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0200" firstSheet="3" activeTab="5"/>
  </bookViews>
  <sheets>
    <sheet name="RT Dispatch within 20%" sheetId="1" r:id="rId1"/>
    <sheet name="RT Dispatch within 20% Bid&lt;NBT" sheetId="2" r:id="rId2"/>
    <sheet name="RT Dispatch not within 20%" sheetId="3" r:id="rId3"/>
    <sheet name="Cleared DA with RT within 20%" sheetId="4" r:id="rId4"/>
    <sheet name="Clrd DA with RT 20% Bid&lt;NBT" sheetId="5" r:id="rId5"/>
    <sheet name="Clrd DA with RT not Within 20%" sheetId="6" r:id="rId6"/>
  </sheets>
  <definedNames/>
  <calcPr fullCalcOnLoad="1"/>
</workbook>
</file>

<file path=xl/sharedStrings.xml><?xml version="1.0" encoding="utf-8"?>
<sst xmlns="http://schemas.openxmlformats.org/spreadsheetml/2006/main" count="267" uniqueCount="65">
  <si>
    <t>Real Time Market Parameters</t>
  </si>
  <si>
    <t>Real Time Offer Price ($/MWh)</t>
  </si>
  <si>
    <t>Shutdown Cost ($)</t>
  </si>
  <si>
    <t>Minimum Down Time (Hours)</t>
  </si>
  <si>
    <t>Notification Time (Hour)</t>
  </si>
  <si>
    <t>Real Time Market Dispatch</t>
  </si>
  <si>
    <t>Real Time Market Performance</t>
  </si>
  <si>
    <t>Real Time LMP ($/MWh)</t>
  </si>
  <si>
    <t>Settlements</t>
  </si>
  <si>
    <t>Make Whole</t>
  </si>
  <si>
    <t>Values</t>
  </si>
  <si>
    <t>HE 14</t>
  </si>
  <si>
    <t>Real Time Offer (MW)</t>
  </si>
  <si>
    <t>RTO Bal Operating Reserve for Deviations Rate ($/MWh)</t>
  </si>
  <si>
    <t>East Bal Operating Reserve for Deviations Rate ($/MWh)</t>
  </si>
  <si>
    <t>West Bal Operating Reserve for Deviations Rate ($/MWh)</t>
  </si>
  <si>
    <t>Day Ahead Market Parameters</t>
  </si>
  <si>
    <t>Day Ahead Offer (MW)</t>
  </si>
  <si>
    <t>Day Ahead Offer Price ($/MWh)</t>
  </si>
  <si>
    <t>Day Ahead LMP ($/MWh)</t>
  </si>
  <si>
    <t>Deviations (Calculated hourly)</t>
  </si>
  <si>
    <t>RTO Balancing Operating Reserves Deviations Charges = Deviations * RTO Bal Rate ($)</t>
  </si>
  <si>
    <t>East Balancing Operating Reserves Deviations Charges = Deviations * East Bal Rate ($)</t>
  </si>
  <si>
    <t>West Balancing Operating Reserves Deviations Charges = Deviations * Westt Bal Rate ($)</t>
  </si>
  <si>
    <t>Real Time Reduction including Losses (MWh)</t>
  </si>
  <si>
    <t>RT Dispatched MWh</t>
  </si>
  <si>
    <t>PJM Deviations = If DA MW * 0.8 &gt; RT MW &gt; DA MW *1.2 then ABS(RT MW  - DA MW) else 0 (MWh)</t>
  </si>
  <si>
    <t>East Deviations = If DA MW * 0.8 &gt; RT MW &gt; DA MW *1.2 then ABS(RT MW  - DA MW) else 0 (MWh)</t>
  </si>
  <si>
    <t>West Deviations = If DA MW * 0.8 &gt; RT MW &gt; DA MW *1.2 then ABS(RT MW  - DA MW) else 0 (MWh)</t>
  </si>
  <si>
    <t>PJM Deviations = If RT Disp MWh * 0.8 &gt; RT Reduction MWh &gt; RT Disp MWh *1.2 then ABS(RT Reduction MWh  - RT Disp MWh) else 0 (MWh)</t>
  </si>
  <si>
    <t>East Deviations = If RT Disp MWh * 0.8 &gt; RT Reduction MWh &gt; RT Disp MWh *1.2 then ABS(RT Reduction MWh  - RT Disp MWh) else 0 (MWh)</t>
  </si>
  <si>
    <t>West Deviations = If RT Disp MWh * 0.8 &gt; RT Reduction MWh &gt; RT Disp MWh *1.2 then ABS(RT Reduction MWh  - RT Disp MWh) else 0 (MWh)</t>
  </si>
  <si>
    <t>Net Benefits Price ($/MWh)</t>
  </si>
  <si>
    <t>HE 15</t>
  </si>
  <si>
    <t>Cleared Day Ahead Bid</t>
  </si>
  <si>
    <t>Day Ahead Load Response MWh</t>
  </si>
  <si>
    <t>West Balancing Operating Reserves Deviations Charges = Deviations * West Bal Rate ($)</t>
  </si>
  <si>
    <t>Retail Rate (G&amp;T) (c/KWh)</t>
  </si>
  <si>
    <t>HE 17</t>
  </si>
  <si>
    <t>HE 18</t>
  </si>
  <si>
    <t>Balancing Load Response Credit = If RT LMP &gt;= Net Benefits Price THEN RT Load Response MWh * RT LMP ($)
                                                   If RT LMP &lt; Net Benefits Price THEN RT Load Response MWh * (RT LMP ($) - Retail Rate)</t>
  </si>
  <si>
    <t>Segment 1</t>
  </si>
  <si>
    <t>Segment 2</t>
  </si>
  <si>
    <t>RT Load Response Bid = Lesser(Real Time Offer,Real Time Reduction) * Real Time Offer Price</t>
  </si>
  <si>
    <t>Bal Sync Reserve Revenue Above Cost</t>
  </si>
  <si>
    <t>RT Load Response Credits</t>
  </si>
  <si>
    <t>Hourly BAL Operating Reserve For Load Response =</t>
  </si>
  <si>
    <t xml:space="preserve">    (RT Load Response Bid - Bal Sync Reserves Revenue Above Cost - RT Load Response Credits)</t>
  </si>
  <si>
    <t>Segment Total Bal Operating Reserve for Load Response</t>
  </si>
  <si>
    <t>Shutdown Cost</t>
  </si>
  <si>
    <t>Bal Operating Reserve for Load Response Credit = MAX(Segment Total Bal Operating Reserves for Load Response + Shutdown Cost,0)</t>
  </si>
  <si>
    <t>RT Load Response Bid = Lesser(Real Time Offer,Real Time Reduction) * (Real Time Offer Price - Retail Rate (G&amp;T)</t>
  </si>
  <si>
    <t>Shutdown Cost (When Deviations occur, no longer eligible for Make-whole to Shutdown Cost)</t>
  </si>
  <si>
    <t>Make Whole (When Deviation by 20% or more of Dispatch, no make-whole credits will be paid for the hour)</t>
  </si>
  <si>
    <r>
      <t xml:space="preserve">RT Load Response Bid = Lesser(Real Time Offer,Real Time Reduction) * (Real Time Offer Price - </t>
    </r>
    <r>
      <rPr>
        <b/>
        <sz val="10"/>
        <color indexed="8"/>
        <rFont val="Arial"/>
        <family val="2"/>
      </rPr>
      <t>Retail Rate (G&amp;T)</t>
    </r>
    <r>
      <rPr>
        <sz val="10"/>
        <color theme="1"/>
        <rFont val="Arial"/>
        <family val="2"/>
      </rPr>
      <t>)</t>
    </r>
  </si>
  <si>
    <t>Day Ahead Load Response Credit ($) = IF DA LMP &gt;= Net Benefit Price THEN DA Load Response MWh * MAX(0, DA LMP)
                                                          IF DA LMP &lt; Net Benefit Price THEN DA Load Response MWh * MAX(0,DA LMP - Retail Rate)</t>
  </si>
  <si>
    <t>DA Load Response Bid = DA Load Response MWh * Day Ahead Offer Price</t>
  </si>
  <si>
    <t>DA Load Response Credits</t>
  </si>
  <si>
    <t>Hourly DA Operating Reserve For Load Response =</t>
  </si>
  <si>
    <t xml:space="preserve">    (DA Load Response Bid - DA Load Response Credits)</t>
  </si>
  <si>
    <t>Daily DA Operating Reserve for Load Response</t>
  </si>
  <si>
    <t>Shutdown Cost (Receive a shutdown cost for each non-contiguous block during the day)</t>
  </si>
  <si>
    <t>DA Operating Reserve for Load Response Credit = MAX(Daily DA Operating Reserve for Load Response + Shutdown Cost,0)</t>
  </si>
  <si>
    <r>
      <t xml:space="preserve">DA Load Response Bid = DA Load Response MWh * (Day Ahead Offer Price - </t>
    </r>
    <r>
      <rPr>
        <b/>
        <sz val="10"/>
        <color indexed="8"/>
        <rFont val="Arial"/>
        <family val="2"/>
      </rPr>
      <t>Retail Rate</t>
    </r>
    <r>
      <rPr>
        <sz val="10"/>
        <color theme="1"/>
        <rFont val="Arial"/>
        <family val="2"/>
      </rPr>
      <t>)</t>
    </r>
  </si>
  <si>
    <t>Balancing Load Response Credits ($) = (RT MWh - DA MWh) * RT LMP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</si>
</sst>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30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0.9</v>
      </c>
      <c r="C15" s="5">
        <v>1.1</v>
      </c>
      <c r="D15" s="6">
        <v>1.05</v>
      </c>
      <c r="E15" s="6">
        <v>0.95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90</v>
      </c>
      <c r="C18" s="9">
        <f>IF(C12&gt;=$B$2,C15*C12,C15*(C12-($B$8*10)))</f>
        <v>82.5</v>
      </c>
      <c r="D18" s="9">
        <f>IF(D12&gt;=$B$2,D15*D12,D15*(D12-($B$8*10)))</f>
        <v>52.5</v>
      </c>
      <c r="E18" s="9">
        <f>IF(E12&gt;=$B$2,E15*E12,E15*(E12-($B$8*10)))</f>
        <v>4.75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11">
        <f>IF(ABS(B11-B15)/B11&lt;0.2,0,ABS(B11-B15))</f>
        <v>0</v>
      </c>
      <c r="C21" s="11">
        <f>IF(ABS(C11-C15)/C11&lt;0.2,0,ABS(C11-C15))</f>
        <v>0</v>
      </c>
      <c r="D21" s="11">
        <f>IF(ABS(D11-D15)/D11&lt;0.2,0,ABS(D11-D15))</f>
        <v>0</v>
      </c>
      <c r="E21" s="11">
        <f>IF(ABS(E11-E15)/E11&lt;0.2,0,ABS(E11-E15))</f>
        <v>0</v>
      </c>
    </row>
    <row r="22" spans="1:5" ht="12.75">
      <c r="A22" t="s">
        <v>30</v>
      </c>
      <c r="B22" s="11">
        <f>B21</f>
        <v>0</v>
      </c>
      <c r="C22" s="11">
        <f>C21</f>
        <v>0</v>
      </c>
      <c r="D22" s="11">
        <f>D21</f>
        <v>0</v>
      </c>
      <c r="E22" s="11">
        <f>E21</f>
        <v>0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C31">B21*B25</f>
        <v>0</v>
      </c>
      <c r="C29" s="9">
        <f t="shared" si="0"/>
        <v>0</v>
      </c>
      <c r="D29" s="9">
        <f aca="true" t="shared" si="1" ref="D29:E31">D21*D25</f>
        <v>0</v>
      </c>
      <c r="E29" s="9">
        <f t="shared" si="1"/>
        <v>0</v>
      </c>
    </row>
    <row r="30" spans="1:5" ht="12.75">
      <c r="A30" t="s">
        <v>22</v>
      </c>
      <c r="B30" s="9">
        <f t="shared" si="0"/>
        <v>0</v>
      </c>
      <c r="C30" s="9">
        <f t="shared" si="0"/>
        <v>0</v>
      </c>
      <c r="D30" s="9">
        <f t="shared" si="1"/>
        <v>0</v>
      </c>
      <c r="E30" s="9">
        <f t="shared" si="1"/>
        <v>0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1"/>
        <v>0</v>
      </c>
      <c r="E31" s="9">
        <f t="shared" si="1"/>
        <v>0</v>
      </c>
    </row>
    <row r="32" ht="12.75">
      <c r="B32" s="9"/>
    </row>
    <row r="33" spans="2:5" ht="12.75">
      <c r="B33" s="22" t="s">
        <v>41</v>
      </c>
      <c r="C33" s="22"/>
      <c r="D33" s="22" t="s">
        <v>42</v>
      </c>
      <c r="E33" s="22"/>
    </row>
    <row r="34" spans="1:5" ht="12.75">
      <c r="A34" s="1" t="s">
        <v>9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t="s">
        <v>43</v>
      </c>
      <c r="B35" s="16">
        <f>MIN(B11,B15)*$B$4</f>
        <v>81</v>
      </c>
      <c r="C35" s="16">
        <f>MIN(C11,C15)*$B$4</f>
        <v>90</v>
      </c>
      <c r="D35" s="16">
        <f>MIN(D11,D15)*$B$4</f>
        <v>90</v>
      </c>
      <c r="E35" s="16">
        <f>MIN(E11,E15)*$B$4</f>
        <v>85.5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90</v>
      </c>
      <c r="C37" s="16">
        <f>C18</f>
        <v>82.5</v>
      </c>
      <c r="D37" s="16">
        <f>D18</f>
        <v>52.5</v>
      </c>
      <c r="E37" s="16">
        <f>E18</f>
        <v>4.75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9">
        <f>B35-B36-B37</f>
        <v>-14</v>
      </c>
      <c r="C40" s="9">
        <f>C35-C36-C37</f>
        <v>2.5</v>
      </c>
      <c r="D40" s="9">
        <f>D35-D36-D37</f>
        <v>37.5</v>
      </c>
      <c r="E40" s="9">
        <f>E35-E36-E37</f>
        <v>80.75</v>
      </c>
    </row>
    <row r="42" spans="1:5" ht="12.75">
      <c r="A42" t="s">
        <v>48</v>
      </c>
      <c r="C42" s="13">
        <f>B40+C40</f>
        <v>-11.5</v>
      </c>
      <c r="E42" s="13">
        <f>D40+E40</f>
        <v>118.25</v>
      </c>
    </row>
    <row r="43" spans="1:5" ht="12.75">
      <c r="A43" t="s">
        <v>49</v>
      </c>
      <c r="B43" s="5"/>
      <c r="C43" s="14">
        <f>$B$5</f>
        <v>100</v>
      </c>
      <c r="D43" s="5"/>
      <c r="E43" s="14">
        <f>$B$5</f>
        <v>100</v>
      </c>
    </row>
    <row r="44" spans="1:5" ht="12.75">
      <c r="A44" t="s">
        <v>50</v>
      </c>
      <c r="C44" s="13">
        <f>MAX(C42+C43,0)</f>
        <v>88.5</v>
      </c>
      <c r="E44" s="13">
        <f>MAX(E42+E43,0)</f>
        <v>218.25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19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27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0.9</v>
      </c>
      <c r="C15" s="5">
        <v>1.1</v>
      </c>
      <c r="D15" s="6">
        <v>1.05</v>
      </c>
      <c r="E15" s="6">
        <v>0.95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90</v>
      </c>
      <c r="C18" s="9">
        <f>IF(C12&gt;=$B$2,C15*C12,C15*(C12-($B$8*10)))</f>
        <v>82.5</v>
      </c>
      <c r="D18" s="9">
        <f>IF(D12&gt;=$B$2,D15*D12,D15*(D12-($B$8*10)))</f>
        <v>52.5</v>
      </c>
      <c r="E18" s="9">
        <f>IF(E12&gt;=$B$2,E15*E12,E15*(E12-($B$8*10)))</f>
        <v>1.9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11">
        <f>IF(ABS(B11-B15)/B11&lt;0.2,0,ABS(B11-B15))</f>
        <v>0</v>
      </c>
      <c r="C21" s="11">
        <f>IF(ABS(C11-C15)/C11&lt;0.2,0,ABS(C11-C15))</f>
        <v>0</v>
      </c>
      <c r="D21" s="11">
        <f>IF(ABS(D11-D15)/D11&lt;0.2,0,ABS(D11-D15))</f>
        <v>0</v>
      </c>
      <c r="E21" s="11">
        <f>IF(ABS(E11-E15)/E11&lt;0.2,0,ABS(E11-E15))</f>
        <v>0</v>
      </c>
    </row>
    <row r="22" spans="1:5" ht="12.75">
      <c r="A22" t="s">
        <v>30</v>
      </c>
      <c r="B22" s="11">
        <f>B21</f>
        <v>0</v>
      </c>
      <c r="C22" s="11">
        <f>C21</f>
        <v>0</v>
      </c>
      <c r="D22" s="11">
        <f>D21</f>
        <v>0</v>
      </c>
      <c r="E22" s="11">
        <f>E21</f>
        <v>0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E31">B21*B25</f>
        <v>0</v>
      </c>
      <c r="C29" s="9">
        <f t="shared" si="0"/>
        <v>0</v>
      </c>
      <c r="D29" s="9">
        <f t="shared" si="0"/>
        <v>0</v>
      </c>
      <c r="E29" s="9">
        <f t="shared" si="0"/>
        <v>0</v>
      </c>
    </row>
    <row r="30" spans="1:5" ht="12.75">
      <c r="A30" t="s">
        <v>22</v>
      </c>
      <c r="B30" s="9">
        <f t="shared" si="0"/>
        <v>0</v>
      </c>
      <c r="C30" s="9">
        <f t="shared" si="0"/>
        <v>0</v>
      </c>
      <c r="D30" s="9">
        <f t="shared" si="0"/>
        <v>0</v>
      </c>
      <c r="E30" s="9">
        <f t="shared" si="0"/>
        <v>0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</row>
    <row r="32" ht="12.75">
      <c r="B32" s="9"/>
    </row>
    <row r="33" spans="2:5" ht="12.75">
      <c r="B33" s="22" t="s">
        <v>41</v>
      </c>
      <c r="C33" s="22"/>
      <c r="D33" s="22" t="s">
        <v>42</v>
      </c>
      <c r="E33" s="22"/>
    </row>
    <row r="34" spans="1:5" ht="12.75">
      <c r="A34" s="1" t="s">
        <v>9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s="18" t="s">
        <v>54</v>
      </c>
      <c r="B35" s="16">
        <f>MIN(B11,B15)*($B$4-($B$8*10))</f>
        <v>4.5</v>
      </c>
      <c r="C35" s="16">
        <f>MIN(C11,C15)*($B$4-($B$8*10))</f>
        <v>5</v>
      </c>
      <c r="D35" s="16">
        <f>MIN(D11,D15)*($B$4-($B$8*10))</f>
        <v>5</v>
      </c>
      <c r="E35" s="16">
        <f>MIN(E11,E15)*($B$4-($B$8*10))</f>
        <v>4.75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90</v>
      </c>
      <c r="C37" s="16">
        <f>C18</f>
        <v>82.5</v>
      </c>
      <c r="D37" s="16">
        <f>D18</f>
        <v>52.5</v>
      </c>
      <c r="E37" s="16">
        <f>E18</f>
        <v>1.9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9">
        <f>B35-B36-B37</f>
        <v>-90.5</v>
      </c>
      <c r="C40" s="9">
        <f>C35-C36-C37</f>
        <v>-82.5</v>
      </c>
      <c r="D40" s="9">
        <f>D35-D36-D37</f>
        <v>-47.5</v>
      </c>
      <c r="E40" s="9">
        <f>E35-E36-E37</f>
        <v>2.85</v>
      </c>
    </row>
    <row r="42" spans="1:5" ht="12.75">
      <c r="A42" t="s">
        <v>48</v>
      </c>
      <c r="C42" s="13">
        <f>B40+C40</f>
        <v>-173</v>
      </c>
      <c r="E42" s="13">
        <f>D40+E40</f>
        <v>-44.65</v>
      </c>
    </row>
    <row r="43" spans="1:5" ht="12.75">
      <c r="A43" t="s">
        <v>49</v>
      </c>
      <c r="B43" s="5"/>
      <c r="C43" s="14">
        <f>$B$5</f>
        <v>100</v>
      </c>
      <c r="D43" s="5"/>
      <c r="E43" s="14">
        <f>$B$5</f>
        <v>100</v>
      </c>
    </row>
    <row r="44" spans="1:5" ht="12.75">
      <c r="A44" t="s">
        <v>50</v>
      </c>
      <c r="C44" s="13">
        <f>MAX(C42+C43,0)</f>
        <v>0</v>
      </c>
      <c r="E44" s="13">
        <f>MAX(E42+E43,0)</f>
        <v>55.35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5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30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0.75</v>
      </c>
      <c r="C15" s="5">
        <v>1.25</v>
      </c>
      <c r="D15" s="6">
        <v>0.5</v>
      </c>
      <c r="E15" s="6">
        <v>2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75</v>
      </c>
      <c r="C18" s="9">
        <f>IF(C12&gt;=$B$2,C15*C12,C15*(C12-($B$8*10)))</f>
        <v>93.75</v>
      </c>
      <c r="D18" s="9">
        <f>IF(D12&gt;=$B$2,D15*D12,D15*(D12-($B$8*10)))</f>
        <v>25</v>
      </c>
      <c r="E18" s="9">
        <f>IF(E12&gt;=$B$2,E15*E12,E15*(E12-($B$8*10)))</f>
        <v>10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20">
        <f>IF(ABS(B11-B15)/B11&lt;0.2,0,ABS(B11-B15))</f>
        <v>0.25</v>
      </c>
      <c r="C21" s="20">
        <f>IF(ABS(C11-C15)/C11&lt;0.2,0,ABS(C11-C15))</f>
        <v>0.25</v>
      </c>
      <c r="D21" s="20">
        <f>IF(ABS(D11-D15)/D11&lt;0.2,0,ABS(D11-D15))</f>
        <v>0.5</v>
      </c>
      <c r="E21" s="20">
        <f>IF(ABS(E11-E15)/E11&lt;0.2,0,ABS(E11-E15))</f>
        <v>1</v>
      </c>
    </row>
    <row r="22" spans="1:5" ht="12.75">
      <c r="A22" t="s">
        <v>30</v>
      </c>
      <c r="B22" s="20">
        <f>B21</f>
        <v>0.25</v>
      </c>
      <c r="C22" s="20">
        <f>C21</f>
        <v>0.25</v>
      </c>
      <c r="D22" s="20">
        <f>D21</f>
        <v>0.5</v>
      </c>
      <c r="E22" s="20">
        <f>E21</f>
        <v>1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E31">B21*B25</f>
        <v>0.74581475</v>
      </c>
      <c r="C29" s="9">
        <f t="shared" si="0"/>
        <v>0.74581475</v>
      </c>
      <c r="D29" s="9">
        <f t="shared" si="0"/>
        <v>1.4916295</v>
      </c>
      <c r="E29" s="9">
        <f t="shared" si="0"/>
        <v>2.983259</v>
      </c>
    </row>
    <row r="30" spans="1:5" ht="12.75">
      <c r="A30" t="s">
        <v>22</v>
      </c>
      <c r="B30" s="9">
        <f t="shared" si="0"/>
        <v>0.612664</v>
      </c>
      <c r="C30" s="9">
        <f t="shared" si="0"/>
        <v>0.612664</v>
      </c>
      <c r="D30" s="9">
        <f t="shared" si="0"/>
        <v>1.225328</v>
      </c>
      <c r="E30" s="9">
        <f t="shared" si="0"/>
        <v>2.450656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</row>
    <row r="32" ht="12.75">
      <c r="B32" s="9"/>
    </row>
    <row r="33" spans="2:5" ht="12.75">
      <c r="B33" s="22" t="s">
        <v>41</v>
      </c>
      <c r="C33" s="22"/>
      <c r="D33" s="22" t="s">
        <v>42</v>
      </c>
      <c r="E33" s="22"/>
    </row>
    <row r="34" spans="1:5" ht="12.75">
      <c r="A34" s="1" t="s">
        <v>53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t="s">
        <v>51</v>
      </c>
      <c r="B35" s="16">
        <f>MIN(B11,B15)*($B$4-($B$8*10))</f>
        <v>3.75</v>
      </c>
      <c r="C35" s="16">
        <f>MIN(C11,C15)*($B$4-($B$8*10))</f>
        <v>5</v>
      </c>
      <c r="D35" s="16">
        <f>MIN(D11,D15)*($B$4-($B$8*10))</f>
        <v>2.5</v>
      </c>
      <c r="E35" s="16">
        <f>MIN(E11,E15)*($B$4-($B$8*10))</f>
        <v>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75</v>
      </c>
      <c r="C37" s="16">
        <f>C18</f>
        <v>93.75</v>
      </c>
      <c r="D37" s="16">
        <f>D18</f>
        <v>25</v>
      </c>
      <c r="E37" s="16">
        <f>E18</f>
        <v>10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7">
        <f>IF(B21&gt;0,0,B35-B36-B37)</f>
        <v>0</v>
      </c>
      <c r="C40" s="7">
        <f>IF(C21&gt;0,0,C35-C36-C37)</f>
        <v>0</v>
      </c>
      <c r="D40" s="7">
        <f>IF(D21&gt;0,0,D35-D36-D37)</f>
        <v>0</v>
      </c>
      <c r="E40" s="7">
        <f>IF(E21&gt;0,0,E35-E36-E37)</f>
        <v>0</v>
      </c>
    </row>
    <row r="42" spans="1:5" ht="12.75">
      <c r="A42" t="s">
        <v>48</v>
      </c>
      <c r="C42" s="13">
        <f>B40+C40</f>
        <v>0</v>
      </c>
      <c r="E42" s="13">
        <f>D40+E40</f>
        <v>0</v>
      </c>
    </row>
    <row r="43" spans="1:5" ht="12.75">
      <c r="A43" t="s">
        <v>52</v>
      </c>
      <c r="B43" s="5"/>
      <c r="C43" s="17">
        <v>0</v>
      </c>
      <c r="D43" s="5"/>
      <c r="E43" s="17">
        <v>0</v>
      </c>
    </row>
    <row r="44" spans="1:5" ht="12.75">
      <c r="A44" t="s">
        <v>50</v>
      </c>
      <c r="C44" s="13">
        <f>MAX(C42+C43,0)</f>
        <v>0</v>
      </c>
      <c r="E44" s="13">
        <f>MAX(E42+E43,0)</f>
        <v>0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30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0.9</v>
      </c>
      <c r="C15" s="5">
        <v>1.1</v>
      </c>
    </row>
    <row r="16" spans="1:3" ht="12.75">
      <c r="A16" t="s">
        <v>7</v>
      </c>
      <c r="B16" s="5">
        <v>110</v>
      </c>
      <c r="C16" s="5">
        <v>25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5</v>
      </c>
    </row>
    <row r="20" spans="1:3" ht="12.75">
      <c r="A20" s="15" t="s">
        <v>64</v>
      </c>
      <c r="B20" s="21">
        <f>(B15-B11)*B16</f>
        <v>-10.999999999999998</v>
      </c>
      <c r="C20" s="21">
        <f>(C15-C11)*C16</f>
        <v>2.500000000000002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3" ht="12.75">
      <c r="A31" t="s">
        <v>21</v>
      </c>
      <c r="B31" s="9">
        <f aca="true" t="shared" si="0" ref="B31:C33">B23*B27</f>
        <v>0</v>
      </c>
      <c r="C31" s="9">
        <f t="shared" si="0"/>
        <v>0</v>
      </c>
    </row>
    <row r="32" spans="1:3" ht="12.75">
      <c r="A32" t="s">
        <v>22</v>
      </c>
      <c r="B32" s="9">
        <f t="shared" si="0"/>
        <v>0</v>
      </c>
      <c r="C32" s="9">
        <f t="shared" si="0"/>
        <v>0</v>
      </c>
    </row>
    <row r="33" spans="1:3" ht="12.75">
      <c r="A33" t="s">
        <v>36</v>
      </c>
      <c r="B33" s="9">
        <f t="shared" si="0"/>
        <v>0</v>
      </c>
      <c r="C33" s="9">
        <f t="shared" si="0"/>
        <v>0</v>
      </c>
    </row>
    <row r="34" ht="12.75">
      <c r="B34" s="9"/>
    </row>
    <row r="35" spans="1:2" ht="12.75">
      <c r="A35" s="1" t="s">
        <v>9</v>
      </c>
      <c r="B35" s="6"/>
    </row>
    <row r="36" spans="1:3" ht="12.75">
      <c r="A36" s="8" t="s">
        <v>56</v>
      </c>
      <c r="B36" s="9">
        <f>B11*$B$4</f>
        <v>90</v>
      </c>
      <c r="C36" s="9">
        <f>C11*$B$4</f>
        <v>90</v>
      </c>
    </row>
    <row r="37" spans="1:3" ht="12.75">
      <c r="A37" t="s">
        <v>57</v>
      </c>
      <c r="B37" s="13">
        <f>B19</f>
        <v>101</v>
      </c>
      <c r="C37" s="16">
        <f>C19</f>
        <v>5</v>
      </c>
    </row>
    <row r="38" ht="12.75">
      <c r="A38" s="10"/>
    </row>
    <row r="39" ht="12.75">
      <c r="A39" t="s">
        <v>58</v>
      </c>
    </row>
    <row r="40" spans="1:3" ht="12.75">
      <c r="A40" t="s">
        <v>59</v>
      </c>
      <c r="B40" s="16">
        <f>B36-B37</f>
        <v>-11</v>
      </c>
      <c r="C40" s="16">
        <f>C36-C37</f>
        <v>85</v>
      </c>
    </row>
    <row r="41" spans="2:3" ht="12.75">
      <c r="B41" s="6"/>
      <c r="C41" s="6"/>
    </row>
    <row r="42" spans="1:3" ht="12.75">
      <c r="A42" t="s">
        <v>60</v>
      </c>
      <c r="B42" s="6"/>
      <c r="C42" s="16">
        <f>B40+C40</f>
        <v>74</v>
      </c>
    </row>
    <row r="43" spans="1:3" ht="12.75">
      <c r="A43" t="s">
        <v>61</v>
      </c>
      <c r="B43" s="6"/>
      <c r="C43" s="16">
        <f>$B$5</f>
        <v>100</v>
      </c>
    </row>
    <row r="44" spans="1:3" ht="12.75">
      <c r="A44" t="s">
        <v>62</v>
      </c>
      <c r="B44" s="6"/>
      <c r="C44" s="16">
        <f>MAX(C42+C43,0)</f>
        <v>174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30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0.9</v>
      </c>
      <c r="C15" s="5">
        <v>1.1</v>
      </c>
    </row>
    <row r="16" spans="1:3" ht="12.75">
      <c r="A16" t="s">
        <v>7</v>
      </c>
      <c r="B16" s="5">
        <v>110</v>
      </c>
      <c r="C16" s="5">
        <v>25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5</v>
      </c>
    </row>
    <row r="20" spans="1:3" ht="12.75">
      <c r="A20" s="15" t="s">
        <v>64</v>
      </c>
      <c r="B20" s="21">
        <f>(B15-B11)*B16</f>
        <v>-10.999999999999998</v>
      </c>
      <c r="C20" s="21">
        <f>(C15-C11)*C16</f>
        <v>2.500000000000002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3" ht="12.75">
      <c r="A31" t="s">
        <v>21</v>
      </c>
      <c r="B31" s="9">
        <f aca="true" t="shared" si="0" ref="B31:C33">B23*B27</f>
        <v>0</v>
      </c>
      <c r="C31" s="9">
        <f t="shared" si="0"/>
        <v>0</v>
      </c>
    </row>
    <row r="32" spans="1:3" ht="12.75">
      <c r="A32" t="s">
        <v>22</v>
      </c>
      <c r="B32" s="9">
        <f t="shared" si="0"/>
        <v>0</v>
      </c>
      <c r="C32" s="9">
        <f t="shared" si="0"/>
        <v>0</v>
      </c>
    </row>
    <row r="33" spans="1:3" ht="12.75">
      <c r="A33" t="s">
        <v>36</v>
      </c>
      <c r="B33" s="9">
        <f t="shared" si="0"/>
        <v>0</v>
      </c>
      <c r="C33" s="9">
        <f t="shared" si="0"/>
        <v>0</v>
      </c>
    </row>
    <row r="34" ht="12.75">
      <c r="B34" s="9"/>
    </row>
    <row r="35" spans="1:2" ht="12.75">
      <c r="A35" s="1" t="s">
        <v>9</v>
      </c>
      <c r="B35" s="6"/>
    </row>
    <row r="36" spans="1:3" ht="12.75">
      <c r="A36" s="18" t="s">
        <v>63</v>
      </c>
      <c r="B36" s="9">
        <f>B11*($B$4-($B$8*10))</f>
        <v>5</v>
      </c>
      <c r="C36" s="9">
        <f>C11*($B$4-($B$8*10))</f>
        <v>5</v>
      </c>
    </row>
    <row r="37" spans="1:3" ht="12.75">
      <c r="A37" t="s">
        <v>57</v>
      </c>
      <c r="B37" s="13">
        <f>B19</f>
        <v>101</v>
      </c>
      <c r="C37" s="16">
        <f>C19</f>
        <v>5</v>
      </c>
    </row>
    <row r="38" ht="12.75">
      <c r="A38" s="10"/>
    </row>
    <row r="39" ht="12.75">
      <c r="A39" t="s">
        <v>58</v>
      </c>
    </row>
    <row r="40" spans="1:3" ht="12.75">
      <c r="A40" t="s">
        <v>59</v>
      </c>
      <c r="B40" s="16">
        <f>B36-B37</f>
        <v>-96</v>
      </c>
      <c r="C40" s="16">
        <f>C36-C37</f>
        <v>0</v>
      </c>
    </row>
    <row r="41" spans="2:3" ht="12.75">
      <c r="B41" s="6"/>
      <c r="C41" s="6"/>
    </row>
    <row r="42" spans="1:3" ht="12.75">
      <c r="A42" t="s">
        <v>60</v>
      </c>
      <c r="B42" s="6"/>
      <c r="C42" s="16">
        <f>B40+C40</f>
        <v>-96</v>
      </c>
    </row>
    <row r="43" spans="1:3" ht="12.75">
      <c r="A43" t="s">
        <v>61</v>
      </c>
      <c r="B43" s="6"/>
      <c r="C43" s="16">
        <f>$B$5</f>
        <v>100</v>
      </c>
    </row>
    <row r="44" spans="1:3" ht="12.75">
      <c r="A44" t="s">
        <v>62</v>
      </c>
      <c r="B44" s="6"/>
      <c r="C44" s="16">
        <f>MAX(C42+C43,0)</f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70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0.3</v>
      </c>
      <c r="C15" s="5">
        <v>1.1</v>
      </c>
    </row>
    <row r="16" spans="1:3" ht="12.75">
      <c r="A16" t="s">
        <v>7</v>
      </c>
      <c r="B16" s="5">
        <v>110</v>
      </c>
      <c r="C16" s="5">
        <v>75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70</v>
      </c>
    </row>
    <row r="20" spans="1:3" ht="12.75">
      <c r="A20" s="15" t="s">
        <v>64</v>
      </c>
      <c r="B20" s="21">
        <f>(B15-B11)*B16</f>
        <v>-77</v>
      </c>
      <c r="C20" s="21">
        <f>(C15-C11)*C16</f>
        <v>7.500000000000007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0.7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0.7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4" ht="12.75">
      <c r="A31" t="s">
        <v>21</v>
      </c>
      <c r="B31" s="9">
        <f aca="true" t="shared" si="0" ref="B31:C33">B23*B27</f>
        <v>2.0882813</v>
      </c>
      <c r="C31" s="9">
        <f t="shared" si="0"/>
        <v>0</v>
      </c>
      <c r="D31" s="8"/>
    </row>
    <row r="32" spans="1:4" ht="12.75">
      <c r="A32" t="s">
        <v>22</v>
      </c>
      <c r="B32" s="9">
        <f t="shared" si="0"/>
        <v>1.7154592</v>
      </c>
      <c r="C32" s="9">
        <f t="shared" si="0"/>
        <v>0</v>
      </c>
      <c r="D32" s="8"/>
    </row>
    <row r="33" spans="1:4" ht="12.75">
      <c r="A33" t="s">
        <v>36</v>
      </c>
      <c r="B33" s="9">
        <f t="shared" si="0"/>
        <v>0</v>
      </c>
      <c r="C33" s="9">
        <f t="shared" si="0"/>
        <v>0</v>
      </c>
      <c r="D33" s="8"/>
    </row>
    <row r="34" spans="2:4" ht="12.75">
      <c r="B34" s="9"/>
      <c r="C34" s="8"/>
      <c r="D34" s="8"/>
    </row>
    <row r="35" spans="1:4" ht="12.75">
      <c r="A35" s="1" t="s">
        <v>9</v>
      </c>
      <c r="B35" s="6"/>
      <c r="D35" s="8"/>
    </row>
    <row r="36" spans="1:4" ht="12.75">
      <c r="A36" s="8" t="s">
        <v>56</v>
      </c>
      <c r="B36" s="9">
        <f>B11*$B$4</f>
        <v>90</v>
      </c>
      <c r="C36" s="9">
        <f>C11*$B$4</f>
        <v>90</v>
      </c>
      <c r="D36" s="8"/>
    </row>
    <row r="37" spans="1:4" ht="12.75">
      <c r="A37" t="s">
        <v>57</v>
      </c>
      <c r="B37" s="13">
        <f>B19</f>
        <v>101</v>
      </c>
      <c r="C37" s="16">
        <f>C19</f>
        <v>70</v>
      </c>
      <c r="D37" s="9"/>
    </row>
    <row r="38" ht="12.75">
      <c r="A38" s="10"/>
    </row>
    <row r="39" ht="12.75">
      <c r="A39" t="s">
        <v>58</v>
      </c>
    </row>
    <row r="40" spans="1:3" ht="12.75">
      <c r="A40" t="s">
        <v>59</v>
      </c>
      <c r="B40" s="16">
        <f>B36-B37</f>
        <v>-11</v>
      </c>
      <c r="C40" s="16">
        <f>C36-C37</f>
        <v>20</v>
      </c>
    </row>
    <row r="41" spans="2:3" ht="12.75">
      <c r="B41" s="6"/>
      <c r="C41" s="6"/>
    </row>
    <row r="42" spans="1:3" ht="12.75">
      <c r="A42" t="s">
        <v>60</v>
      </c>
      <c r="B42" s="6"/>
      <c r="C42" s="16">
        <f>B40+C40</f>
        <v>9</v>
      </c>
    </row>
    <row r="43" spans="1:3" ht="12.75">
      <c r="A43" t="s">
        <v>61</v>
      </c>
      <c r="B43" s="6"/>
      <c r="C43" s="16">
        <f>$B$5</f>
        <v>100</v>
      </c>
    </row>
    <row r="44" spans="1:3" ht="12.75">
      <c r="A44" t="s">
        <v>62</v>
      </c>
      <c r="B44" s="6"/>
      <c r="C44" s="16">
        <f>MAX(C42+C43,0)</f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Kujawski</dc:creator>
  <cp:keywords/>
  <dc:description/>
  <cp:lastModifiedBy>Peter Langbein</cp:lastModifiedBy>
  <dcterms:created xsi:type="dcterms:W3CDTF">2011-11-29T13:11:38Z</dcterms:created>
  <dcterms:modified xsi:type="dcterms:W3CDTF">2012-04-20T13:49:17Z</dcterms:modified>
  <cp:category/>
  <cp:version/>
  <cp:contentType/>
  <cp:contentStatus/>
</cp:coreProperties>
</file>