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 tabRatio="591"/>
  </bookViews>
  <sheets>
    <sheet name="February 2024" sheetId="2" r:id="rId1"/>
    <sheet name="TEC_Rates" sheetId="3" r:id="rId2"/>
  </sheets>
  <definedNames>
    <definedName name="_AMO_UniqueIdentifier" hidden="1">"'dc2b4d5e-3c9b-4e5f-aab8-4aaef35c2e8f'"</definedName>
  </definedNames>
  <calcPr calcId="162913"/>
</workbook>
</file>

<file path=xl/calcChain.xml><?xml version="1.0" encoding="utf-8"?>
<calcChain xmlns="http://schemas.openxmlformats.org/spreadsheetml/2006/main">
  <c r="C1333" i="2" l="1"/>
  <c r="C1331" i="2"/>
  <c r="C448" i="2"/>
  <c r="B434" i="2" l="1"/>
  <c r="B432" i="2"/>
  <c r="B430" i="2"/>
  <c r="B414" i="2"/>
  <c r="B412" i="2"/>
  <c r="B422" i="2"/>
  <c r="B420" i="2"/>
  <c r="B418" i="2"/>
  <c r="B416" i="2"/>
  <c r="B410" i="2"/>
  <c r="B408" i="2"/>
  <c r="B426" i="2"/>
  <c r="B424" i="2"/>
  <c r="B404" i="2"/>
  <c r="B402" i="2"/>
  <c r="B384" i="2"/>
  <c r="B382" i="2"/>
  <c r="B400" i="2"/>
  <c r="B398" i="2"/>
  <c r="B394" i="2"/>
  <c r="B392" i="2"/>
  <c r="B364" i="2"/>
  <c r="B362" i="2"/>
  <c r="B376" i="2"/>
  <c r="B374" i="2"/>
  <c r="B336" i="2"/>
  <c r="B334" i="2"/>
  <c r="B332" i="2"/>
  <c r="B330" i="2"/>
  <c r="B340" i="2"/>
  <c r="B338" i="2"/>
  <c r="B368" i="2"/>
  <c r="B366" i="2"/>
  <c r="B322" i="2"/>
  <c r="B320" i="2"/>
  <c r="B314" i="2"/>
  <c r="B312" i="2"/>
  <c r="B318" i="2"/>
  <c r="B316" i="2"/>
  <c r="B310" i="2"/>
  <c r="B308" i="2"/>
  <c r="B358" i="2"/>
  <c r="B356" i="2"/>
  <c r="B294" i="2"/>
  <c r="B292" i="2"/>
  <c r="B290" i="2"/>
  <c r="B288" i="2"/>
  <c r="B286" i="2"/>
  <c r="B284" i="2"/>
  <c r="B282" i="2"/>
  <c r="B280" i="2"/>
  <c r="B266" i="2"/>
  <c r="B264" i="2"/>
  <c r="C302" i="2"/>
  <c r="B300" i="2"/>
  <c r="B298" i="2"/>
  <c r="B252" i="2"/>
  <c r="B250" i="2"/>
  <c r="B274" i="2"/>
  <c r="B272" i="2"/>
  <c r="B306" i="2"/>
  <c r="B304" i="2"/>
  <c r="B268" i="2"/>
  <c r="B270" i="2"/>
  <c r="C244" i="2"/>
  <c r="C214" i="2"/>
  <c r="B260" i="2"/>
  <c r="B258" i="2"/>
  <c r="C256" i="2"/>
  <c r="B226" i="2"/>
  <c r="B224" i="2"/>
  <c r="B222" i="2"/>
  <c r="B220" i="2"/>
  <c r="B218" i="2"/>
  <c r="B216" i="2"/>
  <c r="C232" i="2"/>
  <c r="B236" i="2"/>
  <c r="B234" i="2"/>
  <c r="C240" i="2"/>
  <c r="C212" i="2"/>
  <c r="B210" i="2"/>
  <c r="B208" i="2"/>
  <c r="B206" i="2"/>
  <c r="B204" i="2"/>
  <c r="E1333" i="2" l="1"/>
  <c r="F1333" i="2"/>
  <c r="G1333" i="2"/>
  <c r="H1333" i="2"/>
  <c r="I1333" i="2"/>
  <c r="J1333" i="2"/>
  <c r="K1333" i="2"/>
  <c r="L1333" i="2"/>
  <c r="M1333" i="2"/>
  <c r="N1333" i="2"/>
  <c r="O1333" i="2"/>
  <c r="P1333" i="2"/>
  <c r="Q1333" i="2"/>
  <c r="R1333" i="2"/>
  <c r="S1333" i="2"/>
  <c r="T1333" i="2"/>
  <c r="U1333" i="2"/>
  <c r="V1333" i="2"/>
  <c r="W1333" i="2"/>
  <c r="X1333" i="2"/>
  <c r="Y1333" i="2"/>
  <c r="Z1333" i="2"/>
  <c r="AA1333" i="2"/>
  <c r="AB1333" i="2"/>
  <c r="D1333" i="2"/>
  <c r="B1333" i="2"/>
  <c r="AA1332" i="2"/>
  <c r="Z1332" i="2" l="1"/>
  <c r="M1332" i="2"/>
  <c r="N1332" i="2"/>
  <c r="P1332" i="2"/>
  <c r="Q1332" i="2"/>
  <c r="R1332" i="2"/>
  <c r="S1332" i="2"/>
  <c r="I1332" i="2"/>
  <c r="V1332" i="2"/>
  <c r="K1332" i="2"/>
  <c r="W1332" i="2"/>
  <c r="Y1332" i="2"/>
  <c r="D1332" i="2"/>
  <c r="AB1332" i="2"/>
  <c r="E1332" i="2"/>
  <c r="F1332" i="2"/>
  <c r="G1332" i="2"/>
  <c r="H1332" i="2"/>
  <c r="T1332" i="2"/>
  <c r="U1332" i="2"/>
  <c r="J1332" i="2"/>
  <c r="L1332" i="2"/>
  <c r="X1332" i="2"/>
  <c r="O1332" i="2"/>
  <c r="B448" i="2" l="1"/>
  <c r="B730" i="2"/>
  <c r="B780" i="2"/>
  <c r="B953" i="2"/>
  <c r="C1090" i="2"/>
  <c r="B1174" i="2"/>
  <c r="B1270" i="2"/>
  <c r="C1355" i="2"/>
  <c r="B1355" i="2"/>
  <c r="D1402" i="2"/>
  <c r="C1402" i="2"/>
  <c r="B1402" i="2"/>
  <c r="B449" i="2" l="1"/>
  <c r="Z944" i="2" l="1"/>
  <c r="AA944" i="2"/>
  <c r="O940" i="2"/>
  <c r="J940" i="2"/>
  <c r="E940" i="2"/>
  <c r="D940" i="2"/>
  <c r="AA936" i="2"/>
  <c r="E936" i="2"/>
  <c r="F940" i="2"/>
  <c r="E938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T934" i="2"/>
  <c r="U934" i="2"/>
  <c r="V934" i="2"/>
  <c r="W934" i="2"/>
  <c r="X934" i="2"/>
  <c r="Y934" i="2"/>
  <c r="Z934" i="2"/>
  <c r="AA934" i="2"/>
  <c r="AB934" i="2"/>
  <c r="D934" i="2"/>
  <c r="C809" i="2" l="1"/>
  <c r="C789" i="2"/>
  <c r="B947" i="2" l="1"/>
  <c r="B945" i="2"/>
  <c r="B943" i="2"/>
  <c r="B941" i="2"/>
  <c r="B939" i="2" l="1"/>
  <c r="B937" i="2"/>
  <c r="E1343" i="2" l="1"/>
  <c r="F1343" i="2"/>
  <c r="G1343" i="2"/>
  <c r="H1343" i="2"/>
  <c r="I1343" i="2"/>
  <c r="J1343" i="2"/>
  <c r="K1343" i="2"/>
  <c r="L1343" i="2"/>
  <c r="M1343" i="2"/>
  <c r="N1343" i="2"/>
  <c r="O1343" i="2"/>
  <c r="P1343" i="2"/>
  <c r="Q1343" i="2"/>
  <c r="R1343" i="2"/>
  <c r="S1343" i="2"/>
  <c r="T1343" i="2"/>
  <c r="U1343" i="2"/>
  <c r="V1343" i="2"/>
  <c r="W1343" i="2"/>
  <c r="X1343" i="2"/>
  <c r="Y1343" i="2"/>
  <c r="Z1343" i="2"/>
  <c r="AA1343" i="2"/>
  <c r="AB1343" i="2"/>
  <c r="D1343" i="2"/>
  <c r="C1343" i="2"/>
  <c r="B1343" i="2"/>
  <c r="C1341" i="2"/>
  <c r="U1342" i="2" s="1"/>
  <c r="V1342" i="2" l="1"/>
  <c r="W1342" i="2"/>
  <c r="X1342" i="2"/>
  <c r="AA1342" i="2"/>
  <c r="J1342" i="2"/>
  <c r="Y1342" i="2"/>
  <c r="N1342" i="2"/>
  <c r="O1342" i="2"/>
  <c r="D1342" i="2"/>
  <c r="P1342" i="2"/>
  <c r="AB1342" i="2"/>
  <c r="E1342" i="2"/>
  <c r="Q1342" i="2"/>
  <c r="F1342" i="2"/>
  <c r="R1342" i="2"/>
  <c r="H1342" i="2"/>
  <c r="T1342" i="2"/>
  <c r="K1342" i="2"/>
  <c r="L1342" i="2"/>
  <c r="M1342" i="2"/>
  <c r="Z1342" i="2"/>
  <c r="G1342" i="2"/>
  <c r="S1342" i="2"/>
  <c r="I1342" i="2"/>
  <c r="B446" i="2" l="1"/>
  <c r="C446" i="2" s="1"/>
  <c r="Z447" i="2" s="1"/>
  <c r="B444" i="2"/>
  <c r="C444" i="2"/>
  <c r="U445" i="2" s="1"/>
  <c r="B440" i="2"/>
  <c r="B438" i="2"/>
  <c r="B436" i="2"/>
  <c r="C208" i="2"/>
  <c r="V445" i="2" l="1"/>
  <c r="J445" i="2"/>
  <c r="K445" i="2"/>
  <c r="L445" i="2"/>
  <c r="M445" i="2"/>
  <c r="N445" i="2"/>
  <c r="T445" i="2"/>
  <c r="I445" i="2"/>
  <c r="G447" i="2"/>
  <c r="S447" i="2"/>
  <c r="AA447" i="2"/>
  <c r="D447" i="2"/>
  <c r="Q447" i="2"/>
  <c r="H447" i="2"/>
  <c r="T447" i="2"/>
  <c r="I447" i="2"/>
  <c r="U447" i="2"/>
  <c r="O447" i="2"/>
  <c r="E447" i="2"/>
  <c r="F447" i="2"/>
  <c r="J447" i="2"/>
  <c r="V447" i="2"/>
  <c r="R447" i="2"/>
  <c r="K447" i="2"/>
  <c r="W447" i="2"/>
  <c r="AB447" i="2"/>
  <c r="L447" i="2"/>
  <c r="X447" i="2"/>
  <c r="P447" i="2"/>
  <c r="M447" i="2"/>
  <c r="Y447" i="2"/>
  <c r="N447" i="2"/>
  <c r="W445" i="2"/>
  <c r="X445" i="2"/>
  <c r="Y445" i="2"/>
  <c r="Z445" i="2"/>
  <c r="O445" i="2"/>
  <c r="AA445" i="2"/>
  <c r="D445" i="2"/>
  <c r="P445" i="2"/>
  <c r="AB445" i="2"/>
  <c r="E445" i="2"/>
  <c r="Q445" i="2"/>
  <c r="F445" i="2"/>
  <c r="R445" i="2"/>
  <c r="G445" i="2"/>
  <c r="S445" i="2"/>
  <c r="H445" i="2"/>
  <c r="C947" i="2"/>
  <c r="V948" i="2" s="1"/>
  <c r="C943" i="2"/>
  <c r="AB944" i="2" s="1"/>
  <c r="K948" i="2" l="1"/>
  <c r="W948" i="2"/>
  <c r="L948" i="2"/>
  <c r="X948" i="2"/>
  <c r="M948" i="2"/>
  <c r="Z948" i="2"/>
  <c r="O948" i="2"/>
  <c r="S948" i="2"/>
  <c r="P948" i="2"/>
  <c r="T948" i="2"/>
  <c r="Y948" i="2"/>
  <c r="N948" i="2"/>
  <c r="AA948" i="2"/>
  <c r="D948" i="2"/>
  <c r="AB948" i="2"/>
  <c r="E948" i="2"/>
  <c r="Q948" i="2"/>
  <c r="F948" i="2"/>
  <c r="R948" i="2"/>
  <c r="G948" i="2"/>
  <c r="H948" i="2"/>
  <c r="I948" i="2"/>
  <c r="U948" i="2"/>
  <c r="J948" i="2"/>
  <c r="E944" i="2"/>
  <c r="F944" i="2"/>
  <c r="G944" i="2"/>
  <c r="H944" i="2"/>
  <c r="T944" i="2"/>
  <c r="O944" i="2"/>
  <c r="Q944" i="2"/>
  <c r="R944" i="2"/>
  <c r="S944" i="2"/>
  <c r="I944" i="2"/>
  <c r="U944" i="2"/>
  <c r="J944" i="2"/>
  <c r="V944" i="2"/>
  <c r="K944" i="2"/>
  <c r="W944" i="2"/>
  <c r="L944" i="2"/>
  <c r="X944" i="2"/>
  <c r="M944" i="2"/>
  <c r="Y944" i="2"/>
  <c r="N944" i="2"/>
  <c r="D944" i="2"/>
  <c r="P944" i="2"/>
  <c r="B776" i="2"/>
  <c r="B774" i="2"/>
  <c r="B772" i="2"/>
  <c r="B770" i="2"/>
  <c r="B768" i="2"/>
  <c r="B766" i="2"/>
  <c r="B764" i="2"/>
  <c r="B762" i="2"/>
  <c r="B752" i="2"/>
  <c r="B750" i="2"/>
  <c r="B748" i="2"/>
  <c r="B746" i="2"/>
  <c r="B744" i="2"/>
  <c r="B742" i="2"/>
  <c r="B740" i="2"/>
  <c r="B738" i="2"/>
  <c r="C1353" i="2" l="1"/>
  <c r="AB1354" i="2" s="1"/>
  <c r="I1354" i="2" l="1"/>
  <c r="T1354" i="2"/>
  <c r="K1354" i="2"/>
  <c r="Q1354" i="2"/>
  <c r="E1354" i="2"/>
  <c r="U1354" i="2"/>
  <c r="H1354" i="2"/>
  <c r="J1354" i="2"/>
  <c r="L1354" i="2"/>
  <c r="R1354" i="2"/>
  <c r="S1354" i="2"/>
  <c r="F1354" i="2"/>
  <c r="V1354" i="2"/>
  <c r="G1354" i="2"/>
  <c r="W1354" i="2"/>
  <c r="M1354" i="2"/>
  <c r="N1354" i="2"/>
  <c r="X1354" i="2"/>
  <c r="Y1354" i="2"/>
  <c r="Z1354" i="2"/>
  <c r="O1354" i="2"/>
  <c r="AA1354" i="2"/>
  <c r="D1354" i="2"/>
  <c r="P1354" i="2"/>
  <c r="C939" i="2" l="1"/>
  <c r="Z940" i="2" s="1"/>
  <c r="AA940" i="2" l="1"/>
  <c r="P940" i="2"/>
  <c r="AB940" i="2"/>
  <c r="Q940" i="2"/>
  <c r="R940" i="2"/>
  <c r="G940" i="2"/>
  <c r="S940" i="2"/>
  <c r="H940" i="2"/>
  <c r="T940" i="2"/>
  <c r="I940" i="2"/>
  <c r="U940" i="2"/>
  <c r="V940" i="2"/>
  <c r="K940" i="2"/>
  <c r="W940" i="2"/>
  <c r="L940" i="2"/>
  <c r="X940" i="2"/>
  <c r="M940" i="2"/>
  <c r="Y940" i="2"/>
  <c r="N940" i="2"/>
  <c r="C951" i="2" l="1"/>
  <c r="AA952" i="2" s="1"/>
  <c r="C949" i="2"/>
  <c r="Q950" i="2" s="1"/>
  <c r="C945" i="2"/>
  <c r="S946" i="2" s="1"/>
  <c r="C941" i="2"/>
  <c r="U942" i="2" s="1"/>
  <c r="C937" i="2"/>
  <c r="W938" i="2" s="1"/>
  <c r="C935" i="2"/>
  <c r="Y936" i="2" s="1"/>
  <c r="C933" i="2"/>
  <c r="I946" i="2" l="1"/>
  <c r="J946" i="2"/>
  <c r="M946" i="2"/>
  <c r="N946" i="2"/>
  <c r="T946" i="2"/>
  <c r="U946" i="2"/>
  <c r="V946" i="2"/>
  <c r="Y946" i="2"/>
  <c r="Z946" i="2"/>
  <c r="F938" i="2"/>
  <c r="L938" i="2"/>
  <c r="M938" i="2"/>
  <c r="J952" i="2"/>
  <c r="S952" i="2"/>
  <c r="E952" i="2"/>
  <c r="T952" i="2"/>
  <c r="F952" i="2"/>
  <c r="U952" i="2"/>
  <c r="H952" i="2"/>
  <c r="W952" i="2"/>
  <c r="I952" i="2"/>
  <c r="X952" i="2"/>
  <c r="AB952" i="2"/>
  <c r="K952" i="2"/>
  <c r="L952" i="2"/>
  <c r="P952" i="2"/>
  <c r="Q952" i="2"/>
  <c r="R952" i="2"/>
  <c r="D952" i="2"/>
  <c r="G952" i="2"/>
  <c r="V952" i="2"/>
  <c r="X950" i="2"/>
  <c r="H950" i="2"/>
  <c r="K950" i="2"/>
  <c r="L950" i="2"/>
  <c r="S950" i="2"/>
  <c r="T950" i="2"/>
  <c r="I950" i="2"/>
  <c r="J950" i="2"/>
  <c r="Z950" i="2"/>
  <c r="M950" i="2"/>
  <c r="U950" i="2"/>
  <c r="W950" i="2"/>
  <c r="Y950" i="2"/>
  <c r="N950" i="2"/>
  <c r="R950" i="2"/>
  <c r="F950" i="2"/>
  <c r="G950" i="2"/>
  <c r="V950" i="2"/>
  <c r="H946" i="2"/>
  <c r="J942" i="2"/>
  <c r="V942" i="2"/>
  <c r="R938" i="2"/>
  <c r="X938" i="2"/>
  <c r="Q938" i="2"/>
  <c r="Y938" i="2"/>
  <c r="N936" i="2"/>
  <c r="S936" i="2"/>
  <c r="G936" i="2"/>
  <c r="Z936" i="2"/>
  <c r="O936" i="2"/>
  <c r="K942" i="2"/>
  <c r="W942" i="2"/>
  <c r="AA938" i="2"/>
  <c r="Y942" i="2"/>
  <c r="K946" i="2"/>
  <c r="D936" i="2"/>
  <c r="P936" i="2"/>
  <c r="AB936" i="2"/>
  <c r="N938" i="2"/>
  <c r="Z938" i="2"/>
  <c r="L942" i="2"/>
  <c r="X942" i="2"/>
  <c r="Q936" i="2"/>
  <c r="O938" i="2"/>
  <c r="M942" i="2"/>
  <c r="W946" i="2"/>
  <c r="F936" i="2"/>
  <c r="R936" i="2"/>
  <c r="D938" i="2"/>
  <c r="P938" i="2"/>
  <c r="AB938" i="2"/>
  <c r="N942" i="2"/>
  <c r="Z942" i="2"/>
  <c r="L946" i="2"/>
  <c r="X946" i="2"/>
  <c r="O942" i="2"/>
  <c r="AA942" i="2"/>
  <c r="T936" i="2"/>
  <c r="P942" i="2"/>
  <c r="AA946" i="2"/>
  <c r="V936" i="2"/>
  <c r="H938" i="2"/>
  <c r="F942" i="2"/>
  <c r="R942" i="2"/>
  <c r="P946" i="2"/>
  <c r="AB946" i="2"/>
  <c r="K936" i="2"/>
  <c r="W936" i="2"/>
  <c r="I938" i="2"/>
  <c r="U938" i="2"/>
  <c r="G942" i="2"/>
  <c r="S942" i="2"/>
  <c r="E946" i="2"/>
  <c r="Q946" i="2"/>
  <c r="O950" i="2"/>
  <c r="AA950" i="2"/>
  <c r="M952" i="2"/>
  <c r="Y952" i="2"/>
  <c r="L936" i="2"/>
  <c r="X936" i="2"/>
  <c r="J938" i="2"/>
  <c r="V938" i="2"/>
  <c r="H942" i="2"/>
  <c r="T942" i="2"/>
  <c r="F946" i="2"/>
  <c r="R946" i="2"/>
  <c r="D950" i="2"/>
  <c r="P950" i="2"/>
  <c r="AB950" i="2"/>
  <c r="N952" i="2"/>
  <c r="Z952" i="2"/>
  <c r="H936" i="2"/>
  <c r="D942" i="2"/>
  <c r="AB942" i="2"/>
  <c r="I936" i="2"/>
  <c r="U936" i="2"/>
  <c r="G938" i="2"/>
  <c r="S938" i="2"/>
  <c r="E942" i="2"/>
  <c r="Q942" i="2"/>
  <c r="O946" i="2"/>
  <c r="J936" i="2"/>
  <c r="T938" i="2"/>
  <c r="D946" i="2"/>
  <c r="M936" i="2"/>
  <c r="K938" i="2"/>
  <c r="I942" i="2"/>
  <c r="G946" i="2"/>
  <c r="E950" i="2"/>
  <c r="O952" i="2"/>
  <c r="C728" i="2"/>
  <c r="R729" i="2" s="1"/>
  <c r="C726" i="2"/>
  <c r="R727" i="2" s="1"/>
  <c r="C724" i="2"/>
  <c r="C722" i="2"/>
  <c r="V723" i="2" s="1"/>
  <c r="C720" i="2"/>
  <c r="X721" i="2" s="1"/>
  <c r="C718" i="2"/>
  <c r="U719" i="2" s="1"/>
  <c r="C716" i="2"/>
  <c r="R717" i="2" s="1"/>
  <c r="C714" i="2"/>
  <c r="R715" i="2" s="1"/>
  <c r="C712" i="2"/>
  <c r="V713" i="2" s="1"/>
  <c r="C710" i="2"/>
  <c r="U711" i="2" s="1"/>
  <c r="C708" i="2"/>
  <c r="Y709" i="2" s="1"/>
  <c r="C706" i="2"/>
  <c r="Y707" i="2" s="1"/>
  <c r="C704" i="2"/>
  <c r="C702" i="2"/>
  <c r="Q703" i="2" s="1"/>
  <c r="C700" i="2"/>
  <c r="W701" i="2" s="1"/>
  <c r="C698" i="2"/>
  <c r="U699" i="2" s="1"/>
  <c r="C696" i="2"/>
  <c r="Q697" i="2" s="1"/>
  <c r="C694" i="2"/>
  <c r="P695" i="2" s="1"/>
  <c r="U695" i="2"/>
  <c r="C692" i="2"/>
  <c r="V693" i="2" s="1"/>
  <c r="C690" i="2"/>
  <c r="W691" i="2" s="1"/>
  <c r="C688" i="2"/>
  <c r="R689" i="2" s="1"/>
  <c r="C686" i="2"/>
  <c r="Y687" i="2" s="1"/>
  <c r="C684" i="2"/>
  <c r="S685" i="2" s="1"/>
  <c r="C682" i="2"/>
  <c r="T683" i="2" s="1"/>
  <c r="C680" i="2"/>
  <c r="Q681" i="2" s="1"/>
  <c r="C678" i="2"/>
  <c r="W679" i="2" s="1"/>
  <c r="C676" i="2"/>
  <c r="Y677" i="2" s="1"/>
  <c r="C674" i="2"/>
  <c r="W675" i="2" s="1"/>
  <c r="C672" i="2"/>
  <c r="X673" i="2" s="1"/>
  <c r="C670" i="2"/>
  <c r="W671" i="2" s="1"/>
  <c r="C668" i="2"/>
  <c r="Q669" i="2" s="1"/>
  <c r="C666" i="2"/>
  <c r="W667" i="2" s="1"/>
  <c r="C664" i="2"/>
  <c r="Y665" i="2" s="1"/>
  <c r="C662" i="2"/>
  <c r="U663" i="2" s="1"/>
  <c r="C660" i="2"/>
  <c r="U661" i="2" s="1"/>
  <c r="C658" i="2"/>
  <c r="Z659" i="2" s="1"/>
  <c r="C656" i="2"/>
  <c r="R657" i="2" s="1"/>
  <c r="C654" i="2"/>
  <c r="R655" i="2" s="1"/>
  <c r="C652" i="2"/>
  <c r="I653" i="2" s="1"/>
  <c r="C650" i="2"/>
  <c r="AB651" i="2" s="1"/>
  <c r="Q657" i="2"/>
  <c r="T673" i="2"/>
  <c r="V673" i="2"/>
  <c r="U679" i="2"/>
  <c r="V679" i="2"/>
  <c r="Y679" i="2"/>
  <c r="S681" i="2"/>
  <c r="U681" i="2"/>
  <c r="V681" i="2"/>
  <c r="X681" i="2"/>
  <c r="Y681" i="2"/>
  <c r="X695" i="2"/>
  <c r="Y695" i="2"/>
  <c r="R699" i="2"/>
  <c r="S699" i="2"/>
  <c r="R701" i="2"/>
  <c r="S701" i="2"/>
  <c r="T701" i="2"/>
  <c r="U701" i="2"/>
  <c r="V701" i="2"/>
  <c r="Y703" i="2"/>
  <c r="Q705" i="2"/>
  <c r="R705" i="2"/>
  <c r="S705" i="2"/>
  <c r="T705" i="2"/>
  <c r="U705" i="2"/>
  <c r="V705" i="2"/>
  <c r="W705" i="2"/>
  <c r="X705" i="2"/>
  <c r="Y705" i="2"/>
  <c r="Q719" i="2"/>
  <c r="R719" i="2"/>
  <c r="S719" i="2"/>
  <c r="Q725" i="2"/>
  <c r="R725" i="2"/>
  <c r="S725" i="2"/>
  <c r="T725" i="2"/>
  <c r="U725" i="2"/>
  <c r="V725" i="2"/>
  <c r="W725" i="2"/>
  <c r="X725" i="2"/>
  <c r="Y725" i="2"/>
  <c r="Q727" i="2"/>
  <c r="V727" i="2"/>
  <c r="W727" i="2"/>
  <c r="X727" i="2"/>
  <c r="Y727" i="2"/>
  <c r="Q729" i="2"/>
  <c r="S729" i="2"/>
  <c r="T729" i="2"/>
  <c r="U729" i="2"/>
  <c r="V729" i="2"/>
  <c r="W729" i="2"/>
  <c r="AB729" i="2"/>
  <c r="AA729" i="2"/>
  <c r="Z729" i="2"/>
  <c r="P729" i="2"/>
  <c r="N729" i="2"/>
  <c r="M729" i="2"/>
  <c r="L729" i="2"/>
  <c r="K729" i="2"/>
  <c r="J729" i="2"/>
  <c r="G729" i="2"/>
  <c r="F729" i="2"/>
  <c r="E729" i="2"/>
  <c r="D729" i="2"/>
  <c r="AB727" i="2"/>
  <c r="AA727" i="2"/>
  <c r="Z727" i="2"/>
  <c r="L727" i="2"/>
  <c r="K727" i="2"/>
  <c r="J727" i="2"/>
  <c r="I727" i="2"/>
  <c r="H727" i="2"/>
  <c r="G727" i="2"/>
  <c r="F727" i="2"/>
  <c r="E727" i="2"/>
  <c r="AB725" i="2"/>
  <c r="AA725" i="2"/>
  <c r="Z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O723" i="2"/>
  <c r="AB719" i="2"/>
  <c r="AA719" i="2"/>
  <c r="I719" i="2"/>
  <c r="H719" i="2"/>
  <c r="G719" i="2"/>
  <c r="F719" i="2"/>
  <c r="L715" i="2"/>
  <c r="AB705" i="2"/>
  <c r="AA705" i="2"/>
  <c r="Z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AB703" i="2"/>
  <c r="AA703" i="2"/>
  <c r="I703" i="2"/>
  <c r="H703" i="2"/>
  <c r="G703" i="2"/>
  <c r="F703" i="2"/>
  <c r="Z701" i="2"/>
  <c r="P701" i="2"/>
  <c r="O701" i="2"/>
  <c r="N701" i="2"/>
  <c r="M701" i="2"/>
  <c r="E701" i="2"/>
  <c r="D701" i="2"/>
  <c r="AB699" i="2"/>
  <c r="AA699" i="2"/>
  <c r="Z699" i="2"/>
  <c r="P699" i="2"/>
  <c r="O699" i="2"/>
  <c r="N699" i="2"/>
  <c r="M699" i="2"/>
  <c r="L699" i="2"/>
  <c r="K699" i="2"/>
  <c r="J699" i="2"/>
  <c r="I699" i="2"/>
  <c r="G699" i="2"/>
  <c r="F699" i="2"/>
  <c r="E699" i="2"/>
  <c r="D699" i="2"/>
  <c r="AA695" i="2"/>
  <c r="F695" i="2"/>
  <c r="D695" i="2"/>
  <c r="AB681" i="2"/>
  <c r="AA681" i="2"/>
  <c r="Z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N679" i="2"/>
  <c r="M679" i="2"/>
  <c r="L679" i="2"/>
  <c r="J679" i="2"/>
  <c r="I679" i="2"/>
  <c r="H679" i="2"/>
  <c r="L677" i="2"/>
  <c r="K677" i="2"/>
  <c r="AB673" i="2"/>
  <c r="AA673" i="2"/>
  <c r="Z673" i="2"/>
  <c r="P673" i="2"/>
  <c r="O673" i="2"/>
  <c r="N673" i="2"/>
  <c r="G673" i="2"/>
  <c r="F673" i="2"/>
  <c r="E673" i="2"/>
  <c r="E671" i="2"/>
  <c r="D671" i="2"/>
  <c r="L665" i="2"/>
  <c r="AA659" i="2"/>
  <c r="F659" i="2"/>
  <c r="Z657" i="2"/>
  <c r="P657" i="2"/>
  <c r="E657" i="2"/>
  <c r="D657" i="2"/>
  <c r="AB655" i="2"/>
  <c r="AA655" i="2"/>
  <c r="Z655" i="2"/>
  <c r="L655" i="2"/>
  <c r="K655" i="2"/>
  <c r="J655" i="2"/>
  <c r="I655" i="2"/>
  <c r="H655" i="2"/>
  <c r="G655" i="2"/>
  <c r="F655" i="2"/>
  <c r="E655" i="2"/>
  <c r="AB653" i="2"/>
  <c r="AA653" i="2"/>
  <c r="K653" i="2"/>
  <c r="J653" i="2"/>
  <c r="H653" i="2"/>
  <c r="G653" i="2"/>
  <c r="F653" i="2"/>
  <c r="Y653" i="2" l="1"/>
  <c r="X653" i="2"/>
  <c r="I713" i="2"/>
  <c r="M665" i="2"/>
  <c r="S669" i="2"/>
  <c r="Q689" i="2"/>
  <c r="N665" i="2"/>
  <c r="E689" i="2"/>
  <c r="F689" i="2"/>
  <c r="P689" i="2"/>
  <c r="D689" i="2"/>
  <c r="Z689" i="2"/>
  <c r="AA689" i="2"/>
  <c r="U671" i="2"/>
  <c r="X687" i="2"/>
  <c r="M663" i="2"/>
  <c r="P715" i="2"/>
  <c r="N661" i="2"/>
  <c r="Z715" i="2"/>
  <c r="L663" i="2"/>
  <c r="J669" i="2"/>
  <c r="O669" i="2"/>
  <c r="G687" i="2"/>
  <c r="H687" i="2"/>
  <c r="R661" i="2"/>
  <c r="Z661" i="2"/>
  <c r="O663" i="2"/>
  <c r="O665" i="2"/>
  <c r="J687" i="2"/>
  <c r="G689" i="2"/>
  <c r="AB689" i="2"/>
  <c r="T711" i="2"/>
  <c r="V687" i="2"/>
  <c r="S665" i="2"/>
  <c r="Q661" i="2"/>
  <c r="S661" i="2"/>
  <c r="P661" i="2"/>
  <c r="X709" i="2"/>
  <c r="Y689" i="2"/>
  <c r="U687" i="2"/>
  <c r="R665" i="2"/>
  <c r="N663" i="2"/>
  <c r="L687" i="2"/>
  <c r="E709" i="2"/>
  <c r="W709" i="2"/>
  <c r="X689" i="2"/>
  <c r="T687" i="2"/>
  <c r="Q665" i="2"/>
  <c r="D663" i="2"/>
  <c r="AA663" i="2"/>
  <c r="J689" i="2"/>
  <c r="G709" i="2"/>
  <c r="X707" i="2"/>
  <c r="W689" i="2"/>
  <c r="S687" i="2"/>
  <c r="Y663" i="2"/>
  <c r="O661" i="2"/>
  <c r="D661" i="2"/>
  <c r="G663" i="2"/>
  <c r="AB663" i="2"/>
  <c r="N687" i="2"/>
  <c r="K689" i="2"/>
  <c r="H709" i="2"/>
  <c r="V689" i="2"/>
  <c r="R687" i="2"/>
  <c r="U673" i="2"/>
  <c r="X663" i="2"/>
  <c r="K687" i="2"/>
  <c r="E663" i="2"/>
  <c r="E661" i="2"/>
  <c r="I709" i="2"/>
  <c r="U689" i="2"/>
  <c r="Q687" i="2"/>
  <c r="T663" i="2"/>
  <c r="I687" i="2"/>
  <c r="W687" i="2"/>
  <c r="Z663" i="2"/>
  <c r="I689" i="2"/>
  <c r="H663" i="2"/>
  <c r="O687" i="2"/>
  <c r="I663" i="2"/>
  <c r="P687" i="2"/>
  <c r="M689" i="2"/>
  <c r="Z709" i="2"/>
  <c r="T689" i="2"/>
  <c r="S673" i="2"/>
  <c r="S663" i="2"/>
  <c r="T661" i="2"/>
  <c r="P663" i="2"/>
  <c r="H689" i="2"/>
  <c r="D665" i="2"/>
  <c r="D687" i="2"/>
  <c r="AA687" i="2"/>
  <c r="AB709" i="2"/>
  <c r="Y699" i="2"/>
  <c r="S689" i="2"/>
  <c r="R673" i="2"/>
  <c r="R663" i="2"/>
  <c r="T665" i="2"/>
  <c r="P665" i="2"/>
  <c r="H707" i="2"/>
  <c r="F663" i="2"/>
  <c r="M687" i="2"/>
  <c r="L689" i="2"/>
  <c r="K661" i="2"/>
  <c r="I665" i="2"/>
  <c r="P671" i="2"/>
  <c r="L661" i="2"/>
  <c r="J663" i="2"/>
  <c r="J665" i="2"/>
  <c r="Z671" i="2"/>
  <c r="N689" i="2"/>
  <c r="L653" i="2"/>
  <c r="M661" i="2"/>
  <c r="K663" i="2"/>
  <c r="K665" i="2"/>
  <c r="D673" i="2"/>
  <c r="M677" i="2"/>
  <c r="F687" i="2"/>
  <c r="AB687" i="2"/>
  <c r="O689" i="2"/>
  <c r="H699" i="2"/>
  <c r="J711" i="2"/>
  <c r="T719" i="2"/>
  <c r="T699" i="2"/>
  <c r="W681" i="2"/>
  <c r="V671" i="2"/>
  <c r="Q663" i="2"/>
  <c r="G667" i="2"/>
  <c r="P669" i="2"/>
  <c r="K713" i="2"/>
  <c r="AA715" i="2"/>
  <c r="Y715" i="2"/>
  <c r="V667" i="2"/>
  <c r="Q653" i="2"/>
  <c r="F667" i="2"/>
  <c r="J713" i="2"/>
  <c r="H667" i="2"/>
  <c r="Z669" i="2"/>
  <c r="L713" i="2"/>
  <c r="X715" i="2"/>
  <c r="Q699" i="2"/>
  <c r="U667" i="2"/>
  <c r="AA667" i="2"/>
  <c r="AA669" i="2"/>
  <c r="D715" i="2"/>
  <c r="W715" i="2"/>
  <c r="E715" i="2"/>
  <c r="V715" i="2"/>
  <c r="R669" i="2"/>
  <c r="AB669" i="2"/>
  <c r="D669" i="2"/>
  <c r="F715" i="2"/>
  <c r="Q715" i="2"/>
  <c r="AB667" i="2"/>
  <c r="E669" i="2"/>
  <c r="K715" i="2"/>
  <c r="U713" i="2"/>
  <c r="X669" i="2"/>
  <c r="Y655" i="2"/>
  <c r="T713" i="2"/>
  <c r="X699" i="2"/>
  <c r="T679" i="2"/>
  <c r="W669" i="2"/>
  <c r="X655" i="2"/>
  <c r="F669" i="2"/>
  <c r="G669" i="2"/>
  <c r="M715" i="2"/>
  <c r="S713" i="2"/>
  <c r="W699" i="2"/>
  <c r="X677" i="2"/>
  <c r="V669" i="2"/>
  <c r="W655" i="2"/>
  <c r="N715" i="2"/>
  <c r="R713" i="2"/>
  <c r="V699" i="2"/>
  <c r="W677" i="2"/>
  <c r="U669" i="2"/>
  <c r="V655" i="2"/>
  <c r="H669" i="2"/>
  <c r="I669" i="2"/>
  <c r="H713" i="2"/>
  <c r="O715" i="2"/>
  <c r="Q713" i="2"/>
  <c r="W673" i="2"/>
  <c r="T669" i="2"/>
  <c r="Q655" i="2"/>
  <c r="H729" i="2"/>
  <c r="Y729" i="2"/>
  <c r="I729" i="2"/>
  <c r="X729" i="2"/>
  <c r="O729" i="2"/>
  <c r="M727" i="2"/>
  <c r="U727" i="2"/>
  <c r="N727" i="2"/>
  <c r="T727" i="2"/>
  <c r="O727" i="2"/>
  <c r="S727" i="2"/>
  <c r="D727" i="2"/>
  <c r="P727" i="2"/>
  <c r="D723" i="2"/>
  <c r="P723" i="2"/>
  <c r="T723" i="2"/>
  <c r="U723" i="2"/>
  <c r="H723" i="2"/>
  <c r="I723" i="2"/>
  <c r="Z723" i="2"/>
  <c r="F723" i="2"/>
  <c r="G723" i="2"/>
  <c r="J723" i="2"/>
  <c r="S723" i="2"/>
  <c r="Q723" i="2"/>
  <c r="K723" i="2"/>
  <c r="Y723" i="2"/>
  <c r="E723" i="2"/>
  <c r="R723" i="2"/>
  <c r="L723" i="2"/>
  <c r="X723" i="2"/>
  <c r="M723" i="2"/>
  <c r="W723" i="2"/>
  <c r="AA723" i="2"/>
  <c r="AB723" i="2"/>
  <c r="N723" i="2"/>
  <c r="W721" i="2"/>
  <c r="V721" i="2"/>
  <c r="U721" i="2"/>
  <c r="T721" i="2"/>
  <c r="F721" i="2"/>
  <c r="I721" i="2"/>
  <c r="N721" i="2"/>
  <c r="O721" i="2"/>
  <c r="D721" i="2"/>
  <c r="E721" i="2"/>
  <c r="AA721" i="2"/>
  <c r="S721" i="2"/>
  <c r="G721" i="2"/>
  <c r="H721" i="2"/>
  <c r="Q721" i="2"/>
  <c r="J721" i="2"/>
  <c r="P721" i="2"/>
  <c r="Z721" i="2"/>
  <c r="AB721" i="2"/>
  <c r="R721" i="2"/>
  <c r="K721" i="2"/>
  <c r="L721" i="2"/>
  <c r="Y721" i="2"/>
  <c r="M721" i="2"/>
  <c r="L719" i="2"/>
  <c r="Y719" i="2"/>
  <c r="X719" i="2"/>
  <c r="O719" i="2"/>
  <c r="W719" i="2"/>
  <c r="J719" i="2"/>
  <c r="K719" i="2"/>
  <c r="M719" i="2"/>
  <c r="D719" i="2"/>
  <c r="P719" i="2"/>
  <c r="V719" i="2"/>
  <c r="N719" i="2"/>
  <c r="E719" i="2"/>
  <c r="Z719" i="2"/>
  <c r="M717" i="2"/>
  <c r="D717" i="2"/>
  <c r="P717" i="2"/>
  <c r="W717" i="2"/>
  <c r="E717" i="2"/>
  <c r="Z717" i="2"/>
  <c r="V717" i="2"/>
  <c r="F717" i="2"/>
  <c r="AA717" i="2"/>
  <c r="U717" i="2"/>
  <c r="J717" i="2"/>
  <c r="Q717" i="2"/>
  <c r="K717" i="2"/>
  <c r="Y717" i="2"/>
  <c r="G717" i="2"/>
  <c r="AB717" i="2"/>
  <c r="T717" i="2"/>
  <c r="L717" i="2"/>
  <c r="N717" i="2"/>
  <c r="O717" i="2"/>
  <c r="X717" i="2"/>
  <c r="H717" i="2"/>
  <c r="S717" i="2"/>
  <c r="I717" i="2"/>
  <c r="G715" i="2"/>
  <c r="AB715" i="2"/>
  <c r="U715" i="2"/>
  <c r="H715" i="2"/>
  <c r="T715" i="2"/>
  <c r="I715" i="2"/>
  <c r="S715" i="2"/>
  <c r="J715" i="2"/>
  <c r="N713" i="2"/>
  <c r="O713" i="2"/>
  <c r="D713" i="2"/>
  <c r="P713" i="2"/>
  <c r="Y713" i="2"/>
  <c r="E713" i="2"/>
  <c r="Z713" i="2"/>
  <c r="X713" i="2"/>
  <c r="M713" i="2"/>
  <c r="F713" i="2"/>
  <c r="AA713" i="2"/>
  <c r="W713" i="2"/>
  <c r="G713" i="2"/>
  <c r="AB713" i="2"/>
  <c r="M711" i="2"/>
  <c r="N711" i="2"/>
  <c r="O711" i="2"/>
  <c r="Q711" i="2"/>
  <c r="D711" i="2"/>
  <c r="P711" i="2"/>
  <c r="K711" i="2"/>
  <c r="S711" i="2"/>
  <c r="L711" i="2"/>
  <c r="R711" i="2"/>
  <c r="E711" i="2"/>
  <c r="Z711" i="2"/>
  <c r="Y711" i="2"/>
  <c r="F711" i="2"/>
  <c r="AA711" i="2"/>
  <c r="X711" i="2"/>
  <c r="G711" i="2"/>
  <c r="AB711" i="2"/>
  <c r="W711" i="2"/>
  <c r="H711" i="2"/>
  <c r="V711" i="2"/>
  <c r="I711" i="2"/>
  <c r="K709" i="2"/>
  <c r="T709" i="2"/>
  <c r="L709" i="2"/>
  <c r="S709" i="2"/>
  <c r="M709" i="2"/>
  <c r="R709" i="2"/>
  <c r="N709" i="2"/>
  <c r="Q709" i="2"/>
  <c r="V709" i="2"/>
  <c r="J709" i="2"/>
  <c r="U709" i="2"/>
  <c r="O709" i="2"/>
  <c r="D709" i="2"/>
  <c r="P709" i="2"/>
  <c r="F709" i="2"/>
  <c r="AA709" i="2"/>
  <c r="J707" i="2"/>
  <c r="V707" i="2"/>
  <c r="K707" i="2"/>
  <c r="U707" i="2"/>
  <c r="L707" i="2"/>
  <c r="T707" i="2"/>
  <c r="M707" i="2"/>
  <c r="S707" i="2"/>
  <c r="W707" i="2"/>
  <c r="N707" i="2"/>
  <c r="R707" i="2"/>
  <c r="Q707" i="2"/>
  <c r="D707" i="2"/>
  <c r="P707" i="2"/>
  <c r="E707" i="2"/>
  <c r="Z707" i="2"/>
  <c r="I707" i="2"/>
  <c r="O707" i="2"/>
  <c r="F707" i="2"/>
  <c r="AA707" i="2"/>
  <c r="G707" i="2"/>
  <c r="AB707" i="2"/>
  <c r="J703" i="2"/>
  <c r="K703" i="2"/>
  <c r="W703" i="2"/>
  <c r="L703" i="2"/>
  <c r="V703" i="2"/>
  <c r="N703" i="2"/>
  <c r="T703" i="2"/>
  <c r="O703" i="2"/>
  <c r="S703" i="2"/>
  <c r="U703" i="2"/>
  <c r="D703" i="2"/>
  <c r="P703" i="2"/>
  <c r="R703" i="2"/>
  <c r="X703" i="2"/>
  <c r="M703" i="2"/>
  <c r="E703" i="2"/>
  <c r="Z703" i="2"/>
  <c r="AB701" i="2"/>
  <c r="I701" i="2"/>
  <c r="AA701" i="2"/>
  <c r="Q701" i="2"/>
  <c r="H701" i="2"/>
  <c r="J701" i="2"/>
  <c r="Y701" i="2"/>
  <c r="F701" i="2"/>
  <c r="G701" i="2"/>
  <c r="K701" i="2"/>
  <c r="X701" i="2"/>
  <c r="L701" i="2"/>
  <c r="K697" i="2"/>
  <c r="L697" i="2"/>
  <c r="Y697" i="2"/>
  <c r="X697" i="2"/>
  <c r="N697" i="2"/>
  <c r="W697" i="2"/>
  <c r="J697" i="2"/>
  <c r="M697" i="2"/>
  <c r="O697" i="2"/>
  <c r="V697" i="2"/>
  <c r="D697" i="2"/>
  <c r="P697" i="2"/>
  <c r="U697" i="2"/>
  <c r="E697" i="2"/>
  <c r="Z697" i="2"/>
  <c r="T697" i="2"/>
  <c r="I697" i="2"/>
  <c r="F697" i="2"/>
  <c r="AA697" i="2"/>
  <c r="S697" i="2"/>
  <c r="G697" i="2"/>
  <c r="AB697" i="2"/>
  <c r="R697" i="2"/>
  <c r="H697" i="2"/>
  <c r="L695" i="2"/>
  <c r="V695" i="2"/>
  <c r="M695" i="2"/>
  <c r="T695" i="2"/>
  <c r="N695" i="2"/>
  <c r="G695" i="2"/>
  <c r="AB695" i="2"/>
  <c r="S695" i="2"/>
  <c r="H695" i="2"/>
  <c r="R695" i="2"/>
  <c r="I695" i="2"/>
  <c r="Q695" i="2"/>
  <c r="J695" i="2"/>
  <c r="K695" i="2"/>
  <c r="O695" i="2"/>
  <c r="W695" i="2"/>
  <c r="E695" i="2"/>
  <c r="Z695" i="2"/>
  <c r="AB693" i="2"/>
  <c r="T693" i="2"/>
  <c r="H693" i="2"/>
  <c r="S693" i="2"/>
  <c r="I693" i="2"/>
  <c r="R693" i="2"/>
  <c r="J693" i="2"/>
  <c r="Q693" i="2"/>
  <c r="K693" i="2"/>
  <c r="L693" i="2"/>
  <c r="AA693" i="2"/>
  <c r="M693" i="2"/>
  <c r="N693" i="2"/>
  <c r="Y693" i="2"/>
  <c r="F693" i="2"/>
  <c r="U693" i="2"/>
  <c r="G693" i="2"/>
  <c r="O693" i="2"/>
  <c r="X693" i="2"/>
  <c r="D693" i="2"/>
  <c r="P693" i="2"/>
  <c r="W693" i="2"/>
  <c r="E693" i="2"/>
  <c r="Z693" i="2"/>
  <c r="F691" i="2"/>
  <c r="V691" i="2"/>
  <c r="AB691" i="2"/>
  <c r="T691" i="2"/>
  <c r="I691" i="2"/>
  <c r="S691" i="2"/>
  <c r="U691" i="2"/>
  <c r="H691" i="2"/>
  <c r="L691" i="2"/>
  <c r="G691" i="2"/>
  <c r="J691" i="2"/>
  <c r="R691" i="2"/>
  <c r="Q691" i="2"/>
  <c r="M691" i="2"/>
  <c r="AA691" i="2"/>
  <c r="K691" i="2"/>
  <c r="N691" i="2"/>
  <c r="O691" i="2"/>
  <c r="Y691" i="2"/>
  <c r="D691" i="2"/>
  <c r="P691" i="2"/>
  <c r="X691" i="2"/>
  <c r="E691" i="2"/>
  <c r="Z691" i="2"/>
  <c r="E687" i="2"/>
  <c r="Z687" i="2"/>
  <c r="N685" i="2"/>
  <c r="Q685" i="2"/>
  <c r="O685" i="2"/>
  <c r="P685" i="2"/>
  <c r="Z685" i="2"/>
  <c r="AA685" i="2"/>
  <c r="Y685" i="2"/>
  <c r="M685" i="2"/>
  <c r="E685" i="2"/>
  <c r="F685" i="2"/>
  <c r="G685" i="2"/>
  <c r="AB685" i="2"/>
  <c r="X685" i="2"/>
  <c r="D685" i="2"/>
  <c r="H685" i="2"/>
  <c r="W685" i="2"/>
  <c r="I685" i="2"/>
  <c r="V685" i="2"/>
  <c r="R685" i="2"/>
  <c r="J685" i="2"/>
  <c r="U685" i="2"/>
  <c r="K685" i="2"/>
  <c r="T685" i="2"/>
  <c r="L685" i="2"/>
  <c r="R683" i="2"/>
  <c r="O683" i="2"/>
  <c r="Q683" i="2"/>
  <c r="Z683" i="2"/>
  <c r="AA683" i="2"/>
  <c r="D683" i="2"/>
  <c r="E683" i="2"/>
  <c r="F683" i="2"/>
  <c r="G683" i="2"/>
  <c r="AB683" i="2"/>
  <c r="Y683" i="2"/>
  <c r="P683" i="2"/>
  <c r="I683" i="2"/>
  <c r="W683" i="2"/>
  <c r="M683" i="2"/>
  <c r="S683" i="2"/>
  <c r="H683" i="2"/>
  <c r="X683" i="2"/>
  <c r="J683" i="2"/>
  <c r="V683" i="2"/>
  <c r="N683" i="2"/>
  <c r="K683" i="2"/>
  <c r="U683" i="2"/>
  <c r="L683" i="2"/>
  <c r="T681" i="2"/>
  <c r="R681" i="2"/>
  <c r="O679" i="2"/>
  <c r="S679" i="2"/>
  <c r="D679" i="2"/>
  <c r="P679" i="2"/>
  <c r="R679" i="2"/>
  <c r="E679" i="2"/>
  <c r="Z679" i="2"/>
  <c r="Q679" i="2"/>
  <c r="F679" i="2"/>
  <c r="AA679" i="2"/>
  <c r="G679" i="2"/>
  <c r="AB679" i="2"/>
  <c r="X679" i="2"/>
  <c r="K679" i="2"/>
  <c r="U677" i="2"/>
  <c r="T677" i="2"/>
  <c r="D677" i="2"/>
  <c r="S677" i="2"/>
  <c r="R677" i="2"/>
  <c r="Z677" i="2"/>
  <c r="F677" i="2"/>
  <c r="AA677" i="2"/>
  <c r="Q677" i="2"/>
  <c r="V677" i="2"/>
  <c r="O677" i="2"/>
  <c r="P677" i="2"/>
  <c r="E677" i="2"/>
  <c r="G677" i="2"/>
  <c r="AB677" i="2"/>
  <c r="N677" i="2"/>
  <c r="H677" i="2"/>
  <c r="I677" i="2"/>
  <c r="J677" i="2"/>
  <c r="M675" i="2"/>
  <c r="N675" i="2"/>
  <c r="O675" i="2"/>
  <c r="U675" i="2"/>
  <c r="P675" i="2"/>
  <c r="T675" i="2"/>
  <c r="Z675" i="2"/>
  <c r="R675" i="2"/>
  <c r="V675" i="2"/>
  <c r="D675" i="2"/>
  <c r="E675" i="2"/>
  <c r="S675" i="2"/>
  <c r="F675" i="2"/>
  <c r="AA675" i="2"/>
  <c r="G675" i="2"/>
  <c r="AB675" i="2"/>
  <c r="Q675" i="2"/>
  <c r="H675" i="2"/>
  <c r="I675" i="2"/>
  <c r="J675" i="2"/>
  <c r="K675" i="2"/>
  <c r="Y675" i="2"/>
  <c r="L675" i="2"/>
  <c r="X675" i="2"/>
  <c r="J673" i="2"/>
  <c r="K673" i="2"/>
  <c r="H673" i="2"/>
  <c r="Q673" i="2"/>
  <c r="I673" i="2"/>
  <c r="L673" i="2"/>
  <c r="Y673" i="2"/>
  <c r="M673" i="2"/>
  <c r="S671" i="2"/>
  <c r="H671" i="2"/>
  <c r="R671" i="2"/>
  <c r="K671" i="2"/>
  <c r="AB671" i="2"/>
  <c r="I671" i="2"/>
  <c r="Q671" i="2"/>
  <c r="J671" i="2"/>
  <c r="L671" i="2"/>
  <c r="F671" i="2"/>
  <c r="M671" i="2"/>
  <c r="N671" i="2"/>
  <c r="X671" i="2"/>
  <c r="AA671" i="2"/>
  <c r="T671" i="2"/>
  <c r="G671" i="2"/>
  <c r="Y671" i="2"/>
  <c r="O671" i="2"/>
  <c r="K669" i="2"/>
  <c r="L669" i="2"/>
  <c r="M669" i="2"/>
  <c r="N669" i="2"/>
  <c r="Y669" i="2"/>
  <c r="I667" i="2"/>
  <c r="J667" i="2"/>
  <c r="K667" i="2"/>
  <c r="L667" i="2"/>
  <c r="S667" i="2"/>
  <c r="M667" i="2"/>
  <c r="R667" i="2"/>
  <c r="N667" i="2"/>
  <c r="T667" i="2"/>
  <c r="O667" i="2"/>
  <c r="Y667" i="2"/>
  <c r="Q667" i="2"/>
  <c r="D667" i="2"/>
  <c r="P667" i="2"/>
  <c r="X667" i="2"/>
  <c r="E667" i="2"/>
  <c r="Z667" i="2"/>
  <c r="E665" i="2"/>
  <c r="Z665" i="2"/>
  <c r="X665" i="2"/>
  <c r="F665" i="2"/>
  <c r="AA665" i="2"/>
  <c r="W665" i="2"/>
  <c r="G665" i="2"/>
  <c r="AB665" i="2"/>
  <c r="V665" i="2"/>
  <c r="H665" i="2"/>
  <c r="U665" i="2"/>
  <c r="W663" i="2"/>
  <c r="V663" i="2"/>
  <c r="F661" i="2"/>
  <c r="AA661" i="2"/>
  <c r="Y661" i="2"/>
  <c r="G661" i="2"/>
  <c r="AB661" i="2"/>
  <c r="X661" i="2"/>
  <c r="H661" i="2"/>
  <c r="W661" i="2"/>
  <c r="I661" i="2"/>
  <c r="V661" i="2"/>
  <c r="J661" i="2"/>
  <c r="G659" i="2"/>
  <c r="AB659" i="2"/>
  <c r="Y659" i="2"/>
  <c r="H659" i="2"/>
  <c r="I659" i="2"/>
  <c r="J659" i="2"/>
  <c r="V659" i="2"/>
  <c r="K659" i="2"/>
  <c r="U659" i="2"/>
  <c r="W659" i="2"/>
  <c r="L659" i="2"/>
  <c r="M659" i="2"/>
  <c r="S659" i="2"/>
  <c r="N659" i="2"/>
  <c r="R659" i="2"/>
  <c r="X659" i="2"/>
  <c r="T659" i="2"/>
  <c r="O659" i="2"/>
  <c r="Q659" i="2"/>
  <c r="D659" i="2"/>
  <c r="P659" i="2"/>
  <c r="E659" i="2"/>
  <c r="F657" i="2"/>
  <c r="AA657" i="2"/>
  <c r="G657" i="2"/>
  <c r="AB657" i="2"/>
  <c r="H657" i="2"/>
  <c r="Y657" i="2"/>
  <c r="I657" i="2"/>
  <c r="X657" i="2"/>
  <c r="J657" i="2"/>
  <c r="W657" i="2"/>
  <c r="K657" i="2"/>
  <c r="V657" i="2"/>
  <c r="L657" i="2"/>
  <c r="U657" i="2"/>
  <c r="M657" i="2"/>
  <c r="T657" i="2"/>
  <c r="N657" i="2"/>
  <c r="S657" i="2"/>
  <c r="O657" i="2"/>
  <c r="M655" i="2"/>
  <c r="U655" i="2"/>
  <c r="N655" i="2"/>
  <c r="T655" i="2"/>
  <c r="O655" i="2"/>
  <c r="S655" i="2"/>
  <c r="D655" i="2"/>
  <c r="P655" i="2"/>
  <c r="W653" i="2"/>
  <c r="V653" i="2"/>
  <c r="N653" i="2"/>
  <c r="U653" i="2"/>
  <c r="O653" i="2"/>
  <c r="T653" i="2"/>
  <c r="M653" i="2"/>
  <c r="D653" i="2"/>
  <c r="P653" i="2"/>
  <c r="S653" i="2"/>
  <c r="E653" i="2"/>
  <c r="Z653" i="2"/>
  <c r="R653" i="2"/>
  <c r="S651" i="2"/>
  <c r="I651" i="2"/>
  <c r="U651" i="2"/>
  <c r="J651" i="2"/>
  <c r="V651" i="2"/>
  <c r="K651" i="2"/>
  <c r="W651" i="2"/>
  <c r="L651" i="2"/>
  <c r="X651" i="2"/>
  <c r="M651" i="2"/>
  <c r="Y651" i="2"/>
  <c r="N651" i="2"/>
  <c r="Z651" i="2"/>
  <c r="E651" i="2"/>
  <c r="Q651" i="2"/>
  <c r="F651" i="2"/>
  <c r="R651" i="2"/>
  <c r="G651" i="2"/>
  <c r="H651" i="2"/>
  <c r="T651" i="2"/>
  <c r="O651" i="2"/>
  <c r="AA651" i="2"/>
  <c r="D651" i="2"/>
  <c r="P651" i="2"/>
  <c r="B584" i="2"/>
  <c r="B586" i="2"/>
  <c r="B590" i="2"/>
  <c r="B588" i="2"/>
  <c r="B548" i="2"/>
  <c r="B550" i="2"/>
  <c r="B572" i="2"/>
  <c r="B574" i="2"/>
  <c r="B568" i="2"/>
  <c r="B570" i="2"/>
  <c r="B544" i="2"/>
  <c r="B546" i="2"/>
  <c r="B540" i="2"/>
  <c r="B542" i="2"/>
  <c r="B536" i="2"/>
  <c r="B538" i="2"/>
  <c r="B532" i="2"/>
  <c r="B534" i="2"/>
  <c r="B564" i="2"/>
  <c r="B566" i="2"/>
  <c r="B498" i="2"/>
  <c r="B496" i="2"/>
  <c r="B478" i="2"/>
  <c r="B476" i="2"/>
  <c r="B494" i="2"/>
  <c r="B492" i="2"/>
  <c r="B468" i="2"/>
  <c r="B466" i="2"/>
  <c r="B578" i="2"/>
  <c r="B576" i="2"/>
  <c r="B502" i="2" l="1"/>
  <c r="B500" i="2"/>
  <c r="C630" i="2"/>
  <c r="B484" i="2"/>
  <c r="B482" i="2"/>
  <c r="C460" i="2"/>
  <c r="C1268" i="2" l="1"/>
  <c r="AB1269" i="2" s="1"/>
  <c r="E1269" i="2" l="1"/>
  <c r="Q1269" i="2"/>
  <c r="F1269" i="2"/>
  <c r="R1269" i="2"/>
  <c r="G1269" i="2"/>
  <c r="S1269" i="2"/>
  <c r="H1269" i="2"/>
  <c r="T1269" i="2"/>
  <c r="I1269" i="2"/>
  <c r="U1269" i="2"/>
  <c r="J1269" i="2"/>
  <c r="V1269" i="2"/>
  <c r="K1269" i="2"/>
  <c r="W1269" i="2"/>
  <c r="L1269" i="2"/>
  <c r="X1269" i="2"/>
  <c r="M1269" i="2"/>
  <c r="Y1269" i="2"/>
  <c r="N1269" i="2"/>
  <c r="Z1269" i="2"/>
  <c r="O1269" i="2"/>
  <c r="AA1269" i="2"/>
  <c r="D1269" i="2"/>
  <c r="P1269" i="2"/>
  <c r="B1386" i="2"/>
  <c r="B1384" i="2"/>
  <c r="B1380" i="2"/>
  <c r="B1378" i="2"/>
  <c r="B1376" i="2"/>
  <c r="B1374" i="2"/>
  <c r="B1366" i="2"/>
  <c r="B1364" i="2"/>
  <c r="B1118" i="2" l="1"/>
  <c r="B1116" i="2"/>
  <c r="C1098" i="2" l="1"/>
  <c r="C1288" i="2" l="1"/>
  <c r="B1305" i="2"/>
  <c r="C1303" i="2"/>
  <c r="AB1304" i="2" s="1"/>
  <c r="C1298" i="2"/>
  <c r="E1304" i="2" l="1"/>
  <c r="C1305" i="2"/>
  <c r="D1304" i="2"/>
  <c r="T1304" i="2"/>
  <c r="S1304" i="2"/>
  <c r="G1304" i="2"/>
  <c r="H1304" i="2"/>
  <c r="I1304" i="2"/>
  <c r="J1304" i="2"/>
  <c r="K1304" i="2"/>
  <c r="L1304" i="2"/>
  <c r="Z1304" i="2"/>
  <c r="N1304" i="2"/>
  <c r="Q1304" i="2"/>
  <c r="R1304" i="2"/>
  <c r="F1304" i="2"/>
  <c r="U1304" i="2"/>
  <c r="V1304" i="2"/>
  <c r="W1304" i="2"/>
  <c r="X1304" i="2"/>
  <c r="Y1304" i="2"/>
  <c r="M1304" i="2"/>
  <c r="O1304" i="2"/>
  <c r="AA1304" i="2"/>
  <c r="P1304" i="2"/>
  <c r="C1278" i="2"/>
  <c r="C1313" i="2"/>
  <c r="C1315" i="2" s="1"/>
  <c r="B1090" i="2" l="1"/>
  <c r="B1076" i="2"/>
  <c r="B1242" i="2"/>
  <c r="B1240" i="2"/>
  <c r="B1234" i="2"/>
  <c r="B1232" i="2"/>
  <c r="C1208" i="2"/>
  <c r="B1196" i="2"/>
  <c r="B1194" i="2"/>
  <c r="B1192" i="2"/>
  <c r="B1190" i="2"/>
  <c r="B1184" i="2"/>
  <c r="B1182" i="2"/>
  <c r="B1244" i="2" l="1"/>
  <c r="C1088" i="2"/>
  <c r="B14" i="2" l="1"/>
  <c r="B28" i="2" s="1"/>
  <c r="B30" i="2" l="1"/>
  <c r="B20" i="2"/>
  <c r="B26" i="2"/>
  <c r="B22" i="2"/>
  <c r="B24" i="2"/>
  <c r="B126" i="2"/>
  <c r="B124" i="2"/>
  <c r="B122" i="2"/>
  <c r="B64" i="2"/>
  <c r="B62" i="2"/>
  <c r="B60" i="2"/>
  <c r="B90" i="2" l="1"/>
  <c r="B88" i="2"/>
  <c r="B94" i="2"/>
  <c r="B92" i="2"/>
  <c r="B86" i="2" l="1"/>
  <c r="B84" i="2"/>
  <c r="B44" i="2"/>
  <c r="B42" i="2"/>
  <c r="B38" i="2"/>
  <c r="B36" i="2"/>
  <c r="B10" i="2"/>
  <c r="B8" i="2"/>
  <c r="B162" i="2" s="1"/>
  <c r="B186" i="2" l="1"/>
  <c r="B184" i="2"/>
  <c r="B196" i="2" s="1"/>
  <c r="C1072" i="2"/>
  <c r="B1032" i="2"/>
  <c r="B1030" i="2"/>
  <c r="B1028" i="2"/>
  <c r="B1026" i="2"/>
  <c r="B1024" i="2"/>
  <c r="B1022" i="2"/>
  <c r="B1020" i="2"/>
  <c r="B1018" i="2"/>
  <c r="B1056" i="2" s="1"/>
  <c r="B1000" i="2"/>
  <c r="B998" i="2"/>
  <c r="B994" i="2"/>
  <c r="B996" i="2"/>
  <c r="C972" i="2"/>
  <c r="B970" i="2"/>
  <c r="B968" i="2"/>
  <c r="B984" i="2" s="1"/>
  <c r="B1008" i="2" l="1"/>
  <c r="C1186" i="2" l="1"/>
  <c r="C1188" i="2"/>
  <c r="C1198" i="2"/>
  <c r="C1200" i="2"/>
  <c r="C1202" i="2"/>
  <c r="C1204" i="2"/>
  <c r="C1206" i="2"/>
  <c r="C1210" i="2"/>
  <c r="C1212" i="2"/>
  <c r="C1214" i="2"/>
  <c r="C1216" i="2"/>
  <c r="C1218" i="2"/>
  <c r="C1220" i="2"/>
  <c r="C1222" i="2"/>
  <c r="C1224" i="2"/>
  <c r="C1226" i="2"/>
  <c r="C1228" i="2"/>
  <c r="C1230" i="2"/>
  <c r="C1236" i="2"/>
  <c r="C1238" i="2"/>
  <c r="C1086" i="2"/>
  <c r="C1084" i="2"/>
  <c r="C1066" i="2"/>
  <c r="C1068" i="2"/>
  <c r="C1070" i="2"/>
  <c r="C1074" i="2"/>
  <c r="C1064" i="2"/>
  <c r="C1034" i="2"/>
  <c r="C1036" i="2"/>
  <c r="C1038" i="2"/>
  <c r="C1040" i="2"/>
  <c r="C1042" i="2"/>
  <c r="C1044" i="2"/>
  <c r="C1046" i="2"/>
  <c r="C1048" i="2"/>
  <c r="C1050" i="2"/>
  <c r="C1052" i="2"/>
  <c r="C1054" i="2"/>
  <c r="C1016" i="2"/>
  <c r="C994" i="2"/>
  <c r="C996" i="2"/>
  <c r="C1002" i="2"/>
  <c r="C1004" i="2"/>
  <c r="C1006" i="2"/>
  <c r="C992" i="2"/>
  <c r="C964" i="2"/>
  <c r="C966" i="2"/>
  <c r="C968" i="2"/>
  <c r="C970" i="2"/>
  <c r="C974" i="2"/>
  <c r="C976" i="2"/>
  <c r="C978" i="2"/>
  <c r="C980" i="2"/>
  <c r="C982" i="2"/>
  <c r="C962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38" i="2"/>
  <c r="C172" i="2"/>
  <c r="C174" i="2"/>
  <c r="C176" i="2"/>
  <c r="C178" i="2"/>
  <c r="C180" i="2"/>
  <c r="C182" i="2"/>
  <c r="C188" i="2"/>
  <c r="C190" i="2"/>
  <c r="C192" i="2"/>
  <c r="C194" i="2"/>
  <c r="C170" i="2"/>
  <c r="C780" i="2" l="1"/>
  <c r="C984" i="2"/>
  <c r="B9" i="3" s="1"/>
  <c r="B10" i="3" s="1"/>
  <c r="C1076" i="2"/>
  <c r="C204" i="2" l="1"/>
  <c r="C228" i="2" l="1"/>
  <c r="C230" i="2"/>
  <c r="C238" i="2"/>
  <c r="C242" i="2"/>
  <c r="C246" i="2"/>
  <c r="C248" i="2"/>
  <c r="C254" i="2"/>
  <c r="C262" i="2"/>
  <c r="C276" i="2"/>
  <c r="C278" i="2"/>
  <c r="C296" i="2"/>
  <c r="C324" i="2"/>
  <c r="C326" i="2"/>
  <c r="C328" i="2"/>
  <c r="C342" i="2"/>
  <c r="C344" i="2"/>
  <c r="C346" i="2"/>
  <c r="C348" i="2"/>
  <c r="C350" i="2"/>
  <c r="C352" i="2"/>
  <c r="C354" i="2"/>
  <c r="C360" i="2"/>
  <c r="C370" i="2"/>
  <c r="C372" i="2"/>
  <c r="C378" i="2"/>
  <c r="C380" i="2"/>
  <c r="C386" i="2"/>
  <c r="C388" i="2"/>
  <c r="C390" i="2"/>
  <c r="C396" i="2"/>
  <c r="C406" i="2"/>
  <c r="C428" i="2"/>
  <c r="C442" i="2"/>
  <c r="C260" i="2"/>
  <c r="C258" i="2"/>
  <c r="C436" i="2" l="1"/>
  <c r="U437" i="2" s="1"/>
  <c r="C434" i="2"/>
  <c r="C440" i="2"/>
  <c r="Q441" i="2" s="1"/>
  <c r="C438" i="2"/>
  <c r="Z439" i="2" s="1"/>
  <c r="C432" i="2"/>
  <c r="C430" i="2"/>
  <c r="C414" i="2"/>
  <c r="C412" i="2"/>
  <c r="C422" i="2"/>
  <c r="C420" i="2"/>
  <c r="C418" i="2"/>
  <c r="C416" i="2"/>
  <c r="C410" i="2"/>
  <c r="C408" i="2"/>
  <c r="C426" i="2"/>
  <c r="C424" i="2"/>
  <c r="C404" i="2"/>
  <c r="C402" i="2"/>
  <c r="C382" i="2"/>
  <c r="C384" i="2"/>
  <c r="C400" i="2"/>
  <c r="C398" i="2"/>
  <c r="C394" i="2"/>
  <c r="C392" i="2"/>
  <c r="C362" i="2"/>
  <c r="C364" i="2"/>
  <c r="C376" i="2"/>
  <c r="C374" i="2"/>
  <c r="C336" i="2"/>
  <c r="C334" i="2"/>
  <c r="C332" i="2"/>
  <c r="C330" i="2"/>
  <c r="C340" i="2"/>
  <c r="C338" i="2"/>
  <c r="C368" i="2"/>
  <c r="C366" i="2"/>
  <c r="C322" i="2"/>
  <c r="C320" i="2"/>
  <c r="C314" i="2"/>
  <c r="C312" i="2"/>
  <c r="C318" i="2"/>
  <c r="C316" i="2"/>
  <c r="C310" i="2"/>
  <c r="C308" i="2"/>
  <c r="C358" i="2"/>
  <c r="C356" i="2"/>
  <c r="C294" i="2"/>
  <c r="C292" i="2"/>
  <c r="C290" i="2"/>
  <c r="C288" i="2"/>
  <c r="C286" i="2"/>
  <c r="C284" i="2"/>
  <c r="C282" i="2"/>
  <c r="C280" i="2"/>
  <c r="C266" i="2"/>
  <c r="C264" i="2"/>
  <c r="C300" i="2"/>
  <c r="C298" i="2"/>
  <c r="C252" i="2"/>
  <c r="C250" i="2"/>
  <c r="C274" i="2"/>
  <c r="C272" i="2"/>
  <c r="C306" i="2"/>
  <c r="C304" i="2"/>
  <c r="C270" i="2"/>
  <c r="C268" i="2"/>
  <c r="F247" i="2"/>
  <c r="E437" i="2" l="1"/>
  <c r="I437" i="2"/>
  <c r="Y437" i="2"/>
  <c r="AB441" i="2"/>
  <c r="I441" i="2"/>
  <c r="Y441" i="2"/>
  <c r="M437" i="2"/>
  <c r="AB437" i="2"/>
  <c r="Q437" i="2"/>
  <c r="F437" i="2"/>
  <c r="J437" i="2"/>
  <c r="N437" i="2"/>
  <c r="R437" i="2"/>
  <c r="V437" i="2"/>
  <c r="Z437" i="2"/>
  <c r="G437" i="2"/>
  <c r="K437" i="2"/>
  <c r="O437" i="2"/>
  <c r="S437" i="2"/>
  <c r="W437" i="2"/>
  <c r="AA437" i="2"/>
  <c r="D437" i="2"/>
  <c r="H437" i="2"/>
  <c r="L437" i="2"/>
  <c r="P437" i="2"/>
  <c r="T437" i="2"/>
  <c r="X437" i="2"/>
  <c r="J441" i="2"/>
  <c r="R441" i="2"/>
  <c r="Z441" i="2"/>
  <c r="E441" i="2"/>
  <c r="M441" i="2"/>
  <c r="U441" i="2"/>
  <c r="F441" i="2"/>
  <c r="N441" i="2"/>
  <c r="V441" i="2"/>
  <c r="G441" i="2"/>
  <c r="K441" i="2"/>
  <c r="O441" i="2"/>
  <c r="S441" i="2"/>
  <c r="W441" i="2"/>
  <c r="AA441" i="2"/>
  <c r="D441" i="2"/>
  <c r="H441" i="2"/>
  <c r="L441" i="2"/>
  <c r="P441" i="2"/>
  <c r="T441" i="2"/>
  <c r="X441" i="2"/>
  <c r="AB443" i="2"/>
  <c r="X443" i="2"/>
  <c r="T443" i="2"/>
  <c r="P443" i="2"/>
  <c r="L443" i="2"/>
  <c r="H443" i="2"/>
  <c r="D443" i="2"/>
  <c r="U443" i="2"/>
  <c r="I443" i="2"/>
  <c r="AA443" i="2"/>
  <c r="W443" i="2"/>
  <c r="S443" i="2"/>
  <c r="O443" i="2"/>
  <c r="K443" i="2"/>
  <c r="G443" i="2"/>
  <c r="Q443" i="2"/>
  <c r="Z443" i="2"/>
  <c r="V443" i="2"/>
  <c r="R443" i="2"/>
  <c r="N443" i="2"/>
  <c r="J443" i="2"/>
  <c r="F443" i="2"/>
  <c r="Y443" i="2"/>
  <c r="M443" i="2"/>
  <c r="E443" i="2"/>
  <c r="Y435" i="2"/>
  <c r="U435" i="2"/>
  <c r="Q435" i="2"/>
  <c r="M435" i="2"/>
  <c r="I435" i="2"/>
  <c r="E435" i="2"/>
  <c r="AB435" i="2"/>
  <c r="X435" i="2"/>
  <c r="T435" i="2"/>
  <c r="P435" i="2"/>
  <c r="L435" i="2"/>
  <c r="H435" i="2"/>
  <c r="D435" i="2"/>
  <c r="AA435" i="2"/>
  <c r="W435" i="2"/>
  <c r="S435" i="2"/>
  <c r="O435" i="2"/>
  <c r="K435" i="2"/>
  <c r="G435" i="2"/>
  <c r="Z435" i="2"/>
  <c r="V435" i="2"/>
  <c r="R435" i="2"/>
  <c r="N435" i="2"/>
  <c r="J435" i="2"/>
  <c r="F435" i="2"/>
  <c r="G439" i="2"/>
  <c r="K439" i="2"/>
  <c r="O439" i="2"/>
  <c r="S439" i="2"/>
  <c r="W439" i="2"/>
  <c r="AA439" i="2"/>
  <c r="D439" i="2"/>
  <c r="H439" i="2"/>
  <c r="L439" i="2"/>
  <c r="P439" i="2"/>
  <c r="T439" i="2"/>
  <c r="X439" i="2"/>
  <c r="AB439" i="2"/>
  <c r="E439" i="2"/>
  <c r="I439" i="2"/>
  <c r="M439" i="2"/>
  <c r="Q439" i="2"/>
  <c r="U439" i="2"/>
  <c r="Y439" i="2"/>
  <c r="F439" i="2"/>
  <c r="J439" i="2"/>
  <c r="N439" i="2"/>
  <c r="R439" i="2"/>
  <c r="V439" i="2"/>
  <c r="C226" i="2"/>
  <c r="C224" i="2"/>
  <c r="C222" i="2"/>
  <c r="C220" i="2"/>
  <c r="C218" i="2"/>
  <c r="C216" i="2"/>
  <c r="C236" i="2"/>
  <c r="C234" i="2"/>
  <c r="C210" i="2"/>
  <c r="C206" i="2" l="1"/>
  <c r="C10" i="2"/>
  <c r="C12" i="2"/>
  <c r="C32" i="2"/>
  <c r="C34" i="2"/>
  <c r="C40" i="2"/>
  <c r="C46" i="2"/>
  <c r="C48" i="2"/>
  <c r="C50" i="2"/>
  <c r="C52" i="2"/>
  <c r="C54" i="2"/>
  <c r="C56" i="2"/>
  <c r="C58" i="2"/>
  <c r="C66" i="2"/>
  <c r="C68" i="2"/>
  <c r="C70" i="2"/>
  <c r="C72" i="2"/>
  <c r="C74" i="2"/>
  <c r="C76" i="2"/>
  <c r="C78" i="2"/>
  <c r="C80" i="2"/>
  <c r="C82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449" i="2" l="1"/>
  <c r="C931" i="2"/>
  <c r="C791" i="2" l="1"/>
  <c r="C793" i="2"/>
  <c r="C795" i="2"/>
  <c r="C797" i="2"/>
  <c r="C799" i="2"/>
  <c r="C801" i="2"/>
  <c r="C803" i="2"/>
  <c r="C805" i="2"/>
  <c r="C807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843" i="2"/>
  <c r="C845" i="2"/>
  <c r="C847" i="2"/>
  <c r="C849" i="2"/>
  <c r="C851" i="2"/>
  <c r="C853" i="2"/>
  <c r="C855" i="2"/>
  <c r="C857" i="2"/>
  <c r="C859" i="2"/>
  <c r="C861" i="2"/>
  <c r="C863" i="2"/>
  <c r="C865" i="2"/>
  <c r="C867" i="2"/>
  <c r="C869" i="2"/>
  <c r="C871" i="2"/>
  <c r="C873" i="2"/>
  <c r="C875" i="2"/>
  <c r="C877" i="2"/>
  <c r="C879" i="2"/>
  <c r="C881" i="2"/>
  <c r="C883" i="2"/>
  <c r="C885" i="2"/>
  <c r="C887" i="2"/>
  <c r="C889" i="2"/>
  <c r="C891" i="2"/>
  <c r="C893" i="2"/>
  <c r="C895" i="2"/>
  <c r="C897" i="2"/>
  <c r="C899" i="2"/>
  <c r="C901" i="2"/>
  <c r="C903" i="2"/>
  <c r="C905" i="2"/>
  <c r="C907" i="2"/>
  <c r="C909" i="2"/>
  <c r="C911" i="2"/>
  <c r="C913" i="2"/>
  <c r="C915" i="2"/>
  <c r="C917" i="2"/>
  <c r="C919" i="2"/>
  <c r="C921" i="2"/>
  <c r="C923" i="2"/>
  <c r="C925" i="2"/>
  <c r="C927" i="2"/>
  <c r="C929" i="2"/>
  <c r="C1325" i="2"/>
  <c r="C1327" i="2"/>
  <c r="C1329" i="2"/>
  <c r="C1323" i="2"/>
  <c r="C953" i="2" l="1"/>
  <c r="AB932" i="2"/>
  <c r="E932" i="2" l="1"/>
  <c r="M932" i="2"/>
  <c r="U932" i="2"/>
  <c r="J932" i="2"/>
  <c r="N932" i="2"/>
  <c r="R932" i="2"/>
  <c r="V932" i="2"/>
  <c r="Z932" i="2"/>
  <c r="O932" i="2"/>
  <c r="W932" i="2"/>
  <c r="AA932" i="2"/>
  <c r="I932" i="2"/>
  <c r="Q932" i="2"/>
  <c r="Y932" i="2"/>
  <c r="F932" i="2"/>
  <c r="G932" i="2"/>
  <c r="K932" i="2"/>
  <c r="S932" i="2"/>
  <c r="D932" i="2"/>
  <c r="H932" i="2"/>
  <c r="L932" i="2"/>
  <c r="P932" i="2"/>
  <c r="T932" i="2"/>
  <c r="X932" i="2"/>
  <c r="C646" i="2" l="1"/>
  <c r="AB647" i="2" s="1"/>
  <c r="C648" i="2"/>
  <c r="F649" i="2" s="1"/>
  <c r="Y649" i="2" l="1"/>
  <c r="U649" i="2"/>
  <c r="Q649" i="2"/>
  <c r="M649" i="2"/>
  <c r="I649" i="2"/>
  <c r="E649" i="2"/>
  <c r="AB649" i="2"/>
  <c r="X649" i="2"/>
  <c r="T649" i="2"/>
  <c r="P649" i="2"/>
  <c r="L649" i="2"/>
  <c r="H649" i="2"/>
  <c r="D649" i="2"/>
  <c r="AA649" i="2"/>
  <c r="W649" i="2"/>
  <c r="S649" i="2"/>
  <c r="O649" i="2"/>
  <c r="K649" i="2"/>
  <c r="G649" i="2"/>
  <c r="Z649" i="2"/>
  <c r="V649" i="2"/>
  <c r="R649" i="2"/>
  <c r="N649" i="2"/>
  <c r="J649" i="2"/>
  <c r="E647" i="2"/>
  <c r="M647" i="2"/>
  <c r="Y647" i="2"/>
  <c r="F647" i="2"/>
  <c r="J647" i="2"/>
  <c r="N647" i="2"/>
  <c r="R647" i="2"/>
  <c r="V647" i="2"/>
  <c r="Z647" i="2"/>
  <c r="G647" i="2"/>
  <c r="K647" i="2"/>
  <c r="O647" i="2"/>
  <c r="S647" i="2"/>
  <c r="W647" i="2"/>
  <c r="AA647" i="2"/>
  <c r="I647" i="2"/>
  <c r="Q647" i="2"/>
  <c r="U647" i="2"/>
  <c r="D647" i="2"/>
  <c r="H647" i="2"/>
  <c r="L647" i="2"/>
  <c r="P647" i="2"/>
  <c r="T647" i="2"/>
  <c r="X647" i="2"/>
  <c r="C462" i="2"/>
  <c r="C464" i="2"/>
  <c r="C470" i="2"/>
  <c r="C472" i="2"/>
  <c r="C474" i="2"/>
  <c r="C480" i="2"/>
  <c r="C486" i="2"/>
  <c r="C488" i="2"/>
  <c r="C490" i="2"/>
  <c r="C504" i="2"/>
  <c r="C506" i="2"/>
  <c r="C508" i="2"/>
  <c r="C510" i="2"/>
  <c r="C512" i="2"/>
  <c r="C514" i="2"/>
  <c r="C516" i="2"/>
  <c r="C518" i="2"/>
  <c r="C520" i="2"/>
  <c r="C522" i="2"/>
  <c r="C524" i="2"/>
  <c r="C526" i="2"/>
  <c r="C528" i="2"/>
  <c r="C530" i="2"/>
  <c r="C552" i="2"/>
  <c r="C554" i="2"/>
  <c r="C556" i="2"/>
  <c r="C558" i="2"/>
  <c r="C560" i="2"/>
  <c r="C562" i="2"/>
  <c r="C580" i="2"/>
  <c r="C582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2" i="2"/>
  <c r="C634" i="2"/>
  <c r="C636" i="2"/>
  <c r="C638" i="2"/>
  <c r="C640" i="2"/>
  <c r="C642" i="2"/>
  <c r="C644" i="2"/>
  <c r="C458" i="2"/>
  <c r="C584" i="2" l="1"/>
  <c r="C586" i="2"/>
  <c r="C590" i="2"/>
  <c r="C588" i="2"/>
  <c r="C548" i="2"/>
  <c r="C550" i="2"/>
  <c r="C572" i="2"/>
  <c r="C574" i="2"/>
  <c r="C568" i="2"/>
  <c r="C570" i="2"/>
  <c r="C544" i="2"/>
  <c r="C546" i="2"/>
  <c r="C540" i="2"/>
  <c r="C542" i="2"/>
  <c r="C536" i="2"/>
  <c r="C538" i="2"/>
  <c r="C532" i="2"/>
  <c r="C534" i="2"/>
  <c r="C564" i="2"/>
  <c r="C566" i="2"/>
  <c r="C498" i="2"/>
  <c r="C496" i="2"/>
  <c r="C476" i="2"/>
  <c r="C478" i="2"/>
  <c r="C494" i="2"/>
  <c r="C492" i="2"/>
  <c r="C468" i="2"/>
  <c r="C578" i="2"/>
  <c r="C576" i="2"/>
  <c r="C502" i="2"/>
  <c r="C500" i="2"/>
  <c r="C484" i="2"/>
  <c r="C482" i="2"/>
  <c r="C466" i="2" l="1"/>
  <c r="C730" i="2" s="1"/>
  <c r="C1168" i="2"/>
  <c r="AB1169" i="2" s="1"/>
  <c r="M1169" i="2" l="1"/>
  <c r="Z1169" i="2"/>
  <c r="G1169" i="2"/>
  <c r="K1169" i="2"/>
  <c r="O1169" i="2"/>
  <c r="S1169" i="2"/>
  <c r="W1169" i="2"/>
  <c r="AA1169" i="2"/>
  <c r="E1169" i="2"/>
  <c r="I1169" i="2"/>
  <c r="Q1169" i="2"/>
  <c r="U1169" i="2"/>
  <c r="Y1169" i="2"/>
  <c r="F1169" i="2"/>
  <c r="J1169" i="2"/>
  <c r="N1169" i="2"/>
  <c r="R1169" i="2"/>
  <c r="V1169" i="2"/>
  <c r="D1169" i="2"/>
  <c r="H1169" i="2"/>
  <c r="L1169" i="2"/>
  <c r="P1169" i="2"/>
  <c r="T1169" i="2"/>
  <c r="X1169" i="2"/>
  <c r="C1120" i="2" l="1"/>
  <c r="C1122" i="2"/>
  <c r="C1124" i="2"/>
  <c r="C1126" i="2"/>
  <c r="C1128" i="2"/>
  <c r="C1130" i="2"/>
  <c r="C1132" i="2"/>
  <c r="C1134" i="2"/>
  <c r="C1136" i="2"/>
  <c r="C1138" i="2"/>
  <c r="C1140" i="2"/>
  <c r="C1142" i="2"/>
  <c r="C1144" i="2"/>
  <c r="C1146" i="2"/>
  <c r="C1148" i="2"/>
  <c r="C1150" i="2"/>
  <c r="C1152" i="2"/>
  <c r="C1154" i="2"/>
  <c r="C1164" i="2"/>
  <c r="C1166" i="2"/>
  <c r="C1170" i="2"/>
  <c r="C1172" i="2"/>
  <c r="Z1171" i="2" l="1"/>
  <c r="AB1173" i="2"/>
  <c r="C1162" i="2"/>
  <c r="C1160" i="2"/>
  <c r="C1158" i="2"/>
  <c r="C1156" i="2"/>
  <c r="C1118" i="2"/>
  <c r="C1114" i="2"/>
  <c r="C1116" i="2" l="1"/>
  <c r="C1174" i="2" s="1"/>
  <c r="G1171" i="2"/>
  <c r="K1171" i="2"/>
  <c r="O1171" i="2"/>
  <c r="S1171" i="2"/>
  <c r="W1171" i="2"/>
  <c r="AA1171" i="2"/>
  <c r="D1171" i="2"/>
  <c r="H1171" i="2"/>
  <c r="L1171" i="2"/>
  <c r="P1171" i="2"/>
  <c r="T1171" i="2"/>
  <c r="X1171" i="2"/>
  <c r="AB1171" i="2"/>
  <c r="E1171" i="2"/>
  <c r="I1171" i="2"/>
  <c r="M1171" i="2"/>
  <c r="Q1171" i="2"/>
  <c r="U1171" i="2"/>
  <c r="Y1171" i="2"/>
  <c r="F1171" i="2"/>
  <c r="J1171" i="2"/>
  <c r="N1171" i="2"/>
  <c r="R1171" i="2"/>
  <c r="V1171" i="2"/>
  <c r="E1173" i="2"/>
  <c r="I1173" i="2"/>
  <c r="M1173" i="2"/>
  <c r="Q1173" i="2"/>
  <c r="U1173" i="2"/>
  <c r="Y1173" i="2"/>
  <c r="F1173" i="2"/>
  <c r="J1173" i="2"/>
  <c r="N1173" i="2"/>
  <c r="R1173" i="2"/>
  <c r="V1173" i="2"/>
  <c r="Z1173" i="2"/>
  <c r="G1173" i="2"/>
  <c r="K1173" i="2"/>
  <c r="O1173" i="2"/>
  <c r="S1173" i="2"/>
  <c r="W1173" i="2"/>
  <c r="AA1173" i="2"/>
  <c r="D1173" i="2"/>
  <c r="H1173" i="2"/>
  <c r="L1173" i="2"/>
  <c r="P1173" i="2"/>
  <c r="T1173" i="2"/>
  <c r="X1173" i="2"/>
  <c r="C1400" i="2" l="1"/>
  <c r="C1398" i="2"/>
  <c r="C1396" i="2"/>
  <c r="C1394" i="2"/>
  <c r="C1392" i="2"/>
  <c r="C1390" i="2"/>
  <c r="C1388" i="2"/>
  <c r="C1386" i="2"/>
  <c r="C1384" i="2"/>
  <c r="C1382" i="2"/>
  <c r="C1380" i="2"/>
  <c r="C1378" i="2"/>
  <c r="C1376" i="2"/>
  <c r="C1374" i="2"/>
  <c r="C1372" i="2"/>
  <c r="C1370" i="2"/>
  <c r="C1368" i="2"/>
  <c r="C1366" i="2" l="1"/>
  <c r="C1364" i="2"/>
  <c r="C1351" i="2" l="1"/>
  <c r="G1352" i="2" l="1"/>
  <c r="G1355" i="2" s="1"/>
  <c r="J1352" i="2"/>
  <c r="J1355" i="2" s="1"/>
  <c r="C1254" i="2"/>
  <c r="C1256" i="2"/>
  <c r="C1258" i="2"/>
  <c r="C1260" i="2"/>
  <c r="C1262" i="2"/>
  <c r="C1264" i="2"/>
  <c r="C1266" i="2"/>
  <c r="C1100" i="2"/>
  <c r="C1102" i="2"/>
  <c r="C1104" i="2"/>
  <c r="C1252" i="2"/>
  <c r="C1270" i="2" l="1"/>
  <c r="C1106" i="2"/>
  <c r="C8" i="2" l="1"/>
  <c r="C28" i="2" l="1"/>
  <c r="C22" i="2"/>
  <c r="C24" i="2"/>
  <c r="C14" i="2"/>
  <c r="C64" i="2"/>
  <c r="C60" i="2"/>
  <c r="C126" i="2"/>
  <c r="C124" i="2"/>
  <c r="C26" i="2" l="1"/>
  <c r="C30" i="2"/>
  <c r="C1242" i="2"/>
  <c r="C1240" i="2"/>
  <c r="C1234" i="2"/>
  <c r="C1232" i="2"/>
  <c r="C1196" i="2"/>
  <c r="C1194" i="2"/>
  <c r="C1192" i="2"/>
  <c r="C1190" i="2"/>
  <c r="C1184" i="2"/>
  <c r="C1182" i="2"/>
  <c r="C1244" i="2" l="1"/>
  <c r="D1075" i="2" l="1"/>
  <c r="AB1075" i="2"/>
  <c r="Z1073" i="2"/>
  <c r="Z1069" i="2"/>
  <c r="C1032" i="2"/>
  <c r="C1030" i="2"/>
  <c r="C1028" i="2"/>
  <c r="C1026" i="2"/>
  <c r="C1024" i="2"/>
  <c r="C1022" i="2"/>
  <c r="C1018" i="2"/>
  <c r="C1020" i="2"/>
  <c r="C1000" i="2"/>
  <c r="AB195" i="2"/>
  <c r="AB193" i="2"/>
  <c r="C186" i="2"/>
  <c r="C184" i="2"/>
  <c r="C196" i="2" s="1"/>
  <c r="C122" i="2"/>
  <c r="C94" i="2"/>
  <c r="C92" i="2"/>
  <c r="C90" i="2"/>
  <c r="C88" i="2"/>
  <c r="C1056" i="2" l="1"/>
  <c r="C998" i="2"/>
  <c r="C1008" i="2" s="1"/>
  <c r="Z1071" i="2"/>
  <c r="J1075" i="2"/>
  <c r="R1075" i="2"/>
  <c r="E1075" i="2"/>
  <c r="M1075" i="2"/>
  <c r="U1075" i="2"/>
  <c r="F1075" i="2"/>
  <c r="N1075" i="2"/>
  <c r="V1075" i="2"/>
  <c r="I1075" i="2"/>
  <c r="Q1075" i="2"/>
  <c r="Y1075" i="2"/>
  <c r="K1073" i="2"/>
  <c r="W1073" i="2"/>
  <c r="AA1073" i="2"/>
  <c r="L1073" i="2"/>
  <c r="T1073" i="2"/>
  <c r="AB1073" i="2"/>
  <c r="Z1075" i="2"/>
  <c r="O1073" i="2"/>
  <c r="H1073" i="2"/>
  <c r="E1073" i="2"/>
  <c r="I1073" i="2"/>
  <c r="M1073" i="2"/>
  <c r="Q1073" i="2"/>
  <c r="U1073" i="2"/>
  <c r="Y1073" i="2"/>
  <c r="G1075" i="2"/>
  <c r="K1075" i="2"/>
  <c r="O1075" i="2"/>
  <c r="S1075" i="2"/>
  <c r="W1075" i="2"/>
  <c r="AA1075" i="2"/>
  <c r="G1073" i="2"/>
  <c r="S1073" i="2"/>
  <c r="D1073" i="2"/>
  <c r="P1073" i="2"/>
  <c r="X1073" i="2"/>
  <c r="F1073" i="2"/>
  <c r="J1073" i="2"/>
  <c r="N1073" i="2"/>
  <c r="R1073" i="2"/>
  <c r="V1073" i="2"/>
  <c r="H1075" i="2"/>
  <c r="L1075" i="2"/>
  <c r="P1075" i="2"/>
  <c r="T1075" i="2"/>
  <c r="X1075" i="2"/>
  <c r="G1071" i="2"/>
  <c r="K1071" i="2"/>
  <c r="O1071" i="2"/>
  <c r="S1071" i="2"/>
  <c r="W1071" i="2"/>
  <c r="AA1071" i="2"/>
  <c r="D1071" i="2"/>
  <c r="H1071" i="2"/>
  <c r="L1071" i="2"/>
  <c r="P1071" i="2"/>
  <c r="T1071" i="2"/>
  <c r="X1071" i="2"/>
  <c r="AB1071" i="2"/>
  <c r="E1071" i="2"/>
  <c r="I1071" i="2"/>
  <c r="M1071" i="2"/>
  <c r="Q1071" i="2"/>
  <c r="U1071" i="2"/>
  <c r="Y1071" i="2"/>
  <c r="F1071" i="2"/>
  <c r="J1071" i="2"/>
  <c r="N1071" i="2"/>
  <c r="R1071" i="2"/>
  <c r="V1071" i="2"/>
  <c r="G1069" i="2"/>
  <c r="K1069" i="2"/>
  <c r="O1069" i="2"/>
  <c r="S1069" i="2"/>
  <c r="W1069" i="2"/>
  <c r="AA1069" i="2"/>
  <c r="D1069" i="2"/>
  <c r="H1069" i="2"/>
  <c r="L1069" i="2"/>
  <c r="P1069" i="2"/>
  <c r="T1069" i="2"/>
  <c r="X1069" i="2"/>
  <c r="AB1069" i="2"/>
  <c r="E1069" i="2"/>
  <c r="I1069" i="2"/>
  <c r="M1069" i="2"/>
  <c r="Q1069" i="2"/>
  <c r="U1069" i="2"/>
  <c r="Y1069" i="2"/>
  <c r="F1069" i="2"/>
  <c r="J1069" i="2"/>
  <c r="N1069" i="2"/>
  <c r="R1069" i="2"/>
  <c r="V1069" i="2"/>
  <c r="E195" i="2"/>
  <c r="I195" i="2"/>
  <c r="F195" i="2"/>
  <c r="J195" i="2"/>
  <c r="N195" i="2"/>
  <c r="R195" i="2"/>
  <c r="V195" i="2"/>
  <c r="Z195" i="2"/>
  <c r="G195" i="2"/>
  <c r="K195" i="2"/>
  <c r="O195" i="2"/>
  <c r="S195" i="2"/>
  <c r="W195" i="2"/>
  <c r="AA195" i="2"/>
  <c r="M195" i="2"/>
  <c r="Q195" i="2"/>
  <c r="U195" i="2"/>
  <c r="Y195" i="2"/>
  <c r="D195" i="2"/>
  <c r="H195" i="2"/>
  <c r="L195" i="2"/>
  <c r="P195" i="2"/>
  <c r="T195" i="2"/>
  <c r="X195" i="2"/>
  <c r="E193" i="2"/>
  <c r="M193" i="2"/>
  <c r="U193" i="2"/>
  <c r="F193" i="2"/>
  <c r="J193" i="2"/>
  <c r="N193" i="2"/>
  <c r="R193" i="2"/>
  <c r="V193" i="2"/>
  <c r="Z193" i="2"/>
  <c r="G193" i="2"/>
  <c r="K193" i="2"/>
  <c r="O193" i="2"/>
  <c r="S193" i="2"/>
  <c r="W193" i="2"/>
  <c r="AA193" i="2"/>
  <c r="I193" i="2"/>
  <c r="Q193" i="2"/>
  <c r="Y193" i="2"/>
  <c r="D193" i="2"/>
  <c r="H193" i="2"/>
  <c r="L193" i="2"/>
  <c r="P193" i="2"/>
  <c r="T193" i="2"/>
  <c r="X193" i="2"/>
  <c r="C86" i="2"/>
  <c r="C84" i="2"/>
  <c r="C44" i="2"/>
  <c r="C42" i="2"/>
  <c r="C38" i="2"/>
  <c r="C36" i="2"/>
  <c r="X1401" i="2" l="1"/>
  <c r="AB1399" i="2"/>
  <c r="T1397" i="2"/>
  <c r="U1395" i="2"/>
  <c r="AB1395" i="2"/>
  <c r="K1393" i="2"/>
  <c r="AA1393" i="2"/>
  <c r="V1391" i="2"/>
  <c r="AB1391" i="2"/>
  <c r="AB1389" i="2"/>
  <c r="AA1389" i="2"/>
  <c r="Y1387" i="2"/>
  <c r="M1387" i="2"/>
  <c r="X1385" i="2"/>
  <c r="AA1383" i="2"/>
  <c r="T1379" i="2"/>
  <c r="S1377" i="2"/>
  <c r="R1375" i="2"/>
  <c r="AB1373" i="2"/>
  <c r="H1371" i="2"/>
  <c r="V1369" i="2"/>
  <c r="N1369" i="2"/>
  <c r="F1369" i="2"/>
  <c r="AB1369" i="2"/>
  <c r="P1367" i="2"/>
  <c r="I1367" i="2"/>
  <c r="AB1352" i="2"/>
  <c r="AB1355" i="2" s="1"/>
  <c r="S1330" i="2"/>
  <c r="Z1328" i="2"/>
  <c r="T1328" i="2"/>
  <c r="P1328" i="2"/>
  <c r="I1328" i="2"/>
  <c r="E1328" i="2"/>
  <c r="AA1328" i="2"/>
  <c r="R1326" i="2"/>
  <c r="B1315" i="2"/>
  <c r="S1314" i="2"/>
  <c r="S1315" i="2" s="1"/>
  <c r="N1299" i="2"/>
  <c r="N1305" i="2" s="1"/>
  <c r="B1290" i="2"/>
  <c r="B1280" i="2"/>
  <c r="AA1279" i="2"/>
  <c r="AA1280" i="2" s="1"/>
  <c r="I1267" i="2"/>
  <c r="O1265" i="2"/>
  <c r="W1263" i="2"/>
  <c r="W1261" i="2"/>
  <c r="Q1259" i="2"/>
  <c r="F1259" i="2"/>
  <c r="R1259" i="2"/>
  <c r="AA1257" i="2"/>
  <c r="M1255" i="2"/>
  <c r="V1255" i="2"/>
  <c r="T1243" i="2"/>
  <c r="Y1241" i="2"/>
  <c r="I1241" i="2"/>
  <c r="T1241" i="2"/>
  <c r="AB1239" i="2"/>
  <c r="AA1237" i="2"/>
  <c r="Z1235" i="2"/>
  <c r="T1235" i="2"/>
  <c r="P1235" i="2"/>
  <c r="J1235" i="2"/>
  <c r="F1235" i="2"/>
  <c r="D1235" i="2"/>
  <c r="AA1235" i="2"/>
  <c r="V1233" i="2"/>
  <c r="AA1231" i="2"/>
  <c r="V1229" i="2"/>
  <c r="AA1227" i="2"/>
  <c r="K1225" i="2"/>
  <c r="AA1223" i="2"/>
  <c r="V1221" i="2"/>
  <c r="AA1219" i="2"/>
  <c r="Z1217" i="2"/>
  <c r="AA1215" i="2"/>
  <c r="Z1213" i="2"/>
  <c r="R1213" i="2"/>
  <c r="AA1211" i="2"/>
  <c r="S1209" i="2"/>
  <c r="AA1207" i="2"/>
  <c r="Z1205" i="2"/>
  <c r="R1205" i="2"/>
  <c r="O1205" i="2"/>
  <c r="G1205" i="2"/>
  <c r="F1205" i="2"/>
  <c r="W1205" i="2"/>
  <c r="Z1203" i="2"/>
  <c r="Y1203" i="2"/>
  <c r="U1203" i="2"/>
  <c r="T1203" i="2"/>
  <c r="P1203" i="2"/>
  <c r="N1203" i="2"/>
  <c r="J1203" i="2"/>
  <c r="I1203" i="2"/>
  <c r="E1203" i="2"/>
  <c r="D1203" i="2"/>
  <c r="AA1203" i="2"/>
  <c r="O1201" i="2"/>
  <c r="AA1199" i="2"/>
  <c r="Z1197" i="2"/>
  <c r="Y1195" i="2"/>
  <c r="N1195" i="2"/>
  <c r="E1195" i="2"/>
  <c r="V1195" i="2"/>
  <c r="X1193" i="2"/>
  <c r="P1193" i="2"/>
  <c r="H1193" i="2"/>
  <c r="T1191" i="2"/>
  <c r="Z1189" i="2"/>
  <c r="AA1187" i="2"/>
  <c r="K1185" i="2"/>
  <c r="Y1183" i="2"/>
  <c r="I1183" i="2"/>
  <c r="V1183" i="2"/>
  <c r="AB1167" i="2"/>
  <c r="G1167" i="2"/>
  <c r="W1167" i="2"/>
  <c r="AB1165" i="2"/>
  <c r="AA1163" i="2"/>
  <c r="AB1161" i="2"/>
  <c r="P1159" i="2"/>
  <c r="H1159" i="2"/>
  <c r="X1159" i="2"/>
  <c r="Y1157" i="2"/>
  <c r="E1157" i="2"/>
  <c r="AB1157" i="2"/>
  <c r="W1155" i="2"/>
  <c r="P1155" i="2"/>
  <c r="Y1153" i="2"/>
  <c r="N1153" i="2"/>
  <c r="E1153" i="2"/>
  <c r="AB1153" i="2"/>
  <c r="W1151" i="2"/>
  <c r="U1149" i="2"/>
  <c r="I1149" i="2"/>
  <c r="AB1149" i="2"/>
  <c r="AA1147" i="2"/>
  <c r="K1147" i="2"/>
  <c r="AB1145" i="2"/>
  <c r="AB1143" i="2"/>
  <c r="X1139" i="2"/>
  <c r="G1137" i="2"/>
  <c r="W1137" i="2"/>
  <c r="G1135" i="2"/>
  <c r="AB1135" i="2"/>
  <c r="AA1133" i="2"/>
  <c r="W1133" i="2"/>
  <c r="U1131" i="2"/>
  <c r="Q1129" i="2"/>
  <c r="J1129" i="2"/>
  <c r="Z1129" i="2"/>
  <c r="K1127" i="2"/>
  <c r="AA1127" i="2"/>
  <c r="AB1125" i="2"/>
  <c r="H1123" i="2"/>
  <c r="P1123" i="2"/>
  <c r="V1121" i="2"/>
  <c r="F1121" i="2"/>
  <c r="AB1121" i="2"/>
  <c r="AB1119" i="2"/>
  <c r="X1119" i="2"/>
  <c r="T1119" i="2"/>
  <c r="P1119" i="2"/>
  <c r="O1119" i="2"/>
  <c r="H1119" i="2"/>
  <c r="G1119" i="2"/>
  <c r="D1119" i="2"/>
  <c r="W1119" i="2"/>
  <c r="R1117" i="2"/>
  <c r="M1115" i="2"/>
  <c r="Z1115" i="2"/>
  <c r="B1106" i="2"/>
  <c r="V1105" i="2"/>
  <c r="AA1103" i="2"/>
  <c r="K1101" i="2"/>
  <c r="AB1101" i="2"/>
  <c r="L1099" i="2"/>
  <c r="AA1099" i="2"/>
  <c r="V1089" i="2"/>
  <c r="V1090" i="2" s="1"/>
  <c r="K1089" i="2"/>
  <c r="K1090" i="2" s="1"/>
  <c r="R1089" i="2"/>
  <c r="R1090" i="2" s="1"/>
  <c r="N1085" i="2"/>
  <c r="E1085" i="2"/>
  <c r="I1085" i="2"/>
  <c r="AB1067" i="2"/>
  <c r="V1067" i="2"/>
  <c r="R1067" i="2"/>
  <c r="K1067" i="2"/>
  <c r="G1067" i="2"/>
  <c r="AA1067" i="2"/>
  <c r="AB1065" i="2"/>
  <c r="V1065" i="2"/>
  <c r="Q1065" i="2"/>
  <c r="L1065" i="2"/>
  <c r="F1065" i="2"/>
  <c r="AA1065" i="2"/>
  <c r="V1055" i="2"/>
  <c r="U1053" i="2"/>
  <c r="K1053" i="2"/>
  <c r="AB1053" i="2"/>
  <c r="Z1051" i="2"/>
  <c r="AB1049" i="2"/>
  <c r="AA1049" i="2"/>
  <c r="U1049" i="2"/>
  <c r="T1049" i="2"/>
  <c r="O1049" i="2"/>
  <c r="L1049" i="2"/>
  <c r="G1049" i="2"/>
  <c r="E1049" i="2"/>
  <c r="Y1049" i="2"/>
  <c r="Y1045" i="2"/>
  <c r="I1045" i="2"/>
  <c r="T1045" i="2"/>
  <c r="W1043" i="2"/>
  <c r="M1043" i="2"/>
  <c r="N1043" i="2"/>
  <c r="Q1041" i="2"/>
  <c r="W1041" i="2"/>
  <c r="AA1039" i="2"/>
  <c r="R1039" i="2"/>
  <c r="Q1039" i="2"/>
  <c r="G1039" i="2"/>
  <c r="F1039" i="2"/>
  <c r="W1039" i="2"/>
  <c r="AB1037" i="2"/>
  <c r="AA1037" i="2"/>
  <c r="U1037" i="2"/>
  <c r="Q1037" i="2"/>
  <c r="P1037" i="2"/>
  <c r="K1037" i="2"/>
  <c r="G1037" i="2"/>
  <c r="E1037" i="2"/>
  <c r="W1037" i="2"/>
  <c r="V1035" i="2"/>
  <c r="O1035" i="2"/>
  <c r="G1035" i="2"/>
  <c r="AA1035" i="2"/>
  <c r="AA1033" i="2"/>
  <c r="V1031" i="2"/>
  <c r="W1029" i="2"/>
  <c r="Q1027" i="2"/>
  <c r="V1027" i="2"/>
  <c r="W1025" i="2"/>
  <c r="M1025" i="2"/>
  <c r="Z1023" i="2"/>
  <c r="S1021" i="2"/>
  <c r="O1021" i="2"/>
  <c r="U1021" i="2"/>
  <c r="AB1019" i="2"/>
  <c r="AA1017" i="2"/>
  <c r="Y1017" i="2"/>
  <c r="T1017" i="2"/>
  <c r="Q1017" i="2"/>
  <c r="L1017" i="2"/>
  <c r="K1017" i="2"/>
  <c r="E1017" i="2"/>
  <c r="D1017" i="2"/>
  <c r="W1017" i="2"/>
  <c r="Z1007" i="2"/>
  <c r="Y1007" i="2"/>
  <c r="U1007" i="2"/>
  <c r="T1007" i="2"/>
  <c r="P1007" i="2"/>
  <c r="N1007" i="2"/>
  <c r="J1007" i="2"/>
  <c r="I1007" i="2"/>
  <c r="E1007" i="2"/>
  <c r="D1007" i="2"/>
  <c r="AA1007" i="2"/>
  <c r="AA1005" i="2"/>
  <c r="Z1005" i="2"/>
  <c r="T1005" i="2"/>
  <c r="R1005" i="2"/>
  <c r="L1005" i="2"/>
  <c r="K1005" i="2"/>
  <c r="F1005" i="2"/>
  <c r="D1005" i="2"/>
  <c r="W1005" i="2"/>
  <c r="Z1003" i="2"/>
  <c r="Y1003" i="2"/>
  <c r="U1003" i="2"/>
  <c r="T1003" i="2"/>
  <c r="P1003" i="2"/>
  <c r="N1003" i="2"/>
  <c r="J1003" i="2"/>
  <c r="I1003" i="2"/>
  <c r="E1003" i="2"/>
  <c r="D1003" i="2"/>
  <c r="AA1003" i="2"/>
  <c r="J1001" i="2"/>
  <c r="T1001" i="2"/>
  <c r="Z999" i="2"/>
  <c r="U999" i="2"/>
  <c r="J999" i="2"/>
  <c r="F999" i="2"/>
  <c r="Q999" i="2"/>
  <c r="Z997" i="2"/>
  <c r="P997" i="2"/>
  <c r="V997" i="2"/>
  <c r="U995" i="2"/>
  <c r="X993" i="2"/>
  <c r="W983" i="2"/>
  <c r="M983" i="2"/>
  <c r="L983" i="2"/>
  <c r="V981" i="2"/>
  <c r="R981" i="2"/>
  <c r="K981" i="2"/>
  <c r="G981" i="2"/>
  <c r="AA981" i="2"/>
  <c r="AB979" i="2"/>
  <c r="AA979" i="2"/>
  <c r="Q979" i="2"/>
  <c r="P979" i="2"/>
  <c r="G979" i="2"/>
  <c r="E979" i="2"/>
  <c r="W979" i="2"/>
  <c r="V977" i="2"/>
  <c r="AB975" i="2"/>
  <c r="AA975" i="2"/>
  <c r="Y975" i="2"/>
  <c r="U975" i="2"/>
  <c r="T975" i="2"/>
  <c r="Q975" i="2"/>
  <c r="O975" i="2"/>
  <c r="L975" i="2"/>
  <c r="K975" i="2"/>
  <c r="G975" i="2"/>
  <c r="E975" i="2"/>
  <c r="D975" i="2"/>
  <c r="W975" i="2"/>
  <c r="O973" i="2"/>
  <c r="I973" i="2"/>
  <c r="U973" i="2"/>
  <c r="M971" i="2"/>
  <c r="T971" i="2"/>
  <c r="AA967" i="2"/>
  <c r="Z967" i="2"/>
  <c r="U967" i="2"/>
  <c r="R967" i="2"/>
  <c r="M967" i="2"/>
  <c r="K967" i="2"/>
  <c r="F967" i="2"/>
  <c r="E967" i="2"/>
  <c r="W967" i="2"/>
  <c r="Y965" i="2"/>
  <c r="Q965" i="2"/>
  <c r="K965" i="2"/>
  <c r="D965" i="2"/>
  <c r="W965" i="2"/>
  <c r="Z963" i="2"/>
  <c r="O963" i="2"/>
  <c r="E963" i="2"/>
  <c r="N963" i="2"/>
  <c r="H928" i="2"/>
  <c r="R928" i="2"/>
  <c r="J926" i="2"/>
  <c r="W926" i="2"/>
  <c r="R924" i="2"/>
  <c r="W922" i="2"/>
  <c r="M920" i="2"/>
  <c r="W918" i="2"/>
  <c r="R912" i="2"/>
  <c r="W910" i="2"/>
  <c r="R908" i="2"/>
  <c r="P906" i="2"/>
  <c r="W906" i="2"/>
  <c r="M904" i="2"/>
  <c r="R904" i="2"/>
  <c r="W902" i="2"/>
  <c r="M894" i="2"/>
  <c r="R894" i="2"/>
  <c r="Z892" i="2"/>
  <c r="T890" i="2"/>
  <c r="P890" i="2"/>
  <c r="I890" i="2"/>
  <c r="E890" i="2"/>
  <c r="V890" i="2"/>
  <c r="N888" i="2"/>
  <c r="R882" i="2"/>
  <c r="Y878" i="2"/>
  <c r="N878" i="2"/>
  <c r="I878" i="2"/>
  <c r="D878" i="2"/>
  <c r="AA878" i="2"/>
  <c r="O876" i="2"/>
  <c r="X874" i="2"/>
  <c r="O872" i="2"/>
  <c r="W872" i="2"/>
  <c r="AA870" i="2"/>
  <c r="S868" i="2"/>
  <c r="R866" i="2"/>
  <c r="AA864" i="2"/>
  <c r="V864" i="2"/>
  <c r="T862" i="2"/>
  <c r="I862" i="2"/>
  <c r="AA862" i="2"/>
  <c r="F860" i="2"/>
  <c r="Z860" i="2"/>
  <c r="Y858" i="2"/>
  <c r="N858" i="2"/>
  <c r="I858" i="2"/>
  <c r="D858" i="2"/>
  <c r="AA858" i="2"/>
  <c r="R856" i="2"/>
  <c r="J856" i="2"/>
  <c r="Z856" i="2"/>
  <c r="U854" i="2"/>
  <c r="J854" i="2"/>
  <c r="AA854" i="2"/>
  <c r="AA852" i="2"/>
  <c r="X850" i="2"/>
  <c r="J846" i="2"/>
  <c r="AA846" i="2"/>
  <c r="Z844" i="2"/>
  <c r="AA842" i="2"/>
  <c r="O840" i="2"/>
  <c r="Y838" i="2"/>
  <c r="N838" i="2"/>
  <c r="D838" i="2"/>
  <c r="AA838" i="2"/>
  <c r="O836" i="2"/>
  <c r="J836" i="2"/>
  <c r="D836" i="2"/>
  <c r="S836" i="2"/>
  <c r="AB834" i="2"/>
  <c r="F834" i="2"/>
  <c r="AA834" i="2"/>
  <c r="T832" i="2"/>
  <c r="Q830" i="2"/>
  <c r="L830" i="2"/>
  <c r="AA830" i="2"/>
  <c r="Z828" i="2"/>
  <c r="D828" i="2"/>
  <c r="S828" i="2"/>
  <c r="N826" i="2"/>
  <c r="AA826" i="2"/>
  <c r="S824" i="2"/>
  <c r="O824" i="2"/>
  <c r="AA822" i="2"/>
  <c r="S820" i="2"/>
  <c r="AB818" i="2"/>
  <c r="V818" i="2"/>
  <c r="L818" i="2"/>
  <c r="F818" i="2"/>
  <c r="E818" i="2"/>
  <c r="AA818" i="2"/>
  <c r="Z816" i="2"/>
  <c r="J816" i="2"/>
  <c r="T816" i="2"/>
  <c r="Q814" i="2"/>
  <c r="AA814" i="2"/>
  <c r="Z812" i="2"/>
  <c r="S812" i="2"/>
  <c r="AA810" i="2"/>
  <c r="O808" i="2"/>
  <c r="N806" i="2"/>
  <c r="I806" i="2"/>
  <c r="AA806" i="2"/>
  <c r="S804" i="2"/>
  <c r="Q802" i="2"/>
  <c r="AA802" i="2"/>
  <c r="Z800" i="2"/>
  <c r="J800" i="2"/>
  <c r="T800" i="2"/>
  <c r="S796" i="2"/>
  <c r="Z794" i="2"/>
  <c r="U794" i="2"/>
  <c r="J794" i="2"/>
  <c r="E794" i="2"/>
  <c r="D794" i="2"/>
  <c r="AA794" i="2"/>
  <c r="T792" i="2"/>
  <c r="S792" i="2"/>
  <c r="Z790" i="2"/>
  <c r="P790" i="2"/>
  <c r="J790" i="2"/>
  <c r="E790" i="2"/>
  <c r="AA790" i="2"/>
  <c r="S779" i="2"/>
  <c r="O779" i="2"/>
  <c r="G779" i="2"/>
  <c r="E779" i="2"/>
  <c r="U779" i="2"/>
  <c r="Q777" i="2"/>
  <c r="X775" i="2"/>
  <c r="J773" i="2"/>
  <c r="Z771" i="2"/>
  <c r="Y771" i="2"/>
  <c r="T771" i="2"/>
  <c r="Q771" i="2"/>
  <c r="L771" i="2"/>
  <c r="J771" i="2"/>
  <c r="E771" i="2"/>
  <c r="D771" i="2"/>
  <c r="V771" i="2"/>
  <c r="Y769" i="2"/>
  <c r="Q769" i="2"/>
  <c r="K769" i="2"/>
  <c r="D769" i="2"/>
  <c r="W769" i="2"/>
  <c r="W767" i="2"/>
  <c r="F767" i="2"/>
  <c r="S767" i="2"/>
  <c r="N765" i="2"/>
  <c r="M763" i="2"/>
  <c r="Q761" i="2"/>
  <c r="G761" i="2"/>
  <c r="Y761" i="2"/>
  <c r="N759" i="2"/>
  <c r="U757" i="2"/>
  <c r="Z755" i="2"/>
  <c r="O755" i="2"/>
  <c r="E755" i="2"/>
  <c r="AA755" i="2"/>
  <c r="AA753" i="2"/>
  <c r="S751" i="2"/>
  <c r="Y749" i="2"/>
  <c r="AB745" i="2"/>
  <c r="Q745" i="2"/>
  <c r="K745" i="2"/>
  <c r="D745" i="2"/>
  <c r="Y745" i="2"/>
  <c r="S743" i="2"/>
  <c r="H743" i="2"/>
  <c r="V743" i="2"/>
  <c r="S741" i="2"/>
  <c r="Z739" i="2"/>
  <c r="R645" i="2"/>
  <c r="AA645" i="2"/>
  <c r="AB643" i="2"/>
  <c r="U643" i="2"/>
  <c r="Q643" i="2"/>
  <c r="J643" i="2"/>
  <c r="F643" i="2"/>
  <c r="AA643" i="2"/>
  <c r="Z641" i="2"/>
  <c r="J641" i="2"/>
  <c r="AA641" i="2"/>
  <c r="AB639" i="2"/>
  <c r="U639" i="2"/>
  <c r="N639" i="2"/>
  <c r="F639" i="2"/>
  <c r="AA639" i="2"/>
  <c r="O637" i="2"/>
  <c r="Z637" i="2"/>
  <c r="S633" i="2"/>
  <c r="U631" i="2"/>
  <c r="Q631" i="2"/>
  <c r="Y627" i="2"/>
  <c r="AB627" i="2"/>
  <c r="E623" i="2"/>
  <c r="AB623" i="2"/>
  <c r="O621" i="2"/>
  <c r="U619" i="2"/>
  <c r="S617" i="2"/>
  <c r="AB615" i="2"/>
  <c r="Q611" i="2"/>
  <c r="Q607" i="2"/>
  <c r="AA605" i="2"/>
  <c r="O605" i="2"/>
  <c r="I603" i="2"/>
  <c r="E603" i="2"/>
  <c r="AB603" i="2"/>
  <c r="S601" i="2"/>
  <c r="M599" i="2"/>
  <c r="AB599" i="2"/>
  <c r="AA597" i="2"/>
  <c r="O597" i="2"/>
  <c r="U595" i="2"/>
  <c r="Q595" i="2"/>
  <c r="U591" i="2"/>
  <c r="W587" i="2"/>
  <c r="V585" i="2"/>
  <c r="N585" i="2"/>
  <c r="F585" i="2"/>
  <c r="U583" i="2"/>
  <c r="G581" i="2"/>
  <c r="G575" i="2"/>
  <c r="T573" i="2"/>
  <c r="P573" i="2"/>
  <c r="D573" i="2"/>
  <c r="T569" i="2"/>
  <c r="G567" i="2"/>
  <c r="T565" i="2"/>
  <c r="P565" i="2"/>
  <c r="D565" i="2"/>
  <c r="Q561" i="2"/>
  <c r="K559" i="2"/>
  <c r="Y557" i="2"/>
  <c r="U557" i="2"/>
  <c r="M557" i="2"/>
  <c r="I557" i="2"/>
  <c r="E557" i="2"/>
  <c r="W557" i="2"/>
  <c r="W555" i="2"/>
  <c r="O555" i="2"/>
  <c r="G555" i="2"/>
  <c r="Y555" i="2"/>
  <c r="AA551" i="2"/>
  <c r="X549" i="2"/>
  <c r="P549" i="2"/>
  <c r="H549" i="2"/>
  <c r="D549" i="2"/>
  <c r="AA543" i="2"/>
  <c r="X541" i="2"/>
  <c r="Y533" i="2"/>
  <c r="U533" i="2"/>
  <c r="M533" i="2"/>
  <c r="I533" i="2"/>
  <c r="E533" i="2"/>
  <c r="AB533" i="2"/>
  <c r="Z531" i="2"/>
  <c r="Y529" i="2"/>
  <c r="T527" i="2"/>
  <c r="T525" i="2"/>
  <c r="H525" i="2"/>
  <c r="Y525" i="2"/>
  <c r="Z523" i="2"/>
  <c r="T523" i="2"/>
  <c r="J523" i="2"/>
  <c r="H523" i="2"/>
  <c r="R523" i="2"/>
  <c r="V521" i="2"/>
  <c r="T519" i="2"/>
  <c r="L519" i="2"/>
  <c r="Y517" i="2"/>
  <c r="Z515" i="2"/>
  <c r="X513" i="2"/>
  <c r="V513" i="2"/>
  <c r="H513" i="2"/>
  <c r="F513" i="2"/>
  <c r="Y513" i="2"/>
  <c r="J511" i="2"/>
  <c r="AB511" i="2"/>
  <c r="N509" i="2"/>
  <c r="Y509" i="2"/>
  <c r="L507" i="2"/>
  <c r="AB507" i="2"/>
  <c r="V505" i="2"/>
  <c r="N505" i="2"/>
  <c r="F505" i="2"/>
  <c r="Y505" i="2"/>
  <c r="W501" i="2"/>
  <c r="Q497" i="2"/>
  <c r="AB495" i="2"/>
  <c r="L495" i="2"/>
  <c r="H495" i="2"/>
  <c r="D495" i="2"/>
  <c r="T495" i="2"/>
  <c r="X491" i="2"/>
  <c r="V491" i="2"/>
  <c r="H491" i="2"/>
  <c r="F491" i="2"/>
  <c r="Y491" i="2"/>
  <c r="AB489" i="2"/>
  <c r="X487" i="2"/>
  <c r="V487" i="2"/>
  <c r="H487" i="2"/>
  <c r="F487" i="2"/>
  <c r="Y487" i="2"/>
  <c r="AB485" i="2"/>
  <c r="T485" i="2"/>
  <c r="S483" i="2"/>
  <c r="J481" i="2"/>
  <c r="P479" i="2"/>
  <c r="T475" i="2"/>
  <c r="H475" i="2"/>
  <c r="Y475" i="2"/>
  <c r="P473" i="2"/>
  <c r="Y471" i="2"/>
  <c r="AB469" i="2"/>
  <c r="O467" i="2"/>
  <c r="Z465" i="2"/>
  <c r="L465" i="2"/>
  <c r="AB463" i="2"/>
  <c r="T463" i="2"/>
  <c r="P463" i="2"/>
  <c r="H463" i="2"/>
  <c r="F463" i="2"/>
  <c r="AA463" i="2"/>
  <c r="J461" i="2"/>
  <c r="AB459" i="2"/>
  <c r="T459" i="2"/>
  <c r="P459" i="2"/>
  <c r="H459" i="2"/>
  <c r="F459" i="2"/>
  <c r="Y459" i="2"/>
  <c r="R431" i="2"/>
  <c r="M429" i="2"/>
  <c r="AB429" i="2"/>
  <c r="O427" i="2"/>
  <c r="N425" i="2"/>
  <c r="AB423" i="2"/>
  <c r="J421" i="2"/>
  <c r="W419" i="2"/>
  <c r="Z417" i="2"/>
  <c r="Y415" i="2"/>
  <c r="W415" i="2"/>
  <c r="J413" i="2"/>
  <c r="M411" i="2"/>
  <c r="W411" i="2"/>
  <c r="R409" i="2"/>
  <c r="W407" i="2"/>
  <c r="Y405" i="2"/>
  <c r="X403" i="2"/>
  <c r="Y401" i="2"/>
  <c r="X399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R395" i="2"/>
  <c r="Y393" i="2"/>
  <c r="Y391" i="2"/>
  <c r="AA389" i="2"/>
  <c r="N387" i="2"/>
  <c r="Y387" i="2"/>
  <c r="X385" i="2"/>
  <c r="Q383" i="2"/>
  <c r="E383" i="2"/>
  <c r="W383" i="2"/>
  <c r="H381" i="2"/>
  <c r="Y381" i="2"/>
  <c r="AA379" i="2"/>
  <c r="X377" i="2"/>
  <c r="Q375" i="2"/>
  <c r="X373" i="2"/>
  <c r="N373" i="2"/>
  <c r="AA373" i="2"/>
  <c r="Y371" i="2"/>
  <c r="X369" i="2"/>
  <c r="Q367" i="2"/>
  <c r="X365" i="2"/>
  <c r="Q363" i="2"/>
  <c r="Y363" i="2"/>
  <c r="AA361" i="2"/>
  <c r="Y357" i="2"/>
  <c r="AA355" i="2"/>
  <c r="Y353" i="2"/>
  <c r="AA351" i="2"/>
  <c r="N349" i="2"/>
  <c r="Y349" i="2"/>
  <c r="AA347" i="2"/>
  <c r="Y345" i="2"/>
  <c r="D343" i="2"/>
  <c r="AA343" i="2"/>
  <c r="T341" i="2"/>
  <c r="AA339" i="2"/>
  <c r="T337" i="2"/>
  <c r="AB337" i="2"/>
  <c r="K335" i="2"/>
  <c r="X333" i="2"/>
  <c r="AA331" i="2"/>
  <c r="AA329" i="2"/>
  <c r="Y327" i="2"/>
  <c r="O325" i="2"/>
  <c r="AA323" i="2"/>
  <c r="AA321" i="2"/>
  <c r="W319" i="2"/>
  <c r="V317" i="2"/>
  <c r="AA315" i="2"/>
  <c r="AA313" i="2"/>
  <c r="AA311" i="2"/>
  <c r="V309" i="2"/>
  <c r="AA307" i="2"/>
  <c r="AA305" i="2"/>
  <c r="W303" i="2"/>
  <c r="AA301" i="2"/>
  <c r="AA299" i="2"/>
  <c r="O297" i="2"/>
  <c r="T295" i="2"/>
  <c r="D295" i="2"/>
  <c r="AA295" i="2"/>
  <c r="AA293" i="2"/>
  <c r="O291" i="2"/>
  <c r="W291" i="2"/>
  <c r="N289" i="2"/>
  <c r="M287" i="2"/>
  <c r="AA287" i="2"/>
  <c r="AA285" i="2"/>
  <c r="Z281" i="2"/>
  <c r="E279" i="2"/>
  <c r="AA279" i="2"/>
  <c r="K277" i="2"/>
  <c r="AA275" i="2"/>
  <c r="AA273" i="2"/>
  <c r="AA271" i="2"/>
  <c r="Z269" i="2"/>
  <c r="AA267" i="2"/>
  <c r="AA265" i="2"/>
  <c r="G263" i="2"/>
  <c r="AA261" i="2"/>
  <c r="AA259" i="2"/>
  <c r="O257" i="2"/>
  <c r="AA255" i="2"/>
  <c r="O253" i="2"/>
  <c r="V251" i="2"/>
  <c r="U249" i="2"/>
  <c r="AA249" i="2"/>
  <c r="W247" i="2"/>
  <c r="X245" i="2"/>
  <c r="AA245" i="2"/>
  <c r="K243" i="2"/>
  <c r="AA241" i="2"/>
  <c r="O239" i="2"/>
  <c r="AA237" i="2"/>
  <c r="AA235" i="2"/>
  <c r="AA233" i="2"/>
  <c r="AA231" i="2"/>
  <c r="O229" i="2"/>
  <c r="P227" i="2"/>
  <c r="AA227" i="2"/>
  <c r="AA225" i="2"/>
  <c r="W223" i="2"/>
  <c r="N221" i="2"/>
  <c r="M219" i="2"/>
  <c r="AA219" i="2"/>
  <c r="H217" i="2"/>
  <c r="AA217" i="2"/>
  <c r="S215" i="2"/>
  <c r="AA213" i="2"/>
  <c r="AA211" i="2"/>
  <c r="V209" i="2"/>
  <c r="X207" i="2"/>
  <c r="P207" i="2"/>
  <c r="AA207" i="2"/>
  <c r="Z205" i="2"/>
  <c r="AB191" i="2"/>
  <c r="Z191" i="2"/>
  <c r="V191" i="2"/>
  <c r="U191" i="2"/>
  <c r="Q191" i="2"/>
  <c r="P191" i="2"/>
  <c r="L191" i="2"/>
  <c r="J191" i="2"/>
  <c r="F191" i="2"/>
  <c r="E191" i="2"/>
  <c r="AA191" i="2"/>
  <c r="AB189" i="2"/>
  <c r="X189" i="2"/>
  <c r="L189" i="2"/>
  <c r="H189" i="2"/>
  <c r="AA189" i="2"/>
  <c r="AB185" i="2"/>
  <c r="U185" i="2"/>
  <c r="T185" i="2"/>
  <c r="M185" i="2"/>
  <c r="L185" i="2"/>
  <c r="E185" i="2"/>
  <c r="D185" i="2"/>
  <c r="AA185" i="2"/>
  <c r="AB183" i="2"/>
  <c r="L183" i="2"/>
  <c r="AA183" i="2"/>
  <c r="Z181" i="2"/>
  <c r="Y181" i="2"/>
  <c r="U181" i="2"/>
  <c r="T181" i="2"/>
  <c r="P181" i="2"/>
  <c r="N181" i="2"/>
  <c r="J181" i="2"/>
  <c r="I181" i="2"/>
  <c r="E181" i="2"/>
  <c r="D181" i="2"/>
  <c r="AA181" i="2"/>
  <c r="AB179" i="2"/>
  <c r="X179" i="2"/>
  <c r="L179" i="2"/>
  <c r="H179" i="2"/>
  <c r="AA179" i="2"/>
  <c r="AB177" i="2"/>
  <c r="Z177" i="2"/>
  <c r="V177" i="2"/>
  <c r="U177" i="2"/>
  <c r="Q177" i="2"/>
  <c r="P177" i="2"/>
  <c r="L177" i="2"/>
  <c r="J177" i="2"/>
  <c r="F177" i="2"/>
  <c r="E177" i="2"/>
  <c r="AA177" i="2"/>
  <c r="AB175" i="2"/>
  <c r="X175" i="2"/>
  <c r="L175" i="2"/>
  <c r="H175" i="2"/>
  <c r="AA175" i="2"/>
  <c r="Z173" i="2"/>
  <c r="U173" i="2"/>
  <c r="P173" i="2"/>
  <c r="J173" i="2"/>
  <c r="E173" i="2"/>
  <c r="AA173" i="2"/>
  <c r="AA171" i="2"/>
  <c r="AA161" i="2"/>
  <c r="AB159" i="2"/>
  <c r="Z159" i="2"/>
  <c r="V159" i="2"/>
  <c r="U159" i="2"/>
  <c r="Q159" i="2"/>
  <c r="P159" i="2"/>
  <c r="L159" i="2"/>
  <c r="J159" i="2"/>
  <c r="F159" i="2"/>
  <c r="E159" i="2"/>
  <c r="AA159" i="2"/>
  <c r="AB157" i="2"/>
  <c r="X157" i="2"/>
  <c r="L157" i="2"/>
  <c r="H157" i="2"/>
  <c r="AA157" i="2"/>
  <c r="AB155" i="2"/>
  <c r="Z155" i="2"/>
  <c r="Y155" i="2"/>
  <c r="X155" i="2"/>
  <c r="V155" i="2"/>
  <c r="U155" i="2"/>
  <c r="T155" i="2"/>
  <c r="R155" i="2"/>
  <c r="Q155" i="2"/>
  <c r="P155" i="2"/>
  <c r="N155" i="2"/>
  <c r="M155" i="2"/>
  <c r="L155" i="2"/>
  <c r="J155" i="2"/>
  <c r="I155" i="2"/>
  <c r="H155" i="2"/>
  <c r="F155" i="2"/>
  <c r="E155" i="2"/>
  <c r="D155" i="2"/>
  <c r="AA155" i="2"/>
  <c r="T153" i="2"/>
  <c r="H153" i="2"/>
  <c r="AA153" i="2"/>
  <c r="AA151" i="2"/>
  <c r="AB149" i="2"/>
  <c r="V149" i="2"/>
  <c r="T149" i="2"/>
  <c r="N149" i="2"/>
  <c r="L149" i="2"/>
  <c r="F149" i="2"/>
  <c r="D149" i="2"/>
  <c r="AA149" i="2"/>
  <c r="AB147" i="2"/>
  <c r="V147" i="2"/>
  <c r="Q147" i="2"/>
  <c r="L147" i="2"/>
  <c r="F147" i="2"/>
  <c r="AA147" i="2"/>
  <c r="AB145" i="2"/>
  <c r="X145" i="2"/>
  <c r="V145" i="2"/>
  <c r="T145" i="2"/>
  <c r="P145" i="2"/>
  <c r="N145" i="2"/>
  <c r="L145" i="2"/>
  <c r="H145" i="2"/>
  <c r="F145" i="2"/>
  <c r="D145" i="2"/>
  <c r="AA145" i="2"/>
  <c r="AA143" i="2"/>
  <c r="AB141" i="2"/>
  <c r="V141" i="2"/>
  <c r="T141" i="2"/>
  <c r="N141" i="2"/>
  <c r="L141" i="2"/>
  <c r="F141" i="2"/>
  <c r="D141" i="2"/>
  <c r="AA141" i="2"/>
  <c r="Z139" i="2"/>
  <c r="Y139" i="2"/>
  <c r="U139" i="2"/>
  <c r="T139" i="2"/>
  <c r="P139" i="2"/>
  <c r="N139" i="2"/>
  <c r="J139" i="2"/>
  <c r="I139" i="2"/>
  <c r="E139" i="2"/>
  <c r="D139" i="2"/>
  <c r="AA139" i="2"/>
  <c r="AA137" i="2"/>
  <c r="AB135" i="2"/>
  <c r="V135" i="2"/>
  <c r="Q135" i="2"/>
  <c r="L135" i="2"/>
  <c r="F135" i="2"/>
  <c r="AA135" i="2"/>
  <c r="AB133" i="2"/>
  <c r="V133" i="2"/>
  <c r="T133" i="2"/>
  <c r="N133" i="2"/>
  <c r="L133" i="2"/>
  <c r="F133" i="2"/>
  <c r="D133" i="2"/>
  <c r="AA133" i="2"/>
  <c r="Z131" i="2"/>
  <c r="Y131" i="2"/>
  <c r="U131" i="2"/>
  <c r="T131" i="2"/>
  <c r="P131" i="2"/>
  <c r="N131" i="2"/>
  <c r="J131" i="2"/>
  <c r="I131" i="2"/>
  <c r="E131" i="2"/>
  <c r="D131" i="2"/>
  <c r="AA131" i="2"/>
  <c r="X129" i="2"/>
  <c r="P129" i="2"/>
  <c r="H129" i="2"/>
  <c r="AA129" i="2"/>
  <c r="N127" i="2"/>
  <c r="F127" i="2"/>
  <c r="AB125" i="2"/>
  <c r="AB123" i="2"/>
  <c r="L123" i="2"/>
  <c r="H123" i="2"/>
  <c r="X123" i="2"/>
  <c r="AA121" i="2"/>
  <c r="K121" i="2"/>
  <c r="O121" i="2"/>
  <c r="AB119" i="2"/>
  <c r="AB115" i="2"/>
  <c r="O113" i="2"/>
  <c r="AB111" i="2"/>
  <c r="AA109" i="2"/>
  <c r="M107" i="2"/>
  <c r="AB107" i="2"/>
  <c r="AA105" i="2"/>
  <c r="O105" i="2"/>
  <c r="Y103" i="2"/>
  <c r="U103" i="2"/>
  <c r="I103" i="2"/>
  <c r="E103" i="2"/>
  <c r="AB103" i="2"/>
  <c r="AA101" i="2"/>
  <c r="Y99" i="2"/>
  <c r="U99" i="2"/>
  <c r="I99" i="2"/>
  <c r="E99" i="2"/>
  <c r="AB99" i="2"/>
  <c r="O97" i="2"/>
  <c r="U95" i="2"/>
  <c r="M95" i="2"/>
  <c r="E95" i="2"/>
  <c r="AB95" i="2"/>
  <c r="AB93" i="2"/>
  <c r="W91" i="2"/>
  <c r="AA91" i="2"/>
  <c r="Z89" i="2"/>
  <c r="M87" i="2"/>
  <c r="W87" i="2"/>
  <c r="AB85" i="2"/>
  <c r="W83" i="2"/>
  <c r="AB81" i="2"/>
  <c r="V81" i="2"/>
  <c r="Q81" i="2"/>
  <c r="L81" i="2"/>
  <c r="F81" i="2"/>
  <c r="AA81" i="2"/>
  <c r="AA79" i="2"/>
  <c r="Z77" i="2"/>
  <c r="Y77" i="2"/>
  <c r="U77" i="2"/>
  <c r="T77" i="2"/>
  <c r="P77" i="2"/>
  <c r="N77" i="2"/>
  <c r="J77" i="2"/>
  <c r="I77" i="2"/>
  <c r="E77" i="2"/>
  <c r="D77" i="2"/>
  <c r="AA77" i="2"/>
  <c r="AA75" i="2"/>
  <c r="AB73" i="2"/>
  <c r="V73" i="2"/>
  <c r="Q73" i="2"/>
  <c r="L73" i="2"/>
  <c r="F73" i="2"/>
  <c r="AA73" i="2"/>
  <c r="AB71" i="2"/>
  <c r="T71" i="2"/>
  <c r="L71" i="2"/>
  <c r="D71" i="2"/>
  <c r="AA71" i="2"/>
  <c r="AB69" i="2"/>
  <c r="Z69" i="2"/>
  <c r="V69" i="2"/>
  <c r="U69" i="2"/>
  <c r="Q69" i="2"/>
  <c r="P69" i="2"/>
  <c r="L69" i="2"/>
  <c r="J69" i="2"/>
  <c r="F69" i="2"/>
  <c r="E69" i="2"/>
  <c r="AA69" i="2"/>
  <c r="AB67" i="2"/>
  <c r="V67" i="2"/>
  <c r="T67" i="2"/>
  <c r="N67" i="2"/>
  <c r="L67" i="2"/>
  <c r="F67" i="2"/>
  <c r="D67" i="2"/>
  <c r="AA67" i="2"/>
  <c r="N65" i="2"/>
  <c r="C62" i="2"/>
  <c r="M63" i="2" s="1"/>
  <c r="V61" i="2"/>
  <c r="M59" i="2"/>
  <c r="W59" i="2"/>
  <c r="W57" i="2"/>
  <c r="K57" i="2"/>
  <c r="Y55" i="2"/>
  <c r="U55" i="2"/>
  <c r="I55" i="2"/>
  <c r="E55" i="2"/>
  <c r="Q55" i="2"/>
  <c r="K53" i="2"/>
  <c r="M51" i="2"/>
  <c r="W51" i="2"/>
  <c r="W49" i="2"/>
  <c r="G49" i="2"/>
  <c r="S49" i="2"/>
  <c r="AA47" i="2"/>
  <c r="K47" i="2"/>
  <c r="F47" i="2"/>
  <c r="N47" i="2"/>
  <c r="K45" i="2"/>
  <c r="X45" i="2"/>
  <c r="AA41" i="2"/>
  <c r="W41" i="2"/>
  <c r="O41" i="2"/>
  <c r="K41" i="2"/>
  <c r="G41" i="2"/>
  <c r="Z41" i="2"/>
  <c r="Z39" i="2"/>
  <c r="Y35" i="2"/>
  <c r="U35" i="2"/>
  <c r="I35" i="2"/>
  <c r="E35" i="2"/>
  <c r="AB35" i="2"/>
  <c r="Z33" i="2"/>
  <c r="Z15" i="2"/>
  <c r="AB13" i="2"/>
  <c r="Z13" i="2"/>
  <c r="X13" i="2"/>
  <c r="V13" i="2"/>
  <c r="T13" i="2"/>
  <c r="R13" i="2"/>
  <c r="P13" i="2"/>
  <c r="N13" i="2"/>
  <c r="L13" i="2"/>
  <c r="J13" i="2"/>
  <c r="H13" i="2"/>
  <c r="F13" i="2"/>
  <c r="E13" i="2"/>
  <c r="D13" i="2"/>
  <c r="Y13" i="2"/>
  <c r="Q9" i="2"/>
  <c r="W63" i="2" l="1"/>
  <c r="Q63" i="2"/>
  <c r="AB1076" i="2"/>
  <c r="E63" i="2"/>
  <c r="U63" i="2"/>
  <c r="I63" i="2"/>
  <c r="Y63" i="2"/>
  <c r="AA1076" i="2"/>
  <c r="V1076" i="2"/>
  <c r="C20" i="2"/>
  <c r="C162" i="2" s="1"/>
  <c r="H259" i="2"/>
  <c r="R413" i="2"/>
  <c r="F385" i="2"/>
  <c r="AB365" i="2"/>
  <c r="D379" i="2"/>
  <c r="T379" i="2"/>
  <c r="L313" i="2"/>
  <c r="N353" i="2"/>
  <c r="H373" i="2"/>
  <c r="L293" i="2"/>
  <c r="U279" i="2"/>
  <c r="D265" i="2"/>
  <c r="E343" i="2"/>
  <c r="R343" i="2"/>
  <c r="T343" i="2"/>
  <c r="H273" i="2"/>
  <c r="E249" i="2"/>
  <c r="D245" i="2"/>
  <c r="M245" i="2"/>
  <c r="AB217" i="2"/>
  <c r="X241" i="2"/>
  <c r="J209" i="2"/>
  <c r="N1330" i="2"/>
  <c r="J1328" i="2"/>
  <c r="U1328" i="2"/>
  <c r="D1328" i="2"/>
  <c r="N1328" i="2"/>
  <c r="Y1328" i="2"/>
  <c r="J1326" i="2"/>
  <c r="V1326" i="2"/>
  <c r="H924" i="2"/>
  <c r="M924" i="2"/>
  <c r="J922" i="2"/>
  <c r="P922" i="2"/>
  <c r="H920" i="2"/>
  <c r="R920" i="2"/>
  <c r="P918" i="2"/>
  <c r="H912" i="2"/>
  <c r="J910" i="2"/>
  <c r="H908" i="2"/>
  <c r="M908" i="2"/>
  <c r="J906" i="2"/>
  <c r="P902" i="2"/>
  <c r="H894" i="2"/>
  <c r="N892" i="2"/>
  <c r="J890" i="2"/>
  <c r="U890" i="2"/>
  <c r="D890" i="2"/>
  <c r="N890" i="2"/>
  <c r="AB890" i="2"/>
  <c r="M882" i="2"/>
  <c r="T878" i="2"/>
  <c r="R872" i="2"/>
  <c r="F872" i="2"/>
  <c r="Z872" i="2"/>
  <c r="G872" i="2"/>
  <c r="I870" i="2"/>
  <c r="T870" i="2"/>
  <c r="U870" i="2"/>
  <c r="D870" i="2"/>
  <c r="N870" i="2"/>
  <c r="Y870" i="2"/>
  <c r="J870" i="2"/>
  <c r="E870" i="2"/>
  <c r="P870" i="2"/>
  <c r="Z870" i="2"/>
  <c r="H866" i="2"/>
  <c r="F864" i="2"/>
  <c r="K864" i="2"/>
  <c r="J862" i="2"/>
  <c r="U862" i="2"/>
  <c r="D862" i="2"/>
  <c r="N862" i="2"/>
  <c r="Y862" i="2"/>
  <c r="E862" i="2"/>
  <c r="P862" i="2"/>
  <c r="Z862" i="2"/>
  <c r="V860" i="2"/>
  <c r="T858" i="2"/>
  <c r="V856" i="2"/>
  <c r="G856" i="2"/>
  <c r="L854" i="2"/>
  <c r="V854" i="2"/>
  <c r="E854" i="2"/>
  <c r="P854" i="2"/>
  <c r="Z854" i="2"/>
  <c r="F854" i="2"/>
  <c r="Q854" i="2"/>
  <c r="AB854" i="2"/>
  <c r="P846" i="2"/>
  <c r="D846" i="2"/>
  <c r="U846" i="2"/>
  <c r="E846" i="2"/>
  <c r="Z846" i="2"/>
  <c r="F844" i="2"/>
  <c r="V844" i="2"/>
  <c r="D842" i="2"/>
  <c r="Y842" i="2"/>
  <c r="T842" i="2"/>
  <c r="I842" i="2"/>
  <c r="N842" i="2"/>
  <c r="S840" i="2"/>
  <c r="D840" i="2"/>
  <c r="I838" i="2"/>
  <c r="T838" i="2"/>
  <c r="L834" i="2"/>
  <c r="D834" i="2"/>
  <c r="Q834" i="2"/>
  <c r="E834" i="2"/>
  <c r="V834" i="2"/>
  <c r="J832" i="2"/>
  <c r="Z832" i="2"/>
  <c r="V830" i="2"/>
  <c r="F830" i="2"/>
  <c r="AB830" i="2"/>
  <c r="T826" i="2"/>
  <c r="D826" i="2"/>
  <c r="Y826" i="2"/>
  <c r="I826" i="2"/>
  <c r="D824" i="2"/>
  <c r="T822" i="2"/>
  <c r="D822" i="2"/>
  <c r="I822" i="2"/>
  <c r="Y822" i="2"/>
  <c r="N822" i="2"/>
  <c r="J820" i="2"/>
  <c r="O820" i="2"/>
  <c r="Q818" i="2"/>
  <c r="F814" i="2"/>
  <c r="AB814" i="2"/>
  <c r="V814" i="2"/>
  <c r="L814" i="2"/>
  <c r="D812" i="2"/>
  <c r="D810" i="2"/>
  <c r="Y810" i="2"/>
  <c r="T810" i="2"/>
  <c r="I810" i="2"/>
  <c r="N810" i="2"/>
  <c r="D808" i="2"/>
  <c r="S808" i="2"/>
  <c r="D806" i="2"/>
  <c r="Y806" i="2"/>
  <c r="T806" i="2"/>
  <c r="O804" i="2"/>
  <c r="D804" i="2"/>
  <c r="V802" i="2"/>
  <c r="F802" i="2"/>
  <c r="AB802" i="2"/>
  <c r="L802" i="2"/>
  <c r="J796" i="2"/>
  <c r="P794" i="2"/>
  <c r="D792" i="2"/>
  <c r="H792" i="2"/>
  <c r="U790" i="2"/>
  <c r="L643" i="2"/>
  <c r="V643" i="2"/>
  <c r="E643" i="2"/>
  <c r="P643" i="2"/>
  <c r="Z643" i="2"/>
  <c r="O641" i="2"/>
  <c r="D641" i="2"/>
  <c r="R641" i="2"/>
  <c r="AB641" i="2"/>
  <c r="G641" i="2"/>
  <c r="T641" i="2"/>
  <c r="I639" i="2"/>
  <c r="P639" i="2"/>
  <c r="V639" i="2"/>
  <c r="D639" i="2"/>
  <c r="J639" i="2"/>
  <c r="Q639" i="2"/>
  <c r="Y639" i="2"/>
  <c r="E639" i="2"/>
  <c r="L639" i="2"/>
  <c r="T639" i="2"/>
  <c r="Z639" i="2"/>
  <c r="I627" i="2"/>
  <c r="M627" i="2"/>
  <c r="I623" i="2"/>
  <c r="M623" i="2"/>
  <c r="Y623" i="2"/>
  <c r="K621" i="2"/>
  <c r="AA621" i="2"/>
  <c r="E615" i="2"/>
  <c r="I615" i="2"/>
  <c r="Y615" i="2"/>
  <c r="U615" i="2"/>
  <c r="U603" i="2"/>
  <c r="Y603" i="2"/>
  <c r="G645" i="2"/>
  <c r="AB645" i="2"/>
  <c r="T645" i="2"/>
  <c r="J645" i="2"/>
  <c r="Y599" i="2"/>
  <c r="E599" i="2"/>
  <c r="I599" i="2"/>
  <c r="K597" i="2"/>
  <c r="G587" i="2"/>
  <c r="O587" i="2"/>
  <c r="AA559" i="2"/>
  <c r="K543" i="2"/>
  <c r="G637" i="2"/>
  <c r="P523" i="2"/>
  <c r="AB523" i="2"/>
  <c r="D523" i="2"/>
  <c r="D531" i="2"/>
  <c r="H531" i="2"/>
  <c r="T531" i="2"/>
  <c r="P531" i="2"/>
  <c r="AB531" i="2"/>
  <c r="R531" i="2"/>
  <c r="J531" i="2"/>
  <c r="J527" i="2"/>
  <c r="L525" i="2"/>
  <c r="V525" i="2"/>
  <c r="D525" i="2"/>
  <c r="N525" i="2"/>
  <c r="X525" i="2"/>
  <c r="F525" i="2"/>
  <c r="P525" i="2"/>
  <c r="AB525" i="2"/>
  <c r="J519" i="2"/>
  <c r="N513" i="2"/>
  <c r="P513" i="2"/>
  <c r="F529" i="2"/>
  <c r="P529" i="2"/>
  <c r="H529" i="2"/>
  <c r="T529" i="2"/>
  <c r="L529" i="2"/>
  <c r="V529" i="2"/>
  <c r="D529" i="2"/>
  <c r="N529" i="2"/>
  <c r="X529" i="2"/>
  <c r="AB529" i="2"/>
  <c r="M497" i="2"/>
  <c r="P491" i="2"/>
  <c r="N491" i="2"/>
  <c r="L489" i="2"/>
  <c r="L511" i="2"/>
  <c r="Z511" i="2"/>
  <c r="N487" i="2"/>
  <c r="P487" i="2"/>
  <c r="P509" i="2"/>
  <c r="F509" i="2"/>
  <c r="V509" i="2"/>
  <c r="H509" i="2"/>
  <c r="X509" i="2"/>
  <c r="T507" i="2"/>
  <c r="D507" i="2"/>
  <c r="Z507" i="2"/>
  <c r="J507" i="2"/>
  <c r="Z481" i="2"/>
  <c r="H505" i="2"/>
  <c r="X505" i="2"/>
  <c r="P505" i="2"/>
  <c r="AA467" i="2"/>
  <c r="E631" i="2"/>
  <c r="L475" i="2"/>
  <c r="D475" i="2"/>
  <c r="N475" i="2"/>
  <c r="X475" i="2"/>
  <c r="V475" i="2"/>
  <c r="F475" i="2"/>
  <c r="P475" i="2"/>
  <c r="AB475" i="2"/>
  <c r="Z473" i="2"/>
  <c r="J473" i="2"/>
  <c r="H473" i="2"/>
  <c r="X473" i="2"/>
  <c r="N471" i="2"/>
  <c r="E471" i="2"/>
  <c r="T471" i="2"/>
  <c r="F471" i="2"/>
  <c r="V471" i="2"/>
  <c r="L471" i="2"/>
  <c r="AB471" i="2"/>
  <c r="D463" i="2"/>
  <c r="N463" i="2"/>
  <c r="X463" i="2"/>
  <c r="L463" i="2"/>
  <c r="V463" i="2"/>
  <c r="P461" i="2"/>
  <c r="X461" i="2"/>
  <c r="H461" i="2"/>
  <c r="Z461" i="2"/>
  <c r="V459" i="2"/>
  <c r="L459" i="2"/>
  <c r="D459" i="2"/>
  <c r="N459" i="2"/>
  <c r="X459" i="2"/>
  <c r="O1167" i="2"/>
  <c r="P1167" i="2"/>
  <c r="D1167" i="2"/>
  <c r="X1167" i="2"/>
  <c r="N1161" i="2"/>
  <c r="E1161" i="2"/>
  <c r="F1161" i="2"/>
  <c r="V1161" i="2"/>
  <c r="U1161" i="2"/>
  <c r="M1161" i="2"/>
  <c r="F1157" i="2"/>
  <c r="N1157" i="2"/>
  <c r="Q1157" i="2"/>
  <c r="I1157" i="2"/>
  <c r="U1157" i="2"/>
  <c r="M1157" i="2"/>
  <c r="V1157" i="2"/>
  <c r="S1147" i="2"/>
  <c r="M1165" i="2"/>
  <c r="V1165" i="2"/>
  <c r="E1165" i="2"/>
  <c r="N1165" i="2"/>
  <c r="Y1165" i="2"/>
  <c r="F1165" i="2"/>
  <c r="Q1165" i="2"/>
  <c r="I1165" i="2"/>
  <c r="U1165" i="2"/>
  <c r="F1133" i="2"/>
  <c r="Q1133" i="2"/>
  <c r="L1135" i="2"/>
  <c r="Q1135" i="2"/>
  <c r="X1155" i="2"/>
  <c r="G1155" i="2"/>
  <c r="H1155" i="2"/>
  <c r="F1153" i="2"/>
  <c r="Q1153" i="2"/>
  <c r="I1153" i="2"/>
  <c r="U1153" i="2"/>
  <c r="M1153" i="2"/>
  <c r="V1153" i="2"/>
  <c r="P1151" i="2"/>
  <c r="D1151" i="2"/>
  <c r="X1151" i="2"/>
  <c r="G1151" i="2"/>
  <c r="AB1151" i="2"/>
  <c r="O1151" i="2"/>
  <c r="F1149" i="2"/>
  <c r="Q1149" i="2"/>
  <c r="M1149" i="2"/>
  <c r="V1149" i="2"/>
  <c r="E1149" i="2"/>
  <c r="N1149" i="2"/>
  <c r="Y1149" i="2"/>
  <c r="U1129" i="2"/>
  <c r="F1129" i="2"/>
  <c r="AA1129" i="2"/>
  <c r="O1127" i="2"/>
  <c r="Q1125" i="2"/>
  <c r="F1125" i="2"/>
  <c r="V1125" i="2"/>
  <c r="I1125" i="2"/>
  <c r="Y1125" i="2"/>
  <c r="N1125" i="2"/>
  <c r="O1123" i="2"/>
  <c r="W1123" i="2"/>
  <c r="G1123" i="2"/>
  <c r="X1123" i="2"/>
  <c r="I1121" i="2"/>
  <c r="Y1121" i="2"/>
  <c r="N1121" i="2"/>
  <c r="Q1121" i="2"/>
  <c r="K1117" i="2"/>
  <c r="Z1117" i="2"/>
  <c r="U1115" i="2"/>
  <c r="E1115" i="2"/>
  <c r="E1399" i="2"/>
  <c r="M1399" i="2"/>
  <c r="U1399" i="2"/>
  <c r="E1395" i="2"/>
  <c r="M1395" i="2"/>
  <c r="F1391" i="2"/>
  <c r="N1391" i="2"/>
  <c r="G1389" i="2"/>
  <c r="S1389" i="2"/>
  <c r="K1383" i="2"/>
  <c r="O1383" i="2"/>
  <c r="F1373" i="2"/>
  <c r="V1373" i="2"/>
  <c r="I1373" i="2"/>
  <c r="Y1373" i="2"/>
  <c r="Q1373" i="2"/>
  <c r="N1373" i="2"/>
  <c r="S1371" i="2"/>
  <c r="I1369" i="2"/>
  <c r="Y1369" i="2"/>
  <c r="Q1369" i="2"/>
  <c r="N1352" i="2"/>
  <c r="N1355" i="2" s="1"/>
  <c r="V1352" i="2"/>
  <c r="V1355" i="2" s="1"/>
  <c r="F1352" i="2"/>
  <c r="F1355" i="2" s="1"/>
  <c r="G1263" i="2"/>
  <c r="M1263" i="2"/>
  <c r="S1263" i="2"/>
  <c r="V1259" i="2"/>
  <c r="K1259" i="2"/>
  <c r="E1255" i="2"/>
  <c r="U1255" i="2"/>
  <c r="Q1255" i="2"/>
  <c r="I1255" i="2"/>
  <c r="Z1255" i="2"/>
  <c r="V1101" i="2"/>
  <c r="Q1099" i="2"/>
  <c r="V1099" i="2"/>
  <c r="F1099" i="2"/>
  <c r="AB1099" i="2"/>
  <c r="W1367" i="2"/>
  <c r="H1385" i="2"/>
  <c r="K1389" i="2"/>
  <c r="T1389" i="2"/>
  <c r="I1391" i="2"/>
  <c r="Q1391" i="2"/>
  <c r="Y1391" i="2"/>
  <c r="S1393" i="2"/>
  <c r="F1395" i="2"/>
  <c r="N1395" i="2"/>
  <c r="V1395" i="2"/>
  <c r="D1397" i="2"/>
  <c r="O1397" i="2"/>
  <c r="X1397" i="2"/>
  <c r="F1399" i="2"/>
  <c r="N1399" i="2"/>
  <c r="V1399" i="2"/>
  <c r="H1401" i="2"/>
  <c r="L1397" i="2"/>
  <c r="W1397" i="2"/>
  <c r="E1367" i="2"/>
  <c r="J1369" i="2"/>
  <c r="R1369" i="2"/>
  <c r="Z1369" i="2"/>
  <c r="J1373" i="2"/>
  <c r="R1373" i="2"/>
  <c r="Z1373" i="2"/>
  <c r="W1383" i="2"/>
  <c r="L1385" i="2"/>
  <c r="I1387" i="2"/>
  <c r="D1389" i="2"/>
  <c r="L1389" i="2"/>
  <c r="W1389" i="2"/>
  <c r="D1391" i="2"/>
  <c r="J1391" i="2"/>
  <c r="R1391" i="2"/>
  <c r="Z1391" i="2"/>
  <c r="I1395" i="2"/>
  <c r="Q1395" i="2"/>
  <c r="Y1395" i="2"/>
  <c r="G1397" i="2"/>
  <c r="P1397" i="2"/>
  <c r="AB1397" i="2"/>
  <c r="I1399" i="2"/>
  <c r="Q1399" i="2"/>
  <c r="Y1399" i="2"/>
  <c r="P1401" i="2"/>
  <c r="AB1385" i="2"/>
  <c r="E1369" i="2"/>
  <c r="M1369" i="2"/>
  <c r="U1369" i="2"/>
  <c r="E1373" i="2"/>
  <c r="M1373" i="2"/>
  <c r="U1373" i="2"/>
  <c r="G1383" i="2"/>
  <c r="F1389" i="2"/>
  <c r="O1389" i="2"/>
  <c r="E1391" i="2"/>
  <c r="M1391" i="2"/>
  <c r="U1391" i="2"/>
  <c r="J1395" i="2"/>
  <c r="R1395" i="2"/>
  <c r="Z1395" i="2"/>
  <c r="H1397" i="2"/>
  <c r="J1399" i="2"/>
  <c r="R1399" i="2"/>
  <c r="Z1399" i="2"/>
  <c r="I1352" i="2"/>
  <c r="I1355" i="2" s="1"/>
  <c r="Q1352" i="2"/>
  <c r="Q1355" i="2" s="1"/>
  <c r="Y1352" i="2"/>
  <c r="Y1355" i="2" s="1"/>
  <c r="R1352" i="2"/>
  <c r="R1355" i="2" s="1"/>
  <c r="Z1352" i="2"/>
  <c r="Z1355" i="2" s="1"/>
  <c r="E1352" i="2"/>
  <c r="E1355" i="2" s="1"/>
  <c r="M1352" i="2"/>
  <c r="M1355" i="2" s="1"/>
  <c r="U1352" i="2"/>
  <c r="U1355" i="2" s="1"/>
  <c r="AA1324" i="2"/>
  <c r="N1326" i="2"/>
  <c r="W1326" i="2"/>
  <c r="F1326" i="2"/>
  <c r="O1326" i="2"/>
  <c r="Z1326" i="2"/>
  <c r="F1328" i="2"/>
  <c r="L1328" i="2"/>
  <c r="Q1328" i="2"/>
  <c r="V1328" i="2"/>
  <c r="AB1328" i="2"/>
  <c r="G1326" i="2"/>
  <c r="H1328" i="2"/>
  <c r="M1328" i="2"/>
  <c r="R1328" i="2"/>
  <c r="X1328" i="2"/>
  <c r="W1314" i="2"/>
  <c r="W1315" i="2" s="1"/>
  <c r="I1314" i="2"/>
  <c r="I1315" i="2" s="1"/>
  <c r="M1314" i="2"/>
  <c r="M1315" i="2" s="1"/>
  <c r="T1299" i="2"/>
  <c r="T1305" i="2" s="1"/>
  <c r="J1299" i="2"/>
  <c r="J1305" i="2" s="1"/>
  <c r="H1279" i="2"/>
  <c r="H1280" i="2" s="1"/>
  <c r="D1279" i="2"/>
  <c r="D1280" i="2" s="1"/>
  <c r="I1279" i="2"/>
  <c r="I1280" i="2" s="1"/>
  <c r="N1279" i="2"/>
  <c r="N1280" i="2" s="1"/>
  <c r="T1279" i="2"/>
  <c r="T1280" i="2" s="1"/>
  <c r="Y1279" i="2"/>
  <c r="Y1280" i="2" s="1"/>
  <c r="C1280" i="2"/>
  <c r="E1279" i="2"/>
  <c r="E1280" i="2" s="1"/>
  <c r="J1279" i="2"/>
  <c r="J1280" i="2" s="1"/>
  <c r="P1279" i="2"/>
  <c r="P1280" i="2" s="1"/>
  <c r="U1279" i="2"/>
  <c r="U1280" i="2" s="1"/>
  <c r="Z1279" i="2"/>
  <c r="Z1280" i="2" s="1"/>
  <c r="M1279" i="2"/>
  <c r="M1280" i="2" s="1"/>
  <c r="R1279" i="2"/>
  <c r="R1280" i="2" s="1"/>
  <c r="X1279" i="2"/>
  <c r="X1280" i="2" s="1"/>
  <c r="F1279" i="2"/>
  <c r="F1280" i="2" s="1"/>
  <c r="L1279" i="2"/>
  <c r="L1280" i="2" s="1"/>
  <c r="Q1279" i="2"/>
  <c r="Q1280" i="2" s="1"/>
  <c r="V1279" i="2"/>
  <c r="V1280" i="2" s="1"/>
  <c r="AB1279" i="2"/>
  <c r="AB1280" i="2" s="1"/>
  <c r="G1257" i="2"/>
  <c r="Q1257" i="2"/>
  <c r="AB1257" i="2"/>
  <c r="J1267" i="2"/>
  <c r="J1255" i="2"/>
  <c r="R1255" i="2"/>
  <c r="AA1255" i="2"/>
  <c r="K1257" i="2"/>
  <c r="U1257" i="2"/>
  <c r="M1259" i="2"/>
  <c r="W1259" i="2"/>
  <c r="R1263" i="2"/>
  <c r="S1267" i="2"/>
  <c r="L1257" i="2"/>
  <c r="W1257" i="2"/>
  <c r="AA1259" i="2"/>
  <c r="U1267" i="2"/>
  <c r="F1255" i="2"/>
  <c r="N1255" i="2"/>
  <c r="E1257" i="2"/>
  <c r="P1257" i="2"/>
  <c r="G1259" i="2"/>
  <c r="I1263" i="2"/>
  <c r="I1143" i="2"/>
  <c r="W1143" i="2"/>
  <c r="R1145" i="2"/>
  <c r="F1115" i="2"/>
  <c r="N1115" i="2"/>
  <c r="V1115" i="2"/>
  <c r="AA1117" i="2"/>
  <c r="J1121" i="2"/>
  <c r="R1121" i="2"/>
  <c r="Z1121" i="2"/>
  <c r="J1125" i="2"/>
  <c r="R1125" i="2"/>
  <c r="Z1125" i="2"/>
  <c r="K1129" i="2"/>
  <c r="V1129" i="2"/>
  <c r="E1131" i="2"/>
  <c r="P1131" i="2"/>
  <c r="AA1131" i="2"/>
  <c r="G1133" i="2"/>
  <c r="R1133" i="2"/>
  <c r="W1135" i="2"/>
  <c r="M1137" i="2"/>
  <c r="H1139" i="2"/>
  <c r="D1143" i="2"/>
  <c r="K1143" i="2"/>
  <c r="Q1143" i="2"/>
  <c r="Y1143" i="2"/>
  <c r="E1145" i="2"/>
  <c r="M1145" i="2"/>
  <c r="U1145" i="2"/>
  <c r="J1149" i="2"/>
  <c r="R1149" i="2"/>
  <c r="Z1149" i="2"/>
  <c r="H1151" i="2"/>
  <c r="T1151" i="2"/>
  <c r="J1153" i="2"/>
  <c r="R1153" i="2"/>
  <c r="Z1153" i="2"/>
  <c r="O1155" i="2"/>
  <c r="J1157" i="2"/>
  <c r="R1157" i="2"/>
  <c r="Z1157" i="2"/>
  <c r="I1161" i="2"/>
  <c r="Q1161" i="2"/>
  <c r="Y1161" i="2"/>
  <c r="J1165" i="2"/>
  <c r="R1165" i="2"/>
  <c r="Z1165" i="2"/>
  <c r="H1167" i="2"/>
  <c r="T1167" i="2"/>
  <c r="L1131" i="2"/>
  <c r="Z1145" i="2"/>
  <c r="I1115" i="2"/>
  <c r="Q1115" i="2"/>
  <c r="Y1115" i="2"/>
  <c r="J1117" i="2"/>
  <c r="L1119" i="2"/>
  <c r="E1121" i="2"/>
  <c r="M1121" i="2"/>
  <c r="U1121" i="2"/>
  <c r="E1125" i="2"/>
  <c r="M1125" i="2"/>
  <c r="U1125" i="2"/>
  <c r="E1129" i="2"/>
  <c r="O1129" i="2"/>
  <c r="G1131" i="2"/>
  <c r="Q1131" i="2"/>
  <c r="AB1131" i="2"/>
  <c r="K1133" i="2"/>
  <c r="V1133" i="2"/>
  <c r="R1137" i="2"/>
  <c r="E1143" i="2"/>
  <c r="L1143" i="2"/>
  <c r="T1143" i="2"/>
  <c r="AA1143" i="2"/>
  <c r="F1145" i="2"/>
  <c r="N1145" i="2"/>
  <c r="V1145" i="2"/>
  <c r="L1151" i="2"/>
  <c r="J1161" i="2"/>
  <c r="R1161" i="2"/>
  <c r="Z1161" i="2"/>
  <c r="L1167" i="2"/>
  <c r="W1131" i="2"/>
  <c r="P1143" i="2"/>
  <c r="J1145" i="2"/>
  <c r="J1115" i="2"/>
  <c r="R1115" i="2"/>
  <c r="K1131" i="2"/>
  <c r="M1133" i="2"/>
  <c r="G1143" i="2"/>
  <c r="O1143" i="2"/>
  <c r="U1143" i="2"/>
  <c r="I1145" i="2"/>
  <c r="Q1145" i="2"/>
  <c r="Y1145" i="2"/>
  <c r="H1103" i="2"/>
  <c r="M1103" i="2"/>
  <c r="R1103" i="2"/>
  <c r="X1103" i="2"/>
  <c r="L1105" i="2"/>
  <c r="H1099" i="2"/>
  <c r="M1099" i="2"/>
  <c r="R1099" i="2"/>
  <c r="X1099" i="2"/>
  <c r="L1101" i="2"/>
  <c r="W1101" i="2"/>
  <c r="D1103" i="2"/>
  <c r="I1103" i="2"/>
  <c r="N1103" i="2"/>
  <c r="T1103" i="2"/>
  <c r="Y1103" i="2"/>
  <c r="F1105" i="2"/>
  <c r="P1105" i="2"/>
  <c r="AA1105" i="2"/>
  <c r="W1105" i="2"/>
  <c r="D1099" i="2"/>
  <c r="I1099" i="2"/>
  <c r="N1099" i="2"/>
  <c r="T1099" i="2"/>
  <c r="Y1099" i="2"/>
  <c r="F1101" i="2"/>
  <c r="P1101" i="2"/>
  <c r="AA1101" i="2"/>
  <c r="E1103" i="2"/>
  <c r="J1103" i="2"/>
  <c r="P1103" i="2"/>
  <c r="U1103" i="2"/>
  <c r="Z1103" i="2"/>
  <c r="G1105" i="2"/>
  <c r="R1105" i="2"/>
  <c r="AB1105" i="2"/>
  <c r="E1099" i="2"/>
  <c r="J1099" i="2"/>
  <c r="P1099" i="2"/>
  <c r="U1099" i="2"/>
  <c r="Z1099" i="2"/>
  <c r="G1101" i="2"/>
  <c r="R1101" i="2"/>
  <c r="F1103" i="2"/>
  <c r="L1103" i="2"/>
  <c r="Q1103" i="2"/>
  <c r="V1103" i="2"/>
  <c r="AB1103" i="2"/>
  <c r="K1105" i="2"/>
  <c r="AA798" i="2"/>
  <c r="Z798" i="2"/>
  <c r="U798" i="2"/>
  <c r="Y798" i="2"/>
  <c r="X798" i="2"/>
  <c r="R798" i="2"/>
  <c r="F790" i="2"/>
  <c r="L790" i="2"/>
  <c r="Q790" i="2"/>
  <c r="V790" i="2"/>
  <c r="AB790" i="2"/>
  <c r="J792" i="2"/>
  <c r="Z792" i="2"/>
  <c r="F794" i="2"/>
  <c r="L794" i="2"/>
  <c r="Q794" i="2"/>
  <c r="V794" i="2"/>
  <c r="AB794" i="2"/>
  <c r="O796" i="2"/>
  <c r="D798" i="2"/>
  <c r="I798" i="2"/>
  <c r="N798" i="2"/>
  <c r="T798" i="2"/>
  <c r="AA916" i="2"/>
  <c r="AB916" i="2"/>
  <c r="V916" i="2"/>
  <c r="Q916" i="2"/>
  <c r="L916" i="2"/>
  <c r="F916" i="2"/>
  <c r="Z916" i="2"/>
  <c r="U916" i="2"/>
  <c r="P916" i="2"/>
  <c r="J916" i="2"/>
  <c r="E916" i="2"/>
  <c r="Y916" i="2"/>
  <c r="T916" i="2"/>
  <c r="N916" i="2"/>
  <c r="I916" i="2"/>
  <c r="D916" i="2"/>
  <c r="R916" i="2"/>
  <c r="M916" i="2"/>
  <c r="H916" i="2"/>
  <c r="X916" i="2"/>
  <c r="M798" i="2"/>
  <c r="AA874" i="2"/>
  <c r="AB874" i="2"/>
  <c r="V874" i="2"/>
  <c r="Q874" i="2"/>
  <c r="L874" i="2"/>
  <c r="F874" i="2"/>
  <c r="Z874" i="2"/>
  <c r="U874" i="2"/>
  <c r="P874" i="2"/>
  <c r="J874" i="2"/>
  <c r="E874" i="2"/>
  <c r="Y874" i="2"/>
  <c r="T874" i="2"/>
  <c r="N874" i="2"/>
  <c r="I874" i="2"/>
  <c r="D874" i="2"/>
  <c r="R874" i="2"/>
  <c r="M874" i="2"/>
  <c r="H874" i="2"/>
  <c r="H790" i="2"/>
  <c r="M790" i="2"/>
  <c r="R790" i="2"/>
  <c r="X790" i="2"/>
  <c r="O792" i="2"/>
  <c r="H794" i="2"/>
  <c r="M794" i="2"/>
  <c r="R794" i="2"/>
  <c r="X794" i="2"/>
  <c r="T796" i="2"/>
  <c r="E798" i="2"/>
  <c r="J798" i="2"/>
  <c r="P798" i="2"/>
  <c r="V798" i="2"/>
  <c r="AA850" i="2"/>
  <c r="AB850" i="2"/>
  <c r="V850" i="2"/>
  <c r="Q850" i="2"/>
  <c r="L850" i="2"/>
  <c r="F850" i="2"/>
  <c r="Z850" i="2"/>
  <c r="U850" i="2"/>
  <c r="P850" i="2"/>
  <c r="J850" i="2"/>
  <c r="E850" i="2"/>
  <c r="T850" i="2"/>
  <c r="I850" i="2"/>
  <c r="R850" i="2"/>
  <c r="H850" i="2"/>
  <c r="Y850" i="2"/>
  <c r="N850" i="2"/>
  <c r="D850" i="2"/>
  <c r="AA886" i="2"/>
  <c r="AB886" i="2"/>
  <c r="V886" i="2"/>
  <c r="Q886" i="2"/>
  <c r="L886" i="2"/>
  <c r="F886" i="2"/>
  <c r="Z886" i="2"/>
  <c r="U886" i="2"/>
  <c r="P886" i="2"/>
  <c r="J886" i="2"/>
  <c r="E886" i="2"/>
  <c r="Y886" i="2"/>
  <c r="T886" i="2"/>
  <c r="N886" i="2"/>
  <c r="I886" i="2"/>
  <c r="D886" i="2"/>
  <c r="R886" i="2"/>
  <c r="M886" i="2"/>
  <c r="H886" i="2"/>
  <c r="AB898" i="2"/>
  <c r="V898" i="2"/>
  <c r="O898" i="2"/>
  <c r="G898" i="2"/>
  <c r="AA898" i="2"/>
  <c r="T898" i="2"/>
  <c r="L898" i="2"/>
  <c r="F898" i="2"/>
  <c r="Z898" i="2"/>
  <c r="R898" i="2"/>
  <c r="K898" i="2"/>
  <c r="D898" i="2"/>
  <c r="W898" i="2"/>
  <c r="P898" i="2"/>
  <c r="J898" i="2"/>
  <c r="H798" i="2"/>
  <c r="D790" i="2"/>
  <c r="I790" i="2"/>
  <c r="N790" i="2"/>
  <c r="T790" i="2"/>
  <c r="Y790" i="2"/>
  <c r="I794" i="2"/>
  <c r="N794" i="2"/>
  <c r="T794" i="2"/>
  <c r="Y794" i="2"/>
  <c r="D796" i="2"/>
  <c r="Z796" i="2"/>
  <c r="F798" i="2"/>
  <c r="L798" i="2"/>
  <c r="Q798" i="2"/>
  <c r="AB798" i="2"/>
  <c r="M850" i="2"/>
  <c r="X886" i="2"/>
  <c r="O800" i="2"/>
  <c r="H802" i="2"/>
  <c r="M802" i="2"/>
  <c r="R802" i="2"/>
  <c r="X802" i="2"/>
  <c r="T804" i="2"/>
  <c r="E806" i="2"/>
  <c r="J806" i="2"/>
  <c r="P806" i="2"/>
  <c r="U806" i="2"/>
  <c r="Z806" i="2"/>
  <c r="H808" i="2"/>
  <c r="T808" i="2"/>
  <c r="E810" i="2"/>
  <c r="J810" i="2"/>
  <c r="P810" i="2"/>
  <c r="U810" i="2"/>
  <c r="Z810" i="2"/>
  <c r="J812" i="2"/>
  <c r="H814" i="2"/>
  <c r="M814" i="2"/>
  <c r="R814" i="2"/>
  <c r="X814" i="2"/>
  <c r="O816" i="2"/>
  <c r="H818" i="2"/>
  <c r="M818" i="2"/>
  <c r="R818" i="2"/>
  <c r="X818" i="2"/>
  <c r="T820" i="2"/>
  <c r="E822" i="2"/>
  <c r="J822" i="2"/>
  <c r="P822" i="2"/>
  <c r="U822" i="2"/>
  <c r="Z822" i="2"/>
  <c r="H824" i="2"/>
  <c r="T824" i="2"/>
  <c r="E826" i="2"/>
  <c r="J826" i="2"/>
  <c r="P826" i="2"/>
  <c r="U826" i="2"/>
  <c r="Z826" i="2"/>
  <c r="J828" i="2"/>
  <c r="H830" i="2"/>
  <c r="M830" i="2"/>
  <c r="R830" i="2"/>
  <c r="X830" i="2"/>
  <c r="O832" i="2"/>
  <c r="H834" i="2"/>
  <c r="M834" i="2"/>
  <c r="R834" i="2"/>
  <c r="X834" i="2"/>
  <c r="T836" i="2"/>
  <c r="E838" i="2"/>
  <c r="J838" i="2"/>
  <c r="P838" i="2"/>
  <c r="U838" i="2"/>
  <c r="Z838" i="2"/>
  <c r="H840" i="2"/>
  <c r="T840" i="2"/>
  <c r="E842" i="2"/>
  <c r="J842" i="2"/>
  <c r="P842" i="2"/>
  <c r="U842" i="2"/>
  <c r="Z842" i="2"/>
  <c r="G844" i="2"/>
  <c r="W844" i="2"/>
  <c r="F846" i="2"/>
  <c r="L846" i="2"/>
  <c r="Q846" i="2"/>
  <c r="V846" i="2"/>
  <c r="AB846" i="2"/>
  <c r="AA866" i="2"/>
  <c r="AB866" i="2"/>
  <c r="V866" i="2"/>
  <c r="Q866" i="2"/>
  <c r="L866" i="2"/>
  <c r="F866" i="2"/>
  <c r="Z866" i="2"/>
  <c r="U866" i="2"/>
  <c r="P866" i="2"/>
  <c r="J866" i="2"/>
  <c r="E866" i="2"/>
  <c r="Y866" i="2"/>
  <c r="T866" i="2"/>
  <c r="N866" i="2"/>
  <c r="I866" i="2"/>
  <c r="D866" i="2"/>
  <c r="X866" i="2"/>
  <c r="Z876" i="2"/>
  <c r="N876" i="2"/>
  <c r="W876" i="2"/>
  <c r="G876" i="2"/>
  <c r="V876" i="2"/>
  <c r="F876" i="2"/>
  <c r="V888" i="2"/>
  <c r="J888" i="2"/>
  <c r="R888" i="2"/>
  <c r="G888" i="2"/>
  <c r="Z888" i="2"/>
  <c r="O888" i="2"/>
  <c r="F888" i="2"/>
  <c r="AA900" i="2"/>
  <c r="AB900" i="2"/>
  <c r="V900" i="2"/>
  <c r="Q900" i="2"/>
  <c r="L900" i="2"/>
  <c r="F900" i="2"/>
  <c r="Z900" i="2"/>
  <c r="U900" i="2"/>
  <c r="P900" i="2"/>
  <c r="J900" i="2"/>
  <c r="E900" i="2"/>
  <c r="Y900" i="2"/>
  <c r="T900" i="2"/>
  <c r="N900" i="2"/>
  <c r="I900" i="2"/>
  <c r="D900" i="2"/>
  <c r="R900" i="2"/>
  <c r="M900" i="2"/>
  <c r="H900" i="2"/>
  <c r="D800" i="2"/>
  <c r="S800" i="2"/>
  <c r="D802" i="2"/>
  <c r="I802" i="2"/>
  <c r="N802" i="2"/>
  <c r="T802" i="2"/>
  <c r="Y802" i="2"/>
  <c r="Z804" i="2"/>
  <c r="F806" i="2"/>
  <c r="L806" i="2"/>
  <c r="Q806" i="2"/>
  <c r="V806" i="2"/>
  <c r="AB806" i="2"/>
  <c r="J808" i="2"/>
  <c r="Z808" i="2"/>
  <c r="F810" i="2"/>
  <c r="L810" i="2"/>
  <c r="Q810" i="2"/>
  <c r="V810" i="2"/>
  <c r="AB810" i="2"/>
  <c r="O812" i="2"/>
  <c r="D814" i="2"/>
  <c r="I814" i="2"/>
  <c r="N814" i="2"/>
  <c r="T814" i="2"/>
  <c r="Y814" i="2"/>
  <c r="D816" i="2"/>
  <c r="S816" i="2"/>
  <c r="D818" i="2"/>
  <c r="I818" i="2"/>
  <c r="N818" i="2"/>
  <c r="T818" i="2"/>
  <c r="Y818" i="2"/>
  <c r="D820" i="2"/>
  <c r="Z820" i="2"/>
  <c r="F822" i="2"/>
  <c r="L822" i="2"/>
  <c r="Q822" i="2"/>
  <c r="V822" i="2"/>
  <c r="AB822" i="2"/>
  <c r="J824" i="2"/>
  <c r="Z824" i="2"/>
  <c r="F826" i="2"/>
  <c r="L826" i="2"/>
  <c r="Q826" i="2"/>
  <c r="V826" i="2"/>
  <c r="AB826" i="2"/>
  <c r="O828" i="2"/>
  <c r="D830" i="2"/>
  <c r="I830" i="2"/>
  <c r="N830" i="2"/>
  <c r="T830" i="2"/>
  <c r="Y830" i="2"/>
  <c r="D832" i="2"/>
  <c r="S832" i="2"/>
  <c r="I834" i="2"/>
  <c r="N834" i="2"/>
  <c r="T834" i="2"/>
  <c r="Y834" i="2"/>
  <c r="Z836" i="2"/>
  <c r="F838" i="2"/>
  <c r="L838" i="2"/>
  <c r="Q838" i="2"/>
  <c r="V838" i="2"/>
  <c r="AB838" i="2"/>
  <c r="J840" i="2"/>
  <c r="Z840" i="2"/>
  <c r="F842" i="2"/>
  <c r="L842" i="2"/>
  <c r="Q842" i="2"/>
  <c r="V842" i="2"/>
  <c r="AB842" i="2"/>
  <c r="N844" i="2"/>
  <c r="H846" i="2"/>
  <c r="M846" i="2"/>
  <c r="R846" i="2"/>
  <c r="X846" i="2"/>
  <c r="N848" i="2"/>
  <c r="AA848" i="2"/>
  <c r="Z852" i="2"/>
  <c r="R852" i="2"/>
  <c r="K852" i="2"/>
  <c r="AA882" i="2"/>
  <c r="AB882" i="2"/>
  <c r="V882" i="2"/>
  <c r="Q882" i="2"/>
  <c r="L882" i="2"/>
  <c r="F882" i="2"/>
  <c r="Z882" i="2"/>
  <c r="U882" i="2"/>
  <c r="P882" i="2"/>
  <c r="J882" i="2"/>
  <c r="E882" i="2"/>
  <c r="Y882" i="2"/>
  <c r="T882" i="2"/>
  <c r="N882" i="2"/>
  <c r="I882" i="2"/>
  <c r="D882" i="2"/>
  <c r="X882" i="2"/>
  <c r="X900" i="2"/>
  <c r="H800" i="2"/>
  <c r="E802" i="2"/>
  <c r="J802" i="2"/>
  <c r="P802" i="2"/>
  <c r="U802" i="2"/>
  <c r="Z802" i="2"/>
  <c r="J804" i="2"/>
  <c r="H806" i="2"/>
  <c r="M806" i="2"/>
  <c r="R806" i="2"/>
  <c r="X806" i="2"/>
  <c r="H810" i="2"/>
  <c r="M810" i="2"/>
  <c r="R810" i="2"/>
  <c r="X810" i="2"/>
  <c r="T812" i="2"/>
  <c r="E814" i="2"/>
  <c r="J814" i="2"/>
  <c r="P814" i="2"/>
  <c r="U814" i="2"/>
  <c r="Z814" i="2"/>
  <c r="H816" i="2"/>
  <c r="J818" i="2"/>
  <c r="P818" i="2"/>
  <c r="U818" i="2"/>
  <c r="Z818" i="2"/>
  <c r="H822" i="2"/>
  <c r="M822" i="2"/>
  <c r="R822" i="2"/>
  <c r="X822" i="2"/>
  <c r="H826" i="2"/>
  <c r="M826" i="2"/>
  <c r="R826" i="2"/>
  <c r="X826" i="2"/>
  <c r="T828" i="2"/>
  <c r="E830" i="2"/>
  <c r="J830" i="2"/>
  <c r="P830" i="2"/>
  <c r="U830" i="2"/>
  <c r="Z830" i="2"/>
  <c r="H832" i="2"/>
  <c r="J834" i="2"/>
  <c r="P834" i="2"/>
  <c r="U834" i="2"/>
  <c r="Z834" i="2"/>
  <c r="H838" i="2"/>
  <c r="M838" i="2"/>
  <c r="R838" i="2"/>
  <c r="X838" i="2"/>
  <c r="H842" i="2"/>
  <c r="M842" i="2"/>
  <c r="R842" i="2"/>
  <c r="X842" i="2"/>
  <c r="O844" i="2"/>
  <c r="I846" i="2"/>
  <c r="N846" i="2"/>
  <c r="T846" i="2"/>
  <c r="Y846" i="2"/>
  <c r="K848" i="2"/>
  <c r="J852" i="2"/>
  <c r="M866" i="2"/>
  <c r="H882" i="2"/>
  <c r="AA884" i="2"/>
  <c r="Z884" i="2"/>
  <c r="R884" i="2"/>
  <c r="J884" i="2"/>
  <c r="W888" i="2"/>
  <c r="AB914" i="2"/>
  <c r="V914" i="2"/>
  <c r="O914" i="2"/>
  <c r="G914" i="2"/>
  <c r="AA914" i="2"/>
  <c r="T914" i="2"/>
  <c r="L914" i="2"/>
  <c r="F914" i="2"/>
  <c r="Z914" i="2"/>
  <c r="R914" i="2"/>
  <c r="K914" i="2"/>
  <c r="D914" i="2"/>
  <c r="W914" i="2"/>
  <c r="P914" i="2"/>
  <c r="J914" i="2"/>
  <c r="AB930" i="2"/>
  <c r="V930" i="2"/>
  <c r="O930" i="2"/>
  <c r="G930" i="2"/>
  <c r="AA930" i="2"/>
  <c r="T930" i="2"/>
  <c r="L930" i="2"/>
  <c r="F930" i="2"/>
  <c r="Z930" i="2"/>
  <c r="R930" i="2"/>
  <c r="K930" i="2"/>
  <c r="D930" i="2"/>
  <c r="W930" i="2"/>
  <c r="P930" i="2"/>
  <c r="J930" i="2"/>
  <c r="H854" i="2"/>
  <c r="M854" i="2"/>
  <c r="R854" i="2"/>
  <c r="X854" i="2"/>
  <c r="N856" i="2"/>
  <c r="W856" i="2"/>
  <c r="E858" i="2"/>
  <c r="J858" i="2"/>
  <c r="P858" i="2"/>
  <c r="U858" i="2"/>
  <c r="Z858" i="2"/>
  <c r="G860" i="2"/>
  <c r="W860" i="2"/>
  <c r="F862" i="2"/>
  <c r="L862" i="2"/>
  <c r="Q862" i="2"/>
  <c r="V862" i="2"/>
  <c r="AB862" i="2"/>
  <c r="N864" i="2"/>
  <c r="F870" i="2"/>
  <c r="L870" i="2"/>
  <c r="Q870" i="2"/>
  <c r="V870" i="2"/>
  <c r="AB870" i="2"/>
  <c r="J872" i="2"/>
  <c r="V872" i="2"/>
  <c r="E878" i="2"/>
  <c r="J878" i="2"/>
  <c r="P878" i="2"/>
  <c r="U878" i="2"/>
  <c r="Z878" i="2"/>
  <c r="F890" i="2"/>
  <c r="L890" i="2"/>
  <c r="Q890" i="2"/>
  <c r="AB902" i="2"/>
  <c r="V902" i="2"/>
  <c r="O902" i="2"/>
  <c r="G902" i="2"/>
  <c r="AA902" i="2"/>
  <c r="T902" i="2"/>
  <c r="L902" i="2"/>
  <c r="F902" i="2"/>
  <c r="Z902" i="2"/>
  <c r="R902" i="2"/>
  <c r="K902" i="2"/>
  <c r="D902" i="2"/>
  <c r="AA904" i="2"/>
  <c r="AB904" i="2"/>
  <c r="V904" i="2"/>
  <c r="Q904" i="2"/>
  <c r="L904" i="2"/>
  <c r="F904" i="2"/>
  <c r="Z904" i="2"/>
  <c r="U904" i="2"/>
  <c r="P904" i="2"/>
  <c r="J904" i="2"/>
  <c r="E904" i="2"/>
  <c r="Y904" i="2"/>
  <c r="T904" i="2"/>
  <c r="N904" i="2"/>
  <c r="I904" i="2"/>
  <c r="D904" i="2"/>
  <c r="X904" i="2"/>
  <c r="P910" i="2"/>
  <c r="M912" i="2"/>
  <c r="AB918" i="2"/>
  <c r="V918" i="2"/>
  <c r="O918" i="2"/>
  <c r="G918" i="2"/>
  <c r="AA918" i="2"/>
  <c r="T918" i="2"/>
  <c r="L918" i="2"/>
  <c r="F918" i="2"/>
  <c r="Z918" i="2"/>
  <c r="R918" i="2"/>
  <c r="K918" i="2"/>
  <c r="D918" i="2"/>
  <c r="AA920" i="2"/>
  <c r="AB920" i="2"/>
  <c r="V920" i="2"/>
  <c r="Q920" i="2"/>
  <c r="L920" i="2"/>
  <c r="F920" i="2"/>
  <c r="Z920" i="2"/>
  <c r="U920" i="2"/>
  <c r="P920" i="2"/>
  <c r="J920" i="2"/>
  <c r="E920" i="2"/>
  <c r="Y920" i="2"/>
  <c r="T920" i="2"/>
  <c r="N920" i="2"/>
  <c r="I920" i="2"/>
  <c r="D920" i="2"/>
  <c r="X920" i="2"/>
  <c r="P926" i="2"/>
  <c r="M928" i="2"/>
  <c r="D854" i="2"/>
  <c r="I854" i="2"/>
  <c r="N854" i="2"/>
  <c r="T854" i="2"/>
  <c r="Y854" i="2"/>
  <c r="F856" i="2"/>
  <c r="O856" i="2"/>
  <c r="F858" i="2"/>
  <c r="L858" i="2"/>
  <c r="Q858" i="2"/>
  <c r="V858" i="2"/>
  <c r="AB858" i="2"/>
  <c r="N860" i="2"/>
  <c r="H862" i="2"/>
  <c r="M862" i="2"/>
  <c r="R862" i="2"/>
  <c r="X862" i="2"/>
  <c r="H870" i="2"/>
  <c r="M870" i="2"/>
  <c r="R870" i="2"/>
  <c r="X870" i="2"/>
  <c r="N872" i="2"/>
  <c r="F878" i="2"/>
  <c r="L878" i="2"/>
  <c r="Q878" i="2"/>
  <c r="V878" i="2"/>
  <c r="AB878" i="2"/>
  <c r="AA890" i="2"/>
  <c r="Z890" i="2"/>
  <c r="Y890" i="2"/>
  <c r="H890" i="2"/>
  <c r="M890" i="2"/>
  <c r="R890" i="2"/>
  <c r="X890" i="2"/>
  <c r="AA894" i="2"/>
  <c r="AB894" i="2"/>
  <c r="V894" i="2"/>
  <c r="Q894" i="2"/>
  <c r="L894" i="2"/>
  <c r="F894" i="2"/>
  <c r="Z894" i="2"/>
  <c r="U894" i="2"/>
  <c r="P894" i="2"/>
  <c r="J894" i="2"/>
  <c r="E894" i="2"/>
  <c r="Y894" i="2"/>
  <c r="T894" i="2"/>
  <c r="N894" i="2"/>
  <c r="I894" i="2"/>
  <c r="D894" i="2"/>
  <c r="X894" i="2"/>
  <c r="J902" i="2"/>
  <c r="H904" i="2"/>
  <c r="AB906" i="2"/>
  <c r="V906" i="2"/>
  <c r="O906" i="2"/>
  <c r="G906" i="2"/>
  <c r="AA906" i="2"/>
  <c r="T906" i="2"/>
  <c r="L906" i="2"/>
  <c r="F906" i="2"/>
  <c r="Z906" i="2"/>
  <c r="R906" i="2"/>
  <c r="K906" i="2"/>
  <c r="D906" i="2"/>
  <c r="AA908" i="2"/>
  <c r="AB908" i="2"/>
  <c r="V908" i="2"/>
  <c r="Q908" i="2"/>
  <c r="L908" i="2"/>
  <c r="F908" i="2"/>
  <c r="Z908" i="2"/>
  <c r="U908" i="2"/>
  <c r="P908" i="2"/>
  <c r="J908" i="2"/>
  <c r="E908" i="2"/>
  <c r="Y908" i="2"/>
  <c r="T908" i="2"/>
  <c r="N908" i="2"/>
  <c r="I908" i="2"/>
  <c r="D908" i="2"/>
  <c r="X908" i="2"/>
  <c r="J918" i="2"/>
  <c r="AB922" i="2"/>
  <c r="V922" i="2"/>
  <c r="O922" i="2"/>
  <c r="G922" i="2"/>
  <c r="AA922" i="2"/>
  <c r="T922" i="2"/>
  <c r="L922" i="2"/>
  <c r="F922" i="2"/>
  <c r="Z922" i="2"/>
  <c r="R922" i="2"/>
  <c r="K922" i="2"/>
  <c r="D922" i="2"/>
  <c r="AA924" i="2"/>
  <c r="AB924" i="2"/>
  <c r="V924" i="2"/>
  <c r="Q924" i="2"/>
  <c r="L924" i="2"/>
  <c r="F924" i="2"/>
  <c r="Z924" i="2"/>
  <c r="U924" i="2"/>
  <c r="P924" i="2"/>
  <c r="J924" i="2"/>
  <c r="E924" i="2"/>
  <c r="Y924" i="2"/>
  <c r="T924" i="2"/>
  <c r="N924" i="2"/>
  <c r="I924" i="2"/>
  <c r="D924" i="2"/>
  <c r="X924" i="2"/>
  <c r="H858" i="2"/>
  <c r="M858" i="2"/>
  <c r="R858" i="2"/>
  <c r="X858" i="2"/>
  <c r="O860" i="2"/>
  <c r="H878" i="2"/>
  <c r="M878" i="2"/>
  <c r="R878" i="2"/>
  <c r="X878" i="2"/>
  <c r="AA896" i="2"/>
  <c r="V896" i="2"/>
  <c r="N896" i="2"/>
  <c r="F896" i="2"/>
  <c r="AB910" i="2"/>
  <c r="V910" i="2"/>
  <c r="O910" i="2"/>
  <c r="G910" i="2"/>
  <c r="AA910" i="2"/>
  <c r="T910" i="2"/>
  <c r="L910" i="2"/>
  <c r="F910" i="2"/>
  <c r="Z910" i="2"/>
  <c r="R910" i="2"/>
  <c r="K910" i="2"/>
  <c r="D910" i="2"/>
  <c r="AA912" i="2"/>
  <c r="AB912" i="2"/>
  <c r="V912" i="2"/>
  <c r="Q912" i="2"/>
  <c r="L912" i="2"/>
  <c r="F912" i="2"/>
  <c r="Z912" i="2"/>
  <c r="U912" i="2"/>
  <c r="P912" i="2"/>
  <c r="J912" i="2"/>
  <c r="E912" i="2"/>
  <c r="Y912" i="2"/>
  <c r="T912" i="2"/>
  <c r="N912" i="2"/>
  <c r="I912" i="2"/>
  <c r="D912" i="2"/>
  <c r="X912" i="2"/>
  <c r="AB926" i="2"/>
  <c r="V926" i="2"/>
  <c r="O926" i="2"/>
  <c r="G926" i="2"/>
  <c r="AA926" i="2"/>
  <c r="T926" i="2"/>
  <c r="L926" i="2"/>
  <c r="F926" i="2"/>
  <c r="Z926" i="2"/>
  <c r="R926" i="2"/>
  <c r="K926" i="2"/>
  <c r="D926" i="2"/>
  <c r="AA928" i="2"/>
  <c r="AB928" i="2"/>
  <c r="V928" i="2"/>
  <c r="Q928" i="2"/>
  <c r="L928" i="2"/>
  <c r="F928" i="2"/>
  <c r="Z928" i="2"/>
  <c r="U928" i="2"/>
  <c r="P928" i="2"/>
  <c r="J928" i="2"/>
  <c r="E928" i="2"/>
  <c r="Y928" i="2"/>
  <c r="T928" i="2"/>
  <c r="N928" i="2"/>
  <c r="I928" i="2"/>
  <c r="D928" i="2"/>
  <c r="X928" i="2"/>
  <c r="O892" i="2"/>
  <c r="F892" i="2"/>
  <c r="V892" i="2"/>
  <c r="G892" i="2"/>
  <c r="W892" i="2"/>
  <c r="N517" i="2"/>
  <c r="E517" i="2"/>
  <c r="F517" i="2"/>
  <c r="L517" i="2"/>
  <c r="AB517" i="2"/>
  <c r="T517" i="2"/>
  <c r="V517" i="2"/>
  <c r="O493" i="2"/>
  <c r="AA493" i="2"/>
  <c r="N535" i="2"/>
  <c r="J535" i="2"/>
  <c r="Z535" i="2"/>
  <c r="T545" i="2"/>
  <c r="D545" i="2"/>
  <c r="P545" i="2"/>
  <c r="L545" i="2"/>
  <c r="H545" i="2"/>
  <c r="AB545" i="2"/>
  <c r="Y465" i="2"/>
  <c r="X465" i="2"/>
  <c r="P465" i="2"/>
  <c r="J465" i="2"/>
  <c r="E465" i="2"/>
  <c r="V465" i="2"/>
  <c r="N465" i="2"/>
  <c r="I465" i="2"/>
  <c r="D465" i="2"/>
  <c r="M465" i="2"/>
  <c r="AB465" i="2"/>
  <c r="T469" i="2"/>
  <c r="K477" i="2"/>
  <c r="G477" i="2"/>
  <c r="Y481" i="2"/>
  <c r="V481" i="2"/>
  <c r="N481" i="2"/>
  <c r="F481" i="2"/>
  <c r="AB481" i="2"/>
  <c r="T481" i="2"/>
  <c r="L481" i="2"/>
  <c r="E481" i="2"/>
  <c r="P481" i="2"/>
  <c r="AA489" i="2"/>
  <c r="X489" i="2"/>
  <c r="P489" i="2"/>
  <c r="H489" i="2"/>
  <c r="V489" i="2"/>
  <c r="N489" i="2"/>
  <c r="F489" i="2"/>
  <c r="R489" i="2"/>
  <c r="K493" i="2"/>
  <c r="G501" i="2"/>
  <c r="AA515" i="2"/>
  <c r="X515" i="2"/>
  <c r="P515" i="2"/>
  <c r="H515" i="2"/>
  <c r="AB515" i="2"/>
  <c r="T515" i="2"/>
  <c r="D515" i="2"/>
  <c r="V515" i="2"/>
  <c r="N515" i="2"/>
  <c r="F515" i="2"/>
  <c r="L515" i="2"/>
  <c r="L521" i="2"/>
  <c r="X545" i="2"/>
  <c r="M553" i="2"/>
  <c r="Q553" i="2"/>
  <c r="I553" i="2"/>
  <c r="Y553" i="2"/>
  <c r="E553" i="2"/>
  <c r="F465" i="2"/>
  <c r="R465" i="2"/>
  <c r="O477" i="2"/>
  <c r="D481" i="2"/>
  <c r="R481" i="2"/>
  <c r="D489" i="2"/>
  <c r="T489" i="2"/>
  <c r="V499" i="2"/>
  <c r="N499" i="2"/>
  <c r="AA511" i="2"/>
  <c r="X511" i="2"/>
  <c r="P511" i="2"/>
  <c r="H511" i="2"/>
  <c r="N511" i="2"/>
  <c r="V511" i="2"/>
  <c r="F511" i="2"/>
  <c r="R511" i="2"/>
  <c r="J515" i="2"/>
  <c r="T539" i="2"/>
  <c r="AB539" i="2"/>
  <c r="L539" i="2"/>
  <c r="D539" i="2"/>
  <c r="U553" i="2"/>
  <c r="AB579" i="2"/>
  <c r="Y579" i="2"/>
  <c r="I579" i="2"/>
  <c r="U579" i="2"/>
  <c r="E579" i="2"/>
  <c r="Q579" i="2"/>
  <c r="M579" i="2"/>
  <c r="L469" i="2"/>
  <c r="D469" i="2"/>
  <c r="O501" i="2"/>
  <c r="K501" i="2"/>
  <c r="Y521" i="2"/>
  <c r="Z521" i="2"/>
  <c r="R521" i="2"/>
  <c r="J521" i="2"/>
  <c r="D521" i="2"/>
  <c r="T521" i="2"/>
  <c r="H521" i="2"/>
  <c r="AB521" i="2"/>
  <c r="P521" i="2"/>
  <c r="F521" i="2"/>
  <c r="N521" i="2"/>
  <c r="X521" i="2"/>
  <c r="E521" i="2"/>
  <c r="Y461" i="2"/>
  <c r="V461" i="2"/>
  <c r="N461" i="2"/>
  <c r="F461" i="2"/>
  <c r="AB461" i="2"/>
  <c r="T461" i="2"/>
  <c r="D461" i="2"/>
  <c r="L461" i="2"/>
  <c r="R461" i="2"/>
  <c r="H465" i="2"/>
  <c r="T465" i="2"/>
  <c r="AA473" i="2"/>
  <c r="V473" i="2"/>
  <c r="N473" i="2"/>
  <c r="F473" i="2"/>
  <c r="L473" i="2"/>
  <c r="AB473" i="2"/>
  <c r="T473" i="2"/>
  <c r="D473" i="2"/>
  <c r="R473" i="2"/>
  <c r="W477" i="2"/>
  <c r="H481" i="2"/>
  <c r="X481" i="2"/>
  <c r="X485" i="2"/>
  <c r="L485" i="2"/>
  <c r="D485" i="2"/>
  <c r="J489" i="2"/>
  <c r="Z489" i="2"/>
  <c r="AB497" i="2"/>
  <c r="Y497" i="2"/>
  <c r="I497" i="2"/>
  <c r="E497" i="2"/>
  <c r="U497" i="2"/>
  <c r="F499" i="2"/>
  <c r="AA507" i="2"/>
  <c r="X507" i="2"/>
  <c r="P507" i="2"/>
  <c r="H507" i="2"/>
  <c r="V507" i="2"/>
  <c r="N507" i="2"/>
  <c r="F507" i="2"/>
  <c r="R507" i="2"/>
  <c r="D511" i="2"/>
  <c r="T511" i="2"/>
  <c r="R515" i="2"/>
  <c r="Z541" i="2"/>
  <c r="I541" i="2"/>
  <c r="Q541" i="2"/>
  <c r="M541" i="2"/>
  <c r="E541" i="2"/>
  <c r="AA527" i="2"/>
  <c r="V527" i="2"/>
  <c r="N527" i="2"/>
  <c r="F527" i="2"/>
  <c r="L527" i="2"/>
  <c r="X527" i="2"/>
  <c r="Y563" i="2"/>
  <c r="W563" i="2"/>
  <c r="O563" i="2"/>
  <c r="V569" i="2"/>
  <c r="AB569" i="2"/>
  <c r="L569" i="2"/>
  <c r="X569" i="2"/>
  <c r="H569" i="2"/>
  <c r="X577" i="2"/>
  <c r="T577" i="2"/>
  <c r="L577" i="2"/>
  <c r="O613" i="2"/>
  <c r="AA613" i="2"/>
  <c r="AB619" i="2"/>
  <c r="M619" i="2"/>
  <c r="Y619" i="2"/>
  <c r="I619" i="2"/>
  <c r="AA635" i="2"/>
  <c r="I635" i="2"/>
  <c r="Y635" i="2"/>
  <c r="E635" i="2"/>
  <c r="H471" i="2"/>
  <c r="X471" i="2"/>
  <c r="R487" i="2"/>
  <c r="Z487" i="2"/>
  <c r="J491" i="2"/>
  <c r="Z491" i="2"/>
  <c r="R505" i="2"/>
  <c r="Z509" i="2"/>
  <c r="J513" i="2"/>
  <c r="R513" i="2"/>
  <c r="X517" i="2"/>
  <c r="AA519" i="2"/>
  <c r="X519" i="2"/>
  <c r="P519" i="2"/>
  <c r="H519" i="2"/>
  <c r="V519" i="2"/>
  <c r="Y571" i="2"/>
  <c r="W571" i="2"/>
  <c r="O571" i="2"/>
  <c r="AB583" i="2"/>
  <c r="M583" i="2"/>
  <c r="Y583" i="2"/>
  <c r="I583" i="2"/>
  <c r="AB591" i="2"/>
  <c r="M591" i="2"/>
  <c r="Y591" i="2"/>
  <c r="I591" i="2"/>
  <c r="P471" i="2"/>
  <c r="J487" i="2"/>
  <c r="R491" i="2"/>
  <c r="J505" i="2"/>
  <c r="Z505" i="2"/>
  <c r="J509" i="2"/>
  <c r="R509" i="2"/>
  <c r="Z513" i="2"/>
  <c r="H517" i="2"/>
  <c r="P517" i="2"/>
  <c r="D519" i="2"/>
  <c r="N519" i="2"/>
  <c r="Z519" i="2"/>
  <c r="D527" i="2"/>
  <c r="P527" i="2"/>
  <c r="Z527" i="2"/>
  <c r="O537" i="2"/>
  <c r="AA537" i="2"/>
  <c r="AA547" i="2"/>
  <c r="S547" i="2"/>
  <c r="K551" i="2"/>
  <c r="Y561" i="2"/>
  <c r="I561" i="2"/>
  <c r="U561" i="2"/>
  <c r="E561" i="2"/>
  <c r="G563" i="2"/>
  <c r="D569" i="2"/>
  <c r="G571" i="2"/>
  <c r="D577" i="2"/>
  <c r="E583" i="2"/>
  <c r="E591" i="2"/>
  <c r="AB595" i="2"/>
  <c r="M595" i="2"/>
  <c r="Y595" i="2"/>
  <c r="I595" i="2"/>
  <c r="AB607" i="2"/>
  <c r="Y607" i="2"/>
  <c r="I607" i="2"/>
  <c r="U607" i="2"/>
  <c r="E607" i="2"/>
  <c r="AB611" i="2"/>
  <c r="Y611" i="2"/>
  <c r="I611" i="2"/>
  <c r="U611" i="2"/>
  <c r="E611" i="2"/>
  <c r="K613" i="2"/>
  <c r="E619" i="2"/>
  <c r="O629" i="2"/>
  <c r="AA629" i="2"/>
  <c r="K629" i="2"/>
  <c r="M635" i="2"/>
  <c r="J459" i="2"/>
  <c r="R459" i="2"/>
  <c r="Z459" i="2"/>
  <c r="J463" i="2"/>
  <c r="R463" i="2"/>
  <c r="Z463" i="2"/>
  <c r="K467" i="2"/>
  <c r="D471" i="2"/>
  <c r="J471" i="2"/>
  <c r="R471" i="2"/>
  <c r="Z471" i="2"/>
  <c r="J475" i="2"/>
  <c r="R475" i="2"/>
  <c r="Z475" i="2"/>
  <c r="D487" i="2"/>
  <c r="L487" i="2"/>
  <c r="T487" i="2"/>
  <c r="AB487" i="2"/>
  <c r="D491" i="2"/>
  <c r="L491" i="2"/>
  <c r="T491" i="2"/>
  <c r="AB491" i="2"/>
  <c r="D505" i="2"/>
  <c r="L505" i="2"/>
  <c r="T505" i="2"/>
  <c r="AB505" i="2"/>
  <c r="D509" i="2"/>
  <c r="L509" i="2"/>
  <c r="T509" i="2"/>
  <c r="AB509" i="2"/>
  <c r="D513" i="2"/>
  <c r="L513" i="2"/>
  <c r="T513" i="2"/>
  <c r="AB513" i="2"/>
  <c r="D517" i="2"/>
  <c r="J517" i="2"/>
  <c r="R517" i="2"/>
  <c r="Z517" i="2"/>
  <c r="F519" i="2"/>
  <c r="R519" i="2"/>
  <c r="AB519" i="2"/>
  <c r="AA523" i="2"/>
  <c r="V523" i="2"/>
  <c r="N523" i="2"/>
  <c r="F523" i="2"/>
  <c r="L523" i="2"/>
  <c r="X523" i="2"/>
  <c r="H527" i="2"/>
  <c r="R527" i="2"/>
  <c r="AB527" i="2"/>
  <c r="AA531" i="2"/>
  <c r="V531" i="2"/>
  <c r="N531" i="2"/>
  <c r="F531" i="2"/>
  <c r="L531" i="2"/>
  <c r="X531" i="2"/>
  <c r="K537" i="2"/>
  <c r="AB549" i="2"/>
  <c r="L549" i="2"/>
  <c r="T549" i="2"/>
  <c r="S551" i="2"/>
  <c r="M561" i="2"/>
  <c r="V565" i="2"/>
  <c r="AB565" i="2"/>
  <c r="L565" i="2"/>
  <c r="X565" i="2"/>
  <c r="H565" i="2"/>
  <c r="Y567" i="2"/>
  <c r="W567" i="2"/>
  <c r="O567" i="2"/>
  <c r="P569" i="2"/>
  <c r="V573" i="2"/>
  <c r="AB573" i="2"/>
  <c r="L573" i="2"/>
  <c r="X573" i="2"/>
  <c r="H573" i="2"/>
  <c r="Y575" i="2"/>
  <c r="W575" i="2"/>
  <c r="O575" i="2"/>
  <c r="AB577" i="2"/>
  <c r="AA581" i="2"/>
  <c r="W581" i="2"/>
  <c r="O581" i="2"/>
  <c r="Q583" i="2"/>
  <c r="Q591" i="2"/>
  <c r="E595" i="2"/>
  <c r="M607" i="2"/>
  <c r="M611" i="2"/>
  <c r="Q619" i="2"/>
  <c r="AB631" i="2"/>
  <c r="M631" i="2"/>
  <c r="Y631" i="2"/>
  <c r="I631" i="2"/>
  <c r="Q635" i="2"/>
  <c r="Q599" i="2"/>
  <c r="M603" i="2"/>
  <c r="M615" i="2"/>
  <c r="Q623" i="2"/>
  <c r="Q627" i="2"/>
  <c r="W637" i="2"/>
  <c r="H643" i="2"/>
  <c r="M643" i="2"/>
  <c r="R643" i="2"/>
  <c r="X643" i="2"/>
  <c r="L645" i="2"/>
  <c r="W645" i="2"/>
  <c r="J525" i="2"/>
  <c r="R525" i="2"/>
  <c r="Z525" i="2"/>
  <c r="J529" i="2"/>
  <c r="R529" i="2"/>
  <c r="Z529" i="2"/>
  <c r="Q533" i="2"/>
  <c r="Q557" i="2"/>
  <c r="U599" i="2"/>
  <c r="Q603" i="2"/>
  <c r="K605" i="2"/>
  <c r="Q615" i="2"/>
  <c r="U623" i="2"/>
  <c r="E627" i="2"/>
  <c r="U627" i="2"/>
  <c r="H639" i="2"/>
  <c r="M639" i="2"/>
  <c r="R639" i="2"/>
  <c r="X639" i="2"/>
  <c r="L641" i="2"/>
  <c r="W641" i="2"/>
  <c r="D643" i="2"/>
  <c r="I643" i="2"/>
  <c r="N643" i="2"/>
  <c r="T643" i="2"/>
  <c r="Y643" i="2"/>
  <c r="D645" i="2"/>
  <c r="O645" i="2"/>
  <c r="Z645" i="2"/>
  <c r="AB369" i="2"/>
  <c r="H315" i="2"/>
  <c r="F317" i="2"/>
  <c r="G319" i="2"/>
  <c r="E323" i="2"/>
  <c r="U323" i="2"/>
  <c r="F327" i="2"/>
  <c r="V327" i="2"/>
  <c r="K331" i="2"/>
  <c r="AA335" i="2"/>
  <c r="F345" i="2"/>
  <c r="P349" i="2"/>
  <c r="P353" i="2"/>
  <c r="U363" i="2"/>
  <c r="F369" i="2"/>
  <c r="D377" i="2"/>
  <c r="F379" i="2"/>
  <c r="V379" i="2"/>
  <c r="P381" i="2"/>
  <c r="G383" i="2"/>
  <c r="U383" i="2"/>
  <c r="V385" i="2"/>
  <c r="V387" i="2"/>
  <c r="E393" i="2"/>
  <c r="J395" i="2"/>
  <c r="D399" i="2"/>
  <c r="D403" i="2"/>
  <c r="E405" i="2"/>
  <c r="I407" i="2"/>
  <c r="Z409" i="2"/>
  <c r="Y411" i="2"/>
  <c r="Z413" i="2"/>
  <c r="Z421" i="2"/>
  <c r="AA427" i="2"/>
  <c r="Y429" i="2"/>
  <c r="P327" i="2"/>
  <c r="P315" i="2"/>
  <c r="J317" i="2"/>
  <c r="K319" i="2"/>
  <c r="L321" i="2"/>
  <c r="H323" i="2"/>
  <c r="X323" i="2"/>
  <c r="H327" i="2"/>
  <c r="X327" i="2"/>
  <c r="J343" i="2"/>
  <c r="Z343" i="2"/>
  <c r="N345" i="2"/>
  <c r="F349" i="2"/>
  <c r="V349" i="2"/>
  <c r="F353" i="2"/>
  <c r="V353" i="2"/>
  <c r="U357" i="2"/>
  <c r="G363" i="2"/>
  <c r="I367" i="2"/>
  <c r="L369" i="2"/>
  <c r="P373" i="2"/>
  <c r="I375" i="2"/>
  <c r="T377" i="2"/>
  <c r="L379" i="2"/>
  <c r="AB379" i="2"/>
  <c r="X381" i="2"/>
  <c r="I383" i="2"/>
  <c r="Y383" i="2"/>
  <c r="M393" i="2"/>
  <c r="Z395" i="2"/>
  <c r="L399" i="2"/>
  <c r="L403" i="2"/>
  <c r="G405" i="2"/>
  <c r="M407" i="2"/>
  <c r="AA319" i="2"/>
  <c r="P323" i="2"/>
  <c r="X315" i="2"/>
  <c r="Z317" i="2"/>
  <c r="O319" i="2"/>
  <c r="AB321" i="2"/>
  <c r="M323" i="2"/>
  <c r="N327" i="2"/>
  <c r="H337" i="2"/>
  <c r="L343" i="2"/>
  <c r="AB343" i="2"/>
  <c r="V345" i="2"/>
  <c r="H349" i="2"/>
  <c r="X349" i="2"/>
  <c r="H353" i="2"/>
  <c r="X353" i="2"/>
  <c r="I363" i="2"/>
  <c r="L365" i="2"/>
  <c r="U367" i="2"/>
  <c r="V369" i="2"/>
  <c r="F373" i="2"/>
  <c r="V373" i="2"/>
  <c r="U375" i="2"/>
  <c r="N379" i="2"/>
  <c r="O383" i="2"/>
  <c r="F387" i="2"/>
  <c r="U393" i="2"/>
  <c r="T403" i="2"/>
  <c r="O405" i="2"/>
  <c r="Y407" i="2"/>
  <c r="I411" i="2"/>
  <c r="I415" i="2"/>
  <c r="M419" i="2"/>
  <c r="I429" i="2"/>
  <c r="T313" i="2"/>
  <c r="D313" i="2"/>
  <c r="X313" i="2"/>
  <c r="H313" i="2"/>
  <c r="AB313" i="2"/>
  <c r="D307" i="2"/>
  <c r="M307" i="2"/>
  <c r="X307" i="2"/>
  <c r="U307" i="2"/>
  <c r="E307" i="2"/>
  <c r="P307" i="2"/>
  <c r="AB307" i="2"/>
  <c r="L307" i="2"/>
  <c r="H307" i="2"/>
  <c r="T307" i="2"/>
  <c r="L305" i="2"/>
  <c r="AB305" i="2"/>
  <c r="M301" i="2"/>
  <c r="P301" i="2"/>
  <c r="E301" i="2"/>
  <c r="U301" i="2"/>
  <c r="H301" i="2"/>
  <c r="X301" i="2"/>
  <c r="E295" i="2"/>
  <c r="U295" i="2"/>
  <c r="L295" i="2"/>
  <c r="AB295" i="2"/>
  <c r="M295" i="2"/>
  <c r="X293" i="2"/>
  <c r="AB293" i="2"/>
  <c r="H293" i="2"/>
  <c r="G291" i="2"/>
  <c r="AA291" i="2"/>
  <c r="K291" i="2"/>
  <c r="P287" i="2"/>
  <c r="E287" i="2"/>
  <c r="U287" i="2"/>
  <c r="H287" i="2"/>
  <c r="X287" i="2"/>
  <c r="L279" i="2"/>
  <c r="AB279" i="2"/>
  <c r="M279" i="2"/>
  <c r="D279" i="2"/>
  <c r="T279" i="2"/>
  <c r="O277" i="2"/>
  <c r="M275" i="2"/>
  <c r="D275" i="2"/>
  <c r="T275" i="2"/>
  <c r="E275" i="2"/>
  <c r="U275" i="2"/>
  <c r="L275" i="2"/>
  <c r="AB275" i="2"/>
  <c r="L273" i="2"/>
  <c r="X273" i="2"/>
  <c r="AB273" i="2"/>
  <c r="H265" i="2"/>
  <c r="T265" i="2"/>
  <c r="X265" i="2"/>
  <c r="O263" i="2"/>
  <c r="W263" i="2"/>
  <c r="T259" i="2"/>
  <c r="X259" i="2"/>
  <c r="D259" i="2"/>
  <c r="K257" i="2"/>
  <c r="H255" i="2"/>
  <c r="P255" i="2"/>
  <c r="X255" i="2"/>
  <c r="H249" i="2"/>
  <c r="X249" i="2"/>
  <c r="M249" i="2"/>
  <c r="P249" i="2"/>
  <c r="E245" i="2"/>
  <c r="P245" i="2"/>
  <c r="AB245" i="2"/>
  <c r="H245" i="2"/>
  <c r="T245" i="2"/>
  <c r="L245" i="2"/>
  <c r="U245" i="2"/>
  <c r="O243" i="2"/>
  <c r="H241" i="2"/>
  <c r="P241" i="2"/>
  <c r="E237" i="2"/>
  <c r="M237" i="2"/>
  <c r="U237" i="2"/>
  <c r="K233" i="2"/>
  <c r="O233" i="2"/>
  <c r="X227" i="2"/>
  <c r="H227" i="2"/>
  <c r="X225" i="2"/>
  <c r="AB225" i="2"/>
  <c r="H225" i="2"/>
  <c r="L225" i="2"/>
  <c r="AA223" i="2"/>
  <c r="G223" i="2"/>
  <c r="K223" i="2"/>
  <c r="P219" i="2"/>
  <c r="E219" i="2"/>
  <c r="U219" i="2"/>
  <c r="H219" i="2"/>
  <c r="X219" i="2"/>
  <c r="L217" i="2"/>
  <c r="T217" i="2"/>
  <c r="D217" i="2"/>
  <c r="X217" i="2"/>
  <c r="K211" i="2"/>
  <c r="Z209" i="2"/>
  <c r="F209" i="2"/>
  <c r="H207" i="2"/>
  <c r="T747" i="2"/>
  <c r="D747" i="2"/>
  <c r="L747" i="2"/>
  <c r="E747" i="2"/>
  <c r="N747" i="2"/>
  <c r="Y747" i="2"/>
  <c r="I747" i="2"/>
  <c r="V747" i="2"/>
  <c r="F747" i="2"/>
  <c r="Q747" i="2"/>
  <c r="AB747" i="2"/>
  <c r="I1243" i="2"/>
  <c r="D1241" i="2"/>
  <c r="S1241" i="2"/>
  <c r="O1241" i="2"/>
  <c r="H1241" i="2"/>
  <c r="J1239" i="2"/>
  <c r="P1239" i="2"/>
  <c r="W1239" i="2"/>
  <c r="D1239" i="2"/>
  <c r="K1239" i="2"/>
  <c r="R1239" i="2"/>
  <c r="Z1239" i="2"/>
  <c r="F1239" i="2"/>
  <c r="L1239" i="2"/>
  <c r="T1239" i="2"/>
  <c r="AA1239" i="2"/>
  <c r="G1239" i="2"/>
  <c r="O1239" i="2"/>
  <c r="V1239" i="2"/>
  <c r="X1237" i="2"/>
  <c r="D1237" i="2"/>
  <c r="I1237" i="2"/>
  <c r="N1237" i="2"/>
  <c r="T1237" i="2"/>
  <c r="Y1237" i="2"/>
  <c r="H1237" i="2"/>
  <c r="R1237" i="2"/>
  <c r="E1237" i="2"/>
  <c r="J1237" i="2"/>
  <c r="P1237" i="2"/>
  <c r="U1237" i="2"/>
  <c r="Z1237" i="2"/>
  <c r="M1237" i="2"/>
  <c r="F1237" i="2"/>
  <c r="L1237" i="2"/>
  <c r="Q1237" i="2"/>
  <c r="V1237" i="2"/>
  <c r="AB1237" i="2"/>
  <c r="O1235" i="2"/>
  <c r="K1233" i="2"/>
  <c r="L1229" i="2"/>
  <c r="W1229" i="2"/>
  <c r="F1229" i="2"/>
  <c r="P1229" i="2"/>
  <c r="AA1229" i="2"/>
  <c r="G1229" i="2"/>
  <c r="R1229" i="2"/>
  <c r="AB1229" i="2"/>
  <c r="K1229" i="2"/>
  <c r="H1227" i="2"/>
  <c r="M1227" i="2"/>
  <c r="R1227" i="2"/>
  <c r="X1227" i="2"/>
  <c r="D1227" i="2"/>
  <c r="I1227" i="2"/>
  <c r="N1227" i="2"/>
  <c r="T1227" i="2"/>
  <c r="Y1227" i="2"/>
  <c r="E1227" i="2"/>
  <c r="J1227" i="2"/>
  <c r="P1227" i="2"/>
  <c r="U1227" i="2"/>
  <c r="Z1227" i="2"/>
  <c r="F1227" i="2"/>
  <c r="L1227" i="2"/>
  <c r="Q1227" i="2"/>
  <c r="V1227" i="2"/>
  <c r="AB1227" i="2"/>
  <c r="E1223" i="2"/>
  <c r="J1223" i="2"/>
  <c r="P1223" i="2"/>
  <c r="U1223" i="2"/>
  <c r="Z1223" i="2"/>
  <c r="F1223" i="2"/>
  <c r="L1223" i="2"/>
  <c r="Q1223" i="2"/>
  <c r="V1223" i="2"/>
  <c r="AB1223" i="2"/>
  <c r="H1223" i="2"/>
  <c r="M1223" i="2"/>
  <c r="R1223" i="2"/>
  <c r="X1223" i="2"/>
  <c r="D1223" i="2"/>
  <c r="I1223" i="2"/>
  <c r="N1223" i="2"/>
  <c r="T1223" i="2"/>
  <c r="Y1223" i="2"/>
  <c r="W1221" i="2"/>
  <c r="F1221" i="2"/>
  <c r="O1221" i="2"/>
  <c r="Z1221" i="2"/>
  <c r="G1221" i="2"/>
  <c r="R1221" i="2"/>
  <c r="N1221" i="2"/>
  <c r="J1221" i="2"/>
  <c r="R1219" i="2"/>
  <c r="D1219" i="2"/>
  <c r="I1219" i="2"/>
  <c r="N1219" i="2"/>
  <c r="T1219" i="2"/>
  <c r="Y1219" i="2"/>
  <c r="M1219" i="2"/>
  <c r="E1219" i="2"/>
  <c r="J1219" i="2"/>
  <c r="P1219" i="2"/>
  <c r="U1219" i="2"/>
  <c r="Z1219" i="2"/>
  <c r="H1219" i="2"/>
  <c r="X1219" i="2"/>
  <c r="F1219" i="2"/>
  <c r="L1219" i="2"/>
  <c r="Q1219" i="2"/>
  <c r="V1219" i="2"/>
  <c r="AB1219" i="2"/>
  <c r="O1217" i="2"/>
  <c r="R1217" i="2"/>
  <c r="G1217" i="2"/>
  <c r="W1217" i="2"/>
  <c r="J1217" i="2"/>
  <c r="H1215" i="2"/>
  <c r="X1215" i="2"/>
  <c r="I1215" i="2"/>
  <c r="Y1215" i="2"/>
  <c r="F1215" i="2"/>
  <c r="L1215" i="2"/>
  <c r="Q1215" i="2"/>
  <c r="V1215" i="2"/>
  <c r="AB1215" i="2"/>
  <c r="M1215" i="2"/>
  <c r="R1215" i="2"/>
  <c r="D1215" i="2"/>
  <c r="N1215" i="2"/>
  <c r="T1215" i="2"/>
  <c r="E1215" i="2"/>
  <c r="J1215" i="2"/>
  <c r="P1215" i="2"/>
  <c r="U1215" i="2"/>
  <c r="Z1215" i="2"/>
  <c r="J1213" i="2"/>
  <c r="F1211" i="2"/>
  <c r="L1211" i="2"/>
  <c r="Q1211" i="2"/>
  <c r="V1211" i="2"/>
  <c r="AB1211" i="2"/>
  <c r="H1211" i="2"/>
  <c r="M1211" i="2"/>
  <c r="R1211" i="2"/>
  <c r="X1211" i="2"/>
  <c r="D1211" i="2"/>
  <c r="I1211" i="2"/>
  <c r="N1211" i="2"/>
  <c r="T1211" i="2"/>
  <c r="Y1211" i="2"/>
  <c r="E1211" i="2"/>
  <c r="J1211" i="2"/>
  <c r="P1211" i="2"/>
  <c r="U1211" i="2"/>
  <c r="Z1211" i="2"/>
  <c r="AA1209" i="2"/>
  <c r="K1209" i="2"/>
  <c r="F1207" i="2"/>
  <c r="L1207" i="2"/>
  <c r="Q1207" i="2"/>
  <c r="V1207" i="2"/>
  <c r="AB1207" i="2"/>
  <c r="H1207" i="2"/>
  <c r="M1207" i="2"/>
  <c r="R1207" i="2"/>
  <c r="X1207" i="2"/>
  <c r="D1207" i="2"/>
  <c r="I1207" i="2"/>
  <c r="N1207" i="2"/>
  <c r="T1207" i="2"/>
  <c r="Y1207" i="2"/>
  <c r="E1207" i="2"/>
  <c r="J1207" i="2"/>
  <c r="P1207" i="2"/>
  <c r="U1207" i="2"/>
  <c r="Z1207" i="2"/>
  <c r="J1205" i="2"/>
  <c r="V1205" i="2"/>
  <c r="N1205" i="2"/>
  <c r="F1203" i="2"/>
  <c r="L1203" i="2"/>
  <c r="Q1203" i="2"/>
  <c r="V1203" i="2"/>
  <c r="AB1203" i="2"/>
  <c r="H1203" i="2"/>
  <c r="M1203" i="2"/>
  <c r="R1203" i="2"/>
  <c r="X1203" i="2"/>
  <c r="G1201" i="2"/>
  <c r="W1201" i="2"/>
  <c r="R1201" i="2"/>
  <c r="J1201" i="2"/>
  <c r="Z1201" i="2"/>
  <c r="H1199" i="2"/>
  <c r="M1199" i="2"/>
  <c r="R1199" i="2"/>
  <c r="X1199" i="2"/>
  <c r="D1199" i="2"/>
  <c r="I1199" i="2"/>
  <c r="N1199" i="2"/>
  <c r="T1199" i="2"/>
  <c r="Y1199" i="2"/>
  <c r="E1199" i="2"/>
  <c r="J1199" i="2"/>
  <c r="P1199" i="2"/>
  <c r="U1199" i="2"/>
  <c r="Z1199" i="2"/>
  <c r="F1199" i="2"/>
  <c r="L1199" i="2"/>
  <c r="Q1199" i="2"/>
  <c r="V1199" i="2"/>
  <c r="AB1199" i="2"/>
  <c r="R1197" i="2"/>
  <c r="F1195" i="2"/>
  <c r="Q1195" i="2"/>
  <c r="I1195" i="2"/>
  <c r="U1195" i="2"/>
  <c r="M1195" i="2"/>
  <c r="L1191" i="2"/>
  <c r="D1191" i="2"/>
  <c r="O1191" i="2"/>
  <c r="X1191" i="2"/>
  <c r="G1191" i="2"/>
  <c r="P1191" i="2"/>
  <c r="AB1191" i="2"/>
  <c r="W1191" i="2"/>
  <c r="H1191" i="2"/>
  <c r="H1231" i="2"/>
  <c r="M1231" i="2"/>
  <c r="R1231" i="2"/>
  <c r="X1231" i="2"/>
  <c r="D1231" i="2"/>
  <c r="I1231" i="2"/>
  <c r="N1231" i="2"/>
  <c r="T1231" i="2"/>
  <c r="Y1231" i="2"/>
  <c r="E1231" i="2"/>
  <c r="J1231" i="2"/>
  <c r="P1231" i="2"/>
  <c r="U1231" i="2"/>
  <c r="Z1231" i="2"/>
  <c r="F1231" i="2"/>
  <c r="L1231" i="2"/>
  <c r="Q1231" i="2"/>
  <c r="V1231" i="2"/>
  <c r="AB1231" i="2"/>
  <c r="J1189" i="2"/>
  <c r="R1189" i="2"/>
  <c r="H1187" i="2"/>
  <c r="M1187" i="2"/>
  <c r="R1187" i="2"/>
  <c r="X1187" i="2"/>
  <c r="D1187" i="2"/>
  <c r="I1187" i="2"/>
  <c r="N1187" i="2"/>
  <c r="T1187" i="2"/>
  <c r="Y1187" i="2"/>
  <c r="E1187" i="2"/>
  <c r="J1187" i="2"/>
  <c r="P1187" i="2"/>
  <c r="U1187" i="2"/>
  <c r="Z1187" i="2"/>
  <c r="F1187" i="2"/>
  <c r="L1187" i="2"/>
  <c r="Q1187" i="2"/>
  <c r="V1187" i="2"/>
  <c r="AB1187" i="2"/>
  <c r="N1183" i="2"/>
  <c r="Q1183" i="2"/>
  <c r="F1183" i="2"/>
  <c r="M1089" i="2"/>
  <c r="M1090" i="2" s="1"/>
  <c r="W1089" i="2"/>
  <c r="W1090" i="2" s="1"/>
  <c r="F1089" i="2"/>
  <c r="Q1089" i="2"/>
  <c r="Q1090" i="2" s="1"/>
  <c r="AA1089" i="2"/>
  <c r="AA1090" i="2" s="1"/>
  <c r="G1089" i="2"/>
  <c r="F1085" i="2"/>
  <c r="G1085" i="2"/>
  <c r="J1085" i="2"/>
  <c r="I779" i="2"/>
  <c r="W779" i="2"/>
  <c r="M779" i="2"/>
  <c r="Z779" i="2"/>
  <c r="I777" i="2"/>
  <c r="X777" i="2"/>
  <c r="P775" i="2"/>
  <c r="N773" i="2"/>
  <c r="F773" i="2"/>
  <c r="Y773" i="2"/>
  <c r="F771" i="2"/>
  <c r="N771" i="2"/>
  <c r="U771" i="2"/>
  <c r="AB771" i="2"/>
  <c r="I771" i="2"/>
  <c r="P771" i="2"/>
  <c r="E769" i="2"/>
  <c r="L769" i="2"/>
  <c r="T769" i="2"/>
  <c r="AA769" i="2"/>
  <c r="G769" i="2"/>
  <c r="O769" i="2"/>
  <c r="U769" i="2"/>
  <c r="AB769" i="2"/>
  <c r="I769" i="2"/>
  <c r="P769" i="2"/>
  <c r="H767" i="2"/>
  <c r="AA767" i="2"/>
  <c r="L767" i="2"/>
  <c r="K765" i="2"/>
  <c r="Y765" i="2"/>
  <c r="T763" i="2"/>
  <c r="F763" i="2"/>
  <c r="I763" i="2"/>
  <c r="AB763" i="2"/>
  <c r="X763" i="2"/>
  <c r="I761" i="2"/>
  <c r="T761" i="2"/>
  <c r="D761" i="2"/>
  <c r="L761" i="2"/>
  <c r="W761" i="2"/>
  <c r="E761" i="2"/>
  <c r="O761" i="2"/>
  <c r="S757" i="2"/>
  <c r="H757" i="2"/>
  <c r="G755" i="2"/>
  <c r="R755" i="2"/>
  <c r="J755" i="2"/>
  <c r="U755" i="2"/>
  <c r="M755" i="2"/>
  <c r="W755" i="2"/>
  <c r="P753" i="2"/>
  <c r="D753" i="2"/>
  <c r="K753" i="2"/>
  <c r="Q753" i="2"/>
  <c r="AB753" i="2"/>
  <c r="I753" i="2"/>
  <c r="E753" i="2"/>
  <c r="L753" i="2"/>
  <c r="T753" i="2"/>
  <c r="Y753" i="2"/>
  <c r="G753" i="2"/>
  <c r="O753" i="2"/>
  <c r="W753" i="2"/>
  <c r="P751" i="2"/>
  <c r="V751" i="2"/>
  <c r="F751" i="2"/>
  <c r="AA751" i="2"/>
  <c r="K751" i="2"/>
  <c r="N749" i="2"/>
  <c r="E745" i="2"/>
  <c r="L745" i="2"/>
  <c r="T745" i="2"/>
  <c r="G745" i="2"/>
  <c r="O745" i="2"/>
  <c r="W745" i="2"/>
  <c r="I745" i="2"/>
  <c r="P745" i="2"/>
  <c r="V741" i="2"/>
  <c r="F741" i="2"/>
  <c r="AA741" i="2"/>
  <c r="K741" i="2"/>
  <c r="Q741" i="2"/>
  <c r="V739" i="2"/>
  <c r="F739" i="2"/>
  <c r="Q739" i="2"/>
  <c r="AB739" i="2"/>
  <c r="L739" i="2"/>
  <c r="D739" i="2"/>
  <c r="N739" i="2"/>
  <c r="Y739" i="2"/>
  <c r="I739" i="2"/>
  <c r="T739" i="2"/>
  <c r="L1067" i="2"/>
  <c r="L1076" i="2" s="1"/>
  <c r="W1067" i="2"/>
  <c r="F1067" i="2"/>
  <c r="F1076" i="2" s="1"/>
  <c r="P1067" i="2"/>
  <c r="H1065" i="2"/>
  <c r="M1065" i="2"/>
  <c r="R1065" i="2"/>
  <c r="R1076" i="2" s="1"/>
  <c r="X1065" i="2"/>
  <c r="D1065" i="2"/>
  <c r="I1065" i="2"/>
  <c r="N1065" i="2"/>
  <c r="T1065" i="2"/>
  <c r="Y1065" i="2"/>
  <c r="E1065" i="2"/>
  <c r="J1065" i="2"/>
  <c r="P1065" i="2"/>
  <c r="P1076" i="2" s="1"/>
  <c r="U1065" i="2"/>
  <c r="Z1065" i="2"/>
  <c r="M1055" i="2"/>
  <c r="F1055" i="2"/>
  <c r="AA1055" i="2"/>
  <c r="G1055" i="2"/>
  <c r="R1055" i="2"/>
  <c r="W1055" i="2"/>
  <c r="Q1055" i="2"/>
  <c r="K1055" i="2"/>
  <c r="W1053" i="2"/>
  <c r="E1053" i="2"/>
  <c r="P1053" i="2"/>
  <c r="AA1053" i="2"/>
  <c r="L1053" i="2"/>
  <c r="G1053" i="2"/>
  <c r="Q1053" i="2"/>
  <c r="F1051" i="2"/>
  <c r="M1051" i="2"/>
  <c r="U1051" i="2"/>
  <c r="AA1051" i="2"/>
  <c r="G1051" i="2"/>
  <c r="O1051" i="2"/>
  <c r="V1051" i="2"/>
  <c r="J1051" i="2"/>
  <c r="Q1051" i="2"/>
  <c r="W1051" i="2"/>
  <c r="E1051" i="2"/>
  <c r="K1051" i="2"/>
  <c r="R1051" i="2"/>
  <c r="I1049" i="2"/>
  <c r="P1049" i="2"/>
  <c r="W1049" i="2"/>
  <c r="D1049" i="2"/>
  <c r="K1049" i="2"/>
  <c r="Q1049" i="2"/>
  <c r="S1041" i="2"/>
  <c r="G1041" i="2"/>
  <c r="AB1041" i="2"/>
  <c r="H1041" i="2"/>
  <c r="K1039" i="2"/>
  <c r="V1039" i="2"/>
  <c r="M1039" i="2"/>
  <c r="L1037" i="2"/>
  <c r="Q1035" i="2"/>
  <c r="E1035" i="2"/>
  <c r="K1035" i="2"/>
  <c r="R1035" i="2"/>
  <c r="Z1035" i="2"/>
  <c r="J1035" i="2"/>
  <c r="W1035" i="2"/>
  <c r="F1035" i="2"/>
  <c r="M1035" i="2"/>
  <c r="U1035" i="2"/>
  <c r="G1033" i="2"/>
  <c r="O1033" i="2"/>
  <c r="U1033" i="2"/>
  <c r="AB1033" i="2"/>
  <c r="I1033" i="2"/>
  <c r="P1033" i="2"/>
  <c r="D1033" i="2"/>
  <c r="K1033" i="2"/>
  <c r="Q1033" i="2"/>
  <c r="Y1033" i="2"/>
  <c r="W1033" i="2"/>
  <c r="E1033" i="2"/>
  <c r="L1033" i="2"/>
  <c r="T1033" i="2"/>
  <c r="F1031" i="2"/>
  <c r="P1031" i="2"/>
  <c r="R1031" i="2"/>
  <c r="AA1031" i="2"/>
  <c r="G1031" i="2"/>
  <c r="AB1031" i="2"/>
  <c r="R1027" i="2"/>
  <c r="F1027" i="2"/>
  <c r="AB1027" i="2"/>
  <c r="H1027" i="2"/>
  <c r="L1025" i="2"/>
  <c r="O1023" i="2"/>
  <c r="S1023" i="2"/>
  <c r="H1023" i="2"/>
  <c r="T1023" i="2"/>
  <c r="D1023" i="2"/>
  <c r="J1023" i="2"/>
  <c r="V1019" i="2"/>
  <c r="D1019" i="2"/>
  <c r="J1019" i="2"/>
  <c r="Q1019" i="2"/>
  <c r="Y1019" i="2"/>
  <c r="I1019" i="2"/>
  <c r="E1019" i="2"/>
  <c r="L1019" i="2"/>
  <c r="T1019" i="2"/>
  <c r="Z1019" i="2"/>
  <c r="P1019" i="2"/>
  <c r="F1019" i="2"/>
  <c r="N1019" i="2"/>
  <c r="U1019" i="2"/>
  <c r="E1021" i="2"/>
  <c r="Z1021" i="2"/>
  <c r="I1021" i="2"/>
  <c r="O1045" i="2"/>
  <c r="D1045" i="2"/>
  <c r="S1045" i="2"/>
  <c r="H1045" i="2"/>
  <c r="G1017" i="2"/>
  <c r="O1017" i="2"/>
  <c r="U1017" i="2"/>
  <c r="AB1017" i="2"/>
  <c r="I1017" i="2"/>
  <c r="P1017" i="2"/>
  <c r="F1007" i="2"/>
  <c r="L1007" i="2"/>
  <c r="Q1007" i="2"/>
  <c r="V1007" i="2"/>
  <c r="AB1007" i="2"/>
  <c r="H1007" i="2"/>
  <c r="M1007" i="2"/>
  <c r="R1007" i="2"/>
  <c r="X1007" i="2"/>
  <c r="G1005" i="2"/>
  <c r="O1005" i="2"/>
  <c r="V1005" i="2"/>
  <c r="AB1005" i="2"/>
  <c r="J1005" i="2"/>
  <c r="P1005" i="2"/>
  <c r="F1003" i="2"/>
  <c r="L1003" i="2"/>
  <c r="Q1003" i="2"/>
  <c r="V1003" i="2"/>
  <c r="AB1003" i="2"/>
  <c r="H1003" i="2"/>
  <c r="M1003" i="2"/>
  <c r="R1003" i="2"/>
  <c r="X1003" i="2"/>
  <c r="K1001" i="2"/>
  <c r="O999" i="2"/>
  <c r="AA999" i="2"/>
  <c r="E999" i="2"/>
  <c r="E997" i="2"/>
  <c r="F997" i="2"/>
  <c r="Q997" i="2"/>
  <c r="AB997" i="2"/>
  <c r="J997" i="2"/>
  <c r="U997" i="2"/>
  <c r="L997" i="2"/>
  <c r="W995" i="2"/>
  <c r="AA995" i="2"/>
  <c r="G995" i="2"/>
  <c r="Q995" i="2"/>
  <c r="AB995" i="2"/>
  <c r="L995" i="2"/>
  <c r="E995" i="2"/>
  <c r="P995" i="2"/>
  <c r="K995" i="2"/>
  <c r="M981" i="2"/>
  <c r="W981" i="2"/>
  <c r="F981" i="2"/>
  <c r="Q981" i="2"/>
  <c r="K979" i="2"/>
  <c r="U979" i="2"/>
  <c r="L979" i="2"/>
  <c r="J977" i="2"/>
  <c r="Q977" i="2"/>
  <c r="W977" i="2"/>
  <c r="K977" i="2"/>
  <c r="Z977" i="2"/>
  <c r="F977" i="2"/>
  <c r="M977" i="2"/>
  <c r="U977" i="2"/>
  <c r="AA977" i="2"/>
  <c r="E977" i="2"/>
  <c r="R977" i="2"/>
  <c r="G977" i="2"/>
  <c r="O977" i="2"/>
  <c r="I975" i="2"/>
  <c r="P975" i="2"/>
  <c r="S973" i="2"/>
  <c r="E973" i="2"/>
  <c r="Z973" i="2"/>
  <c r="G967" i="2"/>
  <c r="O967" i="2"/>
  <c r="V967" i="2"/>
  <c r="J967" i="2"/>
  <c r="Q967" i="2"/>
  <c r="E965" i="2"/>
  <c r="L965" i="2"/>
  <c r="T965" i="2"/>
  <c r="AA965" i="2"/>
  <c r="G965" i="2"/>
  <c r="O965" i="2"/>
  <c r="U965" i="2"/>
  <c r="AB965" i="2"/>
  <c r="I965" i="2"/>
  <c r="P965" i="2"/>
  <c r="H191" i="2"/>
  <c r="M191" i="2"/>
  <c r="R191" i="2"/>
  <c r="X191" i="2"/>
  <c r="D191" i="2"/>
  <c r="I191" i="2"/>
  <c r="N191" i="2"/>
  <c r="T191" i="2"/>
  <c r="Y191" i="2"/>
  <c r="P189" i="2"/>
  <c r="D189" i="2"/>
  <c r="T189" i="2"/>
  <c r="H185" i="2"/>
  <c r="P185" i="2"/>
  <c r="X185" i="2"/>
  <c r="I185" i="2"/>
  <c r="Q185" i="2"/>
  <c r="Y185" i="2"/>
  <c r="F181" i="2"/>
  <c r="L181" i="2"/>
  <c r="Q181" i="2"/>
  <c r="V181" i="2"/>
  <c r="AB181" i="2"/>
  <c r="H181" i="2"/>
  <c r="M181" i="2"/>
  <c r="R181" i="2"/>
  <c r="X181" i="2"/>
  <c r="H183" i="2"/>
  <c r="X183" i="2"/>
  <c r="P183" i="2"/>
  <c r="D183" i="2"/>
  <c r="T183" i="2"/>
  <c r="P179" i="2"/>
  <c r="D179" i="2"/>
  <c r="T179" i="2"/>
  <c r="H177" i="2"/>
  <c r="M177" i="2"/>
  <c r="R177" i="2"/>
  <c r="X177" i="2"/>
  <c r="D177" i="2"/>
  <c r="I177" i="2"/>
  <c r="N177" i="2"/>
  <c r="T177" i="2"/>
  <c r="Y177" i="2"/>
  <c r="P175" i="2"/>
  <c r="D175" i="2"/>
  <c r="T175" i="2"/>
  <c r="H171" i="2"/>
  <c r="X171" i="2"/>
  <c r="P171" i="2"/>
  <c r="D171" i="2"/>
  <c r="T171" i="2"/>
  <c r="L171" i="2"/>
  <c r="AB171" i="2"/>
  <c r="F173" i="2"/>
  <c r="L173" i="2"/>
  <c r="Q173" i="2"/>
  <c r="V173" i="2"/>
  <c r="AB173" i="2"/>
  <c r="H173" i="2"/>
  <c r="M173" i="2"/>
  <c r="R173" i="2"/>
  <c r="X173" i="2"/>
  <c r="D173" i="2"/>
  <c r="I173" i="2"/>
  <c r="N173" i="2"/>
  <c r="T173" i="2"/>
  <c r="Y173" i="2"/>
  <c r="I125" i="2"/>
  <c r="Y125" i="2"/>
  <c r="T123" i="2"/>
  <c r="D123" i="2"/>
  <c r="V127" i="2"/>
  <c r="H161" i="2"/>
  <c r="T161" i="2"/>
  <c r="X161" i="2"/>
  <c r="D161" i="2"/>
  <c r="L161" i="2"/>
  <c r="AB161" i="2"/>
  <c r="P161" i="2"/>
  <c r="D159" i="2"/>
  <c r="I159" i="2"/>
  <c r="N159" i="2"/>
  <c r="T159" i="2"/>
  <c r="Y159" i="2"/>
  <c r="H159" i="2"/>
  <c r="M159" i="2"/>
  <c r="R159" i="2"/>
  <c r="X159" i="2"/>
  <c r="D157" i="2"/>
  <c r="T157" i="2"/>
  <c r="P157" i="2"/>
  <c r="J153" i="2"/>
  <c r="X153" i="2"/>
  <c r="D153" i="2"/>
  <c r="L153" i="2"/>
  <c r="AB153" i="2"/>
  <c r="F153" i="2"/>
  <c r="P153" i="2"/>
  <c r="F151" i="2"/>
  <c r="L151" i="2"/>
  <c r="Q151" i="2"/>
  <c r="V151" i="2"/>
  <c r="AB151" i="2"/>
  <c r="H151" i="2"/>
  <c r="M151" i="2"/>
  <c r="R151" i="2"/>
  <c r="X151" i="2"/>
  <c r="D151" i="2"/>
  <c r="I151" i="2"/>
  <c r="N151" i="2"/>
  <c r="T151" i="2"/>
  <c r="Y151" i="2"/>
  <c r="E151" i="2"/>
  <c r="J151" i="2"/>
  <c r="P151" i="2"/>
  <c r="U151" i="2"/>
  <c r="Z151" i="2"/>
  <c r="H149" i="2"/>
  <c r="P149" i="2"/>
  <c r="X149" i="2"/>
  <c r="J149" i="2"/>
  <c r="R149" i="2"/>
  <c r="Z149" i="2"/>
  <c r="H147" i="2"/>
  <c r="M147" i="2"/>
  <c r="R147" i="2"/>
  <c r="X147" i="2"/>
  <c r="D147" i="2"/>
  <c r="I147" i="2"/>
  <c r="N147" i="2"/>
  <c r="T147" i="2"/>
  <c r="Y147" i="2"/>
  <c r="E147" i="2"/>
  <c r="J147" i="2"/>
  <c r="P147" i="2"/>
  <c r="U147" i="2"/>
  <c r="Z147" i="2"/>
  <c r="J145" i="2"/>
  <c r="R145" i="2"/>
  <c r="Z145" i="2"/>
  <c r="H143" i="2"/>
  <c r="M143" i="2"/>
  <c r="R143" i="2"/>
  <c r="X143" i="2"/>
  <c r="D143" i="2"/>
  <c r="I143" i="2"/>
  <c r="N143" i="2"/>
  <c r="T143" i="2"/>
  <c r="Y143" i="2"/>
  <c r="E143" i="2"/>
  <c r="J143" i="2"/>
  <c r="P143" i="2"/>
  <c r="U143" i="2"/>
  <c r="Z143" i="2"/>
  <c r="F143" i="2"/>
  <c r="L143" i="2"/>
  <c r="Q143" i="2"/>
  <c r="V143" i="2"/>
  <c r="AB143" i="2"/>
  <c r="H141" i="2"/>
  <c r="P141" i="2"/>
  <c r="X141" i="2"/>
  <c r="J141" i="2"/>
  <c r="R141" i="2"/>
  <c r="Z141" i="2"/>
  <c r="F139" i="2"/>
  <c r="L139" i="2"/>
  <c r="Q139" i="2"/>
  <c r="V139" i="2"/>
  <c r="AB139" i="2"/>
  <c r="H139" i="2"/>
  <c r="M139" i="2"/>
  <c r="R139" i="2"/>
  <c r="X139" i="2"/>
  <c r="D137" i="2"/>
  <c r="L137" i="2"/>
  <c r="T137" i="2"/>
  <c r="AB137" i="2"/>
  <c r="F137" i="2"/>
  <c r="N137" i="2"/>
  <c r="V137" i="2"/>
  <c r="H137" i="2"/>
  <c r="P137" i="2"/>
  <c r="X137" i="2"/>
  <c r="J137" i="2"/>
  <c r="R137" i="2"/>
  <c r="Z137" i="2"/>
  <c r="H135" i="2"/>
  <c r="R135" i="2"/>
  <c r="D135" i="2"/>
  <c r="I135" i="2"/>
  <c r="N135" i="2"/>
  <c r="T135" i="2"/>
  <c r="Y135" i="2"/>
  <c r="M135" i="2"/>
  <c r="X135" i="2"/>
  <c r="E135" i="2"/>
  <c r="J135" i="2"/>
  <c r="P135" i="2"/>
  <c r="U135" i="2"/>
  <c r="Z135" i="2"/>
  <c r="H133" i="2"/>
  <c r="P133" i="2"/>
  <c r="X133" i="2"/>
  <c r="J133" i="2"/>
  <c r="R133" i="2"/>
  <c r="Z133" i="2"/>
  <c r="F131" i="2"/>
  <c r="L131" i="2"/>
  <c r="Q131" i="2"/>
  <c r="V131" i="2"/>
  <c r="AB131" i="2"/>
  <c r="H131" i="2"/>
  <c r="M131" i="2"/>
  <c r="R131" i="2"/>
  <c r="X131" i="2"/>
  <c r="R129" i="2"/>
  <c r="D129" i="2"/>
  <c r="L129" i="2"/>
  <c r="T129" i="2"/>
  <c r="AB129" i="2"/>
  <c r="J129" i="2"/>
  <c r="Z129" i="2"/>
  <c r="F129" i="2"/>
  <c r="N129" i="2"/>
  <c r="V129" i="2"/>
  <c r="M125" i="2"/>
  <c r="Q125" i="2"/>
  <c r="E125" i="2"/>
  <c r="U125" i="2"/>
  <c r="Q119" i="2"/>
  <c r="U119" i="2"/>
  <c r="I119" i="2"/>
  <c r="Y119" i="2"/>
  <c r="E119" i="2"/>
  <c r="M119" i="2"/>
  <c r="E115" i="2"/>
  <c r="I115" i="2"/>
  <c r="Y115" i="2"/>
  <c r="Q115" i="2"/>
  <c r="U115" i="2"/>
  <c r="M115" i="2"/>
  <c r="H81" i="2"/>
  <c r="R81" i="2"/>
  <c r="D81" i="2"/>
  <c r="I81" i="2"/>
  <c r="N81" i="2"/>
  <c r="T81" i="2"/>
  <c r="Y81" i="2"/>
  <c r="M81" i="2"/>
  <c r="X81" i="2"/>
  <c r="E81" i="2"/>
  <c r="J81" i="2"/>
  <c r="P81" i="2"/>
  <c r="U81" i="2"/>
  <c r="Z81" i="2"/>
  <c r="H77" i="2"/>
  <c r="M77" i="2"/>
  <c r="R77" i="2"/>
  <c r="X77" i="2"/>
  <c r="F77" i="2"/>
  <c r="L77" i="2"/>
  <c r="Q77" i="2"/>
  <c r="V77" i="2"/>
  <c r="AB77" i="2"/>
  <c r="H67" i="2"/>
  <c r="P67" i="2"/>
  <c r="X67" i="2"/>
  <c r="J67" i="2"/>
  <c r="R67" i="2"/>
  <c r="Z67" i="2"/>
  <c r="Q111" i="2"/>
  <c r="U111" i="2"/>
  <c r="I111" i="2"/>
  <c r="Y111" i="2"/>
  <c r="E111" i="2"/>
  <c r="M111" i="2"/>
  <c r="R75" i="2"/>
  <c r="L75" i="2"/>
  <c r="AB75" i="2"/>
  <c r="F75" i="2"/>
  <c r="N75" i="2"/>
  <c r="V75" i="2"/>
  <c r="J75" i="2"/>
  <c r="Z75" i="2"/>
  <c r="D75" i="2"/>
  <c r="T75" i="2"/>
  <c r="H75" i="2"/>
  <c r="P75" i="2"/>
  <c r="X75" i="2"/>
  <c r="K113" i="2"/>
  <c r="AA113" i="2"/>
  <c r="S109" i="2"/>
  <c r="M73" i="2"/>
  <c r="X73" i="2"/>
  <c r="D73" i="2"/>
  <c r="I73" i="2"/>
  <c r="N73" i="2"/>
  <c r="T73" i="2"/>
  <c r="Y73" i="2"/>
  <c r="H73" i="2"/>
  <c r="R73" i="2"/>
  <c r="E73" i="2"/>
  <c r="J73" i="2"/>
  <c r="P73" i="2"/>
  <c r="U73" i="2"/>
  <c r="Z73" i="2"/>
  <c r="F71" i="2"/>
  <c r="N71" i="2"/>
  <c r="V71" i="2"/>
  <c r="H71" i="2"/>
  <c r="P71" i="2"/>
  <c r="X71" i="2"/>
  <c r="J71" i="2"/>
  <c r="R71" i="2"/>
  <c r="Z71" i="2"/>
  <c r="Q107" i="2"/>
  <c r="E107" i="2"/>
  <c r="U107" i="2"/>
  <c r="I107" i="2"/>
  <c r="Y107" i="2"/>
  <c r="H69" i="2"/>
  <c r="M69" i="2"/>
  <c r="R69" i="2"/>
  <c r="X69" i="2"/>
  <c r="D69" i="2"/>
  <c r="I69" i="2"/>
  <c r="N69" i="2"/>
  <c r="T69" i="2"/>
  <c r="Y69" i="2"/>
  <c r="K105" i="2"/>
  <c r="M103" i="2"/>
  <c r="Q103" i="2"/>
  <c r="M99" i="2"/>
  <c r="Q99" i="2"/>
  <c r="J79" i="2"/>
  <c r="Z79" i="2"/>
  <c r="D79" i="2"/>
  <c r="T79" i="2"/>
  <c r="F79" i="2"/>
  <c r="N79" i="2"/>
  <c r="V79" i="2"/>
  <c r="R79" i="2"/>
  <c r="L79" i="2"/>
  <c r="AB79" i="2"/>
  <c r="H79" i="2"/>
  <c r="P79" i="2"/>
  <c r="X79" i="2"/>
  <c r="K97" i="2"/>
  <c r="AA97" i="2"/>
  <c r="Q95" i="2"/>
  <c r="I95" i="2"/>
  <c r="Y95" i="2"/>
  <c r="H93" i="2"/>
  <c r="X93" i="2"/>
  <c r="G91" i="2"/>
  <c r="O91" i="2"/>
  <c r="N89" i="2"/>
  <c r="F89" i="2"/>
  <c r="V89" i="2"/>
  <c r="M55" i="2"/>
  <c r="Q87" i="2"/>
  <c r="E87" i="2"/>
  <c r="U87" i="2"/>
  <c r="I87" i="2"/>
  <c r="Y87" i="2"/>
  <c r="Q59" i="2"/>
  <c r="E59" i="2"/>
  <c r="U59" i="2"/>
  <c r="I59" i="2"/>
  <c r="Y59" i="2"/>
  <c r="G57" i="2"/>
  <c r="O57" i="2"/>
  <c r="E83" i="2"/>
  <c r="U83" i="2"/>
  <c r="Q83" i="2"/>
  <c r="I83" i="2"/>
  <c r="Y83" i="2"/>
  <c r="M83" i="2"/>
  <c r="U51" i="2"/>
  <c r="I51" i="2"/>
  <c r="Y51" i="2"/>
  <c r="Q51" i="2"/>
  <c r="E51" i="2"/>
  <c r="K49" i="2"/>
  <c r="AA49" i="2"/>
  <c r="O49" i="2"/>
  <c r="D49" i="2"/>
  <c r="V47" i="2"/>
  <c r="Q47" i="2"/>
  <c r="P45" i="2"/>
  <c r="U45" i="2"/>
  <c r="E45" i="2"/>
  <c r="AA45" i="2"/>
  <c r="S41" i="2"/>
  <c r="M35" i="2"/>
  <c r="Q35" i="2"/>
  <c r="Q429" i="2"/>
  <c r="E429" i="2"/>
  <c r="U429" i="2"/>
  <c r="K427" i="2"/>
  <c r="J425" i="2"/>
  <c r="Z425" i="2"/>
  <c r="E423" i="2"/>
  <c r="U423" i="2"/>
  <c r="I423" i="2"/>
  <c r="Y423" i="2"/>
  <c r="Q423" i="2"/>
  <c r="M423" i="2"/>
  <c r="E419" i="2"/>
  <c r="U419" i="2"/>
  <c r="Q419" i="2"/>
  <c r="I419" i="2"/>
  <c r="Y419" i="2"/>
  <c r="J417" i="2"/>
  <c r="M415" i="2"/>
  <c r="Q415" i="2"/>
  <c r="E415" i="2"/>
  <c r="U415" i="2"/>
  <c r="Q411" i="2"/>
  <c r="E411" i="2"/>
  <c r="U411" i="2"/>
  <c r="J409" i="2"/>
  <c r="Q407" i="2"/>
  <c r="E407" i="2"/>
  <c r="U407" i="2"/>
  <c r="W405" i="2"/>
  <c r="AB403" i="2"/>
  <c r="O401" i="2"/>
  <c r="U401" i="2"/>
  <c r="G401" i="2"/>
  <c r="W401" i="2"/>
  <c r="E401" i="2"/>
  <c r="M401" i="2"/>
  <c r="T399" i="2"/>
  <c r="AB399" i="2"/>
  <c r="J391" i="2"/>
  <c r="R391" i="2"/>
  <c r="Z391" i="2"/>
  <c r="D391" i="2"/>
  <c r="L391" i="2"/>
  <c r="T391" i="2"/>
  <c r="AB391" i="2"/>
  <c r="F391" i="2"/>
  <c r="N391" i="2"/>
  <c r="V391" i="2"/>
  <c r="H391" i="2"/>
  <c r="P391" i="2"/>
  <c r="X391" i="2"/>
  <c r="J389" i="2"/>
  <c r="R389" i="2"/>
  <c r="Z389" i="2"/>
  <c r="D389" i="2"/>
  <c r="L389" i="2"/>
  <c r="T389" i="2"/>
  <c r="AB389" i="2"/>
  <c r="F389" i="2"/>
  <c r="N389" i="2"/>
  <c r="V389" i="2"/>
  <c r="H389" i="2"/>
  <c r="P389" i="2"/>
  <c r="X389" i="2"/>
  <c r="H387" i="2"/>
  <c r="P387" i="2"/>
  <c r="X387" i="2"/>
  <c r="J387" i="2"/>
  <c r="R387" i="2"/>
  <c r="Z387" i="2"/>
  <c r="D387" i="2"/>
  <c r="L387" i="2"/>
  <c r="T387" i="2"/>
  <c r="AB387" i="2"/>
  <c r="L385" i="2"/>
  <c r="AB385" i="2"/>
  <c r="N385" i="2"/>
  <c r="D385" i="2"/>
  <c r="T385" i="2"/>
  <c r="M383" i="2"/>
  <c r="Z381" i="2"/>
  <c r="D381" i="2"/>
  <c r="T381" i="2"/>
  <c r="AB381" i="2"/>
  <c r="J381" i="2"/>
  <c r="R381" i="2"/>
  <c r="L381" i="2"/>
  <c r="F381" i="2"/>
  <c r="N381" i="2"/>
  <c r="V381" i="2"/>
  <c r="H379" i="2"/>
  <c r="P379" i="2"/>
  <c r="X379" i="2"/>
  <c r="J379" i="2"/>
  <c r="R379" i="2"/>
  <c r="Z379" i="2"/>
  <c r="F377" i="2"/>
  <c r="V377" i="2"/>
  <c r="L377" i="2"/>
  <c r="AB377" i="2"/>
  <c r="N377" i="2"/>
  <c r="M375" i="2"/>
  <c r="W375" i="2"/>
  <c r="E375" i="2"/>
  <c r="O375" i="2"/>
  <c r="Y375" i="2"/>
  <c r="G375" i="2"/>
  <c r="J373" i="2"/>
  <c r="R373" i="2"/>
  <c r="Z373" i="2"/>
  <c r="D373" i="2"/>
  <c r="L373" i="2"/>
  <c r="T373" i="2"/>
  <c r="AB373" i="2"/>
  <c r="J371" i="2"/>
  <c r="R371" i="2"/>
  <c r="D371" i="2"/>
  <c r="T371" i="2"/>
  <c r="F371" i="2"/>
  <c r="N371" i="2"/>
  <c r="V371" i="2"/>
  <c r="Z371" i="2"/>
  <c r="L371" i="2"/>
  <c r="AB371" i="2"/>
  <c r="H371" i="2"/>
  <c r="P371" i="2"/>
  <c r="X371" i="2"/>
  <c r="N369" i="2"/>
  <c r="D369" i="2"/>
  <c r="T369" i="2"/>
  <c r="M367" i="2"/>
  <c r="W367" i="2"/>
  <c r="E367" i="2"/>
  <c r="O367" i="2"/>
  <c r="Y367" i="2"/>
  <c r="G367" i="2"/>
  <c r="D365" i="2"/>
  <c r="T365" i="2"/>
  <c r="N365" i="2"/>
  <c r="F365" i="2"/>
  <c r="V365" i="2"/>
  <c r="M363" i="2"/>
  <c r="W363" i="2"/>
  <c r="E363" i="2"/>
  <c r="O363" i="2"/>
  <c r="J361" i="2"/>
  <c r="Z361" i="2"/>
  <c r="D361" i="2"/>
  <c r="T361" i="2"/>
  <c r="F361" i="2"/>
  <c r="N361" i="2"/>
  <c r="V361" i="2"/>
  <c r="R361" i="2"/>
  <c r="L361" i="2"/>
  <c r="AB361" i="2"/>
  <c r="H361" i="2"/>
  <c r="P361" i="2"/>
  <c r="X361" i="2"/>
  <c r="E357" i="2"/>
  <c r="M357" i="2"/>
  <c r="J355" i="2"/>
  <c r="Z355" i="2"/>
  <c r="L355" i="2"/>
  <c r="T355" i="2"/>
  <c r="F355" i="2"/>
  <c r="N355" i="2"/>
  <c r="V355" i="2"/>
  <c r="R355" i="2"/>
  <c r="D355" i="2"/>
  <c r="AB355" i="2"/>
  <c r="H355" i="2"/>
  <c r="P355" i="2"/>
  <c r="X355" i="2"/>
  <c r="J353" i="2"/>
  <c r="R353" i="2"/>
  <c r="Z353" i="2"/>
  <c r="D353" i="2"/>
  <c r="L353" i="2"/>
  <c r="T353" i="2"/>
  <c r="AB353" i="2"/>
  <c r="J351" i="2"/>
  <c r="Z351" i="2"/>
  <c r="D351" i="2"/>
  <c r="AB351" i="2"/>
  <c r="F351" i="2"/>
  <c r="N351" i="2"/>
  <c r="V351" i="2"/>
  <c r="R351" i="2"/>
  <c r="L351" i="2"/>
  <c r="T351" i="2"/>
  <c r="H351" i="2"/>
  <c r="P351" i="2"/>
  <c r="X351" i="2"/>
  <c r="J349" i="2"/>
  <c r="R349" i="2"/>
  <c r="Z349" i="2"/>
  <c r="D349" i="2"/>
  <c r="L349" i="2"/>
  <c r="T349" i="2"/>
  <c r="AB349" i="2"/>
  <c r="J347" i="2"/>
  <c r="Z347" i="2"/>
  <c r="L347" i="2"/>
  <c r="T347" i="2"/>
  <c r="F347" i="2"/>
  <c r="N347" i="2"/>
  <c r="V347" i="2"/>
  <c r="R347" i="2"/>
  <c r="D347" i="2"/>
  <c r="AB347" i="2"/>
  <c r="H347" i="2"/>
  <c r="P347" i="2"/>
  <c r="X347" i="2"/>
  <c r="H345" i="2"/>
  <c r="P345" i="2"/>
  <c r="X345" i="2"/>
  <c r="J345" i="2"/>
  <c r="R345" i="2"/>
  <c r="Z345" i="2"/>
  <c r="D345" i="2"/>
  <c r="L345" i="2"/>
  <c r="T345" i="2"/>
  <c r="AB345" i="2"/>
  <c r="F343" i="2"/>
  <c r="N343" i="2"/>
  <c r="V343" i="2"/>
  <c r="H343" i="2"/>
  <c r="P343" i="2"/>
  <c r="X343" i="2"/>
  <c r="V341" i="2"/>
  <c r="X341" i="2"/>
  <c r="F341" i="2"/>
  <c r="P341" i="2"/>
  <c r="AB341" i="2"/>
  <c r="L341" i="2"/>
  <c r="D341" i="2"/>
  <c r="N341" i="2"/>
  <c r="H341" i="2"/>
  <c r="K339" i="2"/>
  <c r="V337" i="2"/>
  <c r="D337" i="2"/>
  <c r="N337" i="2"/>
  <c r="X337" i="2"/>
  <c r="L337" i="2"/>
  <c r="F337" i="2"/>
  <c r="P337" i="2"/>
  <c r="F333" i="2"/>
  <c r="P333" i="2"/>
  <c r="AB333" i="2"/>
  <c r="H333" i="2"/>
  <c r="T333" i="2"/>
  <c r="L333" i="2"/>
  <c r="V333" i="2"/>
  <c r="D333" i="2"/>
  <c r="N333" i="2"/>
  <c r="R329" i="2"/>
  <c r="D329" i="2"/>
  <c r="AB329" i="2"/>
  <c r="F329" i="2"/>
  <c r="N329" i="2"/>
  <c r="V329" i="2"/>
  <c r="J329" i="2"/>
  <c r="Z329" i="2"/>
  <c r="L329" i="2"/>
  <c r="T329" i="2"/>
  <c r="H329" i="2"/>
  <c r="P329" i="2"/>
  <c r="X329" i="2"/>
  <c r="J327" i="2"/>
  <c r="R327" i="2"/>
  <c r="Z327" i="2"/>
  <c r="D327" i="2"/>
  <c r="L327" i="2"/>
  <c r="T327" i="2"/>
  <c r="AB327" i="2"/>
  <c r="K325" i="2"/>
  <c r="I323" i="2"/>
  <c r="Q323" i="2"/>
  <c r="Y323" i="2"/>
  <c r="D323" i="2"/>
  <c r="L323" i="2"/>
  <c r="T323" i="2"/>
  <c r="AB323" i="2"/>
  <c r="P321" i="2"/>
  <c r="D321" i="2"/>
  <c r="D448" i="2" s="1"/>
  <c r="T321" i="2"/>
  <c r="H321" i="2"/>
  <c r="X321" i="2"/>
  <c r="N317" i="2"/>
  <c r="I315" i="2"/>
  <c r="Y315" i="2"/>
  <c r="D315" i="2"/>
  <c r="L315" i="2"/>
  <c r="T315" i="2"/>
  <c r="AB315" i="2"/>
  <c r="Q315" i="2"/>
  <c r="E315" i="2"/>
  <c r="M315" i="2"/>
  <c r="U315" i="2"/>
  <c r="P313" i="2"/>
  <c r="I307" i="2"/>
  <c r="Q307" i="2"/>
  <c r="Y307" i="2"/>
  <c r="P305" i="2"/>
  <c r="D305" i="2"/>
  <c r="T305" i="2"/>
  <c r="H305" i="2"/>
  <c r="X305" i="2"/>
  <c r="O303" i="2"/>
  <c r="G303" i="2"/>
  <c r="I301" i="2"/>
  <c r="Q301" i="2"/>
  <c r="Y301" i="2"/>
  <c r="D301" i="2"/>
  <c r="L301" i="2"/>
  <c r="T301" i="2"/>
  <c r="AB301" i="2"/>
  <c r="P299" i="2"/>
  <c r="D299" i="2"/>
  <c r="T299" i="2"/>
  <c r="H299" i="2"/>
  <c r="X299" i="2"/>
  <c r="L299" i="2"/>
  <c r="AB299" i="2"/>
  <c r="K297" i="2"/>
  <c r="AA297" i="2"/>
  <c r="H295" i="2"/>
  <c r="P295" i="2"/>
  <c r="X295" i="2"/>
  <c r="I295" i="2"/>
  <c r="Q295" i="2"/>
  <c r="Y295" i="2"/>
  <c r="P293" i="2"/>
  <c r="D293" i="2"/>
  <c r="T293" i="2"/>
  <c r="Z289" i="2"/>
  <c r="J289" i="2"/>
  <c r="V289" i="2"/>
  <c r="F289" i="2"/>
  <c r="I287" i="2"/>
  <c r="Q287" i="2"/>
  <c r="Y287" i="2"/>
  <c r="D287" i="2"/>
  <c r="L287" i="2"/>
  <c r="T287" i="2"/>
  <c r="AB287" i="2"/>
  <c r="P285" i="2"/>
  <c r="D285" i="2"/>
  <c r="T285" i="2"/>
  <c r="H285" i="2"/>
  <c r="X285" i="2"/>
  <c r="L285" i="2"/>
  <c r="AB285" i="2"/>
  <c r="H279" i="2"/>
  <c r="P279" i="2"/>
  <c r="X279" i="2"/>
  <c r="I279" i="2"/>
  <c r="Q279" i="2"/>
  <c r="Y279" i="2"/>
  <c r="W277" i="2"/>
  <c r="G277" i="2"/>
  <c r="AA277" i="2"/>
  <c r="H275" i="2"/>
  <c r="P275" i="2"/>
  <c r="X275" i="2"/>
  <c r="I275" i="2"/>
  <c r="Q275" i="2"/>
  <c r="Y275" i="2"/>
  <c r="P273" i="2"/>
  <c r="D273" i="2"/>
  <c r="T273" i="2"/>
  <c r="L267" i="2"/>
  <c r="T267" i="2"/>
  <c r="E267" i="2"/>
  <c r="M267" i="2"/>
  <c r="U267" i="2"/>
  <c r="I267" i="2"/>
  <c r="Q267" i="2"/>
  <c r="Y267" i="2"/>
  <c r="D267" i="2"/>
  <c r="AB267" i="2"/>
  <c r="H267" i="2"/>
  <c r="P267" i="2"/>
  <c r="X267" i="2"/>
  <c r="L265" i="2"/>
  <c r="AB265" i="2"/>
  <c r="P265" i="2"/>
  <c r="I261" i="2"/>
  <c r="Q261" i="2"/>
  <c r="Y261" i="2"/>
  <c r="T261" i="2"/>
  <c r="E261" i="2"/>
  <c r="M261" i="2"/>
  <c r="U261" i="2"/>
  <c r="D261" i="2"/>
  <c r="L261" i="2"/>
  <c r="AB261" i="2"/>
  <c r="H261" i="2"/>
  <c r="P261" i="2"/>
  <c r="X261" i="2"/>
  <c r="L259" i="2"/>
  <c r="AB259" i="2"/>
  <c r="P259" i="2"/>
  <c r="AA257" i="2"/>
  <c r="Y255" i="2"/>
  <c r="I255" i="2"/>
  <c r="D255" i="2"/>
  <c r="L255" i="2"/>
  <c r="T255" i="2"/>
  <c r="AB255" i="2"/>
  <c r="Q255" i="2"/>
  <c r="E255" i="2"/>
  <c r="M255" i="2"/>
  <c r="U255" i="2"/>
  <c r="W253" i="2"/>
  <c r="G253" i="2"/>
  <c r="F251" i="2"/>
  <c r="N251" i="2"/>
  <c r="I249" i="2"/>
  <c r="Q249" i="2"/>
  <c r="Y249" i="2"/>
  <c r="D249" i="2"/>
  <c r="L249" i="2"/>
  <c r="T249" i="2"/>
  <c r="AB249" i="2"/>
  <c r="I245" i="2"/>
  <c r="Q245" i="2"/>
  <c r="Y245" i="2"/>
  <c r="G243" i="2"/>
  <c r="AA243" i="2"/>
  <c r="W243" i="2"/>
  <c r="D241" i="2"/>
  <c r="L241" i="2"/>
  <c r="T241" i="2"/>
  <c r="AB241" i="2"/>
  <c r="E241" i="2"/>
  <c r="M241" i="2"/>
  <c r="U241" i="2"/>
  <c r="I241" i="2"/>
  <c r="Q241" i="2"/>
  <c r="Y241" i="2"/>
  <c r="K239" i="2"/>
  <c r="AA239" i="2"/>
  <c r="H237" i="2"/>
  <c r="P237" i="2"/>
  <c r="X237" i="2"/>
  <c r="I237" i="2"/>
  <c r="Q237" i="2"/>
  <c r="Y237" i="2"/>
  <c r="D237" i="2"/>
  <c r="L237" i="2"/>
  <c r="T237" i="2"/>
  <c r="AB237" i="2"/>
  <c r="P235" i="2"/>
  <c r="D235" i="2"/>
  <c r="T235" i="2"/>
  <c r="H235" i="2"/>
  <c r="X235" i="2"/>
  <c r="L235" i="2"/>
  <c r="AB235" i="2"/>
  <c r="W233" i="2"/>
  <c r="G233" i="2"/>
  <c r="I231" i="2"/>
  <c r="Y231" i="2"/>
  <c r="D231" i="2"/>
  <c r="L231" i="2"/>
  <c r="T231" i="2"/>
  <c r="E231" i="2"/>
  <c r="M231" i="2"/>
  <c r="U231" i="2"/>
  <c r="Q231" i="2"/>
  <c r="AB231" i="2"/>
  <c r="H231" i="2"/>
  <c r="P231" i="2"/>
  <c r="X231" i="2"/>
  <c r="K229" i="2"/>
  <c r="AA229" i="2"/>
  <c r="I227" i="2"/>
  <c r="Q227" i="2"/>
  <c r="Y227" i="2"/>
  <c r="D227" i="2"/>
  <c r="L227" i="2"/>
  <c r="T227" i="2"/>
  <c r="AB227" i="2"/>
  <c r="E227" i="2"/>
  <c r="M227" i="2"/>
  <c r="U227" i="2"/>
  <c r="P225" i="2"/>
  <c r="D225" i="2"/>
  <c r="T225" i="2"/>
  <c r="O223" i="2"/>
  <c r="Z221" i="2"/>
  <c r="J221" i="2"/>
  <c r="V221" i="2"/>
  <c r="F221" i="2"/>
  <c r="I219" i="2"/>
  <c r="Q219" i="2"/>
  <c r="Y219" i="2"/>
  <c r="D219" i="2"/>
  <c r="L219" i="2"/>
  <c r="T219" i="2"/>
  <c r="AB219" i="2"/>
  <c r="P217" i="2"/>
  <c r="I213" i="2"/>
  <c r="Y213" i="2"/>
  <c r="D213" i="2"/>
  <c r="T213" i="2"/>
  <c r="E213" i="2"/>
  <c r="M213" i="2"/>
  <c r="U213" i="2"/>
  <c r="Q213" i="2"/>
  <c r="L213" i="2"/>
  <c r="AB213" i="2"/>
  <c r="H213" i="2"/>
  <c r="P213" i="2"/>
  <c r="X213" i="2"/>
  <c r="O211" i="2"/>
  <c r="W211" i="2"/>
  <c r="G211" i="2"/>
  <c r="N209" i="2"/>
  <c r="I207" i="2"/>
  <c r="Q207" i="2"/>
  <c r="Y207" i="2"/>
  <c r="D207" i="2"/>
  <c r="L207" i="2"/>
  <c r="T207" i="2"/>
  <c r="AB207" i="2"/>
  <c r="E207" i="2"/>
  <c r="M207" i="2"/>
  <c r="U207" i="2"/>
  <c r="P205" i="2"/>
  <c r="D205" i="2"/>
  <c r="T205" i="2"/>
  <c r="H205" i="2"/>
  <c r="X205" i="2"/>
  <c r="L205" i="2"/>
  <c r="AB205" i="2"/>
  <c r="H1324" i="2"/>
  <c r="X1324" i="2"/>
  <c r="D1324" i="2"/>
  <c r="I1324" i="2"/>
  <c r="N1324" i="2"/>
  <c r="T1324" i="2"/>
  <c r="Y1324" i="2"/>
  <c r="R1324" i="2"/>
  <c r="E1324" i="2"/>
  <c r="J1324" i="2"/>
  <c r="P1324" i="2"/>
  <c r="U1324" i="2"/>
  <c r="Z1324" i="2"/>
  <c r="M1324" i="2"/>
  <c r="F1324" i="2"/>
  <c r="L1324" i="2"/>
  <c r="Q1324" i="2"/>
  <c r="V1324" i="2"/>
  <c r="AB1324" i="2"/>
  <c r="Y25" i="2"/>
  <c r="U25" i="2"/>
  <c r="Q25" i="2"/>
  <c r="M25" i="2"/>
  <c r="I25" i="2"/>
  <c r="E25" i="2"/>
  <c r="X25" i="2"/>
  <c r="T25" i="2"/>
  <c r="L25" i="2"/>
  <c r="D25" i="2"/>
  <c r="R25" i="2"/>
  <c r="F25" i="2"/>
  <c r="AB25" i="2"/>
  <c r="P25" i="2"/>
  <c r="H25" i="2"/>
  <c r="Z25" i="2"/>
  <c r="J25" i="2"/>
  <c r="AA25" i="2"/>
  <c r="W25" i="2"/>
  <c r="S25" i="2"/>
  <c r="O25" i="2"/>
  <c r="K25" i="2"/>
  <c r="G25" i="2"/>
  <c r="V25" i="2"/>
  <c r="N25" i="2"/>
  <c r="AA43" i="2"/>
  <c r="W43" i="2"/>
  <c r="S43" i="2"/>
  <c r="O43" i="2"/>
  <c r="K43" i="2"/>
  <c r="G43" i="2"/>
  <c r="V43" i="2"/>
  <c r="N43" i="2"/>
  <c r="F43" i="2"/>
  <c r="X43" i="2"/>
  <c r="P43" i="2"/>
  <c r="Z43" i="2"/>
  <c r="R43" i="2"/>
  <c r="J43" i="2"/>
  <c r="L43" i="2"/>
  <c r="Y43" i="2"/>
  <c r="U43" i="2"/>
  <c r="Q43" i="2"/>
  <c r="M43" i="2"/>
  <c r="I43" i="2"/>
  <c r="E43" i="2"/>
  <c r="AB43" i="2"/>
  <c r="T43" i="2"/>
  <c r="H43" i="2"/>
  <c r="D43" i="2"/>
  <c r="Z27" i="2"/>
  <c r="V27" i="2"/>
  <c r="R27" i="2"/>
  <c r="N27" i="2"/>
  <c r="J27" i="2"/>
  <c r="F27" i="2"/>
  <c r="U27" i="2"/>
  <c r="M27" i="2"/>
  <c r="E27" i="2"/>
  <c r="W27" i="2"/>
  <c r="K27" i="2"/>
  <c r="Y27" i="2"/>
  <c r="Q27" i="2"/>
  <c r="I27" i="2"/>
  <c r="O27" i="2"/>
  <c r="AB27" i="2"/>
  <c r="X27" i="2"/>
  <c r="T27" i="2"/>
  <c r="P27" i="2"/>
  <c r="L27" i="2"/>
  <c r="H27" i="2"/>
  <c r="D27" i="2"/>
  <c r="AA27" i="2"/>
  <c r="S27" i="2"/>
  <c r="G27" i="2"/>
  <c r="AA11" i="2"/>
  <c r="W11" i="2"/>
  <c r="S11" i="2"/>
  <c r="O11" i="2"/>
  <c r="K11" i="2"/>
  <c r="G11" i="2"/>
  <c r="Z11" i="2"/>
  <c r="V11" i="2"/>
  <c r="R11" i="2"/>
  <c r="J11" i="2"/>
  <c r="F11" i="2"/>
  <c r="T11" i="2"/>
  <c r="H11" i="2"/>
  <c r="N11" i="2"/>
  <c r="P11" i="2"/>
  <c r="Y11" i="2"/>
  <c r="U11" i="2"/>
  <c r="Q11" i="2"/>
  <c r="M11" i="2"/>
  <c r="I11" i="2"/>
  <c r="E11" i="2"/>
  <c r="AB11" i="2"/>
  <c r="X11" i="2"/>
  <c r="L11" i="2"/>
  <c r="D11" i="2"/>
  <c r="AA29" i="2"/>
  <c r="W29" i="2"/>
  <c r="S29" i="2"/>
  <c r="O29" i="2"/>
  <c r="K29" i="2"/>
  <c r="G29" i="2"/>
  <c r="V29" i="2"/>
  <c r="R29" i="2"/>
  <c r="J29" i="2"/>
  <c r="AB29" i="2"/>
  <c r="P29" i="2"/>
  <c r="H29" i="2"/>
  <c r="Z29" i="2"/>
  <c r="N29" i="2"/>
  <c r="F29" i="2"/>
  <c r="X29" i="2"/>
  <c r="D29" i="2"/>
  <c r="Y29" i="2"/>
  <c r="U29" i="2"/>
  <c r="Q29" i="2"/>
  <c r="M29" i="2"/>
  <c r="I29" i="2"/>
  <c r="E29" i="2"/>
  <c r="T29" i="2"/>
  <c r="L29" i="2"/>
  <c r="Y37" i="2"/>
  <c r="U37" i="2"/>
  <c r="Q37" i="2"/>
  <c r="M37" i="2"/>
  <c r="I37" i="2"/>
  <c r="E37" i="2"/>
  <c r="AB37" i="2"/>
  <c r="X37" i="2"/>
  <c r="P37" i="2"/>
  <c r="L37" i="2"/>
  <c r="D37" i="2"/>
  <c r="R37" i="2"/>
  <c r="F37" i="2"/>
  <c r="T37" i="2"/>
  <c r="H37" i="2"/>
  <c r="Z37" i="2"/>
  <c r="N37" i="2"/>
  <c r="AA37" i="2"/>
  <c r="W37" i="2"/>
  <c r="S37" i="2"/>
  <c r="O37" i="2"/>
  <c r="K37" i="2"/>
  <c r="G37" i="2"/>
  <c r="V37" i="2"/>
  <c r="J37" i="2"/>
  <c r="G9" i="2"/>
  <c r="S9" i="2"/>
  <c r="K15" i="2"/>
  <c r="S15" i="2"/>
  <c r="AA15" i="2"/>
  <c r="K33" i="2"/>
  <c r="S33" i="2"/>
  <c r="W33" i="2"/>
  <c r="G39" i="2"/>
  <c r="O39" i="2"/>
  <c r="W39" i="2"/>
  <c r="AB53" i="2"/>
  <c r="X53" i="2"/>
  <c r="T53" i="2"/>
  <c r="P53" i="2"/>
  <c r="L53" i="2"/>
  <c r="H53" i="2"/>
  <c r="D53" i="2"/>
  <c r="Z53" i="2"/>
  <c r="V53" i="2"/>
  <c r="R53" i="2"/>
  <c r="N53" i="2"/>
  <c r="J53" i="2"/>
  <c r="F53" i="2"/>
  <c r="AA53" i="2"/>
  <c r="J61" i="2"/>
  <c r="Z61" i="2"/>
  <c r="J65" i="2"/>
  <c r="Z65" i="2"/>
  <c r="R85" i="2"/>
  <c r="S101" i="2"/>
  <c r="Z117" i="2"/>
  <c r="V117" i="2"/>
  <c r="R117" i="2"/>
  <c r="N117" i="2"/>
  <c r="J117" i="2"/>
  <c r="F117" i="2"/>
  <c r="Y117" i="2"/>
  <c r="U117" i="2"/>
  <c r="Q117" i="2"/>
  <c r="M117" i="2"/>
  <c r="I117" i="2"/>
  <c r="E117" i="2"/>
  <c r="AB117" i="2"/>
  <c r="X117" i="2"/>
  <c r="T117" i="2"/>
  <c r="P117" i="2"/>
  <c r="L117" i="2"/>
  <c r="H117" i="2"/>
  <c r="D117" i="2"/>
  <c r="Z215" i="2"/>
  <c r="V215" i="2"/>
  <c r="R215" i="2"/>
  <c r="N215" i="2"/>
  <c r="J215" i="2"/>
  <c r="F215" i="2"/>
  <c r="Y215" i="2"/>
  <c r="U215" i="2"/>
  <c r="Q215" i="2"/>
  <c r="M215" i="2"/>
  <c r="I215" i="2"/>
  <c r="E215" i="2"/>
  <c r="AB215" i="2"/>
  <c r="X215" i="2"/>
  <c r="T215" i="2"/>
  <c r="P215" i="2"/>
  <c r="L215" i="2"/>
  <c r="H215" i="2"/>
  <c r="D215" i="2"/>
  <c r="R269" i="2"/>
  <c r="Z283" i="2"/>
  <c r="V283" i="2"/>
  <c r="R283" i="2"/>
  <c r="N283" i="2"/>
  <c r="J283" i="2"/>
  <c r="F283" i="2"/>
  <c r="Y283" i="2"/>
  <c r="U283" i="2"/>
  <c r="Q283" i="2"/>
  <c r="M283" i="2"/>
  <c r="I283" i="2"/>
  <c r="E283" i="2"/>
  <c r="AB283" i="2"/>
  <c r="X283" i="2"/>
  <c r="T283" i="2"/>
  <c r="P283" i="2"/>
  <c r="L283" i="2"/>
  <c r="H283" i="2"/>
  <c r="D283" i="2"/>
  <c r="R309" i="2"/>
  <c r="Y359" i="2"/>
  <c r="U359" i="2"/>
  <c r="Q359" i="2"/>
  <c r="M359" i="2"/>
  <c r="I359" i="2"/>
  <c r="E359" i="2"/>
  <c r="AA359" i="2"/>
  <c r="W359" i="2"/>
  <c r="S359" i="2"/>
  <c r="O359" i="2"/>
  <c r="K359" i="2"/>
  <c r="G359" i="2"/>
  <c r="X359" i="2"/>
  <c r="P359" i="2"/>
  <c r="H359" i="2"/>
  <c r="V359" i="2"/>
  <c r="N359" i="2"/>
  <c r="F359" i="2"/>
  <c r="AB359" i="2"/>
  <c r="T359" i="2"/>
  <c r="L359" i="2"/>
  <c r="D359" i="2"/>
  <c r="D9" i="2"/>
  <c r="H9" i="2"/>
  <c r="L9" i="2"/>
  <c r="P9" i="2"/>
  <c r="T9" i="2"/>
  <c r="X9" i="2"/>
  <c r="AB9" i="2"/>
  <c r="G13" i="2"/>
  <c r="K13" i="2"/>
  <c r="O13" i="2"/>
  <c r="S13" i="2"/>
  <c r="W13" i="2"/>
  <c r="AA13" i="2"/>
  <c r="D15" i="2"/>
  <c r="H15" i="2"/>
  <c r="L15" i="2"/>
  <c r="P15" i="2"/>
  <c r="T15" i="2"/>
  <c r="X15" i="2"/>
  <c r="AB15" i="2"/>
  <c r="D33" i="2"/>
  <c r="H33" i="2"/>
  <c r="L33" i="2"/>
  <c r="P33" i="2"/>
  <c r="T33" i="2"/>
  <c r="X33" i="2"/>
  <c r="AB33" i="2"/>
  <c r="F35" i="2"/>
  <c r="J35" i="2"/>
  <c r="N35" i="2"/>
  <c r="R35" i="2"/>
  <c r="V35" i="2"/>
  <c r="Z35" i="2"/>
  <c r="D39" i="2"/>
  <c r="H39" i="2"/>
  <c r="L39" i="2"/>
  <c r="P39" i="2"/>
  <c r="T39" i="2"/>
  <c r="X39" i="2"/>
  <c r="AB39" i="2"/>
  <c r="H41" i="2"/>
  <c r="L41" i="2"/>
  <c r="P41" i="2"/>
  <c r="T41" i="2"/>
  <c r="X41" i="2"/>
  <c r="AB41" i="2"/>
  <c r="G45" i="2"/>
  <c r="L45" i="2"/>
  <c r="Q45" i="2"/>
  <c r="W45" i="2"/>
  <c r="AB45" i="2"/>
  <c r="G47" i="2"/>
  <c r="M47" i="2"/>
  <c r="R47" i="2"/>
  <c r="W47" i="2"/>
  <c r="AB49" i="2"/>
  <c r="X49" i="2"/>
  <c r="T49" i="2"/>
  <c r="P49" i="2"/>
  <c r="L49" i="2"/>
  <c r="H49" i="2"/>
  <c r="Z49" i="2"/>
  <c r="V49" i="2"/>
  <c r="R49" i="2"/>
  <c r="N49" i="2"/>
  <c r="J49" i="2"/>
  <c r="F49" i="2"/>
  <c r="I49" i="2"/>
  <c r="Q49" i="2"/>
  <c r="Y49" i="2"/>
  <c r="G51" i="2"/>
  <c r="O51" i="2"/>
  <c r="E53" i="2"/>
  <c r="M53" i="2"/>
  <c r="U53" i="2"/>
  <c r="Z55" i="2"/>
  <c r="V55" i="2"/>
  <c r="R55" i="2"/>
  <c r="N55" i="2"/>
  <c r="J55" i="2"/>
  <c r="F55" i="2"/>
  <c r="AB55" i="2"/>
  <c r="X55" i="2"/>
  <c r="T55" i="2"/>
  <c r="P55" i="2"/>
  <c r="L55" i="2"/>
  <c r="H55" i="2"/>
  <c r="D55" i="2"/>
  <c r="K55" i="2"/>
  <c r="S55" i="2"/>
  <c r="AA55" i="2"/>
  <c r="I57" i="2"/>
  <c r="Q57" i="2"/>
  <c r="Y57" i="2"/>
  <c r="G59" i="2"/>
  <c r="O59" i="2"/>
  <c r="D61" i="2"/>
  <c r="L61" i="2"/>
  <c r="T61" i="2"/>
  <c r="AB61" i="2"/>
  <c r="G63" i="2"/>
  <c r="O63" i="2"/>
  <c r="D65" i="2"/>
  <c r="L65" i="2"/>
  <c r="T65" i="2"/>
  <c r="AB65" i="2"/>
  <c r="G83" i="2"/>
  <c r="O83" i="2"/>
  <c r="D85" i="2"/>
  <c r="L85" i="2"/>
  <c r="T85" i="2"/>
  <c r="G87" i="2"/>
  <c r="O87" i="2"/>
  <c r="J89" i="2"/>
  <c r="K91" i="2"/>
  <c r="L93" i="2"/>
  <c r="G101" i="2"/>
  <c r="W101" i="2"/>
  <c r="G109" i="2"/>
  <c r="W109" i="2"/>
  <c r="G117" i="2"/>
  <c r="W117" i="2"/>
  <c r="AA123" i="2"/>
  <c r="W123" i="2"/>
  <c r="S123" i="2"/>
  <c r="O123" i="2"/>
  <c r="K123" i="2"/>
  <c r="G123" i="2"/>
  <c r="Z123" i="2"/>
  <c r="V123" i="2"/>
  <c r="R123" i="2"/>
  <c r="N123" i="2"/>
  <c r="J123" i="2"/>
  <c r="F123" i="2"/>
  <c r="Y123" i="2"/>
  <c r="U123" i="2"/>
  <c r="Q123" i="2"/>
  <c r="M123" i="2"/>
  <c r="I123" i="2"/>
  <c r="E123" i="2"/>
  <c r="P123" i="2"/>
  <c r="Y127" i="2"/>
  <c r="U127" i="2"/>
  <c r="Q127" i="2"/>
  <c r="M127" i="2"/>
  <c r="I127" i="2"/>
  <c r="E127" i="2"/>
  <c r="AB127" i="2"/>
  <c r="X127" i="2"/>
  <c r="T127" i="2"/>
  <c r="P127" i="2"/>
  <c r="L127" i="2"/>
  <c r="H127" i="2"/>
  <c r="D127" i="2"/>
  <c r="AA127" i="2"/>
  <c r="W127" i="2"/>
  <c r="S127" i="2"/>
  <c r="O127" i="2"/>
  <c r="K127" i="2"/>
  <c r="G127" i="2"/>
  <c r="R127" i="2"/>
  <c r="G215" i="2"/>
  <c r="W215" i="2"/>
  <c r="G247" i="2"/>
  <c r="Y251" i="2"/>
  <c r="U251" i="2"/>
  <c r="Q251" i="2"/>
  <c r="M251" i="2"/>
  <c r="I251" i="2"/>
  <c r="E251" i="2"/>
  <c r="AB251" i="2"/>
  <c r="X251" i="2"/>
  <c r="T251" i="2"/>
  <c r="P251" i="2"/>
  <c r="L251" i="2"/>
  <c r="H251" i="2"/>
  <c r="D251" i="2"/>
  <c r="AA251" i="2"/>
  <c r="W251" i="2"/>
  <c r="S251" i="2"/>
  <c r="O251" i="2"/>
  <c r="K251" i="2"/>
  <c r="G251" i="2"/>
  <c r="R251" i="2"/>
  <c r="Z253" i="2"/>
  <c r="V253" i="2"/>
  <c r="R253" i="2"/>
  <c r="N253" i="2"/>
  <c r="J253" i="2"/>
  <c r="F253" i="2"/>
  <c r="Y253" i="2"/>
  <c r="U253" i="2"/>
  <c r="Q253" i="2"/>
  <c r="M253" i="2"/>
  <c r="I253" i="2"/>
  <c r="E253" i="2"/>
  <c r="AB253" i="2"/>
  <c r="X253" i="2"/>
  <c r="T253" i="2"/>
  <c r="P253" i="2"/>
  <c r="L253" i="2"/>
  <c r="H253" i="2"/>
  <c r="D253" i="2"/>
  <c r="S253" i="2"/>
  <c r="Z263" i="2"/>
  <c r="V263" i="2"/>
  <c r="R263" i="2"/>
  <c r="N263" i="2"/>
  <c r="J263" i="2"/>
  <c r="F263" i="2"/>
  <c r="Y263" i="2"/>
  <c r="U263" i="2"/>
  <c r="Q263" i="2"/>
  <c r="M263" i="2"/>
  <c r="I263" i="2"/>
  <c r="E263" i="2"/>
  <c r="AB263" i="2"/>
  <c r="X263" i="2"/>
  <c r="T263" i="2"/>
  <c r="P263" i="2"/>
  <c r="L263" i="2"/>
  <c r="H263" i="2"/>
  <c r="D263" i="2"/>
  <c r="S263" i="2"/>
  <c r="F269" i="2"/>
  <c r="V269" i="2"/>
  <c r="G271" i="2"/>
  <c r="W271" i="2"/>
  <c r="F281" i="2"/>
  <c r="V281" i="2"/>
  <c r="G283" i="2"/>
  <c r="W283" i="2"/>
  <c r="Z303" i="2"/>
  <c r="V303" i="2"/>
  <c r="R303" i="2"/>
  <c r="N303" i="2"/>
  <c r="J303" i="2"/>
  <c r="F303" i="2"/>
  <c r="Y303" i="2"/>
  <c r="U303" i="2"/>
  <c r="Q303" i="2"/>
  <c r="M303" i="2"/>
  <c r="I303" i="2"/>
  <c r="E303" i="2"/>
  <c r="AB303" i="2"/>
  <c r="X303" i="2"/>
  <c r="T303" i="2"/>
  <c r="P303" i="2"/>
  <c r="L303" i="2"/>
  <c r="H303" i="2"/>
  <c r="D303" i="2"/>
  <c r="S303" i="2"/>
  <c r="F309" i="2"/>
  <c r="G311" i="2"/>
  <c r="W311" i="2"/>
  <c r="AB331" i="2"/>
  <c r="X331" i="2"/>
  <c r="T331" i="2"/>
  <c r="P331" i="2"/>
  <c r="L331" i="2"/>
  <c r="H331" i="2"/>
  <c r="D331" i="2"/>
  <c r="Z331" i="2"/>
  <c r="V331" i="2"/>
  <c r="R331" i="2"/>
  <c r="N331" i="2"/>
  <c r="J331" i="2"/>
  <c r="F331" i="2"/>
  <c r="Y331" i="2"/>
  <c r="Q331" i="2"/>
  <c r="I331" i="2"/>
  <c r="W331" i="2"/>
  <c r="O331" i="2"/>
  <c r="G331" i="2"/>
  <c r="U331" i="2"/>
  <c r="M331" i="2"/>
  <c r="E331" i="2"/>
  <c r="Z335" i="2"/>
  <c r="V335" i="2"/>
  <c r="R335" i="2"/>
  <c r="N335" i="2"/>
  <c r="J335" i="2"/>
  <c r="F335" i="2"/>
  <c r="AB335" i="2"/>
  <c r="X335" i="2"/>
  <c r="T335" i="2"/>
  <c r="P335" i="2"/>
  <c r="L335" i="2"/>
  <c r="H335" i="2"/>
  <c r="D335" i="2"/>
  <c r="Y335" i="2"/>
  <c r="Q335" i="2"/>
  <c r="I335" i="2"/>
  <c r="W335" i="2"/>
  <c r="O335" i="2"/>
  <c r="G335" i="2"/>
  <c r="U335" i="2"/>
  <c r="M335" i="2"/>
  <c r="E335" i="2"/>
  <c r="AB339" i="2"/>
  <c r="X339" i="2"/>
  <c r="T339" i="2"/>
  <c r="P339" i="2"/>
  <c r="L339" i="2"/>
  <c r="H339" i="2"/>
  <c r="D339" i="2"/>
  <c r="Z339" i="2"/>
  <c r="V339" i="2"/>
  <c r="R339" i="2"/>
  <c r="N339" i="2"/>
  <c r="J339" i="2"/>
  <c r="F339" i="2"/>
  <c r="Y339" i="2"/>
  <c r="Q339" i="2"/>
  <c r="I339" i="2"/>
  <c r="W339" i="2"/>
  <c r="O339" i="2"/>
  <c r="G339" i="2"/>
  <c r="U339" i="2"/>
  <c r="M339" i="2"/>
  <c r="E339" i="2"/>
  <c r="J359" i="2"/>
  <c r="AA395" i="2"/>
  <c r="W395" i="2"/>
  <c r="S395" i="2"/>
  <c r="O395" i="2"/>
  <c r="K395" i="2"/>
  <c r="G395" i="2"/>
  <c r="Y395" i="2"/>
  <c r="U395" i="2"/>
  <c r="Q395" i="2"/>
  <c r="M395" i="2"/>
  <c r="I395" i="2"/>
  <c r="E395" i="2"/>
  <c r="X395" i="2"/>
  <c r="P395" i="2"/>
  <c r="H395" i="2"/>
  <c r="V395" i="2"/>
  <c r="N395" i="2"/>
  <c r="F395" i="2"/>
  <c r="AB395" i="2"/>
  <c r="T395" i="2"/>
  <c r="L395" i="2"/>
  <c r="D395" i="2"/>
  <c r="Y409" i="2"/>
  <c r="U409" i="2"/>
  <c r="Q409" i="2"/>
  <c r="M409" i="2"/>
  <c r="I409" i="2"/>
  <c r="E409" i="2"/>
  <c r="AA409" i="2"/>
  <c r="W409" i="2"/>
  <c r="S409" i="2"/>
  <c r="O409" i="2"/>
  <c r="K409" i="2"/>
  <c r="G409" i="2"/>
  <c r="X409" i="2"/>
  <c r="P409" i="2"/>
  <c r="H409" i="2"/>
  <c r="V409" i="2"/>
  <c r="N409" i="2"/>
  <c r="F409" i="2"/>
  <c r="AB409" i="2"/>
  <c r="T409" i="2"/>
  <c r="L409" i="2"/>
  <c r="D409" i="2"/>
  <c r="AA413" i="2"/>
  <c r="W413" i="2"/>
  <c r="S413" i="2"/>
  <c r="O413" i="2"/>
  <c r="K413" i="2"/>
  <c r="G413" i="2"/>
  <c r="Y413" i="2"/>
  <c r="U413" i="2"/>
  <c r="Q413" i="2"/>
  <c r="M413" i="2"/>
  <c r="I413" i="2"/>
  <c r="E413" i="2"/>
  <c r="X413" i="2"/>
  <c r="P413" i="2"/>
  <c r="H413" i="2"/>
  <c r="V413" i="2"/>
  <c r="N413" i="2"/>
  <c r="F413" i="2"/>
  <c r="AB413" i="2"/>
  <c r="T413" i="2"/>
  <c r="L413" i="2"/>
  <c r="D413" i="2"/>
  <c r="Y417" i="2"/>
  <c r="U417" i="2"/>
  <c r="Q417" i="2"/>
  <c r="M417" i="2"/>
  <c r="I417" i="2"/>
  <c r="E417" i="2"/>
  <c r="AA417" i="2"/>
  <c r="W417" i="2"/>
  <c r="S417" i="2"/>
  <c r="O417" i="2"/>
  <c r="K417" i="2"/>
  <c r="G417" i="2"/>
  <c r="X417" i="2"/>
  <c r="P417" i="2"/>
  <c r="H417" i="2"/>
  <c r="V417" i="2"/>
  <c r="N417" i="2"/>
  <c r="F417" i="2"/>
  <c r="AB417" i="2"/>
  <c r="T417" i="2"/>
  <c r="L417" i="2"/>
  <c r="D417" i="2"/>
  <c r="AA421" i="2"/>
  <c r="W421" i="2"/>
  <c r="S421" i="2"/>
  <c r="O421" i="2"/>
  <c r="K421" i="2"/>
  <c r="G421" i="2"/>
  <c r="Y421" i="2"/>
  <c r="U421" i="2"/>
  <c r="Q421" i="2"/>
  <c r="M421" i="2"/>
  <c r="I421" i="2"/>
  <c r="E421" i="2"/>
  <c r="X421" i="2"/>
  <c r="P421" i="2"/>
  <c r="H421" i="2"/>
  <c r="V421" i="2"/>
  <c r="N421" i="2"/>
  <c r="F421" i="2"/>
  <c r="AB421" i="2"/>
  <c r="T421" i="2"/>
  <c r="L421" i="2"/>
  <c r="D421" i="2"/>
  <c r="Z483" i="2"/>
  <c r="V483" i="2"/>
  <c r="R483" i="2"/>
  <c r="N483" i="2"/>
  <c r="J483" i="2"/>
  <c r="F483" i="2"/>
  <c r="Y483" i="2"/>
  <c r="U483" i="2"/>
  <c r="Q483" i="2"/>
  <c r="M483" i="2"/>
  <c r="I483" i="2"/>
  <c r="E483" i="2"/>
  <c r="AB483" i="2"/>
  <c r="X483" i="2"/>
  <c r="T483" i="2"/>
  <c r="P483" i="2"/>
  <c r="L483" i="2"/>
  <c r="H483" i="2"/>
  <c r="D483" i="2"/>
  <c r="O483" i="2"/>
  <c r="AA483" i="2"/>
  <c r="K483" i="2"/>
  <c r="W483" i="2"/>
  <c r="G483" i="2"/>
  <c r="AA589" i="2"/>
  <c r="W589" i="2"/>
  <c r="S589" i="2"/>
  <c r="O589" i="2"/>
  <c r="K589" i="2"/>
  <c r="G589" i="2"/>
  <c r="Z589" i="2"/>
  <c r="V589" i="2"/>
  <c r="R589" i="2"/>
  <c r="N589" i="2"/>
  <c r="J589" i="2"/>
  <c r="F589" i="2"/>
  <c r="Y589" i="2"/>
  <c r="U589" i="2"/>
  <c r="Q589" i="2"/>
  <c r="M589" i="2"/>
  <c r="I589" i="2"/>
  <c r="E589" i="2"/>
  <c r="AB589" i="2"/>
  <c r="L589" i="2"/>
  <c r="X589" i="2"/>
  <c r="H589" i="2"/>
  <c r="T589" i="2"/>
  <c r="D589" i="2"/>
  <c r="P589" i="2"/>
  <c r="K9" i="2"/>
  <c r="W9" i="2"/>
  <c r="G15" i="2"/>
  <c r="O15" i="2"/>
  <c r="W15" i="2"/>
  <c r="K39" i="2"/>
  <c r="AA39" i="2"/>
  <c r="R61" i="2"/>
  <c r="AA85" i="2"/>
  <c r="W85" i="2"/>
  <c r="S85" i="2"/>
  <c r="O85" i="2"/>
  <c r="K85" i="2"/>
  <c r="G85" i="2"/>
  <c r="Y85" i="2"/>
  <c r="U85" i="2"/>
  <c r="Q85" i="2"/>
  <c r="M85" i="2"/>
  <c r="I85" i="2"/>
  <c r="E85" i="2"/>
  <c r="S117" i="2"/>
  <c r="Z247" i="2"/>
  <c r="V247" i="2"/>
  <c r="R247" i="2"/>
  <c r="N247" i="2"/>
  <c r="J247" i="2"/>
  <c r="Y247" i="2"/>
  <c r="U247" i="2"/>
  <c r="Q247" i="2"/>
  <c r="M247" i="2"/>
  <c r="I247" i="2"/>
  <c r="E247" i="2"/>
  <c r="AB247" i="2"/>
  <c r="X247" i="2"/>
  <c r="T247" i="2"/>
  <c r="P247" i="2"/>
  <c r="L247" i="2"/>
  <c r="H247" i="2"/>
  <c r="D247" i="2"/>
  <c r="S271" i="2"/>
  <c r="S283" i="2"/>
  <c r="Y309" i="2"/>
  <c r="U309" i="2"/>
  <c r="Q309" i="2"/>
  <c r="M309" i="2"/>
  <c r="I309" i="2"/>
  <c r="E309" i="2"/>
  <c r="AB309" i="2"/>
  <c r="X309" i="2"/>
  <c r="T309" i="2"/>
  <c r="P309" i="2"/>
  <c r="L309" i="2"/>
  <c r="H309" i="2"/>
  <c r="D309" i="2"/>
  <c r="AA309" i="2"/>
  <c r="W309" i="2"/>
  <c r="S309" i="2"/>
  <c r="O309" i="2"/>
  <c r="K309" i="2"/>
  <c r="G309" i="2"/>
  <c r="E9" i="2"/>
  <c r="M15" i="2"/>
  <c r="U15" i="2"/>
  <c r="Y15" i="2"/>
  <c r="M33" i="2"/>
  <c r="Q33" i="2"/>
  <c r="Y33" i="2"/>
  <c r="K35" i="2"/>
  <c r="S35" i="2"/>
  <c r="AA35" i="2"/>
  <c r="E39" i="2"/>
  <c r="Q39" i="2"/>
  <c r="Q41" i="2"/>
  <c r="H45" i="2"/>
  <c r="G53" i="2"/>
  <c r="W53" i="2"/>
  <c r="F61" i="2"/>
  <c r="F65" i="2"/>
  <c r="F85" i="2"/>
  <c r="N85" i="2"/>
  <c r="V85" i="2"/>
  <c r="AA93" i="2"/>
  <c r="W93" i="2"/>
  <c r="S93" i="2"/>
  <c r="O93" i="2"/>
  <c r="K93" i="2"/>
  <c r="G93" i="2"/>
  <c r="Z93" i="2"/>
  <c r="V93" i="2"/>
  <c r="R93" i="2"/>
  <c r="N93" i="2"/>
  <c r="J93" i="2"/>
  <c r="F93" i="2"/>
  <c r="Y93" i="2"/>
  <c r="U93" i="2"/>
  <c r="Q93" i="2"/>
  <c r="M93" i="2"/>
  <c r="I93" i="2"/>
  <c r="E93" i="2"/>
  <c r="P93" i="2"/>
  <c r="Z97" i="2"/>
  <c r="V97" i="2"/>
  <c r="R97" i="2"/>
  <c r="N97" i="2"/>
  <c r="J97" i="2"/>
  <c r="F97" i="2"/>
  <c r="Y97" i="2"/>
  <c r="U97" i="2"/>
  <c r="Q97" i="2"/>
  <c r="M97" i="2"/>
  <c r="I97" i="2"/>
  <c r="E97" i="2"/>
  <c r="AB97" i="2"/>
  <c r="X97" i="2"/>
  <c r="T97" i="2"/>
  <c r="P97" i="2"/>
  <c r="L97" i="2"/>
  <c r="H97" i="2"/>
  <c r="D97" i="2"/>
  <c r="S97" i="2"/>
  <c r="K101" i="2"/>
  <c r="Z105" i="2"/>
  <c r="V105" i="2"/>
  <c r="R105" i="2"/>
  <c r="N105" i="2"/>
  <c r="J105" i="2"/>
  <c r="F105" i="2"/>
  <c r="Y105" i="2"/>
  <c r="U105" i="2"/>
  <c r="Q105" i="2"/>
  <c r="M105" i="2"/>
  <c r="I105" i="2"/>
  <c r="E105" i="2"/>
  <c r="AB105" i="2"/>
  <c r="X105" i="2"/>
  <c r="T105" i="2"/>
  <c r="P105" i="2"/>
  <c r="L105" i="2"/>
  <c r="H105" i="2"/>
  <c r="D105" i="2"/>
  <c r="S105" i="2"/>
  <c r="K109" i="2"/>
  <c r="Z113" i="2"/>
  <c r="V113" i="2"/>
  <c r="R113" i="2"/>
  <c r="N113" i="2"/>
  <c r="J113" i="2"/>
  <c r="F113" i="2"/>
  <c r="Y113" i="2"/>
  <c r="U113" i="2"/>
  <c r="Q113" i="2"/>
  <c r="M113" i="2"/>
  <c r="I113" i="2"/>
  <c r="E113" i="2"/>
  <c r="AB113" i="2"/>
  <c r="X113" i="2"/>
  <c r="T113" i="2"/>
  <c r="P113" i="2"/>
  <c r="L113" i="2"/>
  <c r="H113" i="2"/>
  <c r="D113" i="2"/>
  <c r="S113" i="2"/>
  <c r="K117" i="2"/>
  <c r="AA117" i="2"/>
  <c r="Z121" i="2"/>
  <c r="V121" i="2"/>
  <c r="R121" i="2"/>
  <c r="N121" i="2"/>
  <c r="J121" i="2"/>
  <c r="F121" i="2"/>
  <c r="Y121" i="2"/>
  <c r="U121" i="2"/>
  <c r="Q121" i="2"/>
  <c r="M121" i="2"/>
  <c r="I121" i="2"/>
  <c r="E121" i="2"/>
  <c r="AB121" i="2"/>
  <c r="X121" i="2"/>
  <c r="T121" i="2"/>
  <c r="P121" i="2"/>
  <c r="L121" i="2"/>
  <c r="H121" i="2"/>
  <c r="D121" i="2"/>
  <c r="S121" i="2"/>
  <c r="K215" i="2"/>
  <c r="AA215" i="2"/>
  <c r="Z229" i="2"/>
  <c r="V229" i="2"/>
  <c r="R229" i="2"/>
  <c r="N229" i="2"/>
  <c r="J229" i="2"/>
  <c r="F229" i="2"/>
  <c r="Y229" i="2"/>
  <c r="U229" i="2"/>
  <c r="Q229" i="2"/>
  <c r="M229" i="2"/>
  <c r="I229" i="2"/>
  <c r="E229" i="2"/>
  <c r="AB229" i="2"/>
  <c r="X229" i="2"/>
  <c r="T229" i="2"/>
  <c r="P229" i="2"/>
  <c r="L229" i="2"/>
  <c r="H229" i="2"/>
  <c r="D229" i="2"/>
  <c r="S229" i="2"/>
  <c r="Z239" i="2"/>
  <c r="V239" i="2"/>
  <c r="R239" i="2"/>
  <c r="N239" i="2"/>
  <c r="J239" i="2"/>
  <c r="F239" i="2"/>
  <c r="Y239" i="2"/>
  <c r="U239" i="2"/>
  <c r="Q239" i="2"/>
  <c r="M239" i="2"/>
  <c r="I239" i="2"/>
  <c r="E239" i="2"/>
  <c r="AB239" i="2"/>
  <c r="X239" i="2"/>
  <c r="T239" i="2"/>
  <c r="P239" i="2"/>
  <c r="L239" i="2"/>
  <c r="H239" i="2"/>
  <c r="D239" i="2"/>
  <c r="S239" i="2"/>
  <c r="K247" i="2"/>
  <c r="AA247" i="2"/>
  <c r="Z257" i="2"/>
  <c r="V257" i="2"/>
  <c r="R257" i="2"/>
  <c r="N257" i="2"/>
  <c r="J257" i="2"/>
  <c r="F257" i="2"/>
  <c r="Y257" i="2"/>
  <c r="U257" i="2"/>
  <c r="Q257" i="2"/>
  <c r="M257" i="2"/>
  <c r="I257" i="2"/>
  <c r="E257" i="2"/>
  <c r="AB257" i="2"/>
  <c r="X257" i="2"/>
  <c r="T257" i="2"/>
  <c r="P257" i="2"/>
  <c r="L257" i="2"/>
  <c r="H257" i="2"/>
  <c r="D257" i="2"/>
  <c r="S257" i="2"/>
  <c r="J269" i="2"/>
  <c r="K271" i="2"/>
  <c r="J281" i="2"/>
  <c r="K283" i="2"/>
  <c r="AA283" i="2"/>
  <c r="Z297" i="2"/>
  <c r="V297" i="2"/>
  <c r="R297" i="2"/>
  <c r="N297" i="2"/>
  <c r="J297" i="2"/>
  <c r="F297" i="2"/>
  <c r="Y297" i="2"/>
  <c r="U297" i="2"/>
  <c r="Q297" i="2"/>
  <c r="M297" i="2"/>
  <c r="I297" i="2"/>
  <c r="E297" i="2"/>
  <c r="AB297" i="2"/>
  <c r="X297" i="2"/>
  <c r="T297" i="2"/>
  <c r="P297" i="2"/>
  <c r="L297" i="2"/>
  <c r="H297" i="2"/>
  <c r="D297" i="2"/>
  <c r="S297" i="2"/>
  <c r="J309" i="2"/>
  <c r="Z309" i="2"/>
  <c r="K311" i="2"/>
  <c r="AA325" i="2"/>
  <c r="W325" i="2"/>
  <c r="Y325" i="2"/>
  <c r="V325" i="2"/>
  <c r="R325" i="2"/>
  <c r="N325" i="2"/>
  <c r="J325" i="2"/>
  <c r="F325" i="2"/>
  <c r="AB325" i="2"/>
  <c r="U325" i="2"/>
  <c r="Q325" i="2"/>
  <c r="M325" i="2"/>
  <c r="I325" i="2"/>
  <c r="E325" i="2"/>
  <c r="Z325" i="2"/>
  <c r="T325" i="2"/>
  <c r="P325" i="2"/>
  <c r="L325" i="2"/>
  <c r="H325" i="2"/>
  <c r="D325" i="2"/>
  <c r="S325" i="2"/>
  <c r="R359" i="2"/>
  <c r="Z433" i="2"/>
  <c r="V433" i="2"/>
  <c r="R433" i="2"/>
  <c r="N433" i="2"/>
  <c r="J433" i="2"/>
  <c r="F433" i="2"/>
  <c r="Y433" i="2"/>
  <c r="U433" i="2"/>
  <c r="Q433" i="2"/>
  <c r="M433" i="2"/>
  <c r="I433" i="2"/>
  <c r="E433" i="2"/>
  <c r="AB433" i="2"/>
  <c r="X433" i="2"/>
  <c r="T433" i="2"/>
  <c r="P433" i="2"/>
  <c r="L433" i="2"/>
  <c r="H433" i="2"/>
  <c r="D433" i="2"/>
  <c r="O433" i="2"/>
  <c r="AA433" i="2"/>
  <c r="K433" i="2"/>
  <c r="W433" i="2"/>
  <c r="G433" i="2"/>
  <c r="AA503" i="2"/>
  <c r="W503" i="2"/>
  <c r="S503" i="2"/>
  <c r="O503" i="2"/>
  <c r="K503" i="2"/>
  <c r="G503" i="2"/>
  <c r="Z503" i="2"/>
  <c r="V503" i="2"/>
  <c r="R503" i="2"/>
  <c r="N503" i="2"/>
  <c r="J503" i="2"/>
  <c r="F503" i="2"/>
  <c r="Y503" i="2"/>
  <c r="U503" i="2"/>
  <c r="Q503" i="2"/>
  <c r="M503" i="2"/>
  <c r="I503" i="2"/>
  <c r="E503" i="2"/>
  <c r="AB503" i="2"/>
  <c r="L503" i="2"/>
  <c r="X503" i="2"/>
  <c r="H503" i="2"/>
  <c r="T503" i="2"/>
  <c r="D503" i="2"/>
  <c r="O9" i="2"/>
  <c r="AA9" i="2"/>
  <c r="G33" i="2"/>
  <c r="O33" i="2"/>
  <c r="AA33" i="2"/>
  <c r="S39" i="2"/>
  <c r="S53" i="2"/>
  <c r="AA61" i="2"/>
  <c r="W61" i="2"/>
  <c r="S61" i="2"/>
  <c r="O61" i="2"/>
  <c r="K61" i="2"/>
  <c r="G61" i="2"/>
  <c r="Y61" i="2"/>
  <c r="U61" i="2"/>
  <c r="Q61" i="2"/>
  <c r="M61" i="2"/>
  <c r="I61" i="2"/>
  <c r="E61" i="2"/>
  <c r="Y65" i="2"/>
  <c r="U65" i="2"/>
  <c r="Q65" i="2"/>
  <c r="M65" i="2"/>
  <c r="I65" i="2"/>
  <c r="E65" i="2"/>
  <c r="AA65" i="2"/>
  <c r="W65" i="2"/>
  <c r="S65" i="2"/>
  <c r="O65" i="2"/>
  <c r="K65" i="2"/>
  <c r="G65" i="2"/>
  <c r="R65" i="2"/>
  <c r="J85" i="2"/>
  <c r="Z85" i="2"/>
  <c r="Z101" i="2"/>
  <c r="V101" i="2"/>
  <c r="R101" i="2"/>
  <c r="N101" i="2"/>
  <c r="J101" i="2"/>
  <c r="F101" i="2"/>
  <c r="Y101" i="2"/>
  <c r="U101" i="2"/>
  <c r="Q101" i="2"/>
  <c r="M101" i="2"/>
  <c r="I101" i="2"/>
  <c r="E101" i="2"/>
  <c r="AB101" i="2"/>
  <c r="X101" i="2"/>
  <c r="T101" i="2"/>
  <c r="P101" i="2"/>
  <c r="L101" i="2"/>
  <c r="H101" i="2"/>
  <c r="D101" i="2"/>
  <c r="Z109" i="2"/>
  <c r="V109" i="2"/>
  <c r="R109" i="2"/>
  <c r="N109" i="2"/>
  <c r="J109" i="2"/>
  <c r="F109" i="2"/>
  <c r="Y109" i="2"/>
  <c r="U109" i="2"/>
  <c r="Q109" i="2"/>
  <c r="M109" i="2"/>
  <c r="I109" i="2"/>
  <c r="E109" i="2"/>
  <c r="AB109" i="2"/>
  <c r="X109" i="2"/>
  <c r="T109" i="2"/>
  <c r="P109" i="2"/>
  <c r="L109" i="2"/>
  <c r="H109" i="2"/>
  <c r="D109" i="2"/>
  <c r="S247" i="2"/>
  <c r="Y269" i="2"/>
  <c r="U269" i="2"/>
  <c r="Q269" i="2"/>
  <c r="M269" i="2"/>
  <c r="I269" i="2"/>
  <c r="E269" i="2"/>
  <c r="AB269" i="2"/>
  <c r="X269" i="2"/>
  <c r="T269" i="2"/>
  <c r="P269" i="2"/>
  <c r="L269" i="2"/>
  <c r="H269" i="2"/>
  <c r="D269" i="2"/>
  <c r="AA269" i="2"/>
  <c r="W269" i="2"/>
  <c r="S269" i="2"/>
  <c r="O269" i="2"/>
  <c r="K269" i="2"/>
  <c r="G269" i="2"/>
  <c r="Z271" i="2"/>
  <c r="V271" i="2"/>
  <c r="R271" i="2"/>
  <c r="N271" i="2"/>
  <c r="J271" i="2"/>
  <c r="F271" i="2"/>
  <c r="Y271" i="2"/>
  <c r="U271" i="2"/>
  <c r="Q271" i="2"/>
  <c r="M271" i="2"/>
  <c r="I271" i="2"/>
  <c r="E271" i="2"/>
  <c r="AB271" i="2"/>
  <c r="X271" i="2"/>
  <c r="T271" i="2"/>
  <c r="P271" i="2"/>
  <c r="L271" i="2"/>
  <c r="H271" i="2"/>
  <c r="D271" i="2"/>
  <c r="Y281" i="2"/>
  <c r="U281" i="2"/>
  <c r="Q281" i="2"/>
  <c r="M281" i="2"/>
  <c r="I281" i="2"/>
  <c r="E281" i="2"/>
  <c r="AB281" i="2"/>
  <c r="X281" i="2"/>
  <c r="T281" i="2"/>
  <c r="P281" i="2"/>
  <c r="L281" i="2"/>
  <c r="H281" i="2"/>
  <c r="D281" i="2"/>
  <c r="AA281" i="2"/>
  <c r="W281" i="2"/>
  <c r="S281" i="2"/>
  <c r="O281" i="2"/>
  <c r="K281" i="2"/>
  <c r="G281" i="2"/>
  <c r="R281" i="2"/>
  <c r="Z311" i="2"/>
  <c r="V311" i="2"/>
  <c r="R311" i="2"/>
  <c r="N311" i="2"/>
  <c r="J311" i="2"/>
  <c r="F311" i="2"/>
  <c r="Y311" i="2"/>
  <c r="U311" i="2"/>
  <c r="Q311" i="2"/>
  <c r="M311" i="2"/>
  <c r="I311" i="2"/>
  <c r="E311" i="2"/>
  <c r="AB311" i="2"/>
  <c r="X311" i="2"/>
  <c r="T311" i="2"/>
  <c r="P311" i="2"/>
  <c r="L311" i="2"/>
  <c r="H311" i="2"/>
  <c r="D311" i="2"/>
  <c r="S311" i="2"/>
  <c r="I9" i="2"/>
  <c r="M9" i="2"/>
  <c r="U9" i="2"/>
  <c r="Y9" i="2"/>
  <c r="E15" i="2"/>
  <c r="I15" i="2"/>
  <c r="Q15" i="2"/>
  <c r="E33" i="2"/>
  <c r="I33" i="2"/>
  <c r="U33" i="2"/>
  <c r="G35" i="2"/>
  <c r="O35" i="2"/>
  <c r="W35" i="2"/>
  <c r="I39" i="2"/>
  <c r="M39" i="2"/>
  <c r="U39" i="2"/>
  <c r="Y39" i="2"/>
  <c r="I41" i="2"/>
  <c r="M41" i="2"/>
  <c r="U41" i="2"/>
  <c r="Y41" i="2"/>
  <c r="Z45" i="2"/>
  <c r="V45" i="2"/>
  <c r="R45" i="2"/>
  <c r="N45" i="2"/>
  <c r="J45" i="2"/>
  <c r="F45" i="2"/>
  <c r="M45" i="2"/>
  <c r="S45" i="2"/>
  <c r="AB47" i="2"/>
  <c r="X47" i="2"/>
  <c r="T47" i="2"/>
  <c r="P47" i="2"/>
  <c r="L47" i="2"/>
  <c r="H47" i="2"/>
  <c r="D47" i="2"/>
  <c r="I47" i="2"/>
  <c r="S47" i="2"/>
  <c r="Y47" i="2"/>
  <c r="O53" i="2"/>
  <c r="AB57" i="2"/>
  <c r="X57" i="2"/>
  <c r="T57" i="2"/>
  <c r="P57" i="2"/>
  <c r="L57" i="2"/>
  <c r="H57" i="2"/>
  <c r="D57" i="2"/>
  <c r="Z57" i="2"/>
  <c r="V57" i="2"/>
  <c r="R57" i="2"/>
  <c r="N57" i="2"/>
  <c r="J57" i="2"/>
  <c r="F57" i="2"/>
  <c r="S57" i="2"/>
  <c r="AA57" i="2"/>
  <c r="N61" i="2"/>
  <c r="V65" i="2"/>
  <c r="F9" i="2"/>
  <c r="J9" i="2"/>
  <c r="N9" i="2"/>
  <c r="R9" i="2"/>
  <c r="V9" i="2"/>
  <c r="Z9" i="2"/>
  <c r="I13" i="2"/>
  <c r="M13" i="2"/>
  <c r="Q13" i="2"/>
  <c r="U13" i="2"/>
  <c r="F15" i="2"/>
  <c r="J15" i="2"/>
  <c r="N15" i="2"/>
  <c r="R15" i="2"/>
  <c r="V15" i="2"/>
  <c r="F33" i="2"/>
  <c r="J33" i="2"/>
  <c r="N33" i="2"/>
  <c r="R33" i="2"/>
  <c r="V33" i="2"/>
  <c r="D35" i="2"/>
  <c r="H35" i="2"/>
  <c r="L35" i="2"/>
  <c r="P35" i="2"/>
  <c r="T35" i="2"/>
  <c r="X35" i="2"/>
  <c r="F39" i="2"/>
  <c r="J39" i="2"/>
  <c r="N39" i="2"/>
  <c r="R39" i="2"/>
  <c r="V39" i="2"/>
  <c r="F41" i="2"/>
  <c r="J41" i="2"/>
  <c r="N41" i="2"/>
  <c r="R41" i="2"/>
  <c r="V41" i="2"/>
  <c r="D45" i="2"/>
  <c r="I45" i="2"/>
  <c r="O45" i="2"/>
  <c r="T45" i="2"/>
  <c r="Y45" i="2"/>
  <c r="E47" i="2"/>
  <c r="J47" i="2"/>
  <c r="O47" i="2"/>
  <c r="U47" i="2"/>
  <c r="Z47" i="2"/>
  <c r="E49" i="2"/>
  <c r="M49" i="2"/>
  <c r="U49" i="2"/>
  <c r="Z51" i="2"/>
  <c r="V51" i="2"/>
  <c r="R51" i="2"/>
  <c r="N51" i="2"/>
  <c r="J51" i="2"/>
  <c r="F51" i="2"/>
  <c r="AB51" i="2"/>
  <c r="X51" i="2"/>
  <c r="T51" i="2"/>
  <c r="P51" i="2"/>
  <c r="L51" i="2"/>
  <c r="H51" i="2"/>
  <c r="D51" i="2"/>
  <c r="K51" i="2"/>
  <c r="S51" i="2"/>
  <c r="AA51" i="2"/>
  <c r="I53" i="2"/>
  <c r="Q53" i="2"/>
  <c r="Y53" i="2"/>
  <c r="G55" i="2"/>
  <c r="O55" i="2"/>
  <c r="W55" i="2"/>
  <c r="E57" i="2"/>
  <c r="M57" i="2"/>
  <c r="U57" i="2"/>
  <c r="Z59" i="2"/>
  <c r="V59" i="2"/>
  <c r="R59" i="2"/>
  <c r="N59" i="2"/>
  <c r="J59" i="2"/>
  <c r="F59" i="2"/>
  <c r="AB59" i="2"/>
  <c r="X59" i="2"/>
  <c r="T59" i="2"/>
  <c r="P59" i="2"/>
  <c r="L59" i="2"/>
  <c r="H59" i="2"/>
  <c r="D59" i="2"/>
  <c r="K59" i="2"/>
  <c r="S59" i="2"/>
  <c r="AA59" i="2"/>
  <c r="H61" i="2"/>
  <c r="P61" i="2"/>
  <c r="X61" i="2"/>
  <c r="AB63" i="2"/>
  <c r="X63" i="2"/>
  <c r="T63" i="2"/>
  <c r="P63" i="2"/>
  <c r="L63" i="2"/>
  <c r="H63" i="2"/>
  <c r="D63" i="2"/>
  <c r="Z63" i="2"/>
  <c r="V63" i="2"/>
  <c r="R63" i="2"/>
  <c r="N63" i="2"/>
  <c r="J63" i="2"/>
  <c r="F63" i="2"/>
  <c r="K63" i="2"/>
  <c r="S63" i="2"/>
  <c r="AA63" i="2"/>
  <c r="H65" i="2"/>
  <c r="P65" i="2"/>
  <c r="X65" i="2"/>
  <c r="Z83" i="2"/>
  <c r="V83" i="2"/>
  <c r="R83" i="2"/>
  <c r="N83" i="2"/>
  <c r="J83" i="2"/>
  <c r="F83" i="2"/>
  <c r="AB83" i="2"/>
  <c r="X83" i="2"/>
  <c r="T83" i="2"/>
  <c r="P83" i="2"/>
  <c r="L83" i="2"/>
  <c r="H83" i="2"/>
  <c r="D83" i="2"/>
  <c r="K83" i="2"/>
  <c r="S83" i="2"/>
  <c r="AA83" i="2"/>
  <c r="H85" i="2"/>
  <c r="P85" i="2"/>
  <c r="X85" i="2"/>
  <c r="AB87" i="2"/>
  <c r="X87" i="2"/>
  <c r="T87" i="2"/>
  <c r="P87" i="2"/>
  <c r="L87" i="2"/>
  <c r="H87" i="2"/>
  <c r="D87" i="2"/>
  <c r="AA87" i="2"/>
  <c r="Z87" i="2"/>
  <c r="V87" i="2"/>
  <c r="R87" i="2"/>
  <c r="N87" i="2"/>
  <c r="J87" i="2"/>
  <c r="F87" i="2"/>
  <c r="K87" i="2"/>
  <c r="S87" i="2"/>
  <c r="Y89" i="2"/>
  <c r="U89" i="2"/>
  <c r="Q89" i="2"/>
  <c r="M89" i="2"/>
  <c r="I89" i="2"/>
  <c r="E89" i="2"/>
  <c r="AB89" i="2"/>
  <c r="X89" i="2"/>
  <c r="T89" i="2"/>
  <c r="P89" i="2"/>
  <c r="L89" i="2"/>
  <c r="H89" i="2"/>
  <c r="D89" i="2"/>
  <c r="AA89" i="2"/>
  <c r="W89" i="2"/>
  <c r="S89" i="2"/>
  <c r="O89" i="2"/>
  <c r="K89" i="2"/>
  <c r="G89" i="2"/>
  <c r="R89" i="2"/>
  <c r="Z91" i="2"/>
  <c r="V91" i="2"/>
  <c r="R91" i="2"/>
  <c r="N91" i="2"/>
  <c r="J91" i="2"/>
  <c r="F91" i="2"/>
  <c r="Y91" i="2"/>
  <c r="U91" i="2"/>
  <c r="Q91" i="2"/>
  <c r="M91" i="2"/>
  <c r="I91" i="2"/>
  <c r="E91" i="2"/>
  <c r="AB91" i="2"/>
  <c r="X91" i="2"/>
  <c r="T91" i="2"/>
  <c r="P91" i="2"/>
  <c r="L91" i="2"/>
  <c r="H91" i="2"/>
  <c r="D91" i="2"/>
  <c r="S91" i="2"/>
  <c r="D93" i="2"/>
  <c r="T93" i="2"/>
  <c r="G97" i="2"/>
  <c r="W97" i="2"/>
  <c r="O101" i="2"/>
  <c r="G105" i="2"/>
  <c r="W105" i="2"/>
  <c r="O109" i="2"/>
  <c r="G113" i="2"/>
  <c r="W113" i="2"/>
  <c r="O117" i="2"/>
  <c r="G121" i="2"/>
  <c r="W121" i="2"/>
  <c r="J127" i="2"/>
  <c r="Z127" i="2"/>
  <c r="Y209" i="2"/>
  <c r="U209" i="2"/>
  <c r="Q209" i="2"/>
  <c r="M209" i="2"/>
  <c r="I209" i="2"/>
  <c r="E209" i="2"/>
  <c r="AB209" i="2"/>
  <c r="X209" i="2"/>
  <c r="T209" i="2"/>
  <c r="P209" i="2"/>
  <c r="L209" i="2"/>
  <c r="H209" i="2"/>
  <c r="D209" i="2"/>
  <c r="AA209" i="2"/>
  <c r="W209" i="2"/>
  <c r="S209" i="2"/>
  <c r="O209" i="2"/>
  <c r="K209" i="2"/>
  <c r="G209" i="2"/>
  <c r="R209" i="2"/>
  <c r="Z211" i="2"/>
  <c r="V211" i="2"/>
  <c r="R211" i="2"/>
  <c r="N211" i="2"/>
  <c r="J211" i="2"/>
  <c r="F211" i="2"/>
  <c r="Y211" i="2"/>
  <c r="U211" i="2"/>
  <c r="Q211" i="2"/>
  <c r="M211" i="2"/>
  <c r="I211" i="2"/>
  <c r="E211" i="2"/>
  <c r="AB211" i="2"/>
  <c r="X211" i="2"/>
  <c r="T211" i="2"/>
  <c r="P211" i="2"/>
  <c r="L211" i="2"/>
  <c r="H211" i="2"/>
  <c r="D211" i="2"/>
  <c r="S211" i="2"/>
  <c r="O215" i="2"/>
  <c r="Y221" i="2"/>
  <c r="U221" i="2"/>
  <c r="Q221" i="2"/>
  <c r="M221" i="2"/>
  <c r="I221" i="2"/>
  <c r="E221" i="2"/>
  <c r="AB221" i="2"/>
  <c r="X221" i="2"/>
  <c r="T221" i="2"/>
  <c r="P221" i="2"/>
  <c r="L221" i="2"/>
  <c r="H221" i="2"/>
  <c r="D221" i="2"/>
  <c r="AA221" i="2"/>
  <c r="W221" i="2"/>
  <c r="S221" i="2"/>
  <c r="O221" i="2"/>
  <c r="K221" i="2"/>
  <c r="G221" i="2"/>
  <c r="R221" i="2"/>
  <c r="Z223" i="2"/>
  <c r="V223" i="2"/>
  <c r="R223" i="2"/>
  <c r="N223" i="2"/>
  <c r="J223" i="2"/>
  <c r="F223" i="2"/>
  <c r="Y223" i="2"/>
  <c r="U223" i="2"/>
  <c r="Q223" i="2"/>
  <c r="M223" i="2"/>
  <c r="I223" i="2"/>
  <c r="E223" i="2"/>
  <c r="AB223" i="2"/>
  <c r="X223" i="2"/>
  <c r="T223" i="2"/>
  <c r="P223" i="2"/>
  <c r="L223" i="2"/>
  <c r="H223" i="2"/>
  <c r="D223" i="2"/>
  <c r="S223" i="2"/>
  <c r="G229" i="2"/>
  <c r="W229" i="2"/>
  <c r="Z233" i="2"/>
  <c r="V233" i="2"/>
  <c r="R233" i="2"/>
  <c r="N233" i="2"/>
  <c r="J233" i="2"/>
  <c r="F233" i="2"/>
  <c r="Y233" i="2"/>
  <c r="U233" i="2"/>
  <c r="Q233" i="2"/>
  <c r="M233" i="2"/>
  <c r="I233" i="2"/>
  <c r="E233" i="2"/>
  <c r="AB233" i="2"/>
  <c r="X233" i="2"/>
  <c r="T233" i="2"/>
  <c r="P233" i="2"/>
  <c r="L233" i="2"/>
  <c r="H233" i="2"/>
  <c r="D233" i="2"/>
  <c r="S233" i="2"/>
  <c r="G239" i="2"/>
  <c r="W239" i="2"/>
  <c r="Z243" i="2"/>
  <c r="V243" i="2"/>
  <c r="R243" i="2"/>
  <c r="N243" i="2"/>
  <c r="J243" i="2"/>
  <c r="F243" i="2"/>
  <c r="Y243" i="2"/>
  <c r="U243" i="2"/>
  <c r="Q243" i="2"/>
  <c r="M243" i="2"/>
  <c r="I243" i="2"/>
  <c r="E243" i="2"/>
  <c r="AB243" i="2"/>
  <c r="X243" i="2"/>
  <c r="T243" i="2"/>
  <c r="P243" i="2"/>
  <c r="L243" i="2"/>
  <c r="H243" i="2"/>
  <c r="D243" i="2"/>
  <c r="S243" i="2"/>
  <c r="O247" i="2"/>
  <c r="J251" i="2"/>
  <c r="Z251" i="2"/>
  <c r="K253" i="2"/>
  <c r="AA253" i="2"/>
  <c r="G257" i="2"/>
  <c r="W257" i="2"/>
  <c r="K263" i="2"/>
  <c r="AA263" i="2"/>
  <c r="N269" i="2"/>
  <c r="O271" i="2"/>
  <c r="Z277" i="2"/>
  <c r="V277" i="2"/>
  <c r="R277" i="2"/>
  <c r="N277" i="2"/>
  <c r="J277" i="2"/>
  <c r="F277" i="2"/>
  <c r="Y277" i="2"/>
  <c r="U277" i="2"/>
  <c r="Q277" i="2"/>
  <c r="M277" i="2"/>
  <c r="I277" i="2"/>
  <c r="E277" i="2"/>
  <c r="AB277" i="2"/>
  <c r="X277" i="2"/>
  <c r="T277" i="2"/>
  <c r="P277" i="2"/>
  <c r="L277" i="2"/>
  <c r="H277" i="2"/>
  <c r="D277" i="2"/>
  <c r="S277" i="2"/>
  <c r="N281" i="2"/>
  <c r="O283" i="2"/>
  <c r="Y289" i="2"/>
  <c r="U289" i="2"/>
  <c r="Q289" i="2"/>
  <c r="M289" i="2"/>
  <c r="I289" i="2"/>
  <c r="E289" i="2"/>
  <c r="AB289" i="2"/>
  <c r="X289" i="2"/>
  <c r="T289" i="2"/>
  <c r="P289" i="2"/>
  <c r="L289" i="2"/>
  <c r="H289" i="2"/>
  <c r="D289" i="2"/>
  <c r="AA289" i="2"/>
  <c r="W289" i="2"/>
  <c r="S289" i="2"/>
  <c r="O289" i="2"/>
  <c r="K289" i="2"/>
  <c r="G289" i="2"/>
  <c r="R289" i="2"/>
  <c r="Z291" i="2"/>
  <c r="V291" i="2"/>
  <c r="R291" i="2"/>
  <c r="N291" i="2"/>
  <c r="J291" i="2"/>
  <c r="F291" i="2"/>
  <c r="Y291" i="2"/>
  <c r="U291" i="2"/>
  <c r="Q291" i="2"/>
  <c r="M291" i="2"/>
  <c r="I291" i="2"/>
  <c r="E291" i="2"/>
  <c r="AB291" i="2"/>
  <c r="X291" i="2"/>
  <c r="T291" i="2"/>
  <c r="P291" i="2"/>
  <c r="L291" i="2"/>
  <c r="H291" i="2"/>
  <c r="D291" i="2"/>
  <c r="S291" i="2"/>
  <c r="G297" i="2"/>
  <c r="W297" i="2"/>
  <c r="K303" i="2"/>
  <c r="AA303" i="2"/>
  <c r="N309" i="2"/>
  <c r="O311" i="2"/>
  <c r="Y317" i="2"/>
  <c r="U317" i="2"/>
  <c r="Q317" i="2"/>
  <c r="M317" i="2"/>
  <c r="I317" i="2"/>
  <c r="E317" i="2"/>
  <c r="AB317" i="2"/>
  <c r="X317" i="2"/>
  <c r="T317" i="2"/>
  <c r="P317" i="2"/>
  <c r="L317" i="2"/>
  <c r="H317" i="2"/>
  <c r="D317" i="2"/>
  <c r="AA317" i="2"/>
  <c r="W317" i="2"/>
  <c r="S317" i="2"/>
  <c r="O317" i="2"/>
  <c r="K317" i="2"/>
  <c r="G317" i="2"/>
  <c r="R317" i="2"/>
  <c r="Z319" i="2"/>
  <c r="V319" i="2"/>
  <c r="R319" i="2"/>
  <c r="N319" i="2"/>
  <c r="J319" i="2"/>
  <c r="F319" i="2"/>
  <c r="Y319" i="2"/>
  <c r="U319" i="2"/>
  <c r="Q319" i="2"/>
  <c r="M319" i="2"/>
  <c r="I319" i="2"/>
  <c r="E319" i="2"/>
  <c r="AB319" i="2"/>
  <c r="X319" i="2"/>
  <c r="T319" i="2"/>
  <c r="P319" i="2"/>
  <c r="L319" i="2"/>
  <c r="H319" i="2"/>
  <c r="D319" i="2"/>
  <c r="S319" i="2"/>
  <c r="G325" i="2"/>
  <c r="X325" i="2"/>
  <c r="S331" i="2"/>
  <c r="S335" i="2"/>
  <c r="S339" i="2"/>
  <c r="Z359" i="2"/>
  <c r="R417" i="2"/>
  <c r="R421" i="2"/>
  <c r="Y431" i="2"/>
  <c r="U431" i="2"/>
  <c r="Q431" i="2"/>
  <c r="M431" i="2"/>
  <c r="I431" i="2"/>
  <c r="E431" i="2"/>
  <c r="AB431" i="2"/>
  <c r="X431" i="2"/>
  <c r="T431" i="2"/>
  <c r="P431" i="2"/>
  <c r="L431" i="2"/>
  <c r="H431" i="2"/>
  <c r="D431" i="2"/>
  <c r="AA431" i="2"/>
  <c r="W431" i="2"/>
  <c r="S431" i="2"/>
  <c r="O431" i="2"/>
  <c r="K431" i="2"/>
  <c r="G431" i="2"/>
  <c r="N431" i="2"/>
  <c r="Z431" i="2"/>
  <c r="J431" i="2"/>
  <c r="V431" i="2"/>
  <c r="F431" i="2"/>
  <c r="S433" i="2"/>
  <c r="AA479" i="2"/>
  <c r="W479" i="2"/>
  <c r="S479" i="2"/>
  <c r="O479" i="2"/>
  <c r="K479" i="2"/>
  <c r="G479" i="2"/>
  <c r="Z479" i="2"/>
  <c r="V479" i="2"/>
  <c r="R479" i="2"/>
  <c r="N479" i="2"/>
  <c r="J479" i="2"/>
  <c r="F479" i="2"/>
  <c r="Y479" i="2"/>
  <c r="U479" i="2"/>
  <c r="Q479" i="2"/>
  <c r="M479" i="2"/>
  <c r="I479" i="2"/>
  <c r="E479" i="2"/>
  <c r="AB479" i="2"/>
  <c r="L479" i="2"/>
  <c r="X479" i="2"/>
  <c r="H479" i="2"/>
  <c r="T479" i="2"/>
  <c r="D479" i="2"/>
  <c r="P503" i="2"/>
  <c r="Z609" i="2"/>
  <c r="V609" i="2"/>
  <c r="R609" i="2"/>
  <c r="N609" i="2"/>
  <c r="J609" i="2"/>
  <c r="F609" i="2"/>
  <c r="Y609" i="2"/>
  <c r="U609" i="2"/>
  <c r="Q609" i="2"/>
  <c r="M609" i="2"/>
  <c r="I609" i="2"/>
  <c r="E609" i="2"/>
  <c r="AB609" i="2"/>
  <c r="X609" i="2"/>
  <c r="T609" i="2"/>
  <c r="P609" i="2"/>
  <c r="L609" i="2"/>
  <c r="H609" i="2"/>
  <c r="D609" i="2"/>
  <c r="O609" i="2"/>
  <c r="AA609" i="2"/>
  <c r="K609" i="2"/>
  <c r="W609" i="2"/>
  <c r="G609" i="2"/>
  <c r="S609" i="2"/>
  <c r="E67" i="2"/>
  <c r="I67" i="2"/>
  <c r="M67" i="2"/>
  <c r="Q67" i="2"/>
  <c r="U67" i="2"/>
  <c r="Y67" i="2"/>
  <c r="G69" i="2"/>
  <c r="K69" i="2"/>
  <c r="O69" i="2"/>
  <c r="S69" i="2"/>
  <c r="W69" i="2"/>
  <c r="E71" i="2"/>
  <c r="I71" i="2"/>
  <c r="M71" i="2"/>
  <c r="Q71" i="2"/>
  <c r="U71" i="2"/>
  <c r="Y71" i="2"/>
  <c r="G73" i="2"/>
  <c r="K73" i="2"/>
  <c r="O73" i="2"/>
  <c r="S73" i="2"/>
  <c r="W73" i="2"/>
  <c r="E75" i="2"/>
  <c r="I75" i="2"/>
  <c r="M75" i="2"/>
  <c r="Q75" i="2"/>
  <c r="U75" i="2"/>
  <c r="Y75" i="2"/>
  <c r="G77" i="2"/>
  <c r="K77" i="2"/>
  <c r="O77" i="2"/>
  <c r="S77" i="2"/>
  <c r="W77" i="2"/>
  <c r="E79" i="2"/>
  <c r="I79" i="2"/>
  <c r="M79" i="2"/>
  <c r="Q79" i="2"/>
  <c r="U79" i="2"/>
  <c r="Y79" i="2"/>
  <c r="G81" i="2"/>
  <c r="K81" i="2"/>
  <c r="O81" i="2"/>
  <c r="S81" i="2"/>
  <c r="W81" i="2"/>
  <c r="F95" i="2"/>
  <c r="J95" i="2"/>
  <c r="N95" i="2"/>
  <c r="R95" i="2"/>
  <c r="V95" i="2"/>
  <c r="Z95" i="2"/>
  <c r="F99" i="2"/>
  <c r="J99" i="2"/>
  <c r="N99" i="2"/>
  <c r="R99" i="2"/>
  <c r="V99" i="2"/>
  <c r="Z99" i="2"/>
  <c r="F103" i="2"/>
  <c r="J103" i="2"/>
  <c r="N103" i="2"/>
  <c r="R103" i="2"/>
  <c r="V103" i="2"/>
  <c r="Z103" i="2"/>
  <c r="F107" i="2"/>
  <c r="J107" i="2"/>
  <c r="N107" i="2"/>
  <c r="R107" i="2"/>
  <c r="V107" i="2"/>
  <c r="Z107" i="2"/>
  <c r="F111" i="2"/>
  <c r="J111" i="2"/>
  <c r="N111" i="2"/>
  <c r="R111" i="2"/>
  <c r="V111" i="2"/>
  <c r="Z111" i="2"/>
  <c r="F115" i="2"/>
  <c r="J115" i="2"/>
  <c r="N115" i="2"/>
  <c r="R115" i="2"/>
  <c r="V115" i="2"/>
  <c r="Z115" i="2"/>
  <c r="F119" i="2"/>
  <c r="J119" i="2"/>
  <c r="N119" i="2"/>
  <c r="R119" i="2"/>
  <c r="V119" i="2"/>
  <c r="Z119" i="2"/>
  <c r="F125" i="2"/>
  <c r="J125" i="2"/>
  <c r="N125" i="2"/>
  <c r="R125" i="2"/>
  <c r="V125" i="2"/>
  <c r="Z125" i="2"/>
  <c r="E129" i="2"/>
  <c r="I129" i="2"/>
  <c r="M129" i="2"/>
  <c r="Q129" i="2"/>
  <c r="U129" i="2"/>
  <c r="Y129" i="2"/>
  <c r="G131" i="2"/>
  <c r="K131" i="2"/>
  <c r="O131" i="2"/>
  <c r="S131" i="2"/>
  <c r="W131" i="2"/>
  <c r="E133" i="2"/>
  <c r="I133" i="2"/>
  <c r="M133" i="2"/>
  <c r="Q133" i="2"/>
  <c r="U133" i="2"/>
  <c r="Y133" i="2"/>
  <c r="G135" i="2"/>
  <c r="K135" i="2"/>
  <c r="O135" i="2"/>
  <c r="S135" i="2"/>
  <c r="W135" i="2"/>
  <c r="E137" i="2"/>
  <c r="I137" i="2"/>
  <c r="M137" i="2"/>
  <c r="Q137" i="2"/>
  <c r="U137" i="2"/>
  <c r="Y137" i="2"/>
  <c r="G139" i="2"/>
  <c r="K139" i="2"/>
  <c r="O139" i="2"/>
  <c r="S139" i="2"/>
  <c r="W139" i="2"/>
  <c r="E141" i="2"/>
  <c r="I141" i="2"/>
  <c r="M141" i="2"/>
  <c r="Q141" i="2"/>
  <c r="U141" i="2"/>
  <c r="Y141" i="2"/>
  <c r="G143" i="2"/>
  <c r="K143" i="2"/>
  <c r="O143" i="2"/>
  <c r="S143" i="2"/>
  <c r="W143" i="2"/>
  <c r="E145" i="2"/>
  <c r="I145" i="2"/>
  <c r="M145" i="2"/>
  <c r="Q145" i="2"/>
  <c r="U145" i="2"/>
  <c r="Y145" i="2"/>
  <c r="G147" i="2"/>
  <c r="K147" i="2"/>
  <c r="O147" i="2"/>
  <c r="S147" i="2"/>
  <c r="W147" i="2"/>
  <c r="E149" i="2"/>
  <c r="I149" i="2"/>
  <c r="M149" i="2"/>
  <c r="Q149" i="2"/>
  <c r="U149" i="2"/>
  <c r="Y149" i="2"/>
  <c r="G151" i="2"/>
  <c r="K151" i="2"/>
  <c r="O151" i="2"/>
  <c r="S151" i="2"/>
  <c r="W151" i="2"/>
  <c r="E153" i="2"/>
  <c r="I153" i="2"/>
  <c r="M153" i="2"/>
  <c r="Q153" i="2"/>
  <c r="U153" i="2"/>
  <c r="Y153" i="2"/>
  <c r="G155" i="2"/>
  <c r="K155" i="2"/>
  <c r="O155" i="2"/>
  <c r="S155" i="2"/>
  <c r="W155" i="2"/>
  <c r="E157" i="2"/>
  <c r="I157" i="2"/>
  <c r="M157" i="2"/>
  <c r="Q157" i="2"/>
  <c r="U157" i="2"/>
  <c r="Y157" i="2"/>
  <c r="G159" i="2"/>
  <c r="K159" i="2"/>
  <c r="O159" i="2"/>
  <c r="S159" i="2"/>
  <c r="W159" i="2"/>
  <c r="E161" i="2"/>
  <c r="I161" i="2"/>
  <c r="M161" i="2"/>
  <c r="Q161" i="2"/>
  <c r="U161" i="2"/>
  <c r="Y161" i="2"/>
  <c r="E171" i="2"/>
  <c r="I171" i="2"/>
  <c r="M171" i="2"/>
  <c r="Q171" i="2"/>
  <c r="U171" i="2"/>
  <c r="Y171" i="2"/>
  <c r="G173" i="2"/>
  <c r="K173" i="2"/>
  <c r="O173" i="2"/>
  <c r="S173" i="2"/>
  <c r="W173" i="2"/>
  <c r="E175" i="2"/>
  <c r="I175" i="2"/>
  <c r="M175" i="2"/>
  <c r="Q175" i="2"/>
  <c r="U175" i="2"/>
  <c r="Y175" i="2"/>
  <c r="G177" i="2"/>
  <c r="K177" i="2"/>
  <c r="O177" i="2"/>
  <c r="S177" i="2"/>
  <c r="W177" i="2"/>
  <c r="E179" i="2"/>
  <c r="I179" i="2"/>
  <c r="M179" i="2"/>
  <c r="Q179" i="2"/>
  <c r="U179" i="2"/>
  <c r="Y179" i="2"/>
  <c r="G181" i="2"/>
  <c r="K181" i="2"/>
  <c r="O181" i="2"/>
  <c r="S181" i="2"/>
  <c r="W181" i="2"/>
  <c r="E183" i="2"/>
  <c r="I183" i="2"/>
  <c r="M183" i="2"/>
  <c r="Q183" i="2"/>
  <c r="U183" i="2"/>
  <c r="Y183" i="2"/>
  <c r="F185" i="2"/>
  <c r="J185" i="2"/>
  <c r="N185" i="2"/>
  <c r="R185" i="2"/>
  <c r="V185" i="2"/>
  <c r="Z185" i="2"/>
  <c r="E189" i="2"/>
  <c r="I189" i="2"/>
  <c r="M189" i="2"/>
  <c r="Q189" i="2"/>
  <c r="U189" i="2"/>
  <c r="Y189" i="2"/>
  <c r="G191" i="2"/>
  <c r="K191" i="2"/>
  <c r="O191" i="2"/>
  <c r="S191" i="2"/>
  <c r="W191" i="2"/>
  <c r="E205" i="2"/>
  <c r="I205" i="2"/>
  <c r="M205" i="2"/>
  <c r="Q205" i="2"/>
  <c r="U205" i="2"/>
  <c r="Y205" i="2"/>
  <c r="F207" i="2"/>
  <c r="J207" i="2"/>
  <c r="N207" i="2"/>
  <c r="R207" i="2"/>
  <c r="V207" i="2"/>
  <c r="Z207" i="2"/>
  <c r="F213" i="2"/>
  <c r="J213" i="2"/>
  <c r="N213" i="2"/>
  <c r="R213" i="2"/>
  <c r="V213" i="2"/>
  <c r="Z213" i="2"/>
  <c r="E217" i="2"/>
  <c r="I217" i="2"/>
  <c r="M217" i="2"/>
  <c r="Q217" i="2"/>
  <c r="U217" i="2"/>
  <c r="Y217" i="2"/>
  <c r="F219" i="2"/>
  <c r="J219" i="2"/>
  <c r="N219" i="2"/>
  <c r="R219" i="2"/>
  <c r="V219" i="2"/>
  <c r="Z219" i="2"/>
  <c r="E225" i="2"/>
  <c r="I225" i="2"/>
  <c r="M225" i="2"/>
  <c r="Q225" i="2"/>
  <c r="U225" i="2"/>
  <c r="Y225" i="2"/>
  <c r="F227" i="2"/>
  <c r="J227" i="2"/>
  <c r="N227" i="2"/>
  <c r="R227" i="2"/>
  <c r="V227" i="2"/>
  <c r="Z227" i="2"/>
  <c r="F231" i="2"/>
  <c r="J231" i="2"/>
  <c r="N231" i="2"/>
  <c r="R231" i="2"/>
  <c r="V231" i="2"/>
  <c r="Z231" i="2"/>
  <c r="E235" i="2"/>
  <c r="I235" i="2"/>
  <c r="M235" i="2"/>
  <c r="Q235" i="2"/>
  <c r="U235" i="2"/>
  <c r="Y235" i="2"/>
  <c r="F237" i="2"/>
  <c r="J237" i="2"/>
  <c r="N237" i="2"/>
  <c r="R237" i="2"/>
  <c r="V237" i="2"/>
  <c r="Z237" i="2"/>
  <c r="F241" i="2"/>
  <c r="J241" i="2"/>
  <c r="N241" i="2"/>
  <c r="R241" i="2"/>
  <c r="V241" i="2"/>
  <c r="Z241" i="2"/>
  <c r="F245" i="2"/>
  <c r="J245" i="2"/>
  <c r="N245" i="2"/>
  <c r="R245" i="2"/>
  <c r="V245" i="2"/>
  <c r="Z245" i="2"/>
  <c r="F249" i="2"/>
  <c r="J249" i="2"/>
  <c r="N249" i="2"/>
  <c r="R249" i="2"/>
  <c r="V249" i="2"/>
  <c r="Z249" i="2"/>
  <c r="F255" i="2"/>
  <c r="J255" i="2"/>
  <c r="N255" i="2"/>
  <c r="R255" i="2"/>
  <c r="V255" i="2"/>
  <c r="Z255" i="2"/>
  <c r="E259" i="2"/>
  <c r="I259" i="2"/>
  <c r="M259" i="2"/>
  <c r="Q259" i="2"/>
  <c r="U259" i="2"/>
  <c r="Y259" i="2"/>
  <c r="F261" i="2"/>
  <c r="J261" i="2"/>
  <c r="N261" i="2"/>
  <c r="R261" i="2"/>
  <c r="V261" i="2"/>
  <c r="Z261" i="2"/>
  <c r="E265" i="2"/>
  <c r="I265" i="2"/>
  <c r="M265" i="2"/>
  <c r="Q265" i="2"/>
  <c r="U265" i="2"/>
  <c r="Y265" i="2"/>
  <c r="F267" i="2"/>
  <c r="J267" i="2"/>
  <c r="N267" i="2"/>
  <c r="R267" i="2"/>
  <c r="V267" i="2"/>
  <c r="Z267" i="2"/>
  <c r="E273" i="2"/>
  <c r="I273" i="2"/>
  <c r="M273" i="2"/>
  <c r="Q273" i="2"/>
  <c r="U273" i="2"/>
  <c r="Y273" i="2"/>
  <c r="F275" i="2"/>
  <c r="J275" i="2"/>
  <c r="N275" i="2"/>
  <c r="R275" i="2"/>
  <c r="V275" i="2"/>
  <c r="Z275" i="2"/>
  <c r="F279" i="2"/>
  <c r="J279" i="2"/>
  <c r="N279" i="2"/>
  <c r="R279" i="2"/>
  <c r="V279" i="2"/>
  <c r="Z279" i="2"/>
  <c r="E285" i="2"/>
  <c r="I285" i="2"/>
  <c r="M285" i="2"/>
  <c r="Q285" i="2"/>
  <c r="U285" i="2"/>
  <c r="Y285" i="2"/>
  <c r="F287" i="2"/>
  <c r="J287" i="2"/>
  <c r="N287" i="2"/>
  <c r="R287" i="2"/>
  <c r="V287" i="2"/>
  <c r="Z287" i="2"/>
  <c r="E293" i="2"/>
  <c r="I293" i="2"/>
  <c r="M293" i="2"/>
  <c r="Q293" i="2"/>
  <c r="U293" i="2"/>
  <c r="Y293" i="2"/>
  <c r="F295" i="2"/>
  <c r="J295" i="2"/>
  <c r="N295" i="2"/>
  <c r="R295" i="2"/>
  <c r="V295" i="2"/>
  <c r="Z295" i="2"/>
  <c r="E299" i="2"/>
  <c r="I299" i="2"/>
  <c r="M299" i="2"/>
  <c r="Q299" i="2"/>
  <c r="U299" i="2"/>
  <c r="Y299" i="2"/>
  <c r="F301" i="2"/>
  <c r="J301" i="2"/>
  <c r="N301" i="2"/>
  <c r="R301" i="2"/>
  <c r="V301" i="2"/>
  <c r="Z301" i="2"/>
  <c r="E305" i="2"/>
  <c r="I305" i="2"/>
  <c r="M305" i="2"/>
  <c r="Q305" i="2"/>
  <c r="U305" i="2"/>
  <c r="Y305" i="2"/>
  <c r="F307" i="2"/>
  <c r="J307" i="2"/>
  <c r="N307" i="2"/>
  <c r="R307" i="2"/>
  <c r="V307" i="2"/>
  <c r="Z307" i="2"/>
  <c r="E313" i="2"/>
  <c r="I313" i="2"/>
  <c r="M313" i="2"/>
  <c r="Q313" i="2"/>
  <c r="U313" i="2"/>
  <c r="Y313" i="2"/>
  <c r="F315" i="2"/>
  <c r="J315" i="2"/>
  <c r="N315" i="2"/>
  <c r="R315" i="2"/>
  <c r="V315" i="2"/>
  <c r="Z315" i="2"/>
  <c r="E321" i="2"/>
  <c r="I321" i="2"/>
  <c r="M321" i="2"/>
  <c r="Q321" i="2"/>
  <c r="U321" i="2"/>
  <c r="Y321" i="2"/>
  <c r="F323" i="2"/>
  <c r="J323" i="2"/>
  <c r="N323" i="2"/>
  <c r="R323" i="2"/>
  <c r="V323" i="2"/>
  <c r="Z323" i="2"/>
  <c r="Y333" i="2"/>
  <c r="U333" i="2"/>
  <c r="Q333" i="2"/>
  <c r="M333" i="2"/>
  <c r="I333" i="2"/>
  <c r="E333" i="2"/>
  <c r="AA333" i="2"/>
  <c r="W333" i="2"/>
  <c r="S333" i="2"/>
  <c r="O333" i="2"/>
  <c r="K333" i="2"/>
  <c r="G333" i="2"/>
  <c r="J333" i="2"/>
  <c r="R333" i="2"/>
  <c r="Z333" i="2"/>
  <c r="AA337" i="2"/>
  <c r="W337" i="2"/>
  <c r="S337" i="2"/>
  <c r="O337" i="2"/>
  <c r="K337" i="2"/>
  <c r="G337" i="2"/>
  <c r="Y337" i="2"/>
  <c r="U337" i="2"/>
  <c r="Q337" i="2"/>
  <c r="M337" i="2"/>
  <c r="I337" i="2"/>
  <c r="E337" i="2"/>
  <c r="J337" i="2"/>
  <c r="R337" i="2"/>
  <c r="Z337" i="2"/>
  <c r="Y341" i="2"/>
  <c r="U341" i="2"/>
  <c r="Q341" i="2"/>
  <c r="M341" i="2"/>
  <c r="I341" i="2"/>
  <c r="E341" i="2"/>
  <c r="AA341" i="2"/>
  <c r="W341" i="2"/>
  <c r="S341" i="2"/>
  <c r="O341" i="2"/>
  <c r="K341" i="2"/>
  <c r="G341" i="2"/>
  <c r="J341" i="2"/>
  <c r="R341" i="2"/>
  <c r="Z341" i="2"/>
  <c r="G357" i="2"/>
  <c r="O357" i="2"/>
  <c r="W357" i="2"/>
  <c r="AB363" i="2"/>
  <c r="X363" i="2"/>
  <c r="T363" i="2"/>
  <c r="P363" i="2"/>
  <c r="L363" i="2"/>
  <c r="H363" i="2"/>
  <c r="D363" i="2"/>
  <c r="Z363" i="2"/>
  <c r="V363" i="2"/>
  <c r="R363" i="2"/>
  <c r="N363" i="2"/>
  <c r="J363" i="2"/>
  <c r="F363" i="2"/>
  <c r="K363" i="2"/>
  <c r="S363" i="2"/>
  <c r="AA363" i="2"/>
  <c r="H365" i="2"/>
  <c r="P365" i="2"/>
  <c r="Z367" i="2"/>
  <c r="V367" i="2"/>
  <c r="R367" i="2"/>
  <c r="N367" i="2"/>
  <c r="J367" i="2"/>
  <c r="F367" i="2"/>
  <c r="AB367" i="2"/>
  <c r="X367" i="2"/>
  <c r="T367" i="2"/>
  <c r="P367" i="2"/>
  <c r="L367" i="2"/>
  <c r="H367" i="2"/>
  <c r="D367" i="2"/>
  <c r="K367" i="2"/>
  <c r="S367" i="2"/>
  <c r="AA367" i="2"/>
  <c r="H369" i="2"/>
  <c r="P369" i="2"/>
  <c r="AB375" i="2"/>
  <c r="X375" i="2"/>
  <c r="T375" i="2"/>
  <c r="P375" i="2"/>
  <c r="L375" i="2"/>
  <c r="H375" i="2"/>
  <c r="D375" i="2"/>
  <c r="Z375" i="2"/>
  <c r="V375" i="2"/>
  <c r="R375" i="2"/>
  <c r="N375" i="2"/>
  <c r="J375" i="2"/>
  <c r="F375" i="2"/>
  <c r="K375" i="2"/>
  <c r="S375" i="2"/>
  <c r="AA375" i="2"/>
  <c r="H377" i="2"/>
  <c r="P377" i="2"/>
  <c r="Z383" i="2"/>
  <c r="V383" i="2"/>
  <c r="R383" i="2"/>
  <c r="N383" i="2"/>
  <c r="J383" i="2"/>
  <c r="F383" i="2"/>
  <c r="AB383" i="2"/>
  <c r="X383" i="2"/>
  <c r="T383" i="2"/>
  <c r="P383" i="2"/>
  <c r="L383" i="2"/>
  <c r="H383" i="2"/>
  <c r="D383" i="2"/>
  <c r="K383" i="2"/>
  <c r="S383" i="2"/>
  <c r="AA383" i="2"/>
  <c r="H385" i="2"/>
  <c r="P385" i="2"/>
  <c r="G393" i="2"/>
  <c r="O393" i="2"/>
  <c r="W393" i="2"/>
  <c r="F399" i="2"/>
  <c r="N399" i="2"/>
  <c r="V399" i="2"/>
  <c r="I401" i="2"/>
  <c r="Q401" i="2"/>
  <c r="F403" i="2"/>
  <c r="N403" i="2"/>
  <c r="V403" i="2"/>
  <c r="I405" i="2"/>
  <c r="Q405" i="2"/>
  <c r="G407" i="2"/>
  <c r="O407" i="2"/>
  <c r="G411" i="2"/>
  <c r="O411" i="2"/>
  <c r="G415" i="2"/>
  <c r="O415" i="2"/>
  <c r="G419" i="2"/>
  <c r="O419" i="2"/>
  <c r="AA469" i="2"/>
  <c r="W469" i="2"/>
  <c r="S469" i="2"/>
  <c r="O469" i="2"/>
  <c r="K469" i="2"/>
  <c r="G469" i="2"/>
  <c r="Z469" i="2"/>
  <c r="V469" i="2"/>
  <c r="R469" i="2"/>
  <c r="N469" i="2"/>
  <c r="J469" i="2"/>
  <c r="F469" i="2"/>
  <c r="Y469" i="2"/>
  <c r="U469" i="2"/>
  <c r="Q469" i="2"/>
  <c r="M469" i="2"/>
  <c r="I469" i="2"/>
  <c r="E469" i="2"/>
  <c r="P469" i="2"/>
  <c r="Z477" i="2"/>
  <c r="V477" i="2"/>
  <c r="R477" i="2"/>
  <c r="N477" i="2"/>
  <c r="J477" i="2"/>
  <c r="F477" i="2"/>
  <c r="Y477" i="2"/>
  <c r="U477" i="2"/>
  <c r="Q477" i="2"/>
  <c r="M477" i="2"/>
  <c r="I477" i="2"/>
  <c r="E477" i="2"/>
  <c r="AB477" i="2"/>
  <c r="X477" i="2"/>
  <c r="T477" i="2"/>
  <c r="P477" i="2"/>
  <c r="L477" i="2"/>
  <c r="H477" i="2"/>
  <c r="D477" i="2"/>
  <c r="S477" i="2"/>
  <c r="H485" i="2"/>
  <c r="AA495" i="2"/>
  <c r="W495" i="2"/>
  <c r="S495" i="2"/>
  <c r="O495" i="2"/>
  <c r="K495" i="2"/>
  <c r="G495" i="2"/>
  <c r="Z495" i="2"/>
  <c r="V495" i="2"/>
  <c r="R495" i="2"/>
  <c r="N495" i="2"/>
  <c r="J495" i="2"/>
  <c r="F495" i="2"/>
  <c r="Y495" i="2"/>
  <c r="U495" i="2"/>
  <c r="Q495" i="2"/>
  <c r="M495" i="2"/>
  <c r="I495" i="2"/>
  <c r="E495" i="2"/>
  <c r="P495" i="2"/>
  <c r="Y499" i="2"/>
  <c r="U499" i="2"/>
  <c r="Q499" i="2"/>
  <c r="M499" i="2"/>
  <c r="I499" i="2"/>
  <c r="E499" i="2"/>
  <c r="AB499" i="2"/>
  <c r="X499" i="2"/>
  <c r="T499" i="2"/>
  <c r="P499" i="2"/>
  <c r="L499" i="2"/>
  <c r="H499" i="2"/>
  <c r="D499" i="2"/>
  <c r="AA499" i="2"/>
  <c r="W499" i="2"/>
  <c r="S499" i="2"/>
  <c r="O499" i="2"/>
  <c r="K499" i="2"/>
  <c r="G499" i="2"/>
  <c r="R499" i="2"/>
  <c r="Z501" i="2"/>
  <c r="V501" i="2"/>
  <c r="R501" i="2"/>
  <c r="N501" i="2"/>
  <c r="J501" i="2"/>
  <c r="F501" i="2"/>
  <c r="Y501" i="2"/>
  <c r="U501" i="2"/>
  <c r="Q501" i="2"/>
  <c r="M501" i="2"/>
  <c r="I501" i="2"/>
  <c r="E501" i="2"/>
  <c r="AB501" i="2"/>
  <c r="X501" i="2"/>
  <c r="T501" i="2"/>
  <c r="P501" i="2"/>
  <c r="L501" i="2"/>
  <c r="H501" i="2"/>
  <c r="D501" i="2"/>
  <c r="S501" i="2"/>
  <c r="AA539" i="2"/>
  <c r="W539" i="2"/>
  <c r="S539" i="2"/>
  <c r="O539" i="2"/>
  <c r="K539" i="2"/>
  <c r="G539" i="2"/>
  <c r="Z539" i="2"/>
  <c r="V539" i="2"/>
  <c r="R539" i="2"/>
  <c r="N539" i="2"/>
  <c r="J539" i="2"/>
  <c r="F539" i="2"/>
  <c r="Y539" i="2"/>
  <c r="U539" i="2"/>
  <c r="Q539" i="2"/>
  <c r="M539" i="2"/>
  <c r="I539" i="2"/>
  <c r="E539" i="2"/>
  <c r="P539" i="2"/>
  <c r="AB543" i="2"/>
  <c r="X543" i="2"/>
  <c r="T543" i="2"/>
  <c r="P543" i="2"/>
  <c r="L543" i="2"/>
  <c r="H543" i="2"/>
  <c r="D543" i="2"/>
  <c r="Z543" i="2"/>
  <c r="V543" i="2"/>
  <c r="R543" i="2"/>
  <c r="N543" i="2"/>
  <c r="J543" i="2"/>
  <c r="F543" i="2"/>
  <c r="Y543" i="2"/>
  <c r="Q543" i="2"/>
  <c r="I543" i="2"/>
  <c r="W543" i="2"/>
  <c r="O543" i="2"/>
  <c r="G543" i="2"/>
  <c r="U543" i="2"/>
  <c r="M543" i="2"/>
  <c r="E543" i="2"/>
  <c r="AB559" i="2"/>
  <c r="X559" i="2"/>
  <c r="T559" i="2"/>
  <c r="P559" i="2"/>
  <c r="L559" i="2"/>
  <c r="H559" i="2"/>
  <c r="D559" i="2"/>
  <c r="Z559" i="2"/>
  <c r="V559" i="2"/>
  <c r="R559" i="2"/>
  <c r="N559" i="2"/>
  <c r="J559" i="2"/>
  <c r="F559" i="2"/>
  <c r="Y559" i="2"/>
  <c r="Q559" i="2"/>
  <c r="I559" i="2"/>
  <c r="W559" i="2"/>
  <c r="O559" i="2"/>
  <c r="G559" i="2"/>
  <c r="U559" i="2"/>
  <c r="M559" i="2"/>
  <c r="E559" i="2"/>
  <c r="Z601" i="2"/>
  <c r="V601" i="2"/>
  <c r="R601" i="2"/>
  <c r="N601" i="2"/>
  <c r="J601" i="2"/>
  <c r="F601" i="2"/>
  <c r="Y601" i="2"/>
  <c r="U601" i="2"/>
  <c r="Q601" i="2"/>
  <c r="M601" i="2"/>
  <c r="I601" i="2"/>
  <c r="E601" i="2"/>
  <c r="AB601" i="2"/>
  <c r="X601" i="2"/>
  <c r="T601" i="2"/>
  <c r="P601" i="2"/>
  <c r="L601" i="2"/>
  <c r="H601" i="2"/>
  <c r="D601" i="2"/>
  <c r="O601" i="2"/>
  <c r="AA601" i="2"/>
  <c r="K601" i="2"/>
  <c r="W601" i="2"/>
  <c r="G601" i="2"/>
  <c r="Z633" i="2"/>
  <c r="V633" i="2"/>
  <c r="R633" i="2"/>
  <c r="N633" i="2"/>
  <c r="J633" i="2"/>
  <c r="F633" i="2"/>
  <c r="Y633" i="2"/>
  <c r="U633" i="2"/>
  <c r="Q633" i="2"/>
  <c r="M633" i="2"/>
  <c r="I633" i="2"/>
  <c r="E633" i="2"/>
  <c r="AB633" i="2"/>
  <c r="X633" i="2"/>
  <c r="T633" i="2"/>
  <c r="P633" i="2"/>
  <c r="L633" i="2"/>
  <c r="H633" i="2"/>
  <c r="D633" i="2"/>
  <c r="O633" i="2"/>
  <c r="AA633" i="2"/>
  <c r="K633" i="2"/>
  <c r="W633" i="2"/>
  <c r="G633" i="2"/>
  <c r="G95" i="2"/>
  <c r="K95" i="2"/>
  <c r="O95" i="2"/>
  <c r="S95" i="2"/>
  <c r="W95" i="2"/>
  <c r="AA95" i="2"/>
  <c r="G99" i="2"/>
  <c r="K99" i="2"/>
  <c r="O99" i="2"/>
  <c r="S99" i="2"/>
  <c r="W99" i="2"/>
  <c r="AA99" i="2"/>
  <c r="G103" i="2"/>
  <c r="K103" i="2"/>
  <c r="O103" i="2"/>
  <c r="S103" i="2"/>
  <c r="W103" i="2"/>
  <c r="AA103" i="2"/>
  <c r="G107" i="2"/>
  <c r="K107" i="2"/>
  <c r="O107" i="2"/>
  <c r="S107" i="2"/>
  <c r="W107" i="2"/>
  <c r="AA107" i="2"/>
  <c r="G111" i="2"/>
  <c r="K111" i="2"/>
  <c r="O111" i="2"/>
  <c r="S111" i="2"/>
  <c r="W111" i="2"/>
  <c r="AA111" i="2"/>
  <c r="G115" i="2"/>
  <c r="K115" i="2"/>
  <c r="O115" i="2"/>
  <c r="S115" i="2"/>
  <c r="W115" i="2"/>
  <c r="AA115" i="2"/>
  <c r="G119" i="2"/>
  <c r="K119" i="2"/>
  <c r="O119" i="2"/>
  <c r="S119" i="2"/>
  <c r="W119" i="2"/>
  <c r="AA119" i="2"/>
  <c r="G125" i="2"/>
  <c r="K125" i="2"/>
  <c r="O125" i="2"/>
  <c r="S125" i="2"/>
  <c r="W125" i="2"/>
  <c r="AA125" i="2"/>
  <c r="N153" i="2"/>
  <c r="R153" i="2"/>
  <c r="V153" i="2"/>
  <c r="Z153" i="2"/>
  <c r="F157" i="2"/>
  <c r="J157" i="2"/>
  <c r="N157" i="2"/>
  <c r="R157" i="2"/>
  <c r="V157" i="2"/>
  <c r="Z157" i="2"/>
  <c r="F161" i="2"/>
  <c r="J161" i="2"/>
  <c r="N161" i="2"/>
  <c r="R161" i="2"/>
  <c r="V161" i="2"/>
  <c r="Z161" i="2"/>
  <c r="F171" i="2"/>
  <c r="J171" i="2"/>
  <c r="N171" i="2"/>
  <c r="R171" i="2"/>
  <c r="V171" i="2"/>
  <c r="Z171" i="2"/>
  <c r="F175" i="2"/>
  <c r="J175" i="2"/>
  <c r="N175" i="2"/>
  <c r="R175" i="2"/>
  <c r="V175" i="2"/>
  <c r="Z175" i="2"/>
  <c r="F179" i="2"/>
  <c r="J179" i="2"/>
  <c r="N179" i="2"/>
  <c r="R179" i="2"/>
  <c r="V179" i="2"/>
  <c r="Z179" i="2"/>
  <c r="F183" i="2"/>
  <c r="J183" i="2"/>
  <c r="N183" i="2"/>
  <c r="R183" i="2"/>
  <c r="V183" i="2"/>
  <c r="Z183" i="2"/>
  <c r="G185" i="2"/>
  <c r="K185" i="2"/>
  <c r="O185" i="2"/>
  <c r="S185" i="2"/>
  <c r="W185" i="2"/>
  <c r="F189" i="2"/>
  <c r="J189" i="2"/>
  <c r="N189" i="2"/>
  <c r="R189" i="2"/>
  <c r="V189" i="2"/>
  <c r="Z189" i="2"/>
  <c r="F205" i="2"/>
  <c r="J205" i="2"/>
  <c r="N205" i="2"/>
  <c r="R205" i="2"/>
  <c r="V205" i="2"/>
  <c r="G207" i="2"/>
  <c r="K207" i="2"/>
  <c r="O207" i="2"/>
  <c r="S207" i="2"/>
  <c r="W207" i="2"/>
  <c r="G213" i="2"/>
  <c r="K213" i="2"/>
  <c r="O213" i="2"/>
  <c r="S213" i="2"/>
  <c r="W213" i="2"/>
  <c r="F217" i="2"/>
  <c r="J217" i="2"/>
  <c r="N217" i="2"/>
  <c r="R217" i="2"/>
  <c r="V217" i="2"/>
  <c r="Z217" i="2"/>
  <c r="G219" i="2"/>
  <c r="K219" i="2"/>
  <c r="O219" i="2"/>
  <c r="S219" i="2"/>
  <c r="W219" i="2"/>
  <c r="F225" i="2"/>
  <c r="J225" i="2"/>
  <c r="N225" i="2"/>
  <c r="R225" i="2"/>
  <c r="V225" i="2"/>
  <c r="Z225" i="2"/>
  <c r="G227" i="2"/>
  <c r="K227" i="2"/>
  <c r="O227" i="2"/>
  <c r="S227" i="2"/>
  <c r="W227" i="2"/>
  <c r="G231" i="2"/>
  <c r="K231" i="2"/>
  <c r="O231" i="2"/>
  <c r="S231" i="2"/>
  <c r="W231" i="2"/>
  <c r="F235" i="2"/>
  <c r="J235" i="2"/>
  <c r="N235" i="2"/>
  <c r="R235" i="2"/>
  <c r="V235" i="2"/>
  <c r="Z235" i="2"/>
  <c r="G237" i="2"/>
  <c r="K237" i="2"/>
  <c r="O237" i="2"/>
  <c r="S237" i="2"/>
  <c r="W237" i="2"/>
  <c r="G241" i="2"/>
  <c r="K241" i="2"/>
  <c r="O241" i="2"/>
  <c r="S241" i="2"/>
  <c r="W241" i="2"/>
  <c r="G245" i="2"/>
  <c r="K245" i="2"/>
  <c r="O245" i="2"/>
  <c r="S245" i="2"/>
  <c r="W245" i="2"/>
  <c r="G249" i="2"/>
  <c r="K249" i="2"/>
  <c r="O249" i="2"/>
  <c r="S249" i="2"/>
  <c r="W249" i="2"/>
  <c r="G255" i="2"/>
  <c r="K255" i="2"/>
  <c r="O255" i="2"/>
  <c r="S255" i="2"/>
  <c r="W255" i="2"/>
  <c r="F259" i="2"/>
  <c r="J259" i="2"/>
  <c r="N259" i="2"/>
  <c r="R259" i="2"/>
  <c r="V259" i="2"/>
  <c r="Z259" i="2"/>
  <c r="G261" i="2"/>
  <c r="K261" i="2"/>
  <c r="O261" i="2"/>
  <c r="S261" i="2"/>
  <c r="W261" i="2"/>
  <c r="F265" i="2"/>
  <c r="J265" i="2"/>
  <c r="N265" i="2"/>
  <c r="R265" i="2"/>
  <c r="V265" i="2"/>
  <c r="Z265" i="2"/>
  <c r="G267" i="2"/>
  <c r="K267" i="2"/>
  <c r="O267" i="2"/>
  <c r="S267" i="2"/>
  <c r="W267" i="2"/>
  <c r="F273" i="2"/>
  <c r="J273" i="2"/>
  <c r="N273" i="2"/>
  <c r="R273" i="2"/>
  <c r="V273" i="2"/>
  <c r="Z273" i="2"/>
  <c r="G275" i="2"/>
  <c r="K275" i="2"/>
  <c r="O275" i="2"/>
  <c r="S275" i="2"/>
  <c r="W275" i="2"/>
  <c r="G279" i="2"/>
  <c r="K279" i="2"/>
  <c r="O279" i="2"/>
  <c r="S279" i="2"/>
  <c r="W279" i="2"/>
  <c r="F285" i="2"/>
  <c r="J285" i="2"/>
  <c r="N285" i="2"/>
  <c r="R285" i="2"/>
  <c r="V285" i="2"/>
  <c r="Z285" i="2"/>
  <c r="G287" i="2"/>
  <c r="K287" i="2"/>
  <c r="O287" i="2"/>
  <c r="S287" i="2"/>
  <c r="W287" i="2"/>
  <c r="F293" i="2"/>
  <c r="J293" i="2"/>
  <c r="N293" i="2"/>
  <c r="R293" i="2"/>
  <c r="V293" i="2"/>
  <c r="Z293" i="2"/>
  <c r="G295" i="2"/>
  <c r="K295" i="2"/>
  <c r="O295" i="2"/>
  <c r="S295" i="2"/>
  <c r="W295" i="2"/>
  <c r="F299" i="2"/>
  <c r="J299" i="2"/>
  <c r="N299" i="2"/>
  <c r="R299" i="2"/>
  <c r="V299" i="2"/>
  <c r="Z299" i="2"/>
  <c r="G301" i="2"/>
  <c r="K301" i="2"/>
  <c r="O301" i="2"/>
  <c r="S301" i="2"/>
  <c r="W301" i="2"/>
  <c r="F305" i="2"/>
  <c r="J305" i="2"/>
  <c r="N305" i="2"/>
  <c r="R305" i="2"/>
  <c r="V305" i="2"/>
  <c r="Z305" i="2"/>
  <c r="G307" i="2"/>
  <c r="K307" i="2"/>
  <c r="O307" i="2"/>
  <c r="S307" i="2"/>
  <c r="W307" i="2"/>
  <c r="F313" i="2"/>
  <c r="J313" i="2"/>
  <c r="N313" i="2"/>
  <c r="R313" i="2"/>
  <c r="V313" i="2"/>
  <c r="Z313" i="2"/>
  <c r="G315" i="2"/>
  <c r="K315" i="2"/>
  <c r="O315" i="2"/>
  <c r="S315" i="2"/>
  <c r="W315" i="2"/>
  <c r="F321" i="2"/>
  <c r="J321" i="2"/>
  <c r="N321" i="2"/>
  <c r="R321" i="2"/>
  <c r="V321" i="2"/>
  <c r="Z321" i="2"/>
  <c r="G323" i="2"/>
  <c r="K323" i="2"/>
  <c r="O323" i="2"/>
  <c r="S323" i="2"/>
  <c r="W323" i="2"/>
  <c r="I357" i="2"/>
  <c r="Q357" i="2"/>
  <c r="Y365" i="2"/>
  <c r="U365" i="2"/>
  <c r="Q365" i="2"/>
  <c r="M365" i="2"/>
  <c r="I365" i="2"/>
  <c r="E365" i="2"/>
  <c r="AA365" i="2"/>
  <c r="W365" i="2"/>
  <c r="S365" i="2"/>
  <c r="O365" i="2"/>
  <c r="K365" i="2"/>
  <c r="G365" i="2"/>
  <c r="J365" i="2"/>
  <c r="R365" i="2"/>
  <c r="Z365" i="2"/>
  <c r="AA369" i="2"/>
  <c r="W369" i="2"/>
  <c r="S369" i="2"/>
  <c r="O369" i="2"/>
  <c r="K369" i="2"/>
  <c r="G369" i="2"/>
  <c r="Y369" i="2"/>
  <c r="U369" i="2"/>
  <c r="Q369" i="2"/>
  <c r="M369" i="2"/>
  <c r="I369" i="2"/>
  <c r="E369" i="2"/>
  <c r="J369" i="2"/>
  <c r="R369" i="2"/>
  <c r="Z369" i="2"/>
  <c r="Y377" i="2"/>
  <c r="U377" i="2"/>
  <c r="Q377" i="2"/>
  <c r="M377" i="2"/>
  <c r="I377" i="2"/>
  <c r="E377" i="2"/>
  <c r="AA377" i="2"/>
  <c r="W377" i="2"/>
  <c r="S377" i="2"/>
  <c r="O377" i="2"/>
  <c r="K377" i="2"/>
  <c r="G377" i="2"/>
  <c r="J377" i="2"/>
  <c r="R377" i="2"/>
  <c r="Z377" i="2"/>
  <c r="AA385" i="2"/>
  <c r="W385" i="2"/>
  <c r="S385" i="2"/>
  <c r="O385" i="2"/>
  <c r="K385" i="2"/>
  <c r="G385" i="2"/>
  <c r="Y385" i="2"/>
  <c r="U385" i="2"/>
  <c r="Q385" i="2"/>
  <c r="M385" i="2"/>
  <c r="I385" i="2"/>
  <c r="E385" i="2"/>
  <c r="J385" i="2"/>
  <c r="R385" i="2"/>
  <c r="Z385" i="2"/>
  <c r="I393" i="2"/>
  <c r="Q393" i="2"/>
  <c r="H399" i="2"/>
  <c r="P399" i="2"/>
  <c r="AB401" i="2"/>
  <c r="X401" i="2"/>
  <c r="T401" i="2"/>
  <c r="P401" i="2"/>
  <c r="L401" i="2"/>
  <c r="H401" i="2"/>
  <c r="D401" i="2"/>
  <c r="Z401" i="2"/>
  <c r="V401" i="2"/>
  <c r="R401" i="2"/>
  <c r="N401" i="2"/>
  <c r="J401" i="2"/>
  <c r="F401" i="2"/>
  <c r="K401" i="2"/>
  <c r="S401" i="2"/>
  <c r="AA401" i="2"/>
  <c r="H403" i="2"/>
  <c r="P403" i="2"/>
  <c r="Z405" i="2"/>
  <c r="V405" i="2"/>
  <c r="R405" i="2"/>
  <c r="N405" i="2"/>
  <c r="J405" i="2"/>
  <c r="F405" i="2"/>
  <c r="AB405" i="2"/>
  <c r="X405" i="2"/>
  <c r="T405" i="2"/>
  <c r="P405" i="2"/>
  <c r="L405" i="2"/>
  <c r="H405" i="2"/>
  <c r="D405" i="2"/>
  <c r="K405" i="2"/>
  <c r="S405" i="2"/>
  <c r="AA405" i="2"/>
  <c r="Y425" i="2"/>
  <c r="U425" i="2"/>
  <c r="Q425" i="2"/>
  <c r="M425" i="2"/>
  <c r="I425" i="2"/>
  <c r="E425" i="2"/>
  <c r="AB425" i="2"/>
  <c r="X425" i="2"/>
  <c r="T425" i="2"/>
  <c r="P425" i="2"/>
  <c r="L425" i="2"/>
  <c r="H425" i="2"/>
  <c r="D425" i="2"/>
  <c r="AA425" i="2"/>
  <c r="W425" i="2"/>
  <c r="S425" i="2"/>
  <c r="O425" i="2"/>
  <c r="K425" i="2"/>
  <c r="G425" i="2"/>
  <c r="R425" i="2"/>
  <c r="Z427" i="2"/>
  <c r="V427" i="2"/>
  <c r="R427" i="2"/>
  <c r="N427" i="2"/>
  <c r="J427" i="2"/>
  <c r="F427" i="2"/>
  <c r="Y427" i="2"/>
  <c r="U427" i="2"/>
  <c r="Q427" i="2"/>
  <c r="M427" i="2"/>
  <c r="I427" i="2"/>
  <c r="E427" i="2"/>
  <c r="AB427" i="2"/>
  <c r="X427" i="2"/>
  <c r="T427" i="2"/>
  <c r="P427" i="2"/>
  <c r="L427" i="2"/>
  <c r="H427" i="2"/>
  <c r="D427" i="2"/>
  <c r="S427" i="2"/>
  <c r="Z467" i="2"/>
  <c r="V467" i="2"/>
  <c r="R467" i="2"/>
  <c r="N467" i="2"/>
  <c r="J467" i="2"/>
  <c r="F467" i="2"/>
  <c r="Y467" i="2"/>
  <c r="U467" i="2"/>
  <c r="Q467" i="2"/>
  <c r="M467" i="2"/>
  <c r="I467" i="2"/>
  <c r="E467" i="2"/>
  <c r="AB467" i="2"/>
  <c r="X467" i="2"/>
  <c r="T467" i="2"/>
  <c r="P467" i="2"/>
  <c r="L467" i="2"/>
  <c r="H467" i="2"/>
  <c r="D467" i="2"/>
  <c r="S467" i="2"/>
  <c r="Z493" i="2"/>
  <c r="V493" i="2"/>
  <c r="R493" i="2"/>
  <c r="N493" i="2"/>
  <c r="J493" i="2"/>
  <c r="F493" i="2"/>
  <c r="Y493" i="2"/>
  <c r="U493" i="2"/>
  <c r="Q493" i="2"/>
  <c r="M493" i="2"/>
  <c r="I493" i="2"/>
  <c r="E493" i="2"/>
  <c r="AB493" i="2"/>
  <c r="X493" i="2"/>
  <c r="T493" i="2"/>
  <c r="P493" i="2"/>
  <c r="L493" i="2"/>
  <c r="H493" i="2"/>
  <c r="D493" i="2"/>
  <c r="S493" i="2"/>
  <c r="Y535" i="2"/>
  <c r="U535" i="2"/>
  <c r="Q535" i="2"/>
  <c r="M535" i="2"/>
  <c r="I535" i="2"/>
  <c r="E535" i="2"/>
  <c r="AB535" i="2"/>
  <c r="X535" i="2"/>
  <c r="T535" i="2"/>
  <c r="P535" i="2"/>
  <c r="L535" i="2"/>
  <c r="H535" i="2"/>
  <c r="D535" i="2"/>
  <c r="AA535" i="2"/>
  <c r="W535" i="2"/>
  <c r="S535" i="2"/>
  <c r="O535" i="2"/>
  <c r="K535" i="2"/>
  <c r="G535" i="2"/>
  <c r="R535" i="2"/>
  <c r="Z537" i="2"/>
  <c r="V537" i="2"/>
  <c r="R537" i="2"/>
  <c r="N537" i="2"/>
  <c r="J537" i="2"/>
  <c r="F537" i="2"/>
  <c r="Y537" i="2"/>
  <c r="U537" i="2"/>
  <c r="Q537" i="2"/>
  <c r="M537" i="2"/>
  <c r="I537" i="2"/>
  <c r="E537" i="2"/>
  <c r="AB537" i="2"/>
  <c r="X537" i="2"/>
  <c r="T537" i="2"/>
  <c r="P537" i="2"/>
  <c r="L537" i="2"/>
  <c r="H537" i="2"/>
  <c r="D537" i="2"/>
  <c r="S537" i="2"/>
  <c r="Z547" i="2"/>
  <c r="V547" i="2"/>
  <c r="R547" i="2"/>
  <c r="N547" i="2"/>
  <c r="J547" i="2"/>
  <c r="F547" i="2"/>
  <c r="AB547" i="2"/>
  <c r="X547" i="2"/>
  <c r="T547" i="2"/>
  <c r="P547" i="2"/>
  <c r="L547" i="2"/>
  <c r="H547" i="2"/>
  <c r="D547" i="2"/>
  <c r="Y547" i="2"/>
  <c r="Q547" i="2"/>
  <c r="I547" i="2"/>
  <c r="W547" i="2"/>
  <c r="O547" i="2"/>
  <c r="G547" i="2"/>
  <c r="U547" i="2"/>
  <c r="M547" i="2"/>
  <c r="E547" i="2"/>
  <c r="Z593" i="2"/>
  <c r="V593" i="2"/>
  <c r="R593" i="2"/>
  <c r="N593" i="2"/>
  <c r="J593" i="2"/>
  <c r="F593" i="2"/>
  <c r="Y593" i="2"/>
  <c r="U593" i="2"/>
  <c r="Q593" i="2"/>
  <c r="M593" i="2"/>
  <c r="I593" i="2"/>
  <c r="E593" i="2"/>
  <c r="AB593" i="2"/>
  <c r="X593" i="2"/>
  <c r="T593" i="2"/>
  <c r="P593" i="2"/>
  <c r="L593" i="2"/>
  <c r="H593" i="2"/>
  <c r="D593" i="2"/>
  <c r="O593" i="2"/>
  <c r="AA593" i="2"/>
  <c r="K593" i="2"/>
  <c r="W593" i="2"/>
  <c r="G593" i="2"/>
  <c r="Z625" i="2"/>
  <c r="V625" i="2"/>
  <c r="R625" i="2"/>
  <c r="N625" i="2"/>
  <c r="J625" i="2"/>
  <c r="F625" i="2"/>
  <c r="Y625" i="2"/>
  <c r="U625" i="2"/>
  <c r="Q625" i="2"/>
  <c r="M625" i="2"/>
  <c r="I625" i="2"/>
  <c r="E625" i="2"/>
  <c r="AB625" i="2"/>
  <c r="X625" i="2"/>
  <c r="T625" i="2"/>
  <c r="P625" i="2"/>
  <c r="L625" i="2"/>
  <c r="H625" i="2"/>
  <c r="D625" i="2"/>
  <c r="O625" i="2"/>
  <c r="AA625" i="2"/>
  <c r="K625" i="2"/>
  <c r="W625" i="2"/>
  <c r="G625" i="2"/>
  <c r="G67" i="2"/>
  <c r="K67" i="2"/>
  <c r="O67" i="2"/>
  <c r="S67" i="2"/>
  <c r="W67" i="2"/>
  <c r="G71" i="2"/>
  <c r="K71" i="2"/>
  <c r="O71" i="2"/>
  <c r="S71" i="2"/>
  <c r="W71" i="2"/>
  <c r="G75" i="2"/>
  <c r="K75" i="2"/>
  <c r="O75" i="2"/>
  <c r="S75" i="2"/>
  <c r="W75" i="2"/>
  <c r="G79" i="2"/>
  <c r="K79" i="2"/>
  <c r="O79" i="2"/>
  <c r="S79" i="2"/>
  <c r="W79" i="2"/>
  <c r="D95" i="2"/>
  <c r="H95" i="2"/>
  <c r="L95" i="2"/>
  <c r="P95" i="2"/>
  <c r="T95" i="2"/>
  <c r="X95" i="2"/>
  <c r="D99" i="2"/>
  <c r="H99" i="2"/>
  <c r="L99" i="2"/>
  <c r="P99" i="2"/>
  <c r="T99" i="2"/>
  <c r="X99" i="2"/>
  <c r="D103" i="2"/>
  <c r="H103" i="2"/>
  <c r="L103" i="2"/>
  <c r="P103" i="2"/>
  <c r="T103" i="2"/>
  <c r="X103" i="2"/>
  <c r="D107" i="2"/>
  <c r="H107" i="2"/>
  <c r="L107" i="2"/>
  <c r="P107" i="2"/>
  <c r="T107" i="2"/>
  <c r="X107" i="2"/>
  <c r="D111" i="2"/>
  <c r="H111" i="2"/>
  <c r="L111" i="2"/>
  <c r="P111" i="2"/>
  <c r="T111" i="2"/>
  <c r="X111" i="2"/>
  <c r="D115" i="2"/>
  <c r="H115" i="2"/>
  <c r="L115" i="2"/>
  <c r="P115" i="2"/>
  <c r="T115" i="2"/>
  <c r="X115" i="2"/>
  <c r="D119" i="2"/>
  <c r="H119" i="2"/>
  <c r="L119" i="2"/>
  <c r="P119" i="2"/>
  <c r="T119" i="2"/>
  <c r="X119" i="2"/>
  <c r="D125" i="2"/>
  <c r="H125" i="2"/>
  <c r="L125" i="2"/>
  <c r="P125" i="2"/>
  <c r="T125" i="2"/>
  <c r="X125" i="2"/>
  <c r="G129" i="2"/>
  <c r="K129" i="2"/>
  <c r="O129" i="2"/>
  <c r="S129" i="2"/>
  <c r="W129" i="2"/>
  <c r="G133" i="2"/>
  <c r="K133" i="2"/>
  <c r="O133" i="2"/>
  <c r="S133" i="2"/>
  <c r="W133" i="2"/>
  <c r="G137" i="2"/>
  <c r="K137" i="2"/>
  <c r="O137" i="2"/>
  <c r="S137" i="2"/>
  <c r="W137" i="2"/>
  <c r="G141" i="2"/>
  <c r="K141" i="2"/>
  <c r="O141" i="2"/>
  <c r="S141" i="2"/>
  <c r="W141" i="2"/>
  <c r="G145" i="2"/>
  <c r="K145" i="2"/>
  <c r="O145" i="2"/>
  <c r="S145" i="2"/>
  <c r="W145" i="2"/>
  <c r="G149" i="2"/>
  <c r="K149" i="2"/>
  <c r="O149" i="2"/>
  <c r="S149" i="2"/>
  <c r="W149" i="2"/>
  <c r="G153" i="2"/>
  <c r="K153" i="2"/>
  <c r="O153" i="2"/>
  <c r="S153" i="2"/>
  <c r="W153" i="2"/>
  <c r="G157" i="2"/>
  <c r="K157" i="2"/>
  <c r="O157" i="2"/>
  <c r="S157" i="2"/>
  <c r="W157" i="2"/>
  <c r="G161" i="2"/>
  <c r="K161" i="2"/>
  <c r="O161" i="2"/>
  <c r="S161" i="2"/>
  <c r="W161" i="2"/>
  <c r="G171" i="2"/>
  <c r="K171" i="2"/>
  <c r="O171" i="2"/>
  <c r="S171" i="2"/>
  <c r="W171" i="2"/>
  <c r="G175" i="2"/>
  <c r="K175" i="2"/>
  <c r="O175" i="2"/>
  <c r="S175" i="2"/>
  <c r="W175" i="2"/>
  <c r="G179" i="2"/>
  <c r="K179" i="2"/>
  <c r="O179" i="2"/>
  <c r="S179" i="2"/>
  <c r="W179" i="2"/>
  <c r="G183" i="2"/>
  <c r="K183" i="2"/>
  <c r="O183" i="2"/>
  <c r="S183" i="2"/>
  <c r="W183" i="2"/>
  <c r="G189" i="2"/>
  <c r="K189" i="2"/>
  <c r="O189" i="2"/>
  <c r="S189" i="2"/>
  <c r="W189" i="2"/>
  <c r="L9" i="3"/>
  <c r="L10" i="3" s="1"/>
  <c r="L11" i="3" s="1"/>
  <c r="G205" i="2"/>
  <c r="K205" i="2"/>
  <c r="O205" i="2"/>
  <c r="S205" i="2"/>
  <c r="W205" i="2"/>
  <c r="AA205" i="2"/>
  <c r="G217" i="2"/>
  <c r="K217" i="2"/>
  <c r="O217" i="2"/>
  <c r="S217" i="2"/>
  <c r="W217" i="2"/>
  <c r="G225" i="2"/>
  <c r="K225" i="2"/>
  <c r="O225" i="2"/>
  <c r="S225" i="2"/>
  <c r="W225" i="2"/>
  <c r="G235" i="2"/>
  <c r="K235" i="2"/>
  <c r="O235" i="2"/>
  <c r="S235" i="2"/>
  <c r="W235" i="2"/>
  <c r="G259" i="2"/>
  <c r="K259" i="2"/>
  <c r="O259" i="2"/>
  <c r="S259" i="2"/>
  <c r="W259" i="2"/>
  <c r="G265" i="2"/>
  <c r="K265" i="2"/>
  <c r="O265" i="2"/>
  <c r="S265" i="2"/>
  <c r="W265" i="2"/>
  <c r="G273" i="2"/>
  <c r="K273" i="2"/>
  <c r="O273" i="2"/>
  <c r="S273" i="2"/>
  <c r="W273" i="2"/>
  <c r="G285" i="2"/>
  <c r="K285" i="2"/>
  <c r="O285" i="2"/>
  <c r="S285" i="2"/>
  <c r="W285" i="2"/>
  <c r="G293" i="2"/>
  <c r="K293" i="2"/>
  <c r="O293" i="2"/>
  <c r="S293" i="2"/>
  <c r="W293" i="2"/>
  <c r="G299" i="2"/>
  <c r="K299" i="2"/>
  <c r="O299" i="2"/>
  <c r="S299" i="2"/>
  <c r="W299" i="2"/>
  <c r="G305" i="2"/>
  <c r="K305" i="2"/>
  <c r="O305" i="2"/>
  <c r="S305" i="2"/>
  <c r="W305" i="2"/>
  <c r="G313" i="2"/>
  <c r="K313" i="2"/>
  <c r="O313" i="2"/>
  <c r="S313" i="2"/>
  <c r="W313" i="2"/>
  <c r="G321" i="2"/>
  <c r="K321" i="2"/>
  <c r="O321" i="2"/>
  <c r="S321" i="2"/>
  <c r="W321" i="2"/>
  <c r="AB357" i="2"/>
  <c r="X357" i="2"/>
  <c r="T357" i="2"/>
  <c r="P357" i="2"/>
  <c r="L357" i="2"/>
  <c r="H357" i="2"/>
  <c r="D357" i="2"/>
  <c r="Z357" i="2"/>
  <c r="V357" i="2"/>
  <c r="R357" i="2"/>
  <c r="N357" i="2"/>
  <c r="J357" i="2"/>
  <c r="F357" i="2"/>
  <c r="K357" i="2"/>
  <c r="S357" i="2"/>
  <c r="AA357" i="2"/>
  <c r="Z393" i="2"/>
  <c r="V393" i="2"/>
  <c r="R393" i="2"/>
  <c r="N393" i="2"/>
  <c r="J393" i="2"/>
  <c r="F393" i="2"/>
  <c r="AB393" i="2"/>
  <c r="X393" i="2"/>
  <c r="T393" i="2"/>
  <c r="P393" i="2"/>
  <c r="L393" i="2"/>
  <c r="H393" i="2"/>
  <c r="D393" i="2"/>
  <c r="K393" i="2"/>
  <c r="S393" i="2"/>
  <c r="AA393" i="2"/>
  <c r="AA399" i="2"/>
  <c r="W399" i="2"/>
  <c r="S399" i="2"/>
  <c r="O399" i="2"/>
  <c r="K399" i="2"/>
  <c r="G399" i="2"/>
  <c r="Y399" i="2"/>
  <c r="U399" i="2"/>
  <c r="Q399" i="2"/>
  <c r="M399" i="2"/>
  <c r="I399" i="2"/>
  <c r="E399" i="2"/>
  <c r="J399" i="2"/>
  <c r="R399" i="2"/>
  <c r="Z399" i="2"/>
  <c r="Y403" i="2"/>
  <c r="U403" i="2"/>
  <c r="Q403" i="2"/>
  <c r="M403" i="2"/>
  <c r="I403" i="2"/>
  <c r="E403" i="2"/>
  <c r="AA403" i="2"/>
  <c r="W403" i="2"/>
  <c r="S403" i="2"/>
  <c r="O403" i="2"/>
  <c r="K403" i="2"/>
  <c r="G403" i="2"/>
  <c r="J403" i="2"/>
  <c r="R403" i="2"/>
  <c r="Z403" i="2"/>
  <c r="M405" i="2"/>
  <c r="U405" i="2"/>
  <c r="AB407" i="2"/>
  <c r="X407" i="2"/>
  <c r="T407" i="2"/>
  <c r="P407" i="2"/>
  <c r="L407" i="2"/>
  <c r="H407" i="2"/>
  <c r="D407" i="2"/>
  <c r="Z407" i="2"/>
  <c r="V407" i="2"/>
  <c r="R407" i="2"/>
  <c r="N407" i="2"/>
  <c r="J407" i="2"/>
  <c r="F407" i="2"/>
  <c r="K407" i="2"/>
  <c r="S407" i="2"/>
  <c r="AA407" i="2"/>
  <c r="Z411" i="2"/>
  <c r="V411" i="2"/>
  <c r="R411" i="2"/>
  <c r="N411" i="2"/>
  <c r="J411" i="2"/>
  <c r="F411" i="2"/>
  <c r="AB411" i="2"/>
  <c r="X411" i="2"/>
  <c r="T411" i="2"/>
  <c r="P411" i="2"/>
  <c r="L411" i="2"/>
  <c r="H411" i="2"/>
  <c r="D411" i="2"/>
  <c r="K411" i="2"/>
  <c r="S411" i="2"/>
  <c r="AA411" i="2"/>
  <c r="AB415" i="2"/>
  <c r="X415" i="2"/>
  <c r="T415" i="2"/>
  <c r="P415" i="2"/>
  <c r="L415" i="2"/>
  <c r="H415" i="2"/>
  <c r="D415" i="2"/>
  <c r="Z415" i="2"/>
  <c r="V415" i="2"/>
  <c r="R415" i="2"/>
  <c r="N415" i="2"/>
  <c r="J415" i="2"/>
  <c r="F415" i="2"/>
  <c r="K415" i="2"/>
  <c r="S415" i="2"/>
  <c r="AA415" i="2"/>
  <c r="Z419" i="2"/>
  <c r="V419" i="2"/>
  <c r="R419" i="2"/>
  <c r="N419" i="2"/>
  <c r="J419" i="2"/>
  <c r="F419" i="2"/>
  <c r="AB419" i="2"/>
  <c r="X419" i="2"/>
  <c r="T419" i="2"/>
  <c r="P419" i="2"/>
  <c r="L419" i="2"/>
  <c r="H419" i="2"/>
  <c r="D419" i="2"/>
  <c r="K419" i="2"/>
  <c r="S419" i="2"/>
  <c r="AA419" i="2"/>
  <c r="F425" i="2"/>
  <c r="V425" i="2"/>
  <c r="G427" i="2"/>
  <c r="W427" i="2"/>
  <c r="G467" i="2"/>
  <c r="W467" i="2"/>
  <c r="H469" i="2"/>
  <c r="X469" i="2"/>
  <c r="AA477" i="2"/>
  <c r="AA485" i="2"/>
  <c r="W485" i="2"/>
  <c r="S485" i="2"/>
  <c r="O485" i="2"/>
  <c r="K485" i="2"/>
  <c r="G485" i="2"/>
  <c r="Z485" i="2"/>
  <c r="V485" i="2"/>
  <c r="R485" i="2"/>
  <c r="N485" i="2"/>
  <c r="J485" i="2"/>
  <c r="F485" i="2"/>
  <c r="Y485" i="2"/>
  <c r="U485" i="2"/>
  <c r="Q485" i="2"/>
  <c r="M485" i="2"/>
  <c r="I485" i="2"/>
  <c r="E485" i="2"/>
  <c r="P485" i="2"/>
  <c r="G493" i="2"/>
  <c r="W493" i="2"/>
  <c r="X495" i="2"/>
  <c r="J499" i="2"/>
  <c r="Z499" i="2"/>
  <c r="AA501" i="2"/>
  <c r="F535" i="2"/>
  <c r="V535" i="2"/>
  <c r="G537" i="2"/>
  <c r="W537" i="2"/>
  <c r="H539" i="2"/>
  <c r="X539" i="2"/>
  <c r="S543" i="2"/>
  <c r="K547" i="2"/>
  <c r="AB551" i="2"/>
  <c r="X551" i="2"/>
  <c r="T551" i="2"/>
  <c r="P551" i="2"/>
  <c r="L551" i="2"/>
  <c r="H551" i="2"/>
  <c r="D551" i="2"/>
  <c r="Z551" i="2"/>
  <c r="V551" i="2"/>
  <c r="R551" i="2"/>
  <c r="N551" i="2"/>
  <c r="J551" i="2"/>
  <c r="F551" i="2"/>
  <c r="Y551" i="2"/>
  <c r="Q551" i="2"/>
  <c r="I551" i="2"/>
  <c r="W551" i="2"/>
  <c r="O551" i="2"/>
  <c r="G551" i="2"/>
  <c r="U551" i="2"/>
  <c r="M551" i="2"/>
  <c r="E551" i="2"/>
  <c r="S559" i="2"/>
  <c r="S593" i="2"/>
  <c r="Z617" i="2"/>
  <c r="V617" i="2"/>
  <c r="R617" i="2"/>
  <c r="N617" i="2"/>
  <c r="J617" i="2"/>
  <c r="F617" i="2"/>
  <c r="Y617" i="2"/>
  <c r="U617" i="2"/>
  <c r="Q617" i="2"/>
  <c r="M617" i="2"/>
  <c r="I617" i="2"/>
  <c r="E617" i="2"/>
  <c r="AB617" i="2"/>
  <c r="X617" i="2"/>
  <c r="T617" i="2"/>
  <c r="P617" i="2"/>
  <c r="L617" i="2"/>
  <c r="H617" i="2"/>
  <c r="D617" i="2"/>
  <c r="O617" i="2"/>
  <c r="AA617" i="2"/>
  <c r="K617" i="2"/>
  <c r="W617" i="2"/>
  <c r="G617" i="2"/>
  <c r="S625" i="2"/>
  <c r="G327" i="2"/>
  <c r="K327" i="2"/>
  <c r="O327" i="2"/>
  <c r="S327" i="2"/>
  <c r="W327" i="2"/>
  <c r="AA327" i="2"/>
  <c r="E329" i="2"/>
  <c r="I329" i="2"/>
  <c r="M329" i="2"/>
  <c r="Q329" i="2"/>
  <c r="U329" i="2"/>
  <c r="Y329" i="2"/>
  <c r="I343" i="2"/>
  <c r="M343" i="2"/>
  <c r="Q343" i="2"/>
  <c r="U343" i="2"/>
  <c r="Y343" i="2"/>
  <c r="G345" i="2"/>
  <c r="K345" i="2"/>
  <c r="O345" i="2"/>
  <c r="S345" i="2"/>
  <c r="W345" i="2"/>
  <c r="AA345" i="2"/>
  <c r="E347" i="2"/>
  <c r="I347" i="2"/>
  <c r="M347" i="2"/>
  <c r="Q347" i="2"/>
  <c r="U347" i="2"/>
  <c r="Y347" i="2"/>
  <c r="G349" i="2"/>
  <c r="K349" i="2"/>
  <c r="O349" i="2"/>
  <c r="S349" i="2"/>
  <c r="W349" i="2"/>
  <c r="AA349" i="2"/>
  <c r="E351" i="2"/>
  <c r="I351" i="2"/>
  <c r="M351" i="2"/>
  <c r="Q351" i="2"/>
  <c r="U351" i="2"/>
  <c r="Y351" i="2"/>
  <c r="G353" i="2"/>
  <c r="K353" i="2"/>
  <c r="O353" i="2"/>
  <c r="S353" i="2"/>
  <c r="W353" i="2"/>
  <c r="AA353" i="2"/>
  <c r="E355" i="2"/>
  <c r="I355" i="2"/>
  <c r="M355" i="2"/>
  <c r="Q355" i="2"/>
  <c r="U355" i="2"/>
  <c r="Y355" i="2"/>
  <c r="E361" i="2"/>
  <c r="I361" i="2"/>
  <c r="M361" i="2"/>
  <c r="Q361" i="2"/>
  <c r="U361" i="2"/>
  <c r="Y361" i="2"/>
  <c r="G371" i="2"/>
  <c r="K371" i="2"/>
  <c r="O371" i="2"/>
  <c r="S371" i="2"/>
  <c r="W371" i="2"/>
  <c r="AA371" i="2"/>
  <c r="E373" i="2"/>
  <c r="I373" i="2"/>
  <c r="M373" i="2"/>
  <c r="Q373" i="2"/>
  <c r="U373" i="2"/>
  <c r="Y373" i="2"/>
  <c r="E379" i="2"/>
  <c r="I379" i="2"/>
  <c r="M379" i="2"/>
  <c r="Q379" i="2"/>
  <c r="U379" i="2"/>
  <c r="Y379" i="2"/>
  <c r="G381" i="2"/>
  <c r="K381" i="2"/>
  <c r="O381" i="2"/>
  <c r="S381" i="2"/>
  <c r="W381" i="2"/>
  <c r="AA381" i="2"/>
  <c r="G387" i="2"/>
  <c r="K387" i="2"/>
  <c r="O387" i="2"/>
  <c r="S387" i="2"/>
  <c r="W387" i="2"/>
  <c r="AA387" i="2"/>
  <c r="E389" i="2"/>
  <c r="I389" i="2"/>
  <c r="M389" i="2"/>
  <c r="Q389" i="2"/>
  <c r="U389" i="2"/>
  <c r="Y389" i="2"/>
  <c r="G391" i="2"/>
  <c r="K391" i="2"/>
  <c r="O391" i="2"/>
  <c r="S391" i="2"/>
  <c r="W391" i="2"/>
  <c r="AA391" i="2"/>
  <c r="F423" i="2"/>
  <c r="J423" i="2"/>
  <c r="N423" i="2"/>
  <c r="R423" i="2"/>
  <c r="V423" i="2"/>
  <c r="Z423" i="2"/>
  <c r="F429" i="2"/>
  <c r="J429" i="2"/>
  <c r="N429" i="2"/>
  <c r="R429" i="2"/>
  <c r="V429" i="2"/>
  <c r="Z429" i="2"/>
  <c r="E459" i="2"/>
  <c r="I459" i="2"/>
  <c r="M459" i="2"/>
  <c r="Q459" i="2"/>
  <c r="U459" i="2"/>
  <c r="G461" i="2"/>
  <c r="K461" i="2"/>
  <c r="O461" i="2"/>
  <c r="S461" i="2"/>
  <c r="W461" i="2"/>
  <c r="AA461" i="2"/>
  <c r="E463" i="2"/>
  <c r="I463" i="2"/>
  <c r="M463" i="2"/>
  <c r="Q463" i="2"/>
  <c r="U463" i="2"/>
  <c r="Y463" i="2"/>
  <c r="G465" i="2"/>
  <c r="K465" i="2"/>
  <c r="O465" i="2"/>
  <c r="S465" i="2"/>
  <c r="W465" i="2"/>
  <c r="AA465" i="2"/>
  <c r="G471" i="2"/>
  <c r="K471" i="2"/>
  <c r="O471" i="2"/>
  <c r="S471" i="2"/>
  <c r="W471" i="2"/>
  <c r="AA471" i="2"/>
  <c r="E473" i="2"/>
  <c r="I473" i="2"/>
  <c r="M473" i="2"/>
  <c r="Q473" i="2"/>
  <c r="U473" i="2"/>
  <c r="Y473" i="2"/>
  <c r="G475" i="2"/>
  <c r="K475" i="2"/>
  <c r="O475" i="2"/>
  <c r="S475" i="2"/>
  <c r="W475" i="2"/>
  <c r="AA475" i="2"/>
  <c r="G481" i="2"/>
  <c r="K481" i="2"/>
  <c r="O481" i="2"/>
  <c r="S481" i="2"/>
  <c r="W481" i="2"/>
  <c r="AA481" i="2"/>
  <c r="G487" i="2"/>
  <c r="K487" i="2"/>
  <c r="O487" i="2"/>
  <c r="S487" i="2"/>
  <c r="W487" i="2"/>
  <c r="AA487" i="2"/>
  <c r="E489" i="2"/>
  <c r="I489" i="2"/>
  <c r="M489" i="2"/>
  <c r="Q489" i="2"/>
  <c r="U489" i="2"/>
  <c r="Y489" i="2"/>
  <c r="G491" i="2"/>
  <c r="K491" i="2"/>
  <c r="O491" i="2"/>
  <c r="S491" i="2"/>
  <c r="W491" i="2"/>
  <c r="AA491" i="2"/>
  <c r="F497" i="2"/>
  <c r="J497" i="2"/>
  <c r="N497" i="2"/>
  <c r="R497" i="2"/>
  <c r="V497" i="2"/>
  <c r="Z497" i="2"/>
  <c r="G505" i="2"/>
  <c r="K505" i="2"/>
  <c r="O505" i="2"/>
  <c r="S505" i="2"/>
  <c r="W505" i="2"/>
  <c r="AA505" i="2"/>
  <c r="E507" i="2"/>
  <c r="I507" i="2"/>
  <c r="M507" i="2"/>
  <c r="Q507" i="2"/>
  <c r="U507" i="2"/>
  <c r="Y507" i="2"/>
  <c r="G509" i="2"/>
  <c r="K509" i="2"/>
  <c r="O509" i="2"/>
  <c r="S509" i="2"/>
  <c r="W509" i="2"/>
  <c r="AA509" i="2"/>
  <c r="E511" i="2"/>
  <c r="I511" i="2"/>
  <c r="M511" i="2"/>
  <c r="Q511" i="2"/>
  <c r="U511" i="2"/>
  <c r="Y511" i="2"/>
  <c r="G513" i="2"/>
  <c r="K513" i="2"/>
  <c r="O513" i="2"/>
  <c r="S513" i="2"/>
  <c r="W513" i="2"/>
  <c r="AA513" i="2"/>
  <c r="E515" i="2"/>
  <c r="I515" i="2"/>
  <c r="M515" i="2"/>
  <c r="Q515" i="2"/>
  <c r="U515" i="2"/>
  <c r="Y515" i="2"/>
  <c r="G517" i="2"/>
  <c r="K517" i="2"/>
  <c r="O517" i="2"/>
  <c r="S517" i="2"/>
  <c r="W517" i="2"/>
  <c r="AA517" i="2"/>
  <c r="E519" i="2"/>
  <c r="I519" i="2"/>
  <c r="M519" i="2"/>
  <c r="Q519" i="2"/>
  <c r="U519" i="2"/>
  <c r="Y519" i="2"/>
  <c r="G521" i="2"/>
  <c r="K521" i="2"/>
  <c r="O521" i="2"/>
  <c r="S521" i="2"/>
  <c r="W521" i="2"/>
  <c r="AA521" i="2"/>
  <c r="E523" i="2"/>
  <c r="I523" i="2"/>
  <c r="M523" i="2"/>
  <c r="Q523" i="2"/>
  <c r="U523" i="2"/>
  <c r="Y523" i="2"/>
  <c r="G525" i="2"/>
  <c r="K525" i="2"/>
  <c r="O525" i="2"/>
  <c r="S525" i="2"/>
  <c r="W525" i="2"/>
  <c r="AA525" i="2"/>
  <c r="E527" i="2"/>
  <c r="I527" i="2"/>
  <c r="M527" i="2"/>
  <c r="Q527" i="2"/>
  <c r="U527" i="2"/>
  <c r="Y527" i="2"/>
  <c r="G529" i="2"/>
  <c r="K529" i="2"/>
  <c r="O529" i="2"/>
  <c r="S529" i="2"/>
  <c r="W529" i="2"/>
  <c r="AA529" i="2"/>
  <c r="E531" i="2"/>
  <c r="I531" i="2"/>
  <c r="M531" i="2"/>
  <c r="Q531" i="2"/>
  <c r="U531" i="2"/>
  <c r="Y531" i="2"/>
  <c r="F533" i="2"/>
  <c r="J533" i="2"/>
  <c r="N533" i="2"/>
  <c r="R533" i="2"/>
  <c r="V533" i="2"/>
  <c r="Z533" i="2"/>
  <c r="F541" i="2"/>
  <c r="J541" i="2"/>
  <c r="N541" i="2"/>
  <c r="R541" i="2"/>
  <c r="Y545" i="2"/>
  <c r="U545" i="2"/>
  <c r="Q545" i="2"/>
  <c r="M545" i="2"/>
  <c r="I545" i="2"/>
  <c r="E545" i="2"/>
  <c r="AA545" i="2"/>
  <c r="W545" i="2"/>
  <c r="S545" i="2"/>
  <c r="O545" i="2"/>
  <c r="K545" i="2"/>
  <c r="G545" i="2"/>
  <c r="J545" i="2"/>
  <c r="R545" i="2"/>
  <c r="Z545" i="2"/>
  <c r="AA549" i="2"/>
  <c r="W549" i="2"/>
  <c r="S549" i="2"/>
  <c r="O549" i="2"/>
  <c r="K549" i="2"/>
  <c r="G549" i="2"/>
  <c r="Y549" i="2"/>
  <c r="U549" i="2"/>
  <c r="Q549" i="2"/>
  <c r="M549" i="2"/>
  <c r="I549" i="2"/>
  <c r="E549" i="2"/>
  <c r="J549" i="2"/>
  <c r="R549" i="2"/>
  <c r="Z549" i="2"/>
  <c r="Z553" i="2"/>
  <c r="V553" i="2"/>
  <c r="R553" i="2"/>
  <c r="N553" i="2"/>
  <c r="J553" i="2"/>
  <c r="F553" i="2"/>
  <c r="AB553" i="2"/>
  <c r="X553" i="2"/>
  <c r="T553" i="2"/>
  <c r="P553" i="2"/>
  <c r="L553" i="2"/>
  <c r="H553" i="2"/>
  <c r="D553" i="2"/>
  <c r="K553" i="2"/>
  <c r="S553" i="2"/>
  <c r="AA553" i="2"/>
  <c r="I555" i="2"/>
  <c r="Q555" i="2"/>
  <c r="G557" i="2"/>
  <c r="O557" i="2"/>
  <c r="Z561" i="2"/>
  <c r="V561" i="2"/>
  <c r="R561" i="2"/>
  <c r="N561" i="2"/>
  <c r="J561" i="2"/>
  <c r="F561" i="2"/>
  <c r="AB561" i="2"/>
  <c r="X561" i="2"/>
  <c r="T561" i="2"/>
  <c r="P561" i="2"/>
  <c r="L561" i="2"/>
  <c r="H561" i="2"/>
  <c r="D561" i="2"/>
  <c r="K561" i="2"/>
  <c r="S561" i="2"/>
  <c r="AA561" i="2"/>
  <c r="I563" i="2"/>
  <c r="Q563" i="2"/>
  <c r="F565" i="2"/>
  <c r="N565" i="2"/>
  <c r="I567" i="2"/>
  <c r="Q567" i="2"/>
  <c r="F569" i="2"/>
  <c r="N569" i="2"/>
  <c r="I571" i="2"/>
  <c r="Q571" i="2"/>
  <c r="F573" i="2"/>
  <c r="N573" i="2"/>
  <c r="I575" i="2"/>
  <c r="Q575" i="2"/>
  <c r="H577" i="2"/>
  <c r="K581" i="2"/>
  <c r="Y585" i="2"/>
  <c r="U585" i="2"/>
  <c r="Q585" i="2"/>
  <c r="M585" i="2"/>
  <c r="I585" i="2"/>
  <c r="E585" i="2"/>
  <c r="AB585" i="2"/>
  <c r="X585" i="2"/>
  <c r="T585" i="2"/>
  <c r="P585" i="2"/>
  <c r="L585" i="2"/>
  <c r="H585" i="2"/>
  <c r="D585" i="2"/>
  <c r="AA585" i="2"/>
  <c r="W585" i="2"/>
  <c r="S585" i="2"/>
  <c r="O585" i="2"/>
  <c r="K585" i="2"/>
  <c r="G585" i="2"/>
  <c r="R585" i="2"/>
  <c r="Z587" i="2"/>
  <c r="V587" i="2"/>
  <c r="R587" i="2"/>
  <c r="N587" i="2"/>
  <c r="J587" i="2"/>
  <c r="F587" i="2"/>
  <c r="Y587" i="2"/>
  <c r="U587" i="2"/>
  <c r="Q587" i="2"/>
  <c r="M587" i="2"/>
  <c r="I587" i="2"/>
  <c r="E587" i="2"/>
  <c r="AB587" i="2"/>
  <c r="X587" i="2"/>
  <c r="T587" i="2"/>
  <c r="P587" i="2"/>
  <c r="L587" i="2"/>
  <c r="H587" i="2"/>
  <c r="D587" i="2"/>
  <c r="S587" i="2"/>
  <c r="AB759" i="2"/>
  <c r="X759" i="2"/>
  <c r="T759" i="2"/>
  <c r="P759" i="2"/>
  <c r="L759" i="2"/>
  <c r="H759" i="2"/>
  <c r="D759" i="2"/>
  <c r="Z759" i="2"/>
  <c r="U759" i="2"/>
  <c r="O759" i="2"/>
  <c r="J759" i="2"/>
  <c r="E759" i="2"/>
  <c r="W759" i="2"/>
  <c r="R759" i="2"/>
  <c r="M759" i="2"/>
  <c r="G759" i="2"/>
  <c r="V759" i="2"/>
  <c r="K759" i="2"/>
  <c r="S759" i="2"/>
  <c r="I759" i="2"/>
  <c r="AA759" i="2"/>
  <c r="Q759" i="2"/>
  <c r="F759" i="2"/>
  <c r="G423" i="2"/>
  <c r="K423" i="2"/>
  <c r="O423" i="2"/>
  <c r="S423" i="2"/>
  <c r="W423" i="2"/>
  <c r="AA423" i="2"/>
  <c r="G429" i="2"/>
  <c r="K429" i="2"/>
  <c r="O429" i="2"/>
  <c r="S429" i="2"/>
  <c r="W429" i="2"/>
  <c r="AA429" i="2"/>
  <c r="G497" i="2"/>
  <c r="K497" i="2"/>
  <c r="O497" i="2"/>
  <c r="S497" i="2"/>
  <c r="W497" i="2"/>
  <c r="AA497" i="2"/>
  <c r="G533" i="2"/>
  <c r="K533" i="2"/>
  <c r="O533" i="2"/>
  <c r="S533" i="2"/>
  <c r="W533" i="2"/>
  <c r="AA533" i="2"/>
  <c r="AA541" i="2"/>
  <c r="W541" i="2"/>
  <c r="S541" i="2"/>
  <c r="Y541" i="2"/>
  <c r="U541" i="2"/>
  <c r="G541" i="2"/>
  <c r="K541" i="2"/>
  <c r="O541" i="2"/>
  <c r="T541" i="2"/>
  <c r="AB541" i="2"/>
  <c r="AB555" i="2"/>
  <c r="X555" i="2"/>
  <c r="T555" i="2"/>
  <c r="P555" i="2"/>
  <c r="L555" i="2"/>
  <c r="H555" i="2"/>
  <c r="D555" i="2"/>
  <c r="Z555" i="2"/>
  <c r="V555" i="2"/>
  <c r="R555" i="2"/>
  <c r="N555" i="2"/>
  <c r="J555" i="2"/>
  <c r="F555" i="2"/>
  <c r="K555" i="2"/>
  <c r="S555" i="2"/>
  <c r="AA555" i="2"/>
  <c r="AB563" i="2"/>
  <c r="X563" i="2"/>
  <c r="T563" i="2"/>
  <c r="P563" i="2"/>
  <c r="L563" i="2"/>
  <c r="H563" i="2"/>
  <c r="D563" i="2"/>
  <c r="Z563" i="2"/>
  <c r="V563" i="2"/>
  <c r="R563" i="2"/>
  <c r="N563" i="2"/>
  <c r="J563" i="2"/>
  <c r="F563" i="2"/>
  <c r="K563" i="2"/>
  <c r="S563" i="2"/>
  <c r="AA563" i="2"/>
  <c r="Z567" i="2"/>
  <c r="V567" i="2"/>
  <c r="R567" i="2"/>
  <c r="N567" i="2"/>
  <c r="J567" i="2"/>
  <c r="F567" i="2"/>
  <c r="AB567" i="2"/>
  <c r="X567" i="2"/>
  <c r="T567" i="2"/>
  <c r="P567" i="2"/>
  <c r="L567" i="2"/>
  <c r="H567" i="2"/>
  <c r="D567" i="2"/>
  <c r="K567" i="2"/>
  <c r="S567" i="2"/>
  <c r="AA567" i="2"/>
  <c r="AB571" i="2"/>
  <c r="X571" i="2"/>
  <c r="T571" i="2"/>
  <c r="P571" i="2"/>
  <c r="L571" i="2"/>
  <c r="H571" i="2"/>
  <c r="D571" i="2"/>
  <c r="Z571" i="2"/>
  <c r="V571" i="2"/>
  <c r="R571" i="2"/>
  <c r="N571" i="2"/>
  <c r="J571" i="2"/>
  <c r="F571" i="2"/>
  <c r="K571" i="2"/>
  <c r="S571" i="2"/>
  <c r="AA571" i="2"/>
  <c r="Z575" i="2"/>
  <c r="V575" i="2"/>
  <c r="R575" i="2"/>
  <c r="N575" i="2"/>
  <c r="J575" i="2"/>
  <c r="F575" i="2"/>
  <c r="AB575" i="2"/>
  <c r="X575" i="2"/>
  <c r="T575" i="2"/>
  <c r="P575" i="2"/>
  <c r="L575" i="2"/>
  <c r="H575" i="2"/>
  <c r="D575" i="2"/>
  <c r="K575" i="2"/>
  <c r="S575" i="2"/>
  <c r="AA575" i="2"/>
  <c r="Z597" i="2"/>
  <c r="V597" i="2"/>
  <c r="R597" i="2"/>
  <c r="N597" i="2"/>
  <c r="J597" i="2"/>
  <c r="F597" i="2"/>
  <c r="Y597" i="2"/>
  <c r="U597" i="2"/>
  <c r="Q597" i="2"/>
  <c r="M597" i="2"/>
  <c r="I597" i="2"/>
  <c r="E597" i="2"/>
  <c r="AB597" i="2"/>
  <c r="X597" i="2"/>
  <c r="T597" i="2"/>
  <c r="P597" i="2"/>
  <c r="L597" i="2"/>
  <c r="H597" i="2"/>
  <c r="D597" i="2"/>
  <c r="S597" i="2"/>
  <c r="Z605" i="2"/>
  <c r="V605" i="2"/>
  <c r="R605" i="2"/>
  <c r="N605" i="2"/>
  <c r="J605" i="2"/>
  <c r="F605" i="2"/>
  <c r="Y605" i="2"/>
  <c r="U605" i="2"/>
  <c r="Q605" i="2"/>
  <c r="M605" i="2"/>
  <c r="I605" i="2"/>
  <c r="E605" i="2"/>
  <c r="AB605" i="2"/>
  <c r="X605" i="2"/>
  <c r="T605" i="2"/>
  <c r="P605" i="2"/>
  <c r="L605" i="2"/>
  <c r="H605" i="2"/>
  <c r="D605" i="2"/>
  <c r="S605" i="2"/>
  <c r="Z613" i="2"/>
  <c r="V613" i="2"/>
  <c r="R613" i="2"/>
  <c r="N613" i="2"/>
  <c r="J613" i="2"/>
  <c r="F613" i="2"/>
  <c r="Y613" i="2"/>
  <c r="U613" i="2"/>
  <c r="Q613" i="2"/>
  <c r="M613" i="2"/>
  <c r="I613" i="2"/>
  <c r="E613" i="2"/>
  <c r="AB613" i="2"/>
  <c r="X613" i="2"/>
  <c r="T613" i="2"/>
  <c r="P613" i="2"/>
  <c r="L613" i="2"/>
  <c r="H613" i="2"/>
  <c r="D613" i="2"/>
  <c r="S613" i="2"/>
  <c r="Z621" i="2"/>
  <c r="V621" i="2"/>
  <c r="R621" i="2"/>
  <c r="N621" i="2"/>
  <c r="J621" i="2"/>
  <c r="F621" i="2"/>
  <c r="Y621" i="2"/>
  <c r="U621" i="2"/>
  <c r="Q621" i="2"/>
  <c r="M621" i="2"/>
  <c r="I621" i="2"/>
  <c r="E621" i="2"/>
  <c r="AB621" i="2"/>
  <c r="X621" i="2"/>
  <c r="T621" i="2"/>
  <c r="P621" i="2"/>
  <c r="L621" i="2"/>
  <c r="H621" i="2"/>
  <c r="D621" i="2"/>
  <c r="S621" i="2"/>
  <c r="Z629" i="2"/>
  <c r="V629" i="2"/>
  <c r="R629" i="2"/>
  <c r="N629" i="2"/>
  <c r="J629" i="2"/>
  <c r="F629" i="2"/>
  <c r="Y629" i="2"/>
  <c r="U629" i="2"/>
  <c r="Q629" i="2"/>
  <c r="M629" i="2"/>
  <c r="I629" i="2"/>
  <c r="E629" i="2"/>
  <c r="AB629" i="2"/>
  <c r="X629" i="2"/>
  <c r="T629" i="2"/>
  <c r="P629" i="2"/>
  <c r="L629" i="2"/>
  <c r="H629" i="2"/>
  <c r="D629" i="2"/>
  <c r="S629" i="2"/>
  <c r="E327" i="2"/>
  <c r="I327" i="2"/>
  <c r="M327" i="2"/>
  <c r="Q327" i="2"/>
  <c r="U327" i="2"/>
  <c r="G329" i="2"/>
  <c r="K329" i="2"/>
  <c r="O329" i="2"/>
  <c r="S329" i="2"/>
  <c r="W329" i="2"/>
  <c r="G343" i="2"/>
  <c r="K343" i="2"/>
  <c r="O343" i="2"/>
  <c r="S343" i="2"/>
  <c r="W343" i="2"/>
  <c r="E345" i="2"/>
  <c r="I345" i="2"/>
  <c r="M345" i="2"/>
  <c r="Q345" i="2"/>
  <c r="U345" i="2"/>
  <c r="G347" i="2"/>
  <c r="K347" i="2"/>
  <c r="O347" i="2"/>
  <c r="S347" i="2"/>
  <c r="W347" i="2"/>
  <c r="E349" i="2"/>
  <c r="I349" i="2"/>
  <c r="M349" i="2"/>
  <c r="Q349" i="2"/>
  <c r="U349" i="2"/>
  <c r="G351" i="2"/>
  <c r="K351" i="2"/>
  <c r="O351" i="2"/>
  <c r="S351" i="2"/>
  <c r="W351" i="2"/>
  <c r="E353" i="2"/>
  <c r="I353" i="2"/>
  <c r="M353" i="2"/>
  <c r="Q353" i="2"/>
  <c r="U353" i="2"/>
  <c r="G355" i="2"/>
  <c r="K355" i="2"/>
  <c r="O355" i="2"/>
  <c r="S355" i="2"/>
  <c r="W355" i="2"/>
  <c r="G361" i="2"/>
  <c r="K361" i="2"/>
  <c r="O361" i="2"/>
  <c r="S361" i="2"/>
  <c r="W361" i="2"/>
  <c r="E371" i="2"/>
  <c r="I371" i="2"/>
  <c r="M371" i="2"/>
  <c r="Q371" i="2"/>
  <c r="U371" i="2"/>
  <c r="G373" i="2"/>
  <c r="K373" i="2"/>
  <c r="O373" i="2"/>
  <c r="S373" i="2"/>
  <c r="W373" i="2"/>
  <c r="G379" i="2"/>
  <c r="K379" i="2"/>
  <c r="O379" i="2"/>
  <c r="S379" i="2"/>
  <c r="W379" i="2"/>
  <c r="E381" i="2"/>
  <c r="I381" i="2"/>
  <c r="M381" i="2"/>
  <c r="Q381" i="2"/>
  <c r="U381" i="2"/>
  <c r="E387" i="2"/>
  <c r="I387" i="2"/>
  <c r="M387" i="2"/>
  <c r="Q387" i="2"/>
  <c r="U387" i="2"/>
  <c r="G389" i="2"/>
  <c r="K389" i="2"/>
  <c r="O389" i="2"/>
  <c r="S389" i="2"/>
  <c r="W389" i="2"/>
  <c r="E391" i="2"/>
  <c r="I391" i="2"/>
  <c r="M391" i="2"/>
  <c r="Q391" i="2"/>
  <c r="U391" i="2"/>
  <c r="D423" i="2"/>
  <c r="H423" i="2"/>
  <c r="L423" i="2"/>
  <c r="P423" i="2"/>
  <c r="T423" i="2"/>
  <c r="X423" i="2"/>
  <c r="D429" i="2"/>
  <c r="H429" i="2"/>
  <c r="L429" i="2"/>
  <c r="P429" i="2"/>
  <c r="T429" i="2"/>
  <c r="X429" i="2"/>
  <c r="T9" i="3"/>
  <c r="T10" i="3" s="1"/>
  <c r="T11" i="3" s="1"/>
  <c r="G459" i="2"/>
  <c r="K459" i="2"/>
  <c r="O459" i="2"/>
  <c r="S459" i="2"/>
  <c r="W459" i="2"/>
  <c r="AA459" i="2"/>
  <c r="E461" i="2"/>
  <c r="I461" i="2"/>
  <c r="M461" i="2"/>
  <c r="Q461" i="2"/>
  <c r="U461" i="2"/>
  <c r="G463" i="2"/>
  <c r="K463" i="2"/>
  <c r="O463" i="2"/>
  <c r="S463" i="2"/>
  <c r="W463" i="2"/>
  <c r="Q465" i="2"/>
  <c r="U465" i="2"/>
  <c r="I471" i="2"/>
  <c r="M471" i="2"/>
  <c r="Q471" i="2"/>
  <c r="U471" i="2"/>
  <c r="G473" i="2"/>
  <c r="K473" i="2"/>
  <c r="O473" i="2"/>
  <c r="S473" i="2"/>
  <c r="W473" i="2"/>
  <c r="E475" i="2"/>
  <c r="I475" i="2"/>
  <c r="M475" i="2"/>
  <c r="Q475" i="2"/>
  <c r="U475" i="2"/>
  <c r="I481" i="2"/>
  <c r="M481" i="2"/>
  <c r="Q481" i="2"/>
  <c r="U481" i="2"/>
  <c r="E487" i="2"/>
  <c r="I487" i="2"/>
  <c r="M487" i="2"/>
  <c r="Q487" i="2"/>
  <c r="U487" i="2"/>
  <c r="G489" i="2"/>
  <c r="K489" i="2"/>
  <c r="O489" i="2"/>
  <c r="S489" i="2"/>
  <c r="W489" i="2"/>
  <c r="E491" i="2"/>
  <c r="I491" i="2"/>
  <c r="M491" i="2"/>
  <c r="Q491" i="2"/>
  <c r="U491" i="2"/>
  <c r="D497" i="2"/>
  <c r="H497" i="2"/>
  <c r="L497" i="2"/>
  <c r="P497" i="2"/>
  <c r="T497" i="2"/>
  <c r="X497" i="2"/>
  <c r="E505" i="2"/>
  <c r="I505" i="2"/>
  <c r="M505" i="2"/>
  <c r="Q505" i="2"/>
  <c r="U505" i="2"/>
  <c r="G507" i="2"/>
  <c r="K507" i="2"/>
  <c r="O507" i="2"/>
  <c r="S507" i="2"/>
  <c r="W507" i="2"/>
  <c r="E509" i="2"/>
  <c r="I509" i="2"/>
  <c r="M509" i="2"/>
  <c r="Q509" i="2"/>
  <c r="U509" i="2"/>
  <c r="G511" i="2"/>
  <c r="K511" i="2"/>
  <c r="O511" i="2"/>
  <c r="S511" i="2"/>
  <c r="W511" i="2"/>
  <c r="E513" i="2"/>
  <c r="I513" i="2"/>
  <c r="M513" i="2"/>
  <c r="Q513" i="2"/>
  <c r="U513" i="2"/>
  <c r="G515" i="2"/>
  <c r="K515" i="2"/>
  <c r="O515" i="2"/>
  <c r="S515" i="2"/>
  <c r="W515" i="2"/>
  <c r="I517" i="2"/>
  <c r="M517" i="2"/>
  <c r="Q517" i="2"/>
  <c r="U517" i="2"/>
  <c r="G519" i="2"/>
  <c r="K519" i="2"/>
  <c r="O519" i="2"/>
  <c r="S519" i="2"/>
  <c r="W519" i="2"/>
  <c r="I521" i="2"/>
  <c r="M521" i="2"/>
  <c r="Q521" i="2"/>
  <c r="U521" i="2"/>
  <c r="G523" i="2"/>
  <c r="K523" i="2"/>
  <c r="O523" i="2"/>
  <c r="S523" i="2"/>
  <c r="W523" i="2"/>
  <c r="E525" i="2"/>
  <c r="I525" i="2"/>
  <c r="M525" i="2"/>
  <c r="Q525" i="2"/>
  <c r="U525" i="2"/>
  <c r="G527" i="2"/>
  <c r="K527" i="2"/>
  <c r="O527" i="2"/>
  <c r="S527" i="2"/>
  <c r="W527" i="2"/>
  <c r="E529" i="2"/>
  <c r="I529" i="2"/>
  <c r="M529" i="2"/>
  <c r="Q529" i="2"/>
  <c r="U529" i="2"/>
  <c r="G531" i="2"/>
  <c r="K531" i="2"/>
  <c r="O531" i="2"/>
  <c r="S531" i="2"/>
  <c r="W531" i="2"/>
  <c r="D533" i="2"/>
  <c r="H533" i="2"/>
  <c r="L533" i="2"/>
  <c r="P533" i="2"/>
  <c r="T533" i="2"/>
  <c r="X533" i="2"/>
  <c r="D541" i="2"/>
  <c r="H541" i="2"/>
  <c r="L541" i="2"/>
  <c r="P541" i="2"/>
  <c r="V541" i="2"/>
  <c r="F545" i="2"/>
  <c r="N545" i="2"/>
  <c r="V545" i="2"/>
  <c r="F549" i="2"/>
  <c r="N549" i="2"/>
  <c r="V549" i="2"/>
  <c r="G553" i="2"/>
  <c r="O553" i="2"/>
  <c r="W553" i="2"/>
  <c r="E555" i="2"/>
  <c r="M555" i="2"/>
  <c r="U555" i="2"/>
  <c r="Z557" i="2"/>
  <c r="V557" i="2"/>
  <c r="R557" i="2"/>
  <c r="N557" i="2"/>
  <c r="J557" i="2"/>
  <c r="F557" i="2"/>
  <c r="AB557" i="2"/>
  <c r="X557" i="2"/>
  <c r="T557" i="2"/>
  <c r="P557" i="2"/>
  <c r="L557" i="2"/>
  <c r="H557" i="2"/>
  <c r="D557" i="2"/>
  <c r="K557" i="2"/>
  <c r="S557" i="2"/>
  <c r="AA557" i="2"/>
  <c r="G561" i="2"/>
  <c r="O561" i="2"/>
  <c r="W561" i="2"/>
  <c r="E563" i="2"/>
  <c r="M563" i="2"/>
  <c r="U563" i="2"/>
  <c r="Y565" i="2"/>
  <c r="U565" i="2"/>
  <c r="Q565" i="2"/>
  <c r="M565" i="2"/>
  <c r="I565" i="2"/>
  <c r="E565" i="2"/>
  <c r="AA565" i="2"/>
  <c r="W565" i="2"/>
  <c r="S565" i="2"/>
  <c r="O565" i="2"/>
  <c r="K565" i="2"/>
  <c r="G565" i="2"/>
  <c r="J565" i="2"/>
  <c r="R565" i="2"/>
  <c r="Z565" i="2"/>
  <c r="E567" i="2"/>
  <c r="M567" i="2"/>
  <c r="U567" i="2"/>
  <c r="AA569" i="2"/>
  <c r="W569" i="2"/>
  <c r="S569" i="2"/>
  <c r="O569" i="2"/>
  <c r="K569" i="2"/>
  <c r="G569" i="2"/>
  <c r="Y569" i="2"/>
  <c r="U569" i="2"/>
  <c r="Q569" i="2"/>
  <c r="M569" i="2"/>
  <c r="I569" i="2"/>
  <c r="E569" i="2"/>
  <c r="J569" i="2"/>
  <c r="R569" i="2"/>
  <c r="Z569" i="2"/>
  <c r="E571" i="2"/>
  <c r="M571" i="2"/>
  <c r="U571" i="2"/>
  <c r="Y573" i="2"/>
  <c r="U573" i="2"/>
  <c r="Q573" i="2"/>
  <c r="M573" i="2"/>
  <c r="I573" i="2"/>
  <c r="E573" i="2"/>
  <c r="AA573" i="2"/>
  <c r="W573" i="2"/>
  <c r="S573" i="2"/>
  <c r="O573" i="2"/>
  <c r="K573" i="2"/>
  <c r="G573" i="2"/>
  <c r="J573" i="2"/>
  <c r="R573" i="2"/>
  <c r="Z573" i="2"/>
  <c r="E575" i="2"/>
  <c r="M575" i="2"/>
  <c r="U575" i="2"/>
  <c r="AA577" i="2"/>
  <c r="W577" i="2"/>
  <c r="S577" i="2"/>
  <c r="O577" i="2"/>
  <c r="K577" i="2"/>
  <c r="G577" i="2"/>
  <c r="Z577" i="2"/>
  <c r="V577" i="2"/>
  <c r="R577" i="2"/>
  <c r="N577" i="2"/>
  <c r="J577" i="2"/>
  <c r="F577" i="2"/>
  <c r="Y577" i="2"/>
  <c r="U577" i="2"/>
  <c r="Q577" i="2"/>
  <c r="M577" i="2"/>
  <c r="I577" i="2"/>
  <c r="E577" i="2"/>
  <c r="P577" i="2"/>
  <c r="Z581" i="2"/>
  <c r="V581" i="2"/>
  <c r="R581" i="2"/>
  <c r="N581" i="2"/>
  <c r="J581" i="2"/>
  <c r="F581" i="2"/>
  <c r="Y581" i="2"/>
  <c r="U581" i="2"/>
  <c r="Q581" i="2"/>
  <c r="M581" i="2"/>
  <c r="I581" i="2"/>
  <c r="E581" i="2"/>
  <c r="AB581" i="2"/>
  <c r="X581" i="2"/>
  <c r="T581" i="2"/>
  <c r="P581" i="2"/>
  <c r="L581" i="2"/>
  <c r="H581" i="2"/>
  <c r="D581" i="2"/>
  <c r="S581" i="2"/>
  <c r="J585" i="2"/>
  <c r="Z585" i="2"/>
  <c r="K587" i="2"/>
  <c r="AA587" i="2"/>
  <c r="G597" i="2"/>
  <c r="W597" i="2"/>
  <c r="G605" i="2"/>
  <c r="W605" i="2"/>
  <c r="G613" i="2"/>
  <c r="W613" i="2"/>
  <c r="G621" i="2"/>
  <c r="W621" i="2"/>
  <c r="G629" i="2"/>
  <c r="W629" i="2"/>
  <c r="AB749" i="2"/>
  <c r="X749" i="2"/>
  <c r="T749" i="2"/>
  <c r="P749" i="2"/>
  <c r="L749" i="2"/>
  <c r="H749" i="2"/>
  <c r="D749" i="2"/>
  <c r="Z749" i="2"/>
  <c r="U749" i="2"/>
  <c r="O749" i="2"/>
  <c r="J749" i="2"/>
  <c r="E749" i="2"/>
  <c r="W749" i="2"/>
  <c r="R749" i="2"/>
  <c r="M749" i="2"/>
  <c r="G749" i="2"/>
  <c r="V749" i="2"/>
  <c r="K749" i="2"/>
  <c r="S749" i="2"/>
  <c r="I749" i="2"/>
  <c r="AA749" i="2"/>
  <c r="Q749" i="2"/>
  <c r="F749" i="2"/>
  <c r="Y759" i="2"/>
  <c r="AB1047" i="2"/>
  <c r="X1047" i="2"/>
  <c r="T1047" i="2"/>
  <c r="P1047" i="2"/>
  <c r="L1047" i="2"/>
  <c r="H1047" i="2"/>
  <c r="D1047" i="2"/>
  <c r="W1047" i="2"/>
  <c r="R1047" i="2"/>
  <c r="M1047" i="2"/>
  <c r="G1047" i="2"/>
  <c r="AA1047" i="2"/>
  <c r="V1047" i="2"/>
  <c r="Q1047" i="2"/>
  <c r="K1047" i="2"/>
  <c r="F1047" i="2"/>
  <c r="U1047" i="2"/>
  <c r="J1047" i="2"/>
  <c r="S1047" i="2"/>
  <c r="I1047" i="2"/>
  <c r="O1047" i="2"/>
  <c r="N1047" i="2"/>
  <c r="Z1047" i="2"/>
  <c r="E1047" i="2"/>
  <c r="Y1047" i="2"/>
  <c r="F579" i="2"/>
  <c r="J579" i="2"/>
  <c r="N579" i="2"/>
  <c r="R579" i="2"/>
  <c r="V579" i="2"/>
  <c r="Z579" i="2"/>
  <c r="F583" i="2"/>
  <c r="J583" i="2"/>
  <c r="N583" i="2"/>
  <c r="R583" i="2"/>
  <c r="V583" i="2"/>
  <c r="Z583" i="2"/>
  <c r="F591" i="2"/>
  <c r="J591" i="2"/>
  <c r="N591" i="2"/>
  <c r="R591" i="2"/>
  <c r="V591" i="2"/>
  <c r="Z591" i="2"/>
  <c r="F595" i="2"/>
  <c r="J595" i="2"/>
  <c r="N595" i="2"/>
  <c r="R595" i="2"/>
  <c r="V595" i="2"/>
  <c r="Z595" i="2"/>
  <c r="F599" i="2"/>
  <c r="J599" i="2"/>
  <c r="N599" i="2"/>
  <c r="R599" i="2"/>
  <c r="V599" i="2"/>
  <c r="Z599" i="2"/>
  <c r="F603" i="2"/>
  <c r="J603" i="2"/>
  <c r="N603" i="2"/>
  <c r="R603" i="2"/>
  <c r="V603" i="2"/>
  <c r="Z603" i="2"/>
  <c r="F607" i="2"/>
  <c r="J607" i="2"/>
  <c r="N607" i="2"/>
  <c r="R607" i="2"/>
  <c r="V607" i="2"/>
  <c r="Z607" i="2"/>
  <c r="F611" i="2"/>
  <c r="J611" i="2"/>
  <c r="N611" i="2"/>
  <c r="R611" i="2"/>
  <c r="V611" i="2"/>
  <c r="Z611" i="2"/>
  <c r="F615" i="2"/>
  <c r="J615" i="2"/>
  <c r="N615" i="2"/>
  <c r="R615" i="2"/>
  <c r="V615" i="2"/>
  <c r="Z615" i="2"/>
  <c r="F619" i="2"/>
  <c r="J619" i="2"/>
  <c r="N619" i="2"/>
  <c r="R619" i="2"/>
  <c r="V619" i="2"/>
  <c r="Z619" i="2"/>
  <c r="F623" i="2"/>
  <c r="J623" i="2"/>
  <c r="N623" i="2"/>
  <c r="R623" i="2"/>
  <c r="V623" i="2"/>
  <c r="Z623" i="2"/>
  <c r="F627" i="2"/>
  <c r="J627" i="2"/>
  <c r="N627" i="2"/>
  <c r="R627" i="2"/>
  <c r="V627" i="2"/>
  <c r="Z627" i="2"/>
  <c r="F631" i="2"/>
  <c r="J631" i="2"/>
  <c r="N631" i="2"/>
  <c r="R631" i="2"/>
  <c r="V631" i="2"/>
  <c r="Z631" i="2"/>
  <c r="F635" i="2"/>
  <c r="J635" i="2"/>
  <c r="N635" i="2"/>
  <c r="S635" i="2"/>
  <c r="I637" i="2"/>
  <c r="Q637" i="2"/>
  <c r="I741" i="2"/>
  <c r="K743" i="2"/>
  <c r="H751" i="2"/>
  <c r="K757" i="2"/>
  <c r="AA763" i="2"/>
  <c r="W763" i="2"/>
  <c r="S763" i="2"/>
  <c r="O763" i="2"/>
  <c r="K763" i="2"/>
  <c r="G763" i="2"/>
  <c r="Z763" i="2"/>
  <c r="U763" i="2"/>
  <c r="P763" i="2"/>
  <c r="J763" i="2"/>
  <c r="E763" i="2"/>
  <c r="V763" i="2"/>
  <c r="N763" i="2"/>
  <c r="H763" i="2"/>
  <c r="Y763" i="2"/>
  <c r="R763" i="2"/>
  <c r="L763" i="2"/>
  <c r="D763" i="2"/>
  <c r="Q763" i="2"/>
  <c r="Y767" i="2"/>
  <c r="U767" i="2"/>
  <c r="Q767" i="2"/>
  <c r="M767" i="2"/>
  <c r="I767" i="2"/>
  <c r="E767" i="2"/>
  <c r="Z767" i="2"/>
  <c r="T767" i="2"/>
  <c r="O767" i="2"/>
  <c r="J767" i="2"/>
  <c r="D767" i="2"/>
  <c r="X767" i="2"/>
  <c r="R767" i="2"/>
  <c r="K767" i="2"/>
  <c r="AB767" i="2"/>
  <c r="V767" i="2"/>
  <c r="N767" i="2"/>
  <c r="G767" i="2"/>
  <c r="P767" i="2"/>
  <c r="AB1029" i="2"/>
  <c r="X1029" i="2"/>
  <c r="T1029" i="2"/>
  <c r="P1029" i="2"/>
  <c r="L1029" i="2"/>
  <c r="H1029" i="2"/>
  <c r="D1029" i="2"/>
  <c r="Z1029" i="2"/>
  <c r="U1029" i="2"/>
  <c r="O1029" i="2"/>
  <c r="J1029" i="2"/>
  <c r="E1029" i="2"/>
  <c r="Y1029" i="2"/>
  <c r="S1029" i="2"/>
  <c r="N1029" i="2"/>
  <c r="I1029" i="2"/>
  <c r="R1029" i="2"/>
  <c r="G1029" i="2"/>
  <c r="AA1029" i="2"/>
  <c r="Q1029" i="2"/>
  <c r="F1029" i="2"/>
  <c r="V1029" i="2"/>
  <c r="M1029" i="2"/>
  <c r="K1029" i="2"/>
  <c r="G579" i="2"/>
  <c r="K579" i="2"/>
  <c r="O579" i="2"/>
  <c r="S579" i="2"/>
  <c r="W579" i="2"/>
  <c r="AA579" i="2"/>
  <c r="G583" i="2"/>
  <c r="K583" i="2"/>
  <c r="O583" i="2"/>
  <c r="S583" i="2"/>
  <c r="W583" i="2"/>
  <c r="AA583" i="2"/>
  <c r="G591" i="2"/>
  <c r="K591" i="2"/>
  <c r="O591" i="2"/>
  <c r="S591" i="2"/>
  <c r="W591" i="2"/>
  <c r="AA591" i="2"/>
  <c r="G595" i="2"/>
  <c r="K595" i="2"/>
  <c r="O595" i="2"/>
  <c r="S595" i="2"/>
  <c r="W595" i="2"/>
  <c r="AA595" i="2"/>
  <c r="G599" i="2"/>
  <c r="K599" i="2"/>
  <c r="O599" i="2"/>
  <c r="S599" i="2"/>
  <c r="W599" i="2"/>
  <c r="AA599" i="2"/>
  <c r="G603" i="2"/>
  <c r="K603" i="2"/>
  <c r="O603" i="2"/>
  <c r="S603" i="2"/>
  <c r="W603" i="2"/>
  <c r="AA603" i="2"/>
  <c r="G607" i="2"/>
  <c r="K607" i="2"/>
  <c r="O607" i="2"/>
  <c r="S607" i="2"/>
  <c r="W607" i="2"/>
  <c r="AA607" i="2"/>
  <c r="G611" i="2"/>
  <c r="K611" i="2"/>
  <c r="O611" i="2"/>
  <c r="S611" i="2"/>
  <c r="W611" i="2"/>
  <c r="AA611" i="2"/>
  <c r="G615" i="2"/>
  <c r="K615" i="2"/>
  <c r="O615" i="2"/>
  <c r="S615" i="2"/>
  <c r="W615" i="2"/>
  <c r="AA615" i="2"/>
  <c r="G619" i="2"/>
  <c r="K619" i="2"/>
  <c r="O619" i="2"/>
  <c r="S619" i="2"/>
  <c r="W619" i="2"/>
  <c r="AA619" i="2"/>
  <c r="G623" i="2"/>
  <c r="K623" i="2"/>
  <c r="O623" i="2"/>
  <c r="S623" i="2"/>
  <c r="W623" i="2"/>
  <c r="AA623" i="2"/>
  <c r="G627" i="2"/>
  <c r="K627" i="2"/>
  <c r="O627" i="2"/>
  <c r="S627" i="2"/>
  <c r="W627" i="2"/>
  <c r="AA627" i="2"/>
  <c r="G631" i="2"/>
  <c r="K631" i="2"/>
  <c r="O631" i="2"/>
  <c r="S631" i="2"/>
  <c r="W631" i="2"/>
  <c r="AA631" i="2"/>
  <c r="Z635" i="2"/>
  <c r="V635" i="2"/>
  <c r="R635" i="2"/>
  <c r="AB635" i="2"/>
  <c r="X635" i="2"/>
  <c r="T635" i="2"/>
  <c r="G635" i="2"/>
  <c r="K635" i="2"/>
  <c r="O635" i="2"/>
  <c r="U635" i="2"/>
  <c r="Y637" i="2"/>
  <c r="X637" i="2"/>
  <c r="T637" i="2"/>
  <c r="P637" i="2"/>
  <c r="L637" i="2"/>
  <c r="H637" i="2"/>
  <c r="D637" i="2"/>
  <c r="AA637" i="2"/>
  <c r="V637" i="2"/>
  <c r="R637" i="2"/>
  <c r="N637" i="2"/>
  <c r="J637" i="2"/>
  <c r="F637" i="2"/>
  <c r="K637" i="2"/>
  <c r="S637" i="2"/>
  <c r="AB637" i="2"/>
  <c r="Y743" i="2"/>
  <c r="U743" i="2"/>
  <c r="Q743" i="2"/>
  <c r="M743" i="2"/>
  <c r="I743" i="2"/>
  <c r="E743" i="2"/>
  <c r="AB743" i="2"/>
  <c r="W743" i="2"/>
  <c r="R743" i="2"/>
  <c r="L743" i="2"/>
  <c r="G743" i="2"/>
  <c r="Z743" i="2"/>
  <c r="T743" i="2"/>
  <c r="O743" i="2"/>
  <c r="J743" i="2"/>
  <c r="D743" i="2"/>
  <c r="N743" i="2"/>
  <c r="X743" i="2"/>
  <c r="Z757" i="2"/>
  <c r="V757" i="2"/>
  <c r="R757" i="2"/>
  <c r="N757" i="2"/>
  <c r="J757" i="2"/>
  <c r="F757" i="2"/>
  <c r="Y757" i="2"/>
  <c r="T757" i="2"/>
  <c r="O757" i="2"/>
  <c r="I757" i="2"/>
  <c r="D757" i="2"/>
  <c r="AB757" i="2"/>
  <c r="W757" i="2"/>
  <c r="Q757" i="2"/>
  <c r="L757" i="2"/>
  <c r="G757" i="2"/>
  <c r="M757" i="2"/>
  <c r="X757" i="2"/>
  <c r="AB765" i="2"/>
  <c r="X765" i="2"/>
  <c r="T765" i="2"/>
  <c r="P765" i="2"/>
  <c r="L765" i="2"/>
  <c r="H765" i="2"/>
  <c r="D765" i="2"/>
  <c r="Z765" i="2"/>
  <c r="U765" i="2"/>
  <c r="O765" i="2"/>
  <c r="J765" i="2"/>
  <c r="E765" i="2"/>
  <c r="W765" i="2"/>
  <c r="Q765" i="2"/>
  <c r="I765" i="2"/>
  <c r="AA765" i="2"/>
  <c r="S765" i="2"/>
  <c r="M765" i="2"/>
  <c r="F765" i="2"/>
  <c r="R765" i="2"/>
  <c r="Y775" i="2"/>
  <c r="U775" i="2"/>
  <c r="Q775" i="2"/>
  <c r="M775" i="2"/>
  <c r="I775" i="2"/>
  <c r="E775" i="2"/>
  <c r="AB775" i="2"/>
  <c r="W775" i="2"/>
  <c r="R775" i="2"/>
  <c r="L775" i="2"/>
  <c r="G775" i="2"/>
  <c r="V775" i="2"/>
  <c r="O775" i="2"/>
  <c r="H775" i="2"/>
  <c r="AA775" i="2"/>
  <c r="T775" i="2"/>
  <c r="N775" i="2"/>
  <c r="F775" i="2"/>
  <c r="Z775" i="2"/>
  <c r="S775" i="2"/>
  <c r="K775" i="2"/>
  <c r="D775" i="2"/>
  <c r="Y880" i="2"/>
  <c r="U880" i="2"/>
  <c r="Q880" i="2"/>
  <c r="M880" i="2"/>
  <c r="I880" i="2"/>
  <c r="E880" i="2"/>
  <c r="AB880" i="2"/>
  <c r="X880" i="2"/>
  <c r="T880" i="2"/>
  <c r="P880" i="2"/>
  <c r="L880" i="2"/>
  <c r="H880" i="2"/>
  <c r="D880" i="2"/>
  <c r="Z880" i="2"/>
  <c r="R880" i="2"/>
  <c r="J880" i="2"/>
  <c r="W880" i="2"/>
  <c r="O880" i="2"/>
  <c r="G880" i="2"/>
  <c r="N880" i="2"/>
  <c r="AA880" i="2"/>
  <c r="K880" i="2"/>
  <c r="V880" i="2"/>
  <c r="F880" i="2"/>
  <c r="Y969" i="2"/>
  <c r="U969" i="2"/>
  <c r="Q969" i="2"/>
  <c r="M969" i="2"/>
  <c r="I969" i="2"/>
  <c r="E969" i="2"/>
  <c r="X969" i="2"/>
  <c r="S969" i="2"/>
  <c r="N969" i="2"/>
  <c r="H969" i="2"/>
  <c r="AB969" i="2"/>
  <c r="W969" i="2"/>
  <c r="R969" i="2"/>
  <c r="L969" i="2"/>
  <c r="G969" i="2"/>
  <c r="AA969" i="2"/>
  <c r="P969" i="2"/>
  <c r="F969" i="2"/>
  <c r="Z969" i="2"/>
  <c r="O969" i="2"/>
  <c r="D969" i="2"/>
  <c r="T969" i="2"/>
  <c r="K969" i="2"/>
  <c r="J969" i="2"/>
  <c r="D579" i="2"/>
  <c r="H579" i="2"/>
  <c r="L579" i="2"/>
  <c r="P579" i="2"/>
  <c r="T579" i="2"/>
  <c r="X579" i="2"/>
  <c r="D583" i="2"/>
  <c r="H583" i="2"/>
  <c r="L583" i="2"/>
  <c r="P583" i="2"/>
  <c r="T583" i="2"/>
  <c r="X583" i="2"/>
  <c r="D591" i="2"/>
  <c r="H591" i="2"/>
  <c r="L591" i="2"/>
  <c r="P591" i="2"/>
  <c r="T591" i="2"/>
  <c r="X591" i="2"/>
  <c r="D595" i="2"/>
  <c r="H595" i="2"/>
  <c r="L595" i="2"/>
  <c r="P595" i="2"/>
  <c r="T595" i="2"/>
  <c r="X595" i="2"/>
  <c r="D599" i="2"/>
  <c r="H599" i="2"/>
  <c r="L599" i="2"/>
  <c r="P599" i="2"/>
  <c r="T599" i="2"/>
  <c r="X599" i="2"/>
  <c r="D603" i="2"/>
  <c r="H603" i="2"/>
  <c r="L603" i="2"/>
  <c r="P603" i="2"/>
  <c r="T603" i="2"/>
  <c r="X603" i="2"/>
  <c r="D607" i="2"/>
  <c r="H607" i="2"/>
  <c r="L607" i="2"/>
  <c r="P607" i="2"/>
  <c r="T607" i="2"/>
  <c r="X607" i="2"/>
  <c r="D611" i="2"/>
  <c r="H611" i="2"/>
  <c r="L611" i="2"/>
  <c r="P611" i="2"/>
  <c r="T611" i="2"/>
  <c r="X611" i="2"/>
  <c r="D615" i="2"/>
  <c r="H615" i="2"/>
  <c r="L615" i="2"/>
  <c r="P615" i="2"/>
  <c r="T615" i="2"/>
  <c r="X615" i="2"/>
  <c r="D619" i="2"/>
  <c r="H619" i="2"/>
  <c r="L619" i="2"/>
  <c r="P619" i="2"/>
  <c r="T619" i="2"/>
  <c r="X619" i="2"/>
  <c r="D623" i="2"/>
  <c r="H623" i="2"/>
  <c r="L623" i="2"/>
  <c r="P623" i="2"/>
  <c r="T623" i="2"/>
  <c r="X623" i="2"/>
  <c r="D627" i="2"/>
  <c r="H627" i="2"/>
  <c r="L627" i="2"/>
  <c r="P627" i="2"/>
  <c r="T627" i="2"/>
  <c r="X627" i="2"/>
  <c r="D631" i="2"/>
  <c r="H631" i="2"/>
  <c r="L631" i="2"/>
  <c r="P631" i="2"/>
  <c r="T631" i="2"/>
  <c r="X631" i="2"/>
  <c r="D635" i="2"/>
  <c r="H635" i="2"/>
  <c r="L635" i="2"/>
  <c r="P635" i="2"/>
  <c r="W635" i="2"/>
  <c r="E637" i="2"/>
  <c r="M637" i="2"/>
  <c r="U637" i="2"/>
  <c r="AB741" i="2"/>
  <c r="X741" i="2"/>
  <c r="T741" i="2"/>
  <c r="P741" i="2"/>
  <c r="L741" i="2"/>
  <c r="H741" i="2"/>
  <c r="D741" i="2"/>
  <c r="W741" i="2"/>
  <c r="R741" i="2"/>
  <c r="M741" i="2"/>
  <c r="G741" i="2"/>
  <c r="Z741" i="2"/>
  <c r="U741" i="2"/>
  <c r="O741" i="2"/>
  <c r="J741" i="2"/>
  <c r="E741" i="2"/>
  <c r="N741" i="2"/>
  <c r="Y741" i="2"/>
  <c r="F743" i="2"/>
  <c r="P743" i="2"/>
  <c r="AA743" i="2"/>
  <c r="Y751" i="2"/>
  <c r="U751" i="2"/>
  <c r="Q751" i="2"/>
  <c r="M751" i="2"/>
  <c r="I751" i="2"/>
  <c r="E751" i="2"/>
  <c r="Z751" i="2"/>
  <c r="T751" i="2"/>
  <c r="O751" i="2"/>
  <c r="J751" i="2"/>
  <c r="D751" i="2"/>
  <c r="AB751" i="2"/>
  <c r="W751" i="2"/>
  <c r="R751" i="2"/>
  <c r="L751" i="2"/>
  <c r="G751" i="2"/>
  <c r="N751" i="2"/>
  <c r="X751" i="2"/>
  <c r="E757" i="2"/>
  <c r="P757" i="2"/>
  <c r="AA757" i="2"/>
  <c r="G765" i="2"/>
  <c r="V765" i="2"/>
  <c r="AB773" i="2"/>
  <c r="X773" i="2"/>
  <c r="T773" i="2"/>
  <c r="P773" i="2"/>
  <c r="L773" i="2"/>
  <c r="H773" i="2"/>
  <c r="D773" i="2"/>
  <c r="W773" i="2"/>
  <c r="R773" i="2"/>
  <c r="M773" i="2"/>
  <c r="G773" i="2"/>
  <c r="V773" i="2"/>
  <c r="O773" i="2"/>
  <c r="I773" i="2"/>
  <c r="AA773" i="2"/>
  <c r="U773" i="2"/>
  <c r="Z773" i="2"/>
  <c r="S773" i="2"/>
  <c r="K773" i="2"/>
  <c r="E773" i="2"/>
  <c r="Q773" i="2"/>
  <c r="J775" i="2"/>
  <c r="Z777" i="2"/>
  <c r="V777" i="2"/>
  <c r="R777" i="2"/>
  <c r="N777" i="2"/>
  <c r="J777" i="2"/>
  <c r="F777" i="2"/>
  <c r="AA777" i="2"/>
  <c r="U777" i="2"/>
  <c r="P777" i="2"/>
  <c r="K777" i="2"/>
  <c r="E777" i="2"/>
  <c r="W777" i="2"/>
  <c r="O777" i="2"/>
  <c r="H777" i="2"/>
  <c r="AB777" i="2"/>
  <c r="T777" i="2"/>
  <c r="M777" i="2"/>
  <c r="G777" i="2"/>
  <c r="Y777" i="2"/>
  <c r="S777" i="2"/>
  <c r="L777" i="2"/>
  <c r="D777" i="2"/>
  <c r="Y868" i="2"/>
  <c r="U868" i="2"/>
  <c r="Q868" i="2"/>
  <c r="M868" i="2"/>
  <c r="I868" i="2"/>
  <c r="E868" i="2"/>
  <c r="AB868" i="2"/>
  <c r="X868" i="2"/>
  <c r="T868" i="2"/>
  <c r="P868" i="2"/>
  <c r="L868" i="2"/>
  <c r="H868" i="2"/>
  <c r="D868" i="2"/>
  <c r="W868" i="2"/>
  <c r="O868" i="2"/>
  <c r="G868" i="2"/>
  <c r="V868" i="2"/>
  <c r="N868" i="2"/>
  <c r="F868" i="2"/>
  <c r="R868" i="2"/>
  <c r="AA868" i="2"/>
  <c r="K868" i="2"/>
  <c r="Z868" i="2"/>
  <c r="J868" i="2"/>
  <c r="S880" i="2"/>
  <c r="V969" i="2"/>
  <c r="Y993" i="2"/>
  <c r="U993" i="2"/>
  <c r="Q993" i="2"/>
  <c r="M993" i="2"/>
  <c r="I993" i="2"/>
  <c r="E993" i="2"/>
  <c r="AA993" i="2"/>
  <c r="V993" i="2"/>
  <c r="P993" i="2"/>
  <c r="K993" i="2"/>
  <c r="F993" i="2"/>
  <c r="Z993" i="2"/>
  <c r="T993" i="2"/>
  <c r="O993" i="2"/>
  <c r="J993" i="2"/>
  <c r="D993" i="2"/>
  <c r="S993" i="2"/>
  <c r="H993" i="2"/>
  <c r="AB993" i="2"/>
  <c r="R993" i="2"/>
  <c r="G993" i="2"/>
  <c r="W993" i="2"/>
  <c r="K9" i="3"/>
  <c r="K10" i="3" s="1"/>
  <c r="K11" i="3" s="1"/>
  <c r="N993" i="2"/>
  <c r="L993" i="2"/>
  <c r="F641" i="2"/>
  <c r="K641" i="2"/>
  <c r="P641" i="2"/>
  <c r="V641" i="2"/>
  <c r="F645" i="2"/>
  <c r="K645" i="2"/>
  <c r="P645" i="2"/>
  <c r="V645" i="2"/>
  <c r="E739" i="2"/>
  <c r="J739" i="2"/>
  <c r="P739" i="2"/>
  <c r="U739" i="2"/>
  <c r="Z745" i="2"/>
  <c r="V745" i="2"/>
  <c r="R745" i="2"/>
  <c r="N745" i="2"/>
  <c r="J745" i="2"/>
  <c r="F745" i="2"/>
  <c r="H745" i="2"/>
  <c r="M745" i="2"/>
  <c r="S745" i="2"/>
  <c r="X745" i="2"/>
  <c r="AA747" i="2"/>
  <c r="W747" i="2"/>
  <c r="S747" i="2"/>
  <c r="O747" i="2"/>
  <c r="K747" i="2"/>
  <c r="G747" i="2"/>
  <c r="H747" i="2"/>
  <c r="M747" i="2"/>
  <c r="R747" i="2"/>
  <c r="X747" i="2"/>
  <c r="U753" i="2"/>
  <c r="F755" i="2"/>
  <c r="K755" i="2"/>
  <c r="Q755" i="2"/>
  <c r="V755" i="2"/>
  <c r="Z761" i="2"/>
  <c r="AA761" i="2"/>
  <c r="V761" i="2"/>
  <c r="R761" i="2"/>
  <c r="N761" i="2"/>
  <c r="J761" i="2"/>
  <c r="F761" i="2"/>
  <c r="H761" i="2"/>
  <c r="M761" i="2"/>
  <c r="S761" i="2"/>
  <c r="X761" i="2"/>
  <c r="N779" i="2"/>
  <c r="Y792" i="2"/>
  <c r="U792" i="2"/>
  <c r="Q792" i="2"/>
  <c r="M792" i="2"/>
  <c r="I792" i="2"/>
  <c r="E792" i="2"/>
  <c r="AB792" i="2"/>
  <c r="W792" i="2"/>
  <c r="R792" i="2"/>
  <c r="L792" i="2"/>
  <c r="G792" i="2"/>
  <c r="AA792" i="2"/>
  <c r="V792" i="2"/>
  <c r="P792" i="2"/>
  <c r="K792" i="2"/>
  <c r="F792" i="2"/>
  <c r="N792" i="2"/>
  <c r="X792" i="2"/>
  <c r="H796" i="2"/>
  <c r="Y800" i="2"/>
  <c r="U800" i="2"/>
  <c r="Q800" i="2"/>
  <c r="M800" i="2"/>
  <c r="I800" i="2"/>
  <c r="E800" i="2"/>
  <c r="AB800" i="2"/>
  <c r="W800" i="2"/>
  <c r="R800" i="2"/>
  <c r="L800" i="2"/>
  <c r="G800" i="2"/>
  <c r="AA800" i="2"/>
  <c r="V800" i="2"/>
  <c r="P800" i="2"/>
  <c r="K800" i="2"/>
  <c r="F800" i="2"/>
  <c r="N800" i="2"/>
  <c r="X800" i="2"/>
  <c r="H804" i="2"/>
  <c r="Y808" i="2"/>
  <c r="U808" i="2"/>
  <c r="Q808" i="2"/>
  <c r="M808" i="2"/>
  <c r="I808" i="2"/>
  <c r="E808" i="2"/>
  <c r="AB808" i="2"/>
  <c r="W808" i="2"/>
  <c r="R808" i="2"/>
  <c r="L808" i="2"/>
  <c r="G808" i="2"/>
  <c r="AA808" i="2"/>
  <c r="V808" i="2"/>
  <c r="P808" i="2"/>
  <c r="K808" i="2"/>
  <c r="F808" i="2"/>
  <c r="N808" i="2"/>
  <c r="X808" i="2"/>
  <c r="H812" i="2"/>
  <c r="Y816" i="2"/>
  <c r="U816" i="2"/>
  <c r="Q816" i="2"/>
  <c r="M816" i="2"/>
  <c r="I816" i="2"/>
  <c r="E816" i="2"/>
  <c r="AB816" i="2"/>
  <c r="W816" i="2"/>
  <c r="R816" i="2"/>
  <c r="L816" i="2"/>
  <c r="G816" i="2"/>
  <c r="AA816" i="2"/>
  <c r="V816" i="2"/>
  <c r="P816" i="2"/>
  <c r="K816" i="2"/>
  <c r="F816" i="2"/>
  <c r="N816" i="2"/>
  <c r="X816" i="2"/>
  <c r="H820" i="2"/>
  <c r="Y824" i="2"/>
  <c r="U824" i="2"/>
  <c r="Q824" i="2"/>
  <c r="M824" i="2"/>
  <c r="I824" i="2"/>
  <c r="E824" i="2"/>
  <c r="AB824" i="2"/>
  <c r="W824" i="2"/>
  <c r="R824" i="2"/>
  <c r="L824" i="2"/>
  <c r="G824" i="2"/>
  <c r="AA824" i="2"/>
  <c r="V824" i="2"/>
  <c r="P824" i="2"/>
  <c r="K824" i="2"/>
  <c r="F824" i="2"/>
  <c r="N824" i="2"/>
  <c r="X824" i="2"/>
  <c r="H828" i="2"/>
  <c r="Y832" i="2"/>
  <c r="U832" i="2"/>
  <c r="Q832" i="2"/>
  <c r="M832" i="2"/>
  <c r="I832" i="2"/>
  <c r="E832" i="2"/>
  <c r="AB832" i="2"/>
  <c r="W832" i="2"/>
  <c r="R832" i="2"/>
  <c r="L832" i="2"/>
  <c r="G832" i="2"/>
  <c r="AA832" i="2"/>
  <c r="V832" i="2"/>
  <c r="P832" i="2"/>
  <c r="K832" i="2"/>
  <c r="F832" i="2"/>
  <c r="N832" i="2"/>
  <c r="X832" i="2"/>
  <c r="H836" i="2"/>
  <c r="Y840" i="2"/>
  <c r="U840" i="2"/>
  <c r="Q840" i="2"/>
  <c r="M840" i="2"/>
  <c r="I840" i="2"/>
  <c r="E840" i="2"/>
  <c r="AB840" i="2"/>
  <c r="W840" i="2"/>
  <c r="R840" i="2"/>
  <c r="L840" i="2"/>
  <c r="G840" i="2"/>
  <c r="AA840" i="2"/>
  <c r="V840" i="2"/>
  <c r="P840" i="2"/>
  <c r="K840" i="2"/>
  <c r="F840" i="2"/>
  <c r="N840" i="2"/>
  <c r="X840" i="2"/>
  <c r="Y852" i="2"/>
  <c r="U852" i="2"/>
  <c r="Q852" i="2"/>
  <c r="M852" i="2"/>
  <c r="I852" i="2"/>
  <c r="E852" i="2"/>
  <c r="AB852" i="2"/>
  <c r="X852" i="2"/>
  <c r="T852" i="2"/>
  <c r="P852" i="2"/>
  <c r="L852" i="2"/>
  <c r="H852" i="2"/>
  <c r="D852" i="2"/>
  <c r="W852" i="2"/>
  <c r="O852" i="2"/>
  <c r="G852" i="2"/>
  <c r="V852" i="2"/>
  <c r="N852" i="2"/>
  <c r="F852" i="2"/>
  <c r="S852" i="2"/>
  <c r="Y864" i="2"/>
  <c r="U864" i="2"/>
  <c r="Q864" i="2"/>
  <c r="M864" i="2"/>
  <c r="I864" i="2"/>
  <c r="E864" i="2"/>
  <c r="AB864" i="2"/>
  <c r="X864" i="2"/>
  <c r="T864" i="2"/>
  <c r="P864" i="2"/>
  <c r="L864" i="2"/>
  <c r="H864" i="2"/>
  <c r="D864" i="2"/>
  <c r="Z864" i="2"/>
  <c r="R864" i="2"/>
  <c r="J864" i="2"/>
  <c r="W864" i="2"/>
  <c r="O864" i="2"/>
  <c r="G864" i="2"/>
  <c r="S864" i="2"/>
  <c r="K884" i="2"/>
  <c r="K896" i="2"/>
  <c r="Z983" i="2"/>
  <c r="V983" i="2"/>
  <c r="R983" i="2"/>
  <c r="N983" i="2"/>
  <c r="J983" i="2"/>
  <c r="F983" i="2"/>
  <c r="AA983" i="2"/>
  <c r="U983" i="2"/>
  <c r="P983" i="2"/>
  <c r="K983" i="2"/>
  <c r="E983" i="2"/>
  <c r="Y983" i="2"/>
  <c r="T983" i="2"/>
  <c r="O983" i="2"/>
  <c r="I983" i="2"/>
  <c r="D983" i="2"/>
  <c r="S983" i="2"/>
  <c r="H983" i="2"/>
  <c r="AB983" i="2"/>
  <c r="Q983" i="2"/>
  <c r="G983" i="2"/>
  <c r="X983" i="2"/>
  <c r="Y1001" i="2"/>
  <c r="U1001" i="2"/>
  <c r="Q1001" i="2"/>
  <c r="M1001" i="2"/>
  <c r="I1001" i="2"/>
  <c r="E1001" i="2"/>
  <c r="X1001" i="2"/>
  <c r="S1001" i="2"/>
  <c r="N1001" i="2"/>
  <c r="H1001" i="2"/>
  <c r="AB1001" i="2"/>
  <c r="W1001" i="2"/>
  <c r="R1001" i="2"/>
  <c r="L1001" i="2"/>
  <c r="G1001" i="2"/>
  <c r="AA1001" i="2"/>
  <c r="P1001" i="2"/>
  <c r="F1001" i="2"/>
  <c r="Z1001" i="2"/>
  <c r="O1001" i="2"/>
  <c r="D1001" i="2"/>
  <c r="V1001" i="2"/>
  <c r="Z1025" i="2"/>
  <c r="V1025" i="2"/>
  <c r="R1025" i="2"/>
  <c r="N1025" i="2"/>
  <c r="J1025" i="2"/>
  <c r="F1025" i="2"/>
  <c r="AA1025" i="2"/>
  <c r="U1025" i="2"/>
  <c r="P1025" i="2"/>
  <c r="K1025" i="2"/>
  <c r="E1025" i="2"/>
  <c r="Y1025" i="2"/>
  <c r="T1025" i="2"/>
  <c r="O1025" i="2"/>
  <c r="I1025" i="2"/>
  <c r="D1025" i="2"/>
  <c r="S1025" i="2"/>
  <c r="H1025" i="2"/>
  <c r="AB1025" i="2"/>
  <c r="Q1025" i="2"/>
  <c r="G1025" i="2"/>
  <c r="X1025" i="2"/>
  <c r="AB1141" i="2"/>
  <c r="X1141" i="2"/>
  <c r="T1141" i="2"/>
  <c r="P1141" i="2"/>
  <c r="L1141" i="2"/>
  <c r="H1141" i="2"/>
  <c r="D1141" i="2"/>
  <c r="W1141" i="2"/>
  <c r="R1141" i="2"/>
  <c r="M1141" i="2"/>
  <c r="G1141" i="2"/>
  <c r="AA1141" i="2"/>
  <c r="V1141" i="2"/>
  <c r="Q1141" i="2"/>
  <c r="K1141" i="2"/>
  <c r="F1141" i="2"/>
  <c r="Z1141" i="2"/>
  <c r="U1141" i="2"/>
  <c r="O1141" i="2"/>
  <c r="J1141" i="2"/>
  <c r="E1141" i="2"/>
  <c r="N1141" i="2"/>
  <c r="I1141" i="2"/>
  <c r="Y1141" i="2"/>
  <c r="S1141" i="2"/>
  <c r="Y848" i="2"/>
  <c r="U848" i="2"/>
  <c r="Q848" i="2"/>
  <c r="M848" i="2"/>
  <c r="I848" i="2"/>
  <c r="E848" i="2"/>
  <c r="AB848" i="2"/>
  <c r="X848" i="2"/>
  <c r="T848" i="2"/>
  <c r="P848" i="2"/>
  <c r="L848" i="2"/>
  <c r="H848" i="2"/>
  <c r="D848" i="2"/>
  <c r="Z848" i="2"/>
  <c r="R848" i="2"/>
  <c r="J848" i="2"/>
  <c r="W848" i="2"/>
  <c r="O848" i="2"/>
  <c r="G848" i="2"/>
  <c r="S848" i="2"/>
  <c r="Z971" i="2"/>
  <c r="V971" i="2"/>
  <c r="R971" i="2"/>
  <c r="N971" i="2"/>
  <c r="J971" i="2"/>
  <c r="F971" i="2"/>
  <c r="AB971" i="2"/>
  <c r="W971" i="2"/>
  <c r="Q971" i="2"/>
  <c r="L971" i="2"/>
  <c r="G971" i="2"/>
  <c r="AA971" i="2"/>
  <c r="U971" i="2"/>
  <c r="P971" i="2"/>
  <c r="K971" i="2"/>
  <c r="E971" i="2"/>
  <c r="S971" i="2"/>
  <c r="H971" i="2"/>
  <c r="Y971" i="2"/>
  <c r="O971" i="2"/>
  <c r="D971" i="2"/>
  <c r="X971" i="2"/>
  <c r="J1087" i="2"/>
  <c r="E1087" i="2"/>
  <c r="I1087" i="2"/>
  <c r="G9" i="3"/>
  <c r="G10" i="3" s="1"/>
  <c r="G11" i="3" s="1"/>
  <c r="G1087" i="2"/>
  <c r="L1087" i="2"/>
  <c r="F1087" i="2"/>
  <c r="Y641" i="2"/>
  <c r="U641" i="2"/>
  <c r="Q641" i="2"/>
  <c r="M641" i="2"/>
  <c r="I641" i="2"/>
  <c r="E641" i="2"/>
  <c r="H641" i="2"/>
  <c r="N641" i="2"/>
  <c r="S641" i="2"/>
  <c r="X641" i="2"/>
  <c r="Y645" i="2"/>
  <c r="U645" i="2"/>
  <c r="Q645" i="2"/>
  <c r="M645" i="2"/>
  <c r="I645" i="2"/>
  <c r="E645" i="2"/>
  <c r="H645" i="2"/>
  <c r="N645" i="2"/>
  <c r="S645" i="2"/>
  <c r="X645" i="2"/>
  <c r="AA739" i="2"/>
  <c r="W739" i="2"/>
  <c r="S739" i="2"/>
  <c r="O739" i="2"/>
  <c r="K739" i="2"/>
  <c r="G739" i="2"/>
  <c r="H739" i="2"/>
  <c r="M739" i="2"/>
  <c r="R739" i="2"/>
  <c r="X739" i="2"/>
  <c r="U745" i="2"/>
  <c r="AA745" i="2"/>
  <c r="J747" i="2"/>
  <c r="P747" i="2"/>
  <c r="U747" i="2"/>
  <c r="Z747" i="2"/>
  <c r="Z753" i="2"/>
  <c r="V753" i="2"/>
  <c r="R753" i="2"/>
  <c r="N753" i="2"/>
  <c r="J753" i="2"/>
  <c r="F753" i="2"/>
  <c r="H753" i="2"/>
  <c r="M753" i="2"/>
  <c r="S753" i="2"/>
  <c r="X753" i="2"/>
  <c r="AB755" i="2"/>
  <c r="X755" i="2"/>
  <c r="T755" i="2"/>
  <c r="P755" i="2"/>
  <c r="L755" i="2"/>
  <c r="H755" i="2"/>
  <c r="D755" i="2"/>
  <c r="I755" i="2"/>
  <c r="N755" i="2"/>
  <c r="S755" i="2"/>
  <c r="Y755" i="2"/>
  <c r="K761" i="2"/>
  <c r="P761" i="2"/>
  <c r="U761" i="2"/>
  <c r="AB761" i="2"/>
  <c r="AB779" i="2"/>
  <c r="X779" i="2"/>
  <c r="T779" i="2"/>
  <c r="P779" i="2"/>
  <c r="L779" i="2"/>
  <c r="H779" i="2"/>
  <c r="D779" i="2"/>
  <c r="AA779" i="2"/>
  <c r="V779" i="2"/>
  <c r="Q779" i="2"/>
  <c r="K779" i="2"/>
  <c r="F779" i="2"/>
  <c r="J779" i="2"/>
  <c r="R779" i="2"/>
  <c r="Y779" i="2"/>
  <c r="Y796" i="2"/>
  <c r="U796" i="2"/>
  <c r="Q796" i="2"/>
  <c r="M796" i="2"/>
  <c r="I796" i="2"/>
  <c r="E796" i="2"/>
  <c r="AB796" i="2"/>
  <c r="W796" i="2"/>
  <c r="R796" i="2"/>
  <c r="L796" i="2"/>
  <c r="G796" i="2"/>
  <c r="AA796" i="2"/>
  <c r="V796" i="2"/>
  <c r="P796" i="2"/>
  <c r="K796" i="2"/>
  <c r="F796" i="2"/>
  <c r="N796" i="2"/>
  <c r="X796" i="2"/>
  <c r="Y804" i="2"/>
  <c r="U804" i="2"/>
  <c r="Q804" i="2"/>
  <c r="M804" i="2"/>
  <c r="I804" i="2"/>
  <c r="E804" i="2"/>
  <c r="AB804" i="2"/>
  <c r="W804" i="2"/>
  <c r="R804" i="2"/>
  <c r="L804" i="2"/>
  <c r="G804" i="2"/>
  <c r="AA804" i="2"/>
  <c r="V804" i="2"/>
  <c r="P804" i="2"/>
  <c r="K804" i="2"/>
  <c r="F804" i="2"/>
  <c r="N804" i="2"/>
  <c r="X804" i="2"/>
  <c r="Y812" i="2"/>
  <c r="U812" i="2"/>
  <c r="Q812" i="2"/>
  <c r="M812" i="2"/>
  <c r="I812" i="2"/>
  <c r="E812" i="2"/>
  <c r="AB812" i="2"/>
  <c r="W812" i="2"/>
  <c r="R812" i="2"/>
  <c r="L812" i="2"/>
  <c r="G812" i="2"/>
  <c r="AA812" i="2"/>
  <c r="V812" i="2"/>
  <c r="P812" i="2"/>
  <c r="K812" i="2"/>
  <c r="F812" i="2"/>
  <c r="N812" i="2"/>
  <c r="X812" i="2"/>
  <c r="Y820" i="2"/>
  <c r="U820" i="2"/>
  <c r="Q820" i="2"/>
  <c r="M820" i="2"/>
  <c r="I820" i="2"/>
  <c r="E820" i="2"/>
  <c r="AB820" i="2"/>
  <c r="W820" i="2"/>
  <c r="R820" i="2"/>
  <c r="L820" i="2"/>
  <c r="G820" i="2"/>
  <c r="AA820" i="2"/>
  <c r="V820" i="2"/>
  <c r="P820" i="2"/>
  <c r="K820" i="2"/>
  <c r="F820" i="2"/>
  <c r="N820" i="2"/>
  <c r="X820" i="2"/>
  <c r="Y828" i="2"/>
  <c r="U828" i="2"/>
  <c r="Q828" i="2"/>
  <c r="M828" i="2"/>
  <c r="I828" i="2"/>
  <c r="E828" i="2"/>
  <c r="AB828" i="2"/>
  <c r="W828" i="2"/>
  <c r="R828" i="2"/>
  <c r="L828" i="2"/>
  <c r="G828" i="2"/>
  <c r="AA828" i="2"/>
  <c r="V828" i="2"/>
  <c r="P828" i="2"/>
  <c r="K828" i="2"/>
  <c r="F828" i="2"/>
  <c r="N828" i="2"/>
  <c r="X828" i="2"/>
  <c r="Y836" i="2"/>
  <c r="U836" i="2"/>
  <c r="Q836" i="2"/>
  <c r="M836" i="2"/>
  <c r="I836" i="2"/>
  <c r="E836" i="2"/>
  <c r="AB836" i="2"/>
  <c r="W836" i="2"/>
  <c r="R836" i="2"/>
  <c r="L836" i="2"/>
  <c r="G836" i="2"/>
  <c r="AA836" i="2"/>
  <c r="V836" i="2"/>
  <c r="P836" i="2"/>
  <c r="K836" i="2"/>
  <c r="F836" i="2"/>
  <c r="N836" i="2"/>
  <c r="X836" i="2"/>
  <c r="F848" i="2"/>
  <c r="V848" i="2"/>
  <c r="Y884" i="2"/>
  <c r="U884" i="2"/>
  <c r="Q884" i="2"/>
  <c r="M884" i="2"/>
  <c r="I884" i="2"/>
  <c r="E884" i="2"/>
  <c r="AB884" i="2"/>
  <c r="X884" i="2"/>
  <c r="T884" i="2"/>
  <c r="P884" i="2"/>
  <c r="L884" i="2"/>
  <c r="H884" i="2"/>
  <c r="D884" i="2"/>
  <c r="W884" i="2"/>
  <c r="O884" i="2"/>
  <c r="G884" i="2"/>
  <c r="V884" i="2"/>
  <c r="N884" i="2"/>
  <c r="F884" i="2"/>
  <c r="S884" i="2"/>
  <c r="Y896" i="2"/>
  <c r="U896" i="2"/>
  <c r="Q896" i="2"/>
  <c r="M896" i="2"/>
  <c r="I896" i="2"/>
  <c r="E896" i="2"/>
  <c r="AB896" i="2"/>
  <c r="X896" i="2"/>
  <c r="T896" i="2"/>
  <c r="P896" i="2"/>
  <c r="L896" i="2"/>
  <c r="H896" i="2"/>
  <c r="D896" i="2"/>
  <c r="Z896" i="2"/>
  <c r="R896" i="2"/>
  <c r="J896" i="2"/>
  <c r="W896" i="2"/>
  <c r="O896" i="2"/>
  <c r="G896" i="2"/>
  <c r="S896" i="2"/>
  <c r="B11" i="3"/>
  <c r="AB963" i="2"/>
  <c r="X963" i="2"/>
  <c r="T963" i="2"/>
  <c r="P963" i="2"/>
  <c r="L963" i="2"/>
  <c r="H963" i="2"/>
  <c r="D963" i="2"/>
  <c r="W963" i="2"/>
  <c r="R963" i="2"/>
  <c r="M963" i="2"/>
  <c r="G963" i="2"/>
  <c r="AA963" i="2"/>
  <c r="V963" i="2"/>
  <c r="Q963" i="2"/>
  <c r="K963" i="2"/>
  <c r="F963" i="2"/>
  <c r="U963" i="2"/>
  <c r="J963" i="2"/>
  <c r="S963" i="2"/>
  <c r="I963" i="2"/>
  <c r="Y963" i="2"/>
  <c r="I971" i="2"/>
  <c r="AB1043" i="2"/>
  <c r="X1043" i="2"/>
  <c r="T1043" i="2"/>
  <c r="P1043" i="2"/>
  <c r="L1043" i="2"/>
  <c r="H1043" i="2"/>
  <c r="D1043" i="2"/>
  <c r="AA1043" i="2"/>
  <c r="V1043" i="2"/>
  <c r="Q1043" i="2"/>
  <c r="K1043" i="2"/>
  <c r="F1043" i="2"/>
  <c r="Z1043" i="2"/>
  <c r="U1043" i="2"/>
  <c r="O1043" i="2"/>
  <c r="J1043" i="2"/>
  <c r="E1043" i="2"/>
  <c r="S1043" i="2"/>
  <c r="I1043" i="2"/>
  <c r="R1043" i="2"/>
  <c r="G1043" i="2"/>
  <c r="Y1043" i="2"/>
  <c r="N1087" i="2"/>
  <c r="Z1253" i="2"/>
  <c r="V1253" i="2"/>
  <c r="R1253" i="2"/>
  <c r="N1253" i="2"/>
  <c r="J1253" i="2"/>
  <c r="F1253" i="2"/>
  <c r="Y1253" i="2"/>
  <c r="U1253" i="2"/>
  <c r="Q1253" i="2"/>
  <c r="M1253" i="2"/>
  <c r="I1253" i="2"/>
  <c r="E1253" i="2"/>
  <c r="W1253" i="2"/>
  <c r="O1253" i="2"/>
  <c r="G1253" i="2"/>
  <c r="AB1253" i="2"/>
  <c r="T1253" i="2"/>
  <c r="L1253" i="2"/>
  <c r="D1253" i="2"/>
  <c r="P1253" i="2"/>
  <c r="AA1253" i="2"/>
  <c r="K1253" i="2"/>
  <c r="X1253" i="2"/>
  <c r="H1253" i="2"/>
  <c r="S1253" i="2"/>
  <c r="G639" i="2"/>
  <c r="K639" i="2"/>
  <c r="O639" i="2"/>
  <c r="S639" i="2"/>
  <c r="W639" i="2"/>
  <c r="G643" i="2"/>
  <c r="K643" i="2"/>
  <c r="O643" i="2"/>
  <c r="S643" i="2"/>
  <c r="W643" i="2"/>
  <c r="Z769" i="2"/>
  <c r="V769" i="2"/>
  <c r="R769" i="2"/>
  <c r="N769" i="2"/>
  <c r="J769" i="2"/>
  <c r="F769" i="2"/>
  <c r="H769" i="2"/>
  <c r="M769" i="2"/>
  <c r="S769" i="2"/>
  <c r="X769" i="2"/>
  <c r="AA771" i="2"/>
  <c r="W771" i="2"/>
  <c r="S771" i="2"/>
  <c r="O771" i="2"/>
  <c r="K771" i="2"/>
  <c r="G771" i="2"/>
  <c r="H771" i="2"/>
  <c r="M771" i="2"/>
  <c r="R771" i="2"/>
  <c r="X771" i="2"/>
  <c r="J844" i="2"/>
  <c r="R844" i="2"/>
  <c r="Y856" i="2"/>
  <c r="U856" i="2"/>
  <c r="Q856" i="2"/>
  <c r="M856" i="2"/>
  <c r="I856" i="2"/>
  <c r="E856" i="2"/>
  <c r="AB856" i="2"/>
  <c r="X856" i="2"/>
  <c r="T856" i="2"/>
  <c r="P856" i="2"/>
  <c r="L856" i="2"/>
  <c r="H856" i="2"/>
  <c r="D856" i="2"/>
  <c r="K856" i="2"/>
  <c r="S856" i="2"/>
  <c r="AA856" i="2"/>
  <c r="J860" i="2"/>
  <c r="R860" i="2"/>
  <c r="Y872" i="2"/>
  <c r="U872" i="2"/>
  <c r="Q872" i="2"/>
  <c r="M872" i="2"/>
  <c r="I872" i="2"/>
  <c r="E872" i="2"/>
  <c r="AB872" i="2"/>
  <c r="X872" i="2"/>
  <c r="T872" i="2"/>
  <c r="P872" i="2"/>
  <c r="L872" i="2"/>
  <c r="H872" i="2"/>
  <c r="D872" i="2"/>
  <c r="K872" i="2"/>
  <c r="S872" i="2"/>
  <c r="AA872" i="2"/>
  <c r="J876" i="2"/>
  <c r="R876" i="2"/>
  <c r="Y888" i="2"/>
  <c r="U888" i="2"/>
  <c r="Q888" i="2"/>
  <c r="M888" i="2"/>
  <c r="I888" i="2"/>
  <c r="E888" i="2"/>
  <c r="AB888" i="2"/>
  <c r="X888" i="2"/>
  <c r="T888" i="2"/>
  <c r="P888" i="2"/>
  <c r="L888" i="2"/>
  <c r="H888" i="2"/>
  <c r="D888" i="2"/>
  <c r="K888" i="2"/>
  <c r="S888" i="2"/>
  <c r="AA888" i="2"/>
  <c r="J892" i="2"/>
  <c r="R892" i="2"/>
  <c r="J973" i="2"/>
  <c r="AB999" i="2"/>
  <c r="X999" i="2"/>
  <c r="T999" i="2"/>
  <c r="P999" i="2"/>
  <c r="L999" i="2"/>
  <c r="H999" i="2"/>
  <c r="D999" i="2"/>
  <c r="Y999" i="2"/>
  <c r="S999" i="2"/>
  <c r="N999" i="2"/>
  <c r="I999" i="2"/>
  <c r="W999" i="2"/>
  <c r="R999" i="2"/>
  <c r="M999" i="2"/>
  <c r="G999" i="2"/>
  <c r="K999" i="2"/>
  <c r="V999" i="2"/>
  <c r="R9" i="3"/>
  <c r="R10" i="3" s="1"/>
  <c r="R11" i="3" s="1"/>
  <c r="J1021" i="2"/>
  <c r="Y1023" i="2"/>
  <c r="U1023" i="2"/>
  <c r="Q1023" i="2"/>
  <c r="M1023" i="2"/>
  <c r="I1023" i="2"/>
  <c r="E1023" i="2"/>
  <c r="AB1023" i="2"/>
  <c r="W1023" i="2"/>
  <c r="R1023" i="2"/>
  <c r="L1023" i="2"/>
  <c r="G1023" i="2"/>
  <c r="AA1023" i="2"/>
  <c r="V1023" i="2"/>
  <c r="P1023" i="2"/>
  <c r="K1023" i="2"/>
  <c r="F1023" i="2"/>
  <c r="N1023" i="2"/>
  <c r="X1023" i="2"/>
  <c r="L1027" i="2"/>
  <c r="K1031" i="2"/>
  <c r="L1041" i="2"/>
  <c r="Z1045" i="2"/>
  <c r="V1045" i="2"/>
  <c r="R1045" i="2"/>
  <c r="N1045" i="2"/>
  <c r="J1045" i="2"/>
  <c r="F1045" i="2"/>
  <c r="AB1045" i="2"/>
  <c r="W1045" i="2"/>
  <c r="Q1045" i="2"/>
  <c r="L1045" i="2"/>
  <c r="G1045" i="2"/>
  <c r="AA1045" i="2"/>
  <c r="U1045" i="2"/>
  <c r="P1045" i="2"/>
  <c r="K1045" i="2"/>
  <c r="E1045" i="2"/>
  <c r="M1045" i="2"/>
  <c r="X1045" i="2"/>
  <c r="Z1139" i="2"/>
  <c r="V1139" i="2"/>
  <c r="R1139" i="2"/>
  <c r="N1139" i="2"/>
  <c r="J1139" i="2"/>
  <c r="F1139" i="2"/>
  <c r="AB1139" i="2"/>
  <c r="W1139" i="2"/>
  <c r="Q1139" i="2"/>
  <c r="L1139" i="2"/>
  <c r="G1139" i="2"/>
  <c r="AA1139" i="2"/>
  <c r="U1139" i="2"/>
  <c r="P1139" i="2"/>
  <c r="K1139" i="2"/>
  <c r="E1139" i="2"/>
  <c r="Y1139" i="2"/>
  <c r="T1139" i="2"/>
  <c r="O1139" i="2"/>
  <c r="I1139" i="2"/>
  <c r="D1139" i="2"/>
  <c r="S1139" i="2"/>
  <c r="M1139" i="2"/>
  <c r="Y1185" i="2"/>
  <c r="U1185" i="2"/>
  <c r="Q1185" i="2"/>
  <c r="M1185" i="2"/>
  <c r="I1185" i="2"/>
  <c r="E1185" i="2"/>
  <c r="AB1185" i="2"/>
  <c r="X1185" i="2"/>
  <c r="T1185" i="2"/>
  <c r="P1185" i="2"/>
  <c r="L1185" i="2"/>
  <c r="H1185" i="2"/>
  <c r="D1185" i="2"/>
  <c r="Z1185" i="2"/>
  <c r="R1185" i="2"/>
  <c r="J1185" i="2"/>
  <c r="W1185" i="2"/>
  <c r="O1185" i="2"/>
  <c r="G1185" i="2"/>
  <c r="V1185" i="2"/>
  <c r="N1185" i="2"/>
  <c r="F1185" i="2"/>
  <c r="AA1185" i="2"/>
  <c r="S1185" i="2"/>
  <c r="C1290" i="2"/>
  <c r="Z1289" i="2"/>
  <c r="Z1290" i="2" s="1"/>
  <c r="V1289" i="2"/>
  <c r="V1290" i="2" s="1"/>
  <c r="R1289" i="2"/>
  <c r="R1290" i="2" s="1"/>
  <c r="N1289" i="2"/>
  <c r="N1290" i="2" s="1"/>
  <c r="J1289" i="2"/>
  <c r="J1290" i="2" s="1"/>
  <c r="F1289" i="2"/>
  <c r="F1290" i="2" s="1"/>
  <c r="AB1289" i="2"/>
  <c r="AB1290" i="2" s="1"/>
  <c r="W1289" i="2"/>
  <c r="W1290" i="2" s="1"/>
  <c r="Q1289" i="2"/>
  <c r="Q1290" i="2" s="1"/>
  <c r="L1289" i="2"/>
  <c r="L1290" i="2" s="1"/>
  <c r="G1289" i="2"/>
  <c r="G1290" i="2" s="1"/>
  <c r="AA1289" i="2"/>
  <c r="AA1290" i="2" s="1"/>
  <c r="U1289" i="2"/>
  <c r="U1290" i="2" s="1"/>
  <c r="P1289" i="2"/>
  <c r="P1290" i="2" s="1"/>
  <c r="K1289" i="2"/>
  <c r="K1290" i="2" s="1"/>
  <c r="E1289" i="2"/>
  <c r="E1290" i="2" s="1"/>
  <c r="S1289" i="2"/>
  <c r="S1290" i="2" s="1"/>
  <c r="H1289" i="2"/>
  <c r="H1290" i="2" s="1"/>
  <c r="Y1289" i="2"/>
  <c r="Y1290" i="2" s="1"/>
  <c r="O1289" i="2"/>
  <c r="O1290" i="2" s="1"/>
  <c r="D1289" i="2"/>
  <c r="D1290" i="2" s="1"/>
  <c r="T1289" i="2"/>
  <c r="T1290" i="2" s="1"/>
  <c r="M1289" i="2"/>
  <c r="M1290" i="2" s="1"/>
  <c r="I1289" i="2"/>
  <c r="I1290" i="2" s="1"/>
  <c r="Y844" i="2"/>
  <c r="U844" i="2"/>
  <c r="Q844" i="2"/>
  <c r="M844" i="2"/>
  <c r="I844" i="2"/>
  <c r="E844" i="2"/>
  <c r="AB844" i="2"/>
  <c r="X844" i="2"/>
  <c r="T844" i="2"/>
  <c r="P844" i="2"/>
  <c r="L844" i="2"/>
  <c r="H844" i="2"/>
  <c r="D844" i="2"/>
  <c r="K844" i="2"/>
  <c r="S844" i="2"/>
  <c r="AA844" i="2"/>
  <c r="Y860" i="2"/>
  <c r="U860" i="2"/>
  <c r="Q860" i="2"/>
  <c r="M860" i="2"/>
  <c r="I860" i="2"/>
  <c r="E860" i="2"/>
  <c r="AB860" i="2"/>
  <c r="X860" i="2"/>
  <c r="T860" i="2"/>
  <c r="P860" i="2"/>
  <c r="L860" i="2"/>
  <c r="H860" i="2"/>
  <c r="D860" i="2"/>
  <c r="K860" i="2"/>
  <c r="S860" i="2"/>
  <c r="AA860" i="2"/>
  <c r="Y876" i="2"/>
  <c r="U876" i="2"/>
  <c r="Q876" i="2"/>
  <c r="M876" i="2"/>
  <c r="I876" i="2"/>
  <c r="E876" i="2"/>
  <c r="AB876" i="2"/>
  <c r="X876" i="2"/>
  <c r="T876" i="2"/>
  <c r="P876" i="2"/>
  <c r="L876" i="2"/>
  <c r="H876" i="2"/>
  <c r="D876" i="2"/>
  <c r="K876" i="2"/>
  <c r="S876" i="2"/>
  <c r="AA876" i="2"/>
  <c r="Y892" i="2"/>
  <c r="U892" i="2"/>
  <c r="Q892" i="2"/>
  <c r="M892" i="2"/>
  <c r="I892" i="2"/>
  <c r="E892" i="2"/>
  <c r="AB892" i="2"/>
  <c r="X892" i="2"/>
  <c r="T892" i="2"/>
  <c r="P892" i="2"/>
  <c r="L892" i="2"/>
  <c r="H892" i="2"/>
  <c r="D892" i="2"/>
  <c r="K892" i="2"/>
  <c r="S892" i="2"/>
  <c r="AA892" i="2"/>
  <c r="AB973" i="2"/>
  <c r="X973" i="2"/>
  <c r="T973" i="2"/>
  <c r="P973" i="2"/>
  <c r="L973" i="2"/>
  <c r="H973" i="2"/>
  <c r="D973" i="2"/>
  <c r="W973" i="2"/>
  <c r="R973" i="2"/>
  <c r="M973" i="2"/>
  <c r="G973" i="2"/>
  <c r="AA973" i="2"/>
  <c r="V973" i="2"/>
  <c r="Q973" i="2"/>
  <c r="K973" i="2"/>
  <c r="F973" i="2"/>
  <c r="N973" i="2"/>
  <c r="Y973" i="2"/>
  <c r="AB1021" i="2"/>
  <c r="X1021" i="2"/>
  <c r="T1021" i="2"/>
  <c r="P1021" i="2"/>
  <c r="L1021" i="2"/>
  <c r="H1021" i="2"/>
  <c r="D1021" i="2"/>
  <c r="W1021" i="2"/>
  <c r="R1021" i="2"/>
  <c r="M1021" i="2"/>
  <c r="G1021" i="2"/>
  <c r="AA1021" i="2"/>
  <c r="V1021" i="2"/>
  <c r="Q1021" i="2"/>
  <c r="K1021" i="2"/>
  <c r="F1021" i="2"/>
  <c r="N1021" i="2"/>
  <c r="Y1021" i="2"/>
  <c r="AA1027" i="2"/>
  <c r="W1027" i="2"/>
  <c r="S1027" i="2"/>
  <c r="O1027" i="2"/>
  <c r="K1027" i="2"/>
  <c r="G1027" i="2"/>
  <c r="Z1027" i="2"/>
  <c r="U1027" i="2"/>
  <c r="P1027" i="2"/>
  <c r="J1027" i="2"/>
  <c r="E1027" i="2"/>
  <c r="Y1027" i="2"/>
  <c r="T1027" i="2"/>
  <c r="N1027" i="2"/>
  <c r="I1027" i="2"/>
  <c r="D1027" i="2"/>
  <c r="M1027" i="2"/>
  <c r="X1027" i="2"/>
  <c r="Y1031" i="2"/>
  <c r="U1031" i="2"/>
  <c r="Q1031" i="2"/>
  <c r="M1031" i="2"/>
  <c r="I1031" i="2"/>
  <c r="E1031" i="2"/>
  <c r="Z1031" i="2"/>
  <c r="T1031" i="2"/>
  <c r="O1031" i="2"/>
  <c r="J1031" i="2"/>
  <c r="D1031" i="2"/>
  <c r="X1031" i="2"/>
  <c r="S1031" i="2"/>
  <c r="N1031" i="2"/>
  <c r="H1031" i="2"/>
  <c r="L1031" i="2"/>
  <c r="W1031" i="2"/>
  <c r="Z1041" i="2"/>
  <c r="V1041" i="2"/>
  <c r="R1041" i="2"/>
  <c r="N1041" i="2"/>
  <c r="J1041" i="2"/>
  <c r="F1041" i="2"/>
  <c r="AA1041" i="2"/>
  <c r="U1041" i="2"/>
  <c r="P1041" i="2"/>
  <c r="K1041" i="2"/>
  <c r="E1041" i="2"/>
  <c r="Y1041" i="2"/>
  <c r="T1041" i="2"/>
  <c r="O1041" i="2"/>
  <c r="I1041" i="2"/>
  <c r="D1041" i="2"/>
  <c r="M1041" i="2"/>
  <c r="X1041" i="2"/>
  <c r="Y1117" i="2"/>
  <c r="U1117" i="2"/>
  <c r="Q1117" i="2"/>
  <c r="M1117" i="2"/>
  <c r="I1117" i="2"/>
  <c r="E1117" i="2"/>
  <c r="AB1117" i="2"/>
  <c r="X1117" i="2"/>
  <c r="T1117" i="2"/>
  <c r="P1117" i="2"/>
  <c r="L1117" i="2"/>
  <c r="H1117" i="2"/>
  <c r="D1117" i="2"/>
  <c r="W1117" i="2"/>
  <c r="O1117" i="2"/>
  <c r="G1117" i="2"/>
  <c r="V1117" i="2"/>
  <c r="N1117" i="2"/>
  <c r="F1117" i="2"/>
  <c r="S1117" i="2"/>
  <c r="Z1127" i="2"/>
  <c r="V1127" i="2"/>
  <c r="R1127" i="2"/>
  <c r="N1127" i="2"/>
  <c r="J1127" i="2"/>
  <c r="F1127" i="2"/>
  <c r="Y1127" i="2"/>
  <c r="U1127" i="2"/>
  <c r="Q1127" i="2"/>
  <c r="M1127" i="2"/>
  <c r="I1127" i="2"/>
  <c r="E1127" i="2"/>
  <c r="AB1127" i="2"/>
  <c r="X1127" i="2"/>
  <c r="T1127" i="2"/>
  <c r="P1127" i="2"/>
  <c r="L1127" i="2"/>
  <c r="H1127" i="2"/>
  <c r="W1127" i="2"/>
  <c r="G1127" i="2"/>
  <c r="S1127" i="2"/>
  <c r="D1127" i="2"/>
  <c r="Z1163" i="2"/>
  <c r="V1163" i="2"/>
  <c r="R1163" i="2"/>
  <c r="N1163" i="2"/>
  <c r="J1163" i="2"/>
  <c r="F1163" i="2"/>
  <c r="Y1163" i="2"/>
  <c r="U1163" i="2"/>
  <c r="Q1163" i="2"/>
  <c r="M1163" i="2"/>
  <c r="I1163" i="2"/>
  <c r="E1163" i="2"/>
  <c r="X1163" i="2"/>
  <c r="P1163" i="2"/>
  <c r="H1163" i="2"/>
  <c r="W1163" i="2"/>
  <c r="O1163" i="2"/>
  <c r="G1163" i="2"/>
  <c r="AB1163" i="2"/>
  <c r="T1163" i="2"/>
  <c r="L1163" i="2"/>
  <c r="D1163" i="2"/>
  <c r="S1163" i="2"/>
  <c r="K1163" i="2"/>
  <c r="Y1225" i="2"/>
  <c r="Z1225" i="2"/>
  <c r="U1225" i="2"/>
  <c r="Q1225" i="2"/>
  <c r="M1225" i="2"/>
  <c r="I1225" i="2"/>
  <c r="E1225" i="2"/>
  <c r="X1225" i="2"/>
  <c r="T1225" i="2"/>
  <c r="P1225" i="2"/>
  <c r="L1225" i="2"/>
  <c r="H1225" i="2"/>
  <c r="D1225" i="2"/>
  <c r="AA1225" i="2"/>
  <c r="R1225" i="2"/>
  <c r="J1225" i="2"/>
  <c r="W1225" i="2"/>
  <c r="O1225" i="2"/>
  <c r="G1225" i="2"/>
  <c r="V1225" i="2"/>
  <c r="N1225" i="2"/>
  <c r="F1225" i="2"/>
  <c r="AB1225" i="2"/>
  <c r="S1225" i="2"/>
  <c r="X1289" i="2"/>
  <c r="X1290" i="2" s="1"/>
  <c r="Z979" i="2"/>
  <c r="V979" i="2"/>
  <c r="R979" i="2"/>
  <c r="N979" i="2"/>
  <c r="J979" i="2"/>
  <c r="F979" i="2"/>
  <c r="H979" i="2"/>
  <c r="M979" i="2"/>
  <c r="S979" i="2"/>
  <c r="X979" i="2"/>
  <c r="AB981" i="2"/>
  <c r="X981" i="2"/>
  <c r="T981" i="2"/>
  <c r="P981" i="2"/>
  <c r="L981" i="2"/>
  <c r="H981" i="2"/>
  <c r="D981" i="2"/>
  <c r="I981" i="2"/>
  <c r="N981" i="2"/>
  <c r="S981" i="2"/>
  <c r="Y981" i="2"/>
  <c r="Z995" i="2"/>
  <c r="V995" i="2"/>
  <c r="R995" i="2"/>
  <c r="N995" i="2"/>
  <c r="J995" i="2"/>
  <c r="F995" i="2"/>
  <c r="H995" i="2"/>
  <c r="M995" i="2"/>
  <c r="S995" i="2"/>
  <c r="X995" i="2"/>
  <c r="AA997" i="2"/>
  <c r="W997" i="2"/>
  <c r="S997" i="2"/>
  <c r="O997" i="2"/>
  <c r="K997" i="2"/>
  <c r="G997" i="2"/>
  <c r="H997" i="2"/>
  <c r="M997" i="2"/>
  <c r="R997" i="2"/>
  <c r="X997" i="2"/>
  <c r="Z1037" i="2"/>
  <c r="V1037" i="2"/>
  <c r="R1037" i="2"/>
  <c r="N1037" i="2"/>
  <c r="J1037" i="2"/>
  <c r="F1037" i="2"/>
  <c r="H1037" i="2"/>
  <c r="M1037" i="2"/>
  <c r="S1037" i="2"/>
  <c r="X1037" i="2"/>
  <c r="AB1039" i="2"/>
  <c r="X1039" i="2"/>
  <c r="T1039" i="2"/>
  <c r="P1039" i="2"/>
  <c r="L1039" i="2"/>
  <c r="H1039" i="2"/>
  <c r="D1039" i="2"/>
  <c r="I1039" i="2"/>
  <c r="N1039" i="2"/>
  <c r="S1039" i="2"/>
  <c r="Y1039" i="2"/>
  <c r="Z1053" i="2"/>
  <c r="V1053" i="2"/>
  <c r="R1053" i="2"/>
  <c r="N1053" i="2"/>
  <c r="J1053" i="2"/>
  <c r="F1053" i="2"/>
  <c r="H1053" i="2"/>
  <c r="M1053" i="2"/>
  <c r="S1053" i="2"/>
  <c r="X1053" i="2"/>
  <c r="AB1055" i="2"/>
  <c r="X1055" i="2"/>
  <c r="T1055" i="2"/>
  <c r="P1055" i="2"/>
  <c r="L1055" i="2"/>
  <c r="H1055" i="2"/>
  <c r="D1055" i="2"/>
  <c r="I1055" i="2"/>
  <c r="N1055" i="2"/>
  <c r="S1055" i="2"/>
  <c r="Y1055" i="2"/>
  <c r="Y1067" i="2"/>
  <c r="U1067" i="2"/>
  <c r="Q1067" i="2"/>
  <c r="Q1076" i="2" s="1"/>
  <c r="M1067" i="2"/>
  <c r="I1067" i="2"/>
  <c r="E1067" i="2"/>
  <c r="H1067" i="2"/>
  <c r="N1067" i="2"/>
  <c r="S1067" i="2"/>
  <c r="X1067" i="2"/>
  <c r="AB1089" i="2"/>
  <c r="AB1090" i="2" s="1"/>
  <c r="X1089" i="2"/>
  <c r="X1090" i="2" s="1"/>
  <c r="T1089" i="2"/>
  <c r="T1090" i="2" s="1"/>
  <c r="P1089" i="2"/>
  <c r="P1090" i="2" s="1"/>
  <c r="L1089" i="2"/>
  <c r="H1089" i="2"/>
  <c r="H1090" i="2" s="1"/>
  <c r="D1089" i="2"/>
  <c r="D1090" i="2" s="1"/>
  <c r="I1089" i="2"/>
  <c r="N1089" i="2"/>
  <c r="S1089" i="2"/>
  <c r="S1090" i="2" s="1"/>
  <c r="Y1089" i="2"/>
  <c r="Y1090" i="2" s="1"/>
  <c r="Y1101" i="2"/>
  <c r="U1101" i="2"/>
  <c r="Q1101" i="2"/>
  <c r="M1101" i="2"/>
  <c r="I1101" i="2"/>
  <c r="E1101" i="2"/>
  <c r="H1101" i="2"/>
  <c r="N1101" i="2"/>
  <c r="S1101" i="2"/>
  <c r="X1101" i="2"/>
  <c r="Y1105" i="2"/>
  <c r="U1105" i="2"/>
  <c r="Q1105" i="2"/>
  <c r="M1105" i="2"/>
  <c r="I1105" i="2"/>
  <c r="E1105" i="2"/>
  <c r="H1105" i="2"/>
  <c r="N1105" i="2"/>
  <c r="S1105" i="2"/>
  <c r="X1105" i="2"/>
  <c r="Z1123" i="2"/>
  <c r="V1123" i="2"/>
  <c r="R1123" i="2"/>
  <c r="N1123" i="2"/>
  <c r="J1123" i="2"/>
  <c r="F1123" i="2"/>
  <c r="Y1123" i="2"/>
  <c r="U1123" i="2"/>
  <c r="Q1123" i="2"/>
  <c r="M1123" i="2"/>
  <c r="I1123" i="2"/>
  <c r="E1123" i="2"/>
  <c r="K1123" i="2"/>
  <c r="S1123" i="2"/>
  <c r="AA1123" i="2"/>
  <c r="Y1197" i="2"/>
  <c r="U1197" i="2"/>
  <c r="Q1197" i="2"/>
  <c r="M1197" i="2"/>
  <c r="I1197" i="2"/>
  <c r="E1197" i="2"/>
  <c r="AB1197" i="2"/>
  <c r="X1197" i="2"/>
  <c r="T1197" i="2"/>
  <c r="P1197" i="2"/>
  <c r="L1197" i="2"/>
  <c r="H1197" i="2"/>
  <c r="D1197" i="2"/>
  <c r="W1197" i="2"/>
  <c r="O1197" i="2"/>
  <c r="G1197" i="2"/>
  <c r="V1197" i="2"/>
  <c r="N1197" i="2"/>
  <c r="F1197" i="2"/>
  <c r="AA1197" i="2"/>
  <c r="S1197" i="2"/>
  <c r="K1197" i="2"/>
  <c r="G790" i="2"/>
  <c r="K790" i="2"/>
  <c r="O790" i="2"/>
  <c r="S790" i="2"/>
  <c r="W790" i="2"/>
  <c r="G794" i="2"/>
  <c r="K794" i="2"/>
  <c r="O794" i="2"/>
  <c r="S794" i="2"/>
  <c r="S953" i="2" s="1"/>
  <c r="W794" i="2"/>
  <c r="G798" i="2"/>
  <c r="K798" i="2"/>
  <c r="O798" i="2"/>
  <c r="S798" i="2"/>
  <c r="W798" i="2"/>
  <c r="G802" i="2"/>
  <c r="K802" i="2"/>
  <c r="O802" i="2"/>
  <c r="S802" i="2"/>
  <c r="W802" i="2"/>
  <c r="G806" i="2"/>
  <c r="K806" i="2"/>
  <c r="O806" i="2"/>
  <c r="S806" i="2"/>
  <c r="W806" i="2"/>
  <c r="G810" i="2"/>
  <c r="K810" i="2"/>
  <c r="O810" i="2"/>
  <c r="S810" i="2"/>
  <c r="W810" i="2"/>
  <c r="G814" i="2"/>
  <c r="K814" i="2"/>
  <c r="O814" i="2"/>
  <c r="S814" i="2"/>
  <c r="W814" i="2"/>
  <c r="G818" i="2"/>
  <c r="K818" i="2"/>
  <c r="O818" i="2"/>
  <c r="S818" i="2"/>
  <c r="W818" i="2"/>
  <c r="G822" i="2"/>
  <c r="K822" i="2"/>
  <c r="O822" i="2"/>
  <c r="S822" i="2"/>
  <c r="W822" i="2"/>
  <c r="G826" i="2"/>
  <c r="K826" i="2"/>
  <c r="O826" i="2"/>
  <c r="S826" i="2"/>
  <c r="W826" i="2"/>
  <c r="G830" i="2"/>
  <c r="K830" i="2"/>
  <c r="O830" i="2"/>
  <c r="S830" i="2"/>
  <c r="W830" i="2"/>
  <c r="G834" i="2"/>
  <c r="K834" i="2"/>
  <c r="O834" i="2"/>
  <c r="S834" i="2"/>
  <c r="W834" i="2"/>
  <c r="G838" i="2"/>
  <c r="K838" i="2"/>
  <c r="O838" i="2"/>
  <c r="S838" i="2"/>
  <c r="W838" i="2"/>
  <c r="G842" i="2"/>
  <c r="K842" i="2"/>
  <c r="O842" i="2"/>
  <c r="S842" i="2"/>
  <c r="W842" i="2"/>
  <c r="G846" i="2"/>
  <c r="K846" i="2"/>
  <c r="O846" i="2"/>
  <c r="S846" i="2"/>
  <c r="W846" i="2"/>
  <c r="G850" i="2"/>
  <c r="K850" i="2"/>
  <c r="O850" i="2"/>
  <c r="S850" i="2"/>
  <c r="W850" i="2"/>
  <c r="G854" i="2"/>
  <c r="K854" i="2"/>
  <c r="O854" i="2"/>
  <c r="S854" i="2"/>
  <c r="W854" i="2"/>
  <c r="G858" i="2"/>
  <c r="K858" i="2"/>
  <c r="O858" i="2"/>
  <c r="S858" i="2"/>
  <c r="W858" i="2"/>
  <c r="G862" i="2"/>
  <c r="K862" i="2"/>
  <c r="O862" i="2"/>
  <c r="S862" i="2"/>
  <c r="W862" i="2"/>
  <c r="G866" i="2"/>
  <c r="K866" i="2"/>
  <c r="O866" i="2"/>
  <c r="S866" i="2"/>
  <c r="W866" i="2"/>
  <c r="G870" i="2"/>
  <c r="K870" i="2"/>
  <c r="O870" i="2"/>
  <c r="S870" i="2"/>
  <c r="W870" i="2"/>
  <c r="G874" i="2"/>
  <c r="K874" i="2"/>
  <c r="O874" i="2"/>
  <c r="S874" i="2"/>
  <c r="W874" i="2"/>
  <c r="G878" i="2"/>
  <c r="K878" i="2"/>
  <c r="O878" i="2"/>
  <c r="S878" i="2"/>
  <c r="W878" i="2"/>
  <c r="G882" i="2"/>
  <c r="K882" i="2"/>
  <c r="O882" i="2"/>
  <c r="S882" i="2"/>
  <c r="W882" i="2"/>
  <c r="G886" i="2"/>
  <c r="K886" i="2"/>
  <c r="O886" i="2"/>
  <c r="S886" i="2"/>
  <c r="W886" i="2"/>
  <c r="G890" i="2"/>
  <c r="K890" i="2"/>
  <c r="O890" i="2"/>
  <c r="S890" i="2"/>
  <c r="W890" i="2"/>
  <c r="G894" i="2"/>
  <c r="K894" i="2"/>
  <c r="O894" i="2"/>
  <c r="S894" i="2"/>
  <c r="W894" i="2"/>
  <c r="Y898" i="2"/>
  <c r="U898" i="2"/>
  <c r="Q898" i="2"/>
  <c r="M898" i="2"/>
  <c r="I898" i="2"/>
  <c r="E898" i="2"/>
  <c r="H898" i="2"/>
  <c r="N898" i="2"/>
  <c r="S898" i="2"/>
  <c r="X898" i="2"/>
  <c r="Y902" i="2"/>
  <c r="U902" i="2"/>
  <c r="Q902" i="2"/>
  <c r="M902" i="2"/>
  <c r="I902" i="2"/>
  <c r="E902" i="2"/>
  <c r="H902" i="2"/>
  <c r="N902" i="2"/>
  <c r="S902" i="2"/>
  <c r="X902" i="2"/>
  <c r="Y906" i="2"/>
  <c r="U906" i="2"/>
  <c r="Q906" i="2"/>
  <c r="M906" i="2"/>
  <c r="I906" i="2"/>
  <c r="E906" i="2"/>
  <c r="H906" i="2"/>
  <c r="N906" i="2"/>
  <c r="S906" i="2"/>
  <c r="X906" i="2"/>
  <c r="Y910" i="2"/>
  <c r="U910" i="2"/>
  <c r="Q910" i="2"/>
  <c r="M910" i="2"/>
  <c r="I910" i="2"/>
  <c r="E910" i="2"/>
  <c r="H910" i="2"/>
  <c r="N910" i="2"/>
  <c r="S910" i="2"/>
  <c r="X910" i="2"/>
  <c r="Y914" i="2"/>
  <c r="U914" i="2"/>
  <c r="Q914" i="2"/>
  <c r="M914" i="2"/>
  <c r="I914" i="2"/>
  <c r="E914" i="2"/>
  <c r="H914" i="2"/>
  <c r="N914" i="2"/>
  <c r="S914" i="2"/>
  <c r="X914" i="2"/>
  <c r="Y918" i="2"/>
  <c r="U918" i="2"/>
  <c r="Q918" i="2"/>
  <c r="M918" i="2"/>
  <c r="I918" i="2"/>
  <c r="E918" i="2"/>
  <c r="H918" i="2"/>
  <c r="N918" i="2"/>
  <c r="S918" i="2"/>
  <c r="X918" i="2"/>
  <c r="Y922" i="2"/>
  <c r="U922" i="2"/>
  <c r="Q922" i="2"/>
  <c r="M922" i="2"/>
  <c r="I922" i="2"/>
  <c r="E922" i="2"/>
  <c r="H922" i="2"/>
  <c r="N922" i="2"/>
  <c r="S922" i="2"/>
  <c r="X922" i="2"/>
  <c r="Y926" i="2"/>
  <c r="U926" i="2"/>
  <c r="Q926" i="2"/>
  <c r="M926" i="2"/>
  <c r="I926" i="2"/>
  <c r="E926" i="2"/>
  <c r="H926" i="2"/>
  <c r="N926" i="2"/>
  <c r="S926" i="2"/>
  <c r="X926" i="2"/>
  <c r="Y930" i="2"/>
  <c r="U930" i="2"/>
  <c r="Q930" i="2"/>
  <c r="M930" i="2"/>
  <c r="I930" i="2"/>
  <c r="E930" i="2"/>
  <c r="H930" i="2"/>
  <c r="N930" i="2"/>
  <c r="S930" i="2"/>
  <c r="X930" i="2"/>
  <c r="Z965" i="2"/>
  <c r="V965" i="2"/>
  <c r="R965" i="2"/>
  <c r="N965" i="2"/>
  <c r="J965" i="2"/>
  <c r="F965" i="2"/>
  <c r="H965" i="2"/>
  <c r="M965" i="2"/>
  <c r="S965" i="2"/>
  <c r="X965" i="2"/>
  <c r="AB967" i="2"/>
  <c r="X967" i="2"/>
  <c r="T967" i="2"/>
  <c r="P967" i="2"/>
  <c r="L967" i="2"/>
  <c r="H967" i="2"/>
  <c r="D967" i="2"/>
  <c r="D984" i="2" s="1"/>
  <c r="I967" i="2"/>
  <c r="N967" i="2"/>
  <c r="S967" i="2"/>
  <c r="Y967" i="2"/>
  <c r="Z975" i="2"/>
  <c r="V975" i="2"/>
  <c r="R975" i="2"/>
  <c r="N975" i="2"/>
  <c r="J975" i="2"/>
  <c r="F975" i="2"/>
  <c r="H975" i="2"/>
  <c r="M975" i="2"/>
  <c r="S975" i="2"/>
  <c r="X975" i="2"/>
  <c r="AB977" i="2"/>
  <c r="X977" i="2"/>
  <c r="T977" i="2"/>
  <c r="P977" i="2"/>
  <c r="L977" i="2"/>
  <c r="H977" i="2"/>
  <c r="D977" i="2"/>
  <c r="I977" i="2"/>
  <c r="N977" i="2"/>
  <c r="S977" i="2"/>
  <c r="Y977" i="2"/>
  <c r="D979" i="2"/>
  <c r="I979" i="2"/>
  <c r="O979" i="2"/>
  <c r="T979" i="2"/>
  <c r="Y979" i="2"/>
  <c r="E981" i="2"/>
  <c r="J981" i="2"/>
  <c r="O981" i="2"/>
  <c r="U981" i="2"/>
  <c r="Z981" i="2"/>
  <c r="D995" i="2"/>
  <c r="D1008" i="2" s="1"/>
  <c r="I995" i="2"/>
  <c r="O995" i="2"/>
  <c r="T995" i="2"/>
  <c r="Y995" i="2"/>
  <c r="D997" i="2"/>
  <c r="I997" i="2"/>
  <c r="N997" i="2"/>
  <c r="T997" i="2"/>
  <c r="Y997" i="2"/>
  <c r="Y1005" i="2"/>
  <c r="U1005" i="2"/>
  <c r="Q1005" i="2"/>
  <c r="M1005" i="2"/>
  <c r="I1005" i="2"/>
  <c r="E1005" i="2"/>
  <c r="H1005" i="2"/>
  <c r="N1005" i="2"/>
  <c r="S1005" i="2"/>
  <c r="X1005" i="2"/>
  <c r="Z1017" i="2"/>
  <c r="V1017" i="2"/>
  <c r="R1017" i="2"/>
  <c r="N1017" i="2"/>
  <c r="J1017" i="2"/>
  <c r="F1017" i="2"/>
  <c r="H1017" i="2"/>
  <c r="M1017" i="2"/>
  <c r="S1017" i="2"/>
  <c r="X1017" i="2"/>
  <c r="AA1019" i="2"/>
  <c r="W1019" i="2"/>
  <c r="S1019" i="2"/>
  <c r="O1019" i="2"/>
  <c r="K1019" i="2"/>
  <c r="G1019" i="2"/>
  <c r="H1019" i="2"/>
  <c r="M1019" i="2"/>
  <c r="R1019" i="2"/>
  <c r="X1019" i="2"/>
  <c r="Z1033" i="2"/>
  <c r="V1033" i="2"/>
  <c r="R1033" i="2"/>
  <c r="N1033" i="2"/>
  <c r="J1033" i="2"/>
  <c r="F1033" i="2"/>
  <c r="H1033" i="2"/>
  <c r="M1033" i="2"/>
  <c r="S1033" i="2"/>
  <c r="X1033" i="2"/>
  <c r="AB1035" i="2"/>
  <c r="X1035" i="2"/>
  <c r="T1035" i="2"/>
  <c r="P1035" i="2"/>
  <c r="L1035" i="2"/>
  <c r="H1035" i="2"/>
  <c r="D1035" i="2"/>
  <c r="I1035" i="2"/>
  <c r="N1035" i="2"/>
  <c r="S1035" i="2"/>
  <c r="Y1035" i="2"/>
  <c r="D1037" i="2"/>
  <c r="I1037" i="2"/>
  <c r="O1037" i="2"/>
  <c r="T1037" i="2"/>
  <c r="Y1037" i="2"/>
  <c r="E1039" i="2"/>
  <c r="J1039" i="2"/>
  <c r="O1039" i="2"/>
  <c r="U1039" i="2"/>
  <c r="Z1039" i="2"/>
  <c r="Z1049" i="2"/>
  <c r="V1049" i="2"/>
  <c r="R1049" i="2"/>
  <c r="N1049" i="2"/>
  <c r="J1049" i="2"/>
  <c r="F1049" i="2"/>
  <c r="H1049" i="2"/>
  <c r="M1049" i="2"/>
  <c r="S1049" i="2"/>
  <c r="X1049" i="2"/>
  <c r="AB1051" i="2"/>
  <c r="X1051" i="2"/>
  <c r="T1051" i="2"/>
  <c r="P1051" i="2"/>
  <c r="L1051" i="2"/>
  <c r="H1051" i="2"/>
  <c r="D1051" i="2"/>
  <c r="I1051" i="2"/>
  <c r="N1051" i="2"/>
  <c r="S1051" i="2"/>
  <c r="Y1051" i="2"/>
  <c r="D1053" i="2"/>
  <c r="I1053" i="2"/>
  <c r="O1053" i="2"/>
  <c r="T1053" i="2"/>
  <c r="Y1053" i="2"/>
  <c r="E1055" i="2"/>
  <c r="J1055" i="2"/>
  <c r="O1055" i="2"/>
  <c r="U1055" i="2"/>
  <c r="Z1055" i="2"/>
  <c r="D1067" i="2"/>
  <c r="J1067" i="2"/>
  <c r="O1067" i="2"/>
  <c r="T1067" i="2"/>
  <c r="Z1067" i="2"/>
  <c r="J9" i="3"/>
  <c r="J10" i="3" s="1"/>
  <c r="J11" i="3" s="1"/>
  <c r="E1089" i="2"/>
  <c r="J1089" i="2"/>
  <c r="O1089" i="2"/>
  <c r="O1090" i="2" s="1"/>
  <c r="U1089" i="2"/>
  <c r="U1090" i="2" s="1"/>
  <c r="Z1089" i="2"/>
  <c r="Z1090" i="2" s="1"/>
  <c r="D1101" i="2"/>
  <c r="J1101" i="2"/>
  <c r="O1101" i="2"/>
  <c r="T1101" i="2"/>
  <c r="Z1101" i="2"/>
  <c r="D1105" i="2"/>
  <c r="J1105" i="2"/>
  <c r="O1105" i="2"/>
  <c r="T1105" i="2"/>
  <c r="Z1105" i="2"/>
  <c r="Z1119" i="2"/>
  <c r="V1119" i="2"/>
  <c r="R1119" i="2"/>
  <c r="N1119" i="2"/>
  <c r="J1119" i="2"/>
  <c r="F1119" i="2"/>
  <c r="Y1119" i="2"/>
  <c r="U1119" i="2"/>
  <c r="Q1119" i="2"/>
  <c r="M1119" i="2"/>
  <c r="I1119" i="2"/>
  <c r="E1119" i="2"/>
  <c r="K1119" i="2"/>
  <c r="S1119" i="2"/>
  <c r="AA1119" i="2"/>
  <c r="D1123" i="2"/>
  <c r="L1123" i="2"/>
  <c r="T1123" i="2"/>
  <c r="AB1123" i="2"/>
  <c r="Z1147" i="2"/>
  <c r="V1147" i="2"/>
  <c r="R1147" i="2"/>
  <c r="N1147" i="2"/>
  <c r="J1147" i="2"/>
  <c r="F1147" i="2"/>
  <c r="Y1147" i="2"/>
  <c r="U1147" i="2"/>
  <c r="Q1147" i="2"/>
  <c r="M1147" i="2"/>
  <c r="I1147" i="2"/>
  <c r="E1147" i="2"/>
  <c r="X1147" i="2"/>
  <c r="P1147" i="2"/>
  <c r="H1147" i="2"/>
  <c r="W1147" i="2"/>
  <c r="O1147" i="2"/>
  <c r="G1147" i="2"/>
  <c r="AB1147" i="2"/>
  <c r="T1147" i="2"/>
  <c r="L1147" i="2"/>
  <c r="D1147" i="2"/>
  <c r="J1197" i="2"/>
  <c r="Y1209" i="2"/>
  <c r="U1209" i="2"/>
  <c r="Q1209" i="2"/>
  <c r="M1209" i="2"/>
  <c r="I1209" i="2"/>
  <c r="E1209" i="2"/>
  <c r="AB1209" i="2"/>
  <c r="X1209" i="2"/>
  <c r="T1209" i="2"/>
  <c r="P1209" i="2"/>
  <c r="L1209" i="2"/>
  <c r="H1209" i="2"/>
  <c r="D1209" i="2"/>
  <c r="Z1209" i="2"/>
  <c r="R1209" i="2"/>
  <c r="J1209" i="2"/>
  <c r="W1209" i="2"/>
  <c r="O1209" i="2"/>
  <c r="G1209" i="2"/>
  <c r="V1209" i="2"/>
  <c r="N1209" i="2"/>
  <c r="F1209" i="2"/>
  <c r="AB1233" i="2"/>
  <c r="X1233" i="2"/>
  <c r="T1233" i="2"/>
  <c r="P1233" i="2"/>
  <c r="L1233" i="2"/>
  <c r="H1233" i="2"/>
  <c r="D1233" i="2"/>
  <c r="Y1233" i="2"/>
  <c r="S1233" i="2"/>
  <c r="N1233" i="2"/>
  <c r="I1233" i="2"/>
  <c r="W1233" i="2"/>
  <c r="R1233" i="2"/>
  <c r="M1233" i="2"/>
  <c r="G1233" i="2"/>
  <c r="U1233" i="2"/>
  <c r="J1233" i="2"/>
  <c r="AA1233" i="2"/>
  <c r="Q1233" i="2"/>
  <c r="F1233" i="2"/>
  <c r="Z1233" i="2"/>
  <c r="O1233" i="2"/>
  <c r="E1233" i="2"/>
  <c r="Z1365" i="2"/>
  <c r="V1365" i="2"/>
  <c r="R1365" i="2"/>
  <c r="N1365" i="2"/>
  <c r="J1365" i="2"/>
  <c r="F1365" i="2"/>
  <c r="Y1365" i="2"/>
  <c r="U1365" i="2"/>
  <c r="Q1365" i="2"/>
  <c r="M1365" i="2"/>
  <c r="I1365" i="2"/>
  <c r="E1365" i="2"/>
  <c r="X1365" i="2"/>
  <c r="P1365" i="2"/>
  <c r="H1365" i="2"/>
  <c r="W1365" i="2"/>
  <c r="O1365" i="2"/>
  <c r="G1365" i="2"/>
  <c r="AA1365" i="2"/>
  <c r="K1365" i="2"/>
  <c r="T1365" i="2"/>
  <c r="D1365" i="2"/>
  <c r="AB1365" i="2"/>
  <c r="S1365" i="2"/>
  <c r="L1365" i="2"/>
  <c r="Z1135" i="2"/>
  <c r="V1135" i="2"/>
  <c r="R1135" i="2"/>
  <c r="N1135" i="2"/>
  <c r="J1135" i="2"/>
  <c r="F1135" i="2"/>
  <c r="H1135" i="2"/>
  <c r="M1135" i="2"/>
  <c r="S1135" i="2"/>
  <c r="X1135" i="2"/>
  <c r="AB1137" i="2"/>
  <c r="X1137" i="2"/>
  <c r="T1137" i="2"/>
  <c r="P1137" i="2"/>
  <c r="L1137" i="2"/>
  <c r="H1137" i="2"/>
  <c r="D1137" i="2"/>
  <c r="I1137" i="2"/>
  <c r="N1137" i="2"/>
  <c r="S1137" i="2"/>
  <c r="Y1137" i="2"/>
  <c r="Z1159" i="2"/>
  <c r="V1159" i="2"/>
  <c r="R1159" i="2"/>
  <c r="N1159" i="2"/>
  <c r="J1159" i="2"/>
  <c r="F1159" i="2"/>
  <c r="Y1159" i="2"/>
  <c r="U1159" i="2"/>
  <c r="Q1159" i="2"/>
  <c r="M1159" i="2"/>
  <c r="I1159" i="2"/>
  <c r="E1159" i="2"/>
  <c r="K1159" i="2"/>
  <c r="S1159" i="2"/>
  <c r="AA1159" i="2"/>
  <c r="Y1189" i="2"/>
  <c r="U1189" i="2"/>
  <c r="Q1189" i="2"/>
  <c r="M1189" i="2"/>
  <c r="I1189" i="2"/>
  <c r="E1189" i="2"/>
  <c r="AB1189" i="2"/>
  <c r="X1189" i="2"/>
  <c r="T1189" i="2"/>
  <c r="P1189" i="2"/>
  <c r="L1189" i="2"/>
  <c r="H1189" i="2"/>
  <c r="D1189" i="2"/>
  <c r="K1189" i="2"/>
  <c r="S1189" i="2"/>
  <c r="AA1189" i="2"/>
  <c r="AA1193" i="2"/>
  <c r="W1193" i="2"/>
  <c r="S1193" i="2"/>
  <c r="O1193" i="2"/>
  <c r="K1193" i="2"/>
  <c r="G1193" i="2"/>
  <c r="Z1193" i="2"/>
  <c r="V1193" i="2"/>
  <c r="R1193" i="2"/>
  <c r="N1193" i="2"/>
  <c r="J1193" i="2"/>
  <c r="F1193" i="2"/>
  <c r="I1193" i="2"/>
  <c r="Q1193" i="2"/>
  <c r="Y1193" i="2"/>
  <c r="Y1213" i="2"/>
  <c r="U1213" i="2"/>
  <c r="Q1213" i="2"/>
  <c r="M1213" i="2"/>
  <c r="I1213" i="2"/>
  <c r="E1213" i="2"/>
  <c r="AB1213" i="2"/>
  <c r="X1213" i="2"/>
  <c r="T1213" i="2"/>
  <c r="P1213" i="2"/>
  <c r="L1213" i="2"/>
  <c r="H1213" i="2"/>
  <c r="D1213" i="2"/>
  <c r="K1213" i="2"/>
  <c r="S1213" i="2"/>
  <c r="AA1213" i="2"/>
  <c r="AA1243" i="2"/>
  <c r="W1243" i="2"/>
  <c r="S1243" i="2"/>
  <c r="O1243" i="2"/>
  <c r="K1243" i="2"/>
  <c r="G1243" i="2"/>
  <c r="AB1243" i="2"/>
  <c r="V1243" i="2"/>
  <c r="Q1243" i="2"/>
  <c r="L1243" i="2"/>
  <c r="F1243" i="2"/>
  <c r="Z1243" i="2"/>
  <c r="U1243" i="2"/>
  <c r="P1243" i="2"/>
  <c r="J1243" i="2"/>
  <c r="E1243" i="2"/>
  <c r="M1243" i="2"/>
  <c r="X1243" i="2"/>
  <c r="Z1261" i="2"/>
  <c r="V1261" i="2"/>
  <c r="R1261" i="2"/>
  <c r="N1261" i="2"/>
  <c r="J1261" i="2"/>
  <c r="F1261" i="2"/>
  <c r="AA1261" i="2"/>
  <c r="U1261" i="2"/>
  <c r="P1261" i="2"/>
  <c r="K1261" i="2"/>
  <c r="E1261" i="2"/>
  <c r="Y1261" i="2"/>
  <c r="T1261" i="2"/>
  <c r="O1261" i="2"/>
  <c r="I1261" i="2"/>
  <c r="D1261" i="2"/>
  <c r="S1261" i="2"/>
  <c r="H1261" i="2"/>
  <c r="AB1261" i="2"/>
  <c r="Q1261" i="2"/>
  <c r="G1261" i="2"/>
  <c r="X1261" i="2"/>
  <c r="Z1265" i="2"/>
  <c r="V1265" i="2"/>
  <c r="R1265" i="2"/>
  <c r="N1265" i="2"/>
  <c r="J1265" i="2"/>
  <c r="F1265" i="2"/>
  <c r="AB1265" i="2"/>
  <c r="W1265" i="2"/>
  <c r="Q1265" i="2"/>
  <c r="L1265" i="2"/>
  <c r="G1265" i="2"/>
  <c r="AA1265" i="2"/>
  <c r="U1265" i="2"/>
  <c r="P1265" i="2"/>
  <c r="K1265" i="2"/>
  <c r="E1265" i="2"/>
  <c r="T1265" i="2"/>
  <c r="I1265" i="2"/>
  <c r="S1265" i="2"/>
  <c r="H1265" i="2"/>
  <c r="X1265" i="2"/>
  <c r="G1115" i="2"/>
  <c r="K1115" i="2"/>
  <c r="O1115" i="2"/>
  <c r="S1115" i="2"/>
  <c r="W1115" i="2"/>
  <c r="AA1115" i="2"/>
  <c r="G1121" i="2"/>
  <c r="K1121" i="2"/>
  <c r="O1121" i="2"/>
  <c r="S1121" i="2"/>
  <c r="W1121" i="2"/>
  <c r="AA1121" i="2"/>
  <c r="G1125" i="2"/>
  <c r="K1125" i="2"/>
  <c r="O1125" i="2"/>
  <c r="S1125" i="2"/>
  <c r="W1125" i="2"/>
  <c r="AA1125" i="2"/>
  <c r="AB1129" i="2"/>
  <c r="X1129" i="2"/>
  <c r="T1129" i="2"/>
  <c r="P1129" i="2"/>
  <c r="L1129" i="2"/>
  <c r="H1129" i="2"/>
  <c r="G1129" i="2"/>
  <c r="M1129" i="2"/>
  <c r="R1129" i="2"/>
  <c r="W1129" i="2"/>
  <c r="Z1131" i="2"/>
  <c r="V1131" i="2"/>
  <c r="R1131" i="2"/>
  <c r="N1131" i="2"/>
  <c r="J1131" i="2"/>
  <c r="F1131" i="2"/>
  <c r="H1131" i="2"/>
  <c r="M1131" i="2"/>
  <c r="S1131" i="2"/>
  <c r="X1131" i="2"/>
  <c r="AB1133" i="2"/>
  <c r="X1133" i="2"/>
  <c r="T1133" i="2"/>
  <c r="P1133" i="2"/>
  <c r="L1133" i="2"/>
  <c r="H1133" i="2"/>
  <c r="D1133" i="2"/>
  <c r="I1133" i="2"/>
  <c r="N1133" i="2"/>
  <c r="S1133" i="2"/>
  <c r="Y1133" i="2"/>
  <c r="D1135" i="2"/>
  <c r="I1135" i="2"/>
  <c r="O1135" i="2"/>
  <c r="T1135" i="2"/>
  <c r="Y1135" i="2"/>
  <c r="E1137" i="2"/>
  <c r="J1137" i="2"/>
  <c r="O1137" i="2"/>
  <c r="U1137" i="2"/>
  <c r="Z1137" i="2"/>
  <c r="Z1155" i="2"/>
  <c r="V1155" i="2"/>
  <c r="R1155" i="2"/>
  <c r="N1155" i="2"/>
  <c r="J1155" i="2"/>
  <c r="F1155" i="2"/>
  <c r="Y1155" i="2"/>
  <c r="U1155" i="2"/>
  <c r="Q1155" i="2"/>
  <c r="M1155" i="2"/>
  <c r="I1155" i="2"/>
  <c r="E1155" i="2"/>
  <c r="K1155" i="2"/>
  <c r="S1155" i="2"/>
  <c r="AA1155" i="2"/>
  <c r="D1159" i="2"/>
  <c r="L1159" i="2"/>
  <c r="T1159" i="2"/>
  <c r="AB1159" i="2"/>
  <c r="AB1183" i="2"/>
  <c r="X1183" i="2"/>
  <c r="T1183" i="2"/>
  <c r="P1183" i="2"/>
  <c r="L1183" i="2"/>
  <c r="H1183" i="2"/>
  <c r="D1183" i="2"/>
  <c r="AA1183" i="2"/>
  <c r="W1183" i="2"/>
  <c r="S1183" i="2"/>
  <c r="O1183" i="2"/>
  <c r="K1183" i="2"/>
  <c r="G1183" i="2"/>
  <c r="J1183" i="2"/>
  <c r="R1183" i="2"/>
  <c r="Z1183" i="2"/>
  <c r="F1189" i="2"/>
  <c r="N1189" i="2"/>
  <c r="V1189" i="2"/>
  <c r="D1193" i="2"/>
  <c r="L1193" i="2"/>
  <c r="T1193" i="2"/>
  <c r="AB1193" i="2"/>
  <c r="Y1201" i="2"/>
  <c r="U1201" i="2"/>
  <c r="Q1201" i="2"/>
  <c r="M1201" i="2"/>
  <c r="I1201" i="2"/>
  <c r="E1201" i="2"/>
  <c r="AB1201" i="2"/>
  <c r="X1201" i="2"/>
  <c r="T1201" i="2"/>
  <c r="P1201" i="2"/>
  <c r="L1201" i="2"/>
  <c r="H1201" i="2"/>
  <c r="D1201" i="2"/>
  <c r="K1201" i="2"/>
  <c r="S1201" i="2"/>
  <c r="AA1201" i="2"/>
  <c r="F1213" i="2"/>
  <c r="N1213" i="2"/>
  <c r="V1213" i="2"/>
  <c r="Y1217" i="2"/>
  <c r="U1217" i="2"/>
  <c r="Q1217" i="2"/>
  <c r="M1217" i="2"/>
  <c r="I1217" i="2"/>
  <c r="E1217" i="2"/>
  <c r="AB1217" i="2"/>
  <c r="X1217" i="2"/>
  <c r="T1217" i="2"/>
  <c r="P1217" i="2"/>
  <c r="L1217" i="2"/>
  <c r="H1217" i="2"/>
  <c r="D1217" i="2"/>
  <c r="K1217" i="2"/>
  <c r="S1217" i="2"/>
  <c r="AA1217" i="2"/>
  <c r="D1243" i="2"/>
  <c r="N1243" i="2"/>
  <c r="Y1243" i="2"/>
  <c r="L1261" i="2"/>
  <c r="D1265" i="2"/>
  <c r="Y1265" i="2"/>
  <c r="G900" i="2"/>
  <c r="K900" i="2"/>
  <c r="O900" i="2"/>
  <c r="S900" i="2"/>
  <c r="W900" i="2"/>
  <c r="G904" i="2"/>
  <c r="K904" i="2"/>
  <c r="O904" i="2"/>
  <c r="S904" i="2"/>
  <c r="W904" i="2"/>
  <c r="G908" i="2"/>
  <c r="K908" i="2"/>
  <c r="O908" i="2"/>
  <c r="S908" i="2"/>
  <c r="W908" i="2"/>
  <c r="G912" i="2"/>
  <c r="K912" i="2"/>
  <c r="O912" i="2"/>
  <c r="S912" i="2"/>
  <c r="W912" i="2"/>
  <c r="G916" i="2"/>
  <c r="K916" i="2"/>
  <c r="O916" i="2"/>
  <c r="S916" i="2"/>
  <c r="W916" i="2"/>
  <c r="G920" i="2"/>
  <c r="K920" i="2"/>
  <c r="O920" i="2"/>
  <c r="S920" i="2"/>
  <c r="W920" i="2"/>
  <c r="G924" i="2"/>
  <c r="K924" i="2"/>
  <c r="O924" i="2"/>
  <c r="S924" i="2"/>
  <c r="W924" i="2"/>
  <c r="G928" i="2"/>
  <c r="K928" i="2"/>
  <c r="O928" i="2"/>
  <c r="S928" i="2"/>
  <c r="W928" i="2"/>
  <c r="G1003" i="2"/>
  <c r="K1003" i="2"/>
  <c r="O1003" i="2"/>
  <c r="S1003" i="2"/>
  <c r="W1003" i="2"/>
  <c r="G1007" i="2"/>
  <c r="K1007" i="2"/>
  <c r="O1007" i="2"/>
  <c r="S1007" i="2"/>
  <c r="W1007" i="2"/>
  <c r="G1065" i="2"/>
  <c r="G1076" i="2" s="1"/>
  <c r="K1065" i="2"/>
  <c r="K1076" i="2" s="1"/>
  <c r="O1065" i="2"/>
  <c r="S1065" i="2"/>
  <c r="W1065" i="2"/>
  <c r="W1076" i="2" s="1"/>
  <c r="G1099" i="2"/>
  <c r="K1099" i="2"/>
  <c r="O1099" i="2"/>
  <c r="S1099" i="2"/>
  <c r="W1099" i="2"/>
  <c r="G1103" i="2"/>
  <c r="K1103" i="2"/>
  <c r="O1103" i="2"/>
  <c r="S1103" i="2"/>
  <c r="W1103" i="2"/>
  <c r="D1115" i="2"/>
  <c r="H1115" i="2"/>
  <c r="L1115" i="2"/>
  <c r="P1115" i="2"/>
  <c r="T1115" i="2"/>
  <c r="X1115" i="2"/>
  <c r="AB1115" i="2"/>
  <c r="D1121" i="2"/>
  <c r="H1121" i="2"/>
  <c r="L1121" i="2"/>
  <c r="P1121" i="2"/>
  <c r="T1121" i="2"/>
  <c r="X1121" i="2"/>
  <c r="D1125" i="2"/>
  <c r="H1125" i="2"/>
  <c r="L1125" i="2"/>
  <c r="P1125" i="2"/>
  <c r="T1125" i="2"/>
  <c r="X1125" i="2"/>
  <c r="D1129" i="2"/>
  <c r="I1129" i="2"/>
  <c r="N1129" i="2"/>
  <c r="S1129" i="2"/>
  <c r="Y1129" i="2"/>
  <c r="D1131" i="2"/>
  <c r="I1131" i="2"/>
  <c r="O1131" i="2"/>
  <c r="T1131" i="2"/>
  <c r="Y1131" i="2"/>
  <c r="E1133" i="2"/>
  <c r="J1133" i="2"/>
  <c r="O1133" i="2"/>
  <c r="U1133" i="2"/>
  <c r="Z1133" i="2"/>
  <c r="E1135" i="2"/>
  <c r="K1135" i="2"/>
  <c r="P1135" i="2"/>
  <c r="U1135" i="2"/>
  <c r="AA1135" i="2"/>
  <c r="F1137" i="2"/>
  <c r="K1137" i="2"/>
  <c r="Q1137" i="2"/>
  <c r="V1137" i="2"/>
  <c r="AA1137" i="2"/>
  <c r="Z1143" i="2"/>
  <c r="V1143" i="2"/>
  <c r="R1143" i="2"/>
  <c r="N1143" i="2"/>
  <c r="J1143" i="2"/>
  <c r="F1143" i="2"/>
  <c r="H1143" i="2"/>
  <c r="M1143" i="2"/>
  <c r="S1143" i="2"/>
  <c r="X1143" i="2"/>
  <c r="Z1151" i="2"/>
  <c r="V1151" i="2"/>
  <c r="R1151" i="2"/>
  <c r="N1151" i="2"/>
  <c r="J1151" i="2"/>
  <c r="F1151" i="2"/>
  <c r="Y1151" i="2"/>
  <c r="U1151" i="2"/>
  <c r="Q1151" i="2"/>
  <c r="M1151" i="2"/>
  <c r="I1151" i="2"/>
  <c r="E1151" i="2"/>
  <c r="K1151" i="2"/>
  <c r="S1151" i="2"/>
  <c r="AA1151" i="2"/>
  <c r="D1155" i="2"/>
  <c r="L1155" i="2"/>
  <c r="T1155" i="2"/>
  <c r="AB1155" i="2"/>
  <c r="G1159" i="2"/>
  <c r="O1159" i="2"/>
  <c r="W1159" i="2"/>
  <c r="Z1167" i="2"/>
  <c r="V1167" i="2"/>
  <c r="R1167" i="2"/>
  <c r="N1167" i="2"/>
  <c r="J1167" i="2"/>
  <c r="F1167" i="2"/>
  <c r="Y1167" i="2"/>
  <c r="U1167" i="2"/>
  <c r="Q1167" i="2"/>
  <c r="M1167" i="2"/>
  <c r="I1167" i="2"/>
  <c r="E1167" i="2"/>
  <c r="K1167" i="2"/>
  <c r="S1167" i="2"/>
  <c r="AA1167" i="2"/>
  <c r="E1183" i="2"/>
  <c r="M1183" i="2"/>
  <c r="U1183" i="2"/>
  <c r="G1189" i="2"/>
  <c r="O1189" i="2"/>
  <c r="W1189" i="2"/>
  <c r="Z1191" i="2"/>
  <c r="V1191" i="2"/>
  <c r="R1191" i="2"/>
  <c r="N1191" i="2"/>
  <c r="J1191" i="2"/>
  <c r="F1191" i="2"/>
  <c r="Y1191" i="2"/>
  <c r="U1191" i="2"/>
  <c r="Q1191" i="2"/>
  <c r="M1191" i="2"/>
  <c r="I1191" i="2"/>
  <c r="E1191" i="2"/>
  <c r="K1191" i="2"/>
  <c r="S1191" i="2"/>
  <c r="AA1191" i="2"/>
  <c r="E1193" i="2"/>
  <c r="M1193" i="2"/>
  <c r="U1193" i="2"/>
  <c r="AB1195" i="2"/>
  <c r="X1195" i="2"/>
  <c r="T1195" i="2"/>
  <c r="P1195" i="2"/>
  <c r="L1195" i="2"/>
  <c r="H1195" i="2"/>
  <c r="D1195" i="2"/>
  <c r="AA1195" i="2"/>
  <c r="W1195" i="2"/>
  <c r="S1195" i="2"/>
  <c r="O1195" i="2"/>
  <c r="K1195" i="2"/>
  <c r="G1195" i="2"/>
  <c r="J1195" i="2"/>
  <c r="R1195" i="2"/>
  <c r="Z1195" i="2"/>
  <c r="F1201" i="2"/>
  <c r="N1201" i="2"/>
  <c r="V1201" i="2"/>
  <c r="Y1205" i="2"/>
  <c r="U1205" i="2"/>
  <c r="Q1205" i="2"/>
  <c r="M1205" i="2"/>
  <c r="I1205" i="2"/>
  <c r="E1205" i="2"/>
  <c r="AB1205" i="2"/>
  <c r="X1205" i="2"/>
  <c r="T1205" i="2"/>
  <c r="P1205" i="2"/>
  <c r="L1205" i="2"/>
  <c r="H1205" i="2"/>
  <c r="D1205" i="2"/>
  <c r="K1205" i="2"/>
  <c r="S1205" i="2"/>
  <c r="AA1205" i="2"/>
  <c r="G1213" i="2"/>
  <c r="O1213" i="2"/>
  <c r="W1213" i="2"/>
  <c r="F1217" i="2"/>
  <c r="N1217" i="2"/>
  <c r="V1217" i="2"/>
  <c r="Y1221" i="2"/>
  <c r="U1221" i="2"/>
  <c r="Q1221" i="2"/>
  <c r="M1221" i="2"/>
  <c r="I1221" i="2"/>
  <c r="E1221" i="2"/>
  <c r="AB1221" i="2"/>
  <c r="X1221" i="2"/>
  <c r="T1221" i="2"/>
  <c r="P1221" i="2"/>
  <c r="L1221" i="2"/>
  <c r="H1221" i="2"/>
  <c r="D1221" i="2"/>
  <c r="K1221" i="2"/>
  <c r="S1221" i="2"/>
  <c r="AA1221" i="2"/>
  <c r="Y1235" i="2"/>
  <c r="U1235" i="2"/>
  <c r="Q1235" i="2"/>
  <c r="M1235" i="2"/>
  <c r="I1235" i="2"/>
  <c r="E1235" i="2"/>
  <c r="X1235" i="2"/>
  <c r="S1235" i="2"/>
  <c r="N1235" i="2"/>
  <c r="H1235" i="2"/>
  <c r="AB1235" i="2"/>
  <c r="W1235" i="2"/>
  <c r="R1235" i="2"/>
  <c r="L1235" i="2"/>
  <c r="G1235" i="2"/>
  <c r="K1235" i="2"/>
  <c r="V1235" i="2"/>
  <c r="Z1241" i="2"/>
  <c r="V1241" i="2"/>
  <c r="R1241" i="2"/>
  <c r="N1241" i="2"/>
  <c r="J1241" i="2"/>
  <c r="F1241" i="2"/>
  <c r="AB1241" i="2"/>
  <c r="W1241" i="2"/>
  <c r="Q1241" i="2"/>
  <c r="L1241" i="2"/>
  <c r="G1241" i="2"/>
  <c r="AA1241" i="2"/>
  <c r="U1241" i="2"/>
  <c r="P1241" i="2"/>
  <c r="K1241" i="2"/>
  <c r="E1241" i="2"/>
  <c r="M1241" i="2"/>
  <c r="X1241" i="2"/>
  <c r="H1243" i="2"/>
  <c r="R1243" i="2"/>
  <c r="M1261" i="2"/>
  <c r="M1265" i="2"/>
  <c r="Y1299" i="2"/>
  <c r="Y1305" i="2" s="1"/>
  <c r="U1299" i="2"/>
  <c r="U1305" i="2" s="1"/>
  <c r="Q1299" i="2"/>
  <c r="Q1305" i="2" s="1"/>
  <c r="M1299" i="2"/>
  <c r="M1305" i="2" s="1"/>
  <c r="I1299" i="2"/>
  <c r="I1305" i="2" s="1"/>
  <c r="E1299" i="2"/>
  <c r="E1305" i="2" s="1"/>
  <c r="AB1299" i="2"/>
  <c r="AB1305" i="2" s="1"/>
  <c r="W1299" i="2"/>
  <c r="W1305" i="2" s="1"/>
  <c r="R1299" i="2"/>
  <c r="R1305" i="2" s="1"/>
  <c r="L1299" i="2"/>
  <c r="L1305" i="2" s="1"/>
  <c r="G1299" i="2"/>
  <c r="G1305" i="2" s="1"/>
  <c r="AA1299" i="2"/>
  <c r="AA1305" i="2" s="1"/>
  <c r="V1299" i="2"/>
  <c r="V1305" i="2" s="1"/>
  <c r="P1299" i="2"/>
  <c r="P1305" i="2" s="1"/>
  <c r="K1299" i="2"/>
  <c r="K1305" i="2" s="1"/>
  <c r="F1299" i="2"/>
  <c r="F1305" i="2" s="1"/>
  <c r="S1299" i="2"/>
  <c r="S1305" i="2" s="1"/>
  <c r="H1299" i="2"/>
  <c r="H1305" i="2" s="1"/>
  <c r="Z1299" i="2"/>
  <c r="Z1305" i="2" s="1"/>
  <c r="O1299" i="2"/>
  <c r="O1305" i="2" s="1"/>
  <c r="D1299" i="2"/>
  <c r="D1305" i="2" s="1"/>
  <c r="X1299" i="2"/>
  <c r="X1305" i="2" s="1"/>
  <c r="Y1330" i="2"/>
  <c r="U1330" i="2"/>
  <c r="Q1330" i="2"/>
  <c r="M1330" i="2"/>
  <c r="I1330" i="2"/>
  <c r="E1330" i="2"/>
  <c r="AB1330" i="2"/>
  <c r="X1330" i="2"/>
  <c r="T1330" i="2"/>
  <c r="P1330" i="2"/>
  <c r="L1330" i="2"/>
  <c r="H1330" i="2"/>
  <c r="D1330" i="2"/>
  <c r="Z1330" i="2"/>
  <c r="R1330" i="2"/>
  <c r="J1330" i="2"/>
  <c r="W1330" i="2"/>
  <c r="O1330" i="2"/>
  <c r="G1330" i="2"/>
  <c r="AA1330" i="2"/>
  <c r="K1330" i="2"/>
  <c r="V1330" i="2"/>
  <c r="F1330" i="2"/>
  <c r="AA1379" i="2"/>
  <c r="W1379" i="2"/>
  <c r="S1379" i="2"/>
  <c r="O1379" i="2"/>
  <c r="K1379" i="2"/>
  <c r="G1379" i="2"/>
  <c r="Z1379" i="2"/>
  <c r="V1379" i="2"/>
  <c r="R1379" i="2"/>
  <c r="N1379" i="2"/>
  <c r="J1379" i="2"/>
  <c r="F1379" i="2"/>
  <c r="Y1379" i="2"/>
  <c r="U1379" i="2"/>
  <c r="Q1379" i="2"/>
  <c r="M1379" i="2"/>
  <c r="I1379" i="2"/>
  <c r="E1379" i="2"/>
  <c r="AB1379" i="2"/>
  <c r="L1379" i="2"/>
  <c r="X1379" i="2"/>
  <c r="H1379" i="2"/>
  <c r="P1379" i="2"/>
  <c r="D1379" i="2"/>
  <c r="G1145" i="2"/>
  <c r="K1145" i="2"/>
  <c r="O1145" i="2"/>
  <c r="S1145" i="2"/>
  <c r="W1145" i="2"/>
  <c r="AA1145" i="2"/>
  <c r="G1149" i="2"/>
  <c r="K1149" i="2"/>
  <c r="O1149" i="2"/>
  <c r="S1149" i="2"/>
  <c r="W1149" i="2"/>
  <c r="AA1149" i="2"/>
  <c r="G1153" i="2"/>
  <c r="K1153" i="2"/>
  <c r="O1153" i="2"/>
  <c r="S1153" i="2"/>
  <c r="W1153" i="2"/>
  <c r="AA1153" i="2"/>
  <c r="G1157" i="2"/>
  <c r="K1157" i="2"/>
  <c r="O1157" i="2"/>
  <c r="S1157" i="2"/>
  <c r="W1157" i="2"/>
  <c r="AA1157" i="2"/>
  <c r="G1161" i="2"/>
  <c r="K1161" i="2"/>
  <c r="O1161" i="2"/>
  <c r="S1161" i="2"/>
  <c r="W1161" i="2"/>
  <c r="AA1161" i="2"/>
  <c r="G1165" i="2"/>
  <c r="K1165" i="2"/>
  <c r="O1165" i="2"/>
  <c r="S1165" i="2"/>
  <c r="W1165" i="2"/>
  <c r="AA1165" i="2"/>
  <c r="Y1229" i="2"/>
  <c r="U1229" i="2"/>
  <c r="Q1229" i="2"/>
  <c r="M1229" i="2"/>
  <c r="I1229" i="2"/>
  <c r="E1229" i="2"/>
  <c r="H1229" i="2"/>
  <c r="N1229" i="2"/>
  <c r="S1229" i="2"/>
  <c r="X1229" i="2"/>
  <c r="AB1267" i="2"/>
  <c r="X1267" i="2"/>
  <c r="T1267" i="2"/>
  <c r="P1267" i="2"/>
  <c r="L1267" i="2"/>
  <c r="H1267" i="2"/>
  <c r="D1267" i="2"/>
  <c r="W1267" i="2"/>
  <c r="R1267" i="2"/>
  <c r="M1267" i="2"/>
  <c r="G1267" i="2"/>
  <c r="AA1267" i="2"/>
  <c r="V1267" i="2"/>
  <c r="Q1267" i="2"/>
  <c r="K1267" i="2"/>
  <c r="F1267" i="2"/>
  <c r="N1267" i="2"/>
  <c r="Y1267" i="2"/>
  <c r="AB1314" i="2"/>
  <c r="AB1315" i="2" s="1"/>
  <c r="X1314" i="2"/>
  <c r="X1315" i="2" s="1"/>
  <c r="T1314" i="2"/>
  <c r="T1315" i="2" s="1"/>
  <c r="P1314" i="2"/>
  <c r="P1315" i="2" s="1"/>
  <c r="L1314" i="2"/>
  <c r="L1315" i="2" s="1"/>
  <c r="H1314" i="2"/>
  <c r="H1315" i="2" s="1"/>
  <c r="D1314" i="2"/>
  <c r="D1315" i="2" s="1"/>
  <c r="AA1314" i="2"/>
  <c r="AA1315" i="2" s="1"/>
  <c r="V1314" i="2"/>
  <c r="V1315" i="2" s="1"/>
  <c r="Q1314" i="2"/>
  <c r="Q1315" i="2" s="1"/>
  <c r="K1314" i="2"/>
  <c r="K1315" i="2" s="1"/>
  <c r="F1314" i="2"/>
  <c r="F1315" i="2" s="1"/>
  <c r="Z1314" i="2"/>
  <c r="Z1315" i="2" s="1"/>
  <c r="U1314" i="2"/>
  <c r="U1315" i="2" s="1"/>
  <c r="O1314" i="2"/>
  <c r="O1315" i="2" s="1"/>
  <c r="J1314" i="2"/>
  <c r="J1315" i="2" s="1"/>
  <c r="E1314" i="2"/>
  <c r="E1315" i="2" s="1"/>
  <c r="N1314" i="2"/>
  <c r="N1315" i="2" s="1"/>
  <c r="Y1314" i="2"/>
  <c r="Y1315" i="2" s="1"/>
  <c r="AB1381" i="2"/>
  <c r="X1381" i="2"/>
  <c r="T1381" i="2"/>
  <c r="P1381" i="2"/>
  <c r="L1381" i="2"/>
  <c r="H1381" i="2"/>
  <c r="D1381" i="2"/>
  <c r="AA1381" i="2"/>
  <c r="W1381" i="2"/>
  <c r="S1381" i="2"/>
  <c r="O1381" i="2"/>
  <c r="K1381" i="2"/>
  <c r="G1381" i="2"/>
  <c r="Z1381" i="2"/>
  <c r="V1381" i="2"/>
  <c r="R1381" i="2"/>
  <c r="N1381" i="2"/>
  <c r="J1381" i="2"/>
  <c r="F1381" i="2"/>
  <c r="M1381" i="2"/>
  <c r="Y1381" i="2"/>
  <c r="I1381" i="2"/>
  <c r="Q1381" i="2"/>
  <c r="E1381" i="2"/>
  <c r="D1145" i="2"/>
  <c r="H1145" i="2"/>
  <c r="L1145" i="2"/>
  <c r="P1145" i="2"/>
  <c r="T1145" i="2"/>
  <c r="X1145" i="2"/>
  <c r="D1149" i="2"/>
  <c r="H1149" i="2"/>
  <c r="L1149" i="2"/>
  <c r="P1149" i="2"/>
  <c r="T1149" i="2"/>
  <c r="X1149" i="2"/>
  <c r="D1153" i="2"/>
  <c r="H1153" i="2"/>
  <c r="L1153" i="2"/>
  <c r="P1153" i="2"/>
  <c r="T1153" i="2"/>
  <c r="X1153" i="2"/>
  <c r="D1157" i="2"/>
  <c r="H1157" i="2"/>
  <c r="L1157" i="2"/>
  <c r="P1157" i="2"/>
  <c r="T1157" i="2"/>
  <c r="X1157" i="2"/>
  <c r="D1161" i="2"/>
  <c r="H1161" i="2"/>
  <c r="L1161" i="2"/>
  <c r="P1161" i="2"/>
  <c r="T1161" i="2"/>
  <c r="X1161" i="2"/>
  <c r="D1165" i="2"/>
  <c r="H1165" i="2"/>
  <c r="L1165" i="2"/>
  <c r="P1165" i="2"/>
  <c r="T1165" i="2"/>
  <c r="X1165" i="2"/>
  <c r="G1187" i="2"/>
  <c r="K1187" i="2"/>
  <c r="O1187" i="2"/>
  <c r="S1187" i="2"/>
  <c r="W1187" i="2"/>
  <c r="G1199" i="2"/>
  <c r="K1199" i="2"/>
  <c r="O1199" i="2"/>
  <c r="S1199" i="2"/>
  <c r="W1199" i="2"/>
  <c r="G1203" i="2"/>
  <c r="K1203" i="2"/>
  <c r="O1203" i="2"/>
  <c r="S1203" i="2"/>
  <c r="W1203" i="2"/>
  <c r="G1207" i="2"/>
  <c r="K1207" i="2"/>
  <c r="O1207" i="2"/>
  <c r="S1207" i="2"/>
  <c r="W1207" i="2"/>
  <c r="G1211" i="2"/>
  <c r="K1211" i="2"/>
  <c r="O1211" i="2"/>
  <c r="S1211" i="2"/>
  <c r="W1211" i="2"/>
  <c r="G1215" i="2"/>
  <c r="K1215" i="2"/>
  <c r="O1215" i="2"/>
  <c r="S1215" i="2"/>
  <c r="W1215" i="2"/>
  <c r="G1219" i="2"/>
  <c r="K1219" i="2"/>
  <c r="O1219" i="2"/>
  <c r="S1219" i="2"/>
  <c r="W1219" i="2"/>
  <c r="G1223" i="2"/>
  <c r="K1223" i="2"/>
  <c r="O1223" i="2"/>
  <c r="S1223" i="2"/>
  <c r="W1223" i="2"/>
  <c r="D1229" i="2"/>
  <c r="J1229" i="2"/>
  <c r="O1229" i="2"/>
  <c r="T1229" i="2"/>
  <c r="Z1229" i="2"/>
  <c r="Y1239" i="2"/>
  <c r="U1239" i="2"/>
  <c r="Q1239" i="2"/>
  <c r="M1239" i="2"/>
  <c r="I1239" i="2"/>
  <c r="E1239" i="2"/>
  <c r="H1239" i="2"/>
  <c r="N1239" i="2"/>
  <c r="S1239" i="2"/>
  <c r="X1239" i="2"/>
  <c r="AB1263" i="2"/>
  <c r="X1263" i="2"/>
  <c r="T1263" i="2"/>
  <c r="P1263" i="2"/>
  <c r="L1263" i="2"/>
  <c r="H1263" i="2"/>
  <c r="D1263" i="2"/>
  <c r="AA1263" i="2"/>
  <c r="V1263" i="2"/>
  <c r="Q1263" i="2"/>
  <c r="K1263" i="2"/>
  <c r="F1263" i="2"/>
  <c r="Z1263" i="2"/>
  <c r="U1263" i="2"/>
  <c r="O1263" i="2"/>
  <c r="J1263" i="2"/>
  <c r="E1263" i="2"/>
  <c r="N1263" i="2"/>
  <c r="Y1263" i="2"/>
  <c r="E1267" i="2"/>
  <c r="O1267" i="2"/>
  <c r="Z1267" i="2"/>
  <c r="G1314" i="2"/>
  <c r="G1315" i="2" s="1"/>
  <c r="R1314" i="2"/>
  <c r="R1315" i="2" s="1"/>
  <c r="Z1371" i="2"/>
  <c r="V1371" i="2"/>
  <c r="R1371" i="2"/>
  <c r="N1371" i="2"/>
  <c r="J1371" i="2"/>
  <c r="F1371" i="2"/>
  <c r="Y1371" i="2"/>
  <c r="U1371" i="2"/>
  <c r="Q1371" i="2"/>
  <c r="M1371" i="2"/>
  <c r="I1371" i="2"/>
  <c r="E1371" i="2"/>
  <c r="AB1371" i="2"/>
  <c r="X1371" i="2"/>
  <c r="T1371" i="2"/>
  <c r="AA1371" i="2"/>
  <c r="O1371" i="2"/>
  <c r="G1371" i="2"/>
  <c r="W1371" i="2"/>
  <c r="L1371" i="2"/>
  <c r="D1371" i="2"/>
  <c r="P1371" i="2"/>
  <c r="K1371" i="2"/>
  <c r="U1381" i="2"/>
  <c r="AB1255" i="2"/>
  <c r="X1255" i="2"/>
  <c r="G1255" i="2"/>
  <c r="K1255" i="2"/>
  <c r="O1255" i="2"/>
  <c r="S1255" i="2"/>
  <c r="W1255" i="2"/>
  <c r="Z1257" i="2"/>
  <c r="V1257" i="2"/>
  <c r="R1257" i="2"/>
  <c r="N1257" i="2"/>
  <c r="J1257" i="2"/>
  <c r="F1257" i="2"/>
  <c r="H1257" i="2"/>
  <c r="M1257" i="2"/>
  <c r="S1257" i="2"/>
  <c r="X1257" i="2"/>
  <c r="AB1259" i="2"/>
  <c r="X1259" i="2"/>
  <c r="T1259" i="2"/>
  <c r="P1259" i="2"/>
  <c r="L1259" i="2"/>
  <c r="H1259" i="2"/>
  <c r="D1259" i="2"/>
  <c r="I1259" i="2"/>
  <c r="N1259" i="2"/>
  <c r="S1259" i="2"/>
  <c r="Y1259" i="2"/>
  <c r="Z1367" i="2"/>
  <c r="V1367" i="2"/>
  <c r="R1367" i="2"/>
  <c r="N1367" i="2"/>
  <c r="J1367" i="2"/>
  <c r="F1367" i="2"/>
  <c r="Y1367" i="2"/>
  <c r="U1367" i="2"/>
  <c r="Q1367" i="2"/>
  <c r="AB1367" i="2"/>
  <c r="T1367" i="2"/>
  <c r="M1367" i="2"/>
  <c r="H1367" i="2"/>
  <c r="AA1367" i="2"/>
  <c r="S1367" i="2"/>
  <c r="L1367" i="2"/>
  <c r="G1367" i="2"/>
  <c r="K1367" i="2"/>
  <c r="X1367" i="2"/>
  <c r="Y1375" i="2"/>
  <c r="U1375" i="2"/>
  <c r="Q1375" i="2"/>
  <c r="M1375" i="2"/>
  <c r="I1375" i="2"/>
  <c r="E1375" i="2"/>
  <c r="AB1375" i="2"/>
  <c r="X1375" i="2"/>
  <c r="T1375" i="2"/>
  <c r="P1375" i="2"/>
  <c r="L1375" i="2"/>
  <c r="H1375" i="2"/>
  <c r="D1375" i="2"/>
  <c r="AA1375" i="2"/>
  <c r="W1375" i="2"/>
  <c r="S1375" i="2"/>
  <c r="O1375" i="2"/>
  <c r="K1375" i="2"/>
  <c r="G1375" i="2"/>
  <c r="Z1375" i="2"/>
  <c r="J1375" i="2"/>
  <c r="V1375" i="2"/>
  <c r="F1375" i="2"/>
  <c r="Z1377" i="2"/>
  <c r="V1377" i="2"/>
  <c r="R1377" i="2"/>
  <c r="N1377" i="2"/>
  <c r="J1377" i="2"/>
  <c r="F1377" i="2"/>
  <c r="Y1377" i="2"/>
  <c r="U1377" i="2"/>
  <c r="Q1377" i="2"/>
  <c r="M1377" i="2"/>
  <c r="I1377" i="2"/>
  <c r="E1377" i="2"/>
  <c r="AB1377" i="2"/>
  <c r="X1377" i="2"/>
  <c r="T1377" i="2"/>
  <c r="P1377" i="2"/>
  <c r="L1377" i="2"/>
  <c r="H1377" i="2"/>
  <c r="D1377" i="2"/>
  <c r="AA1377" i="2"/>
  <c r="K1377" i="2"/>
  <c r="W1377" i="2"/>
  <c r="G1377" i="2"/>
  <c r="G1227" i="2"/>
  <c r="K1227" i="2"/>
  <c r="O1227" i="2"/>
  <c r="S1227" i="2"/>
  <c r="W1227" i="2"/>
  <c r="G1231" i="2"/>
  <c r="K1231" i="2"/>
  <c r="O1231" i="2"/>
  <c r="S1231" i="2"/>
  <c r="W1231" i="2"/>
  <c r="G1237" i="2"/>
  <c r="K1237" i="2"/>
  <c r="O1237" i="2"/>
  <c r="S1237" i="2"/>
  <c r="W1237" i="2"/>
  <c r="D1255" i="2"/>
  <c r="H1255" i="2"/>
  <c r="L1255" i="2"/>
  <c r="P1255" i="2"/>
  <c r="T1255" i="2"/>
  <c r="Y1255" i="2"/>
  <c r="D1257" i="2"/>
  <c r="I1257" i="2"/>
  <c r="O1257" i="2"/>
  <c r="T1257" i="2"/>
  <c r="Y1257" i="2"/>
  <c r="E1259" i="2"/>
  <c r="J1259" i="2"/>
  <c r="O1259" i="2"/>
  <c r="U1259" i="2"/>
  <c r="Z1259" i="2"/>
  <c r="Y1326" i="2"/>
  <c r="U1326" i="2"/>
  <c r="Q1326" i="2"/>
  <c r="M1326" i="2"/>
  <c r="I1326" i="2"/>
  <c r="E1326" i="2"/>
  <c r="AB1326" i="2"/>
  <c r="X1326" i="2"/>
  <c r="T1326" i="2"/>
  <c r="P1326" i="2"/>
  <c r="L1326" i="2"/>
  <c r="H1326" i="2"/>
  <c r="D1326" i="2"/>
  <c r="K1326" i="2"/>
  <c r="S1326" i="2"/>
  <c r="AA1326" i="2"/>
  <c r="D1367" i="2"/>
  <c r="O1367" i="2"/>
  <c r="N1375" i="2"/>
  <c r="O1377" i="2"/>
  <c r="K1352" i="2"/>
  <c r="K1355" i="2" s="1"/>
  <c r="O1352" i="2"/>
  <c r="O1355" i="2" s="1"/>
  <c r="S1352" i="2"/>
  <c r="S1355" i="2" s="1"/>
  <c r="W1352" i="2"/>
  <c r="W1355" i="2" s="1"/>
  <c r="AA1352" i="2"/>
  <c r="AA1355" i="2" s="1"/>
  <c r="AA1385" i="2"/>
  <c r="W1385" i="2"/>
  <c r="S1385" i="2"/>
  <c r="O1385" i="2"/>
  <c r="K1385" i="2"/>
  <c r="G1385" i="2"/>
  <c r="Z1385" i="2"/>
  <c r="V1385" i="2"/>
  <c r="R1385" i="2"/>
  <c r="N1385" i="2"/>
  <c r="J1385" i="2"/>
  <c r="F1385" i="2"/>
  <c r="Y1385" i="2"/>
  <c r="U1385" i="2"/>
  <c r="Q1385" i="2"/>
  <c r="M1385" i="2"/>
  <c r="I1385" i="2"/>
  <c r="E1385" i="2"/>
  <c r="P1385" i="2"/>
  <c r="AA1387" i="2"/>
  <c r="X1387" i="2"/>
  <c r="T1387" i="2"/>
  <c r="P1387" i="2"/>
  <c r="L1387" i="2"/>
  <c r="H1387" i="2"/>
  <c r="D1387" i="2"/>
  <c r="AB1387" i="2"/>
  <c r="W1387" i="2"/>
  <c r="S1387" i="2"/>
  <c r="O1387" i="2"/>
  <c r="K1387" i="2"/>
  <c r="G1387" i="2"/>
  <c r="Z1387" i="2"/>
  <c r="V1387" i="2"/>
  <c r="R1387" i="2"/>
  <c r="N1387" i="2"/>
  <c r="J1387" i="2"/>
  <c r="F1387" i="2"/>
  <c r="Q1387" i="2"/>
  <c r="G1279" i="2"/>
  <c r="G1280" i="2" s="1"/>
  <c r="K1279" i="2"/>
  <c r="K1280" i="2" s="1"/>
  <c r="O1279" i="2"/>
  <c r="O1280" i="2" s="1"/>
  <c r="S1279" i="2"/>
  <c r="S1280" i="2" s="1"/>
  <c r="W1279" i="2"/>
  <c r="W1280" i="2" s="1"/>
  <c r="G1324" i="2"/>
  <c r="K1324" i="2"/>
  <c r="O1324" i="2"/>
  <c r="S1324" i="2"/>
  <c r="W1324" i="2"/>
  <c r="G1328" i="2"/>
  <c r="K1328" i="2"/>
  <c r="O1328" i="2"/>
  <c r="S1328" i="2"/>
  <c r="W1328" i="2"/>
  <c r="D1352" i="2"/>
  <c r="D1355" i="2" s="1"/>
  <c r="H1352" i="2"/>
  <c r="H1355" i="2" s="1"/>
  <c r="L1352" i="2"/>
  <c r="L1355" i="2" s="1"/>
  <c r="P1352" i="2"/>
  <c r="P1355" i="2" s="1"/>
  <c r="T1352" i="2"/>
  <c r="T1355" i="2" s="1"/>
  <c r="X1352" i="2"/>
  <c r="X1355" i="2" s="1"/>
  <c r="Z1383" i="2"/>
  <c r="V1383" i="2"/>
  <c r="R1383" i="2"/>
  <c r="N1383" i="2"/>
  <c r="J1383" i="2"/>
  <c r="F1383" i="2"/>
  <c r="Y1383" i="2"/>
  <c r="U1383" i="2"/>
  <c r="Q1383" i="2"/>
  <c r="M1383" i="2"/>
  <c r="I1383" i="2"/>
  <c r="E1383" i="2"/>
  <c r="AB1383" i="2"/>
  <c r="X1383" i="2"/>
  <c r="T1383" i="2"/>
  <c r="P1383" i="2"/>
  <c r="L1383" i="2"/>
  <c r="H1383" i="2"/>
  <c r="D1383" i="2"/>
  <c r="S1383" i="2"/>
  <c r="D1385" i="2"/>
  <c r="T1385" i="2"/>
  <c r="E1387" i="2"/>
  <c r="U1387" i="2"/>
  <c r="Z1393" i="2"/>
  <c r="V1393" i="2"/>
  <c r="R1393" i="2"/>
  <c r="N1393" i="2"/>
  <c r="J1393" i="2"/>
  <c r="F1393" i="2"/>
  <c r="Y1393" i="2"/>
  <c r="U1393" i="2"/>
  <c r="Q1393" i="2"/>
  <c r="M1393" i="2"/>
  <c r="I1393" i="2"/>
  <c r="E1393" i="2"/>
  <c r="X1393" i="2"/>
  <c r="P1393" i="2"/>
  <c r="H1393" i="2"/>
  <c r="W1393" i="2"/>
  <c r="O1393" i="2"/>
  <c r="G1393" i="2"/>
  <c r="AB1393" i="2"/>
  <c r="T1393" i="2"/>
  <c r="L1393" i="2"/>
  <c r="D1393" i="2"/>
  <c r="Z1401" i="2"/>
  <c r="V1401" i="2"/>
  <c r="R1401" i="2"/>
  <c r="N1401" i="2"/>
  <c r="J1401" i="2"/>
  <c r="F1401" i="2"/>
  <c r="Y1401" i="2"/>
  <c r="U1401" i="2"/>
  <c r="Q1401" i="2"/>
  <c r="M1401" i="2"/>
  <c r="I1401" i="2"/>
  <c r="E1401" i="2"/>
  <c r="K1401" i="2"/>
  <c r="S1401" i="2"/>
  <c r="AA1401" i="2"/>
  <c r="G1369" i="2"/>
  <c r="K1369" i="2"/>
  <c r="O1369" i="2"/>
  <c r="S1369" i="2"/>
  <c r="W1369" i="2"/>
  <c r="AA1369" i="2"/>
  <c r="G1373" i="2"/>
  <c r="K1373" i="2"/>
  <c r="O1373" i="2"/>
  <c r="S1373" i="2"/>
  <c r="W1373" i="2"/>
  <c r="AA1373" i="2"/>
  <c r="D1401" i="2"/>
  <c r="L1401" i="2"/>
  <c r="T1401" i="2"/>
  <c r="AB1401" i="2"/>
  <c r="D1369" i="2"/>
  <c r="H1369" i="2"/>
  <c r="L1369" i="2"/>
  <c r="P1369" i="2"/>
  <c r="T1369" i="2"/>
  <c r="X1369" i="2"/>
  <c r="D1373" i="2"/>
  <c r="H1373" i="2"/>
  <c r="L1373" i="2"/>
  <c r="P1373" i="2"/>
  <c r="T1373" i="2"/>
  <c r="X1373" i="2"/>
  <c r="Z1389" i="2"/>
  <c r="V1389" i="2"/>
  <c r="R1389" i="2"/>
  <c r="N1389" i="2"/>
  <c r="J1389" i="2"/>
  <c r="Y1389" i="2"/>
  <c r="U1389" i="2"/>
  <c r="Q1389" i="2"/>
  <c r="M1389" i="2"/>
  <c r="I1389" i="2"/>
  <c r="E1389" i="2"/>
  <c r="H1389" i="2"/>
  <c r="P1389" i="2"/>
  <c r="X1389" i="2"/>
  <c r="Z1397" i="2"/>
  <c r="V1397" i="2"/>
  <c r="R1397" i="2"/>
  <c r="N1397" i="2"/>
  <c r="J1397" i="2"/>
  <c r="F1397" i="2"/>
  <c r="Y1397" i="2"/>
  <c r="U1397" i="2"/>
  <c r="Q1397" i="2"/>
  <c r="M1397" i="2"/>
  <c r="I1397" i="2"/>
  <c r="E1397" i="2"/>
  <c r="K1397" i="2"/>
  <c r="S1397" i="2"/>
  <c r="AA1397" i="2"/>
  <c r="G1401" i="2"/>
  <c r="O1401" i="2"/>
  <c r="W1401" i="2"/>
  <c r="G1391" i="2"/>
  <c r="K1391" i="2"/>
  <c r="O1391" i="2"/>
  <c r="S1391" i="2"/>
  <c r="W1391" i="2"/>
  <c r="AA1391" i="2"/>
  <c r="G1395" i="2"/>
  <c r="K1395" i="2"/>
  <c r="O1395" i="2"/>
  <c r="S1395" i="2"/>
  <c r="W1395" i="2"/>
  <c r="AA1395" i="2"/>
  <c r="G1399" i="2"/>
  <c r="K1399" i="2"/>
  <c r="O1399" i="2"/>
  <c r="S1399" i="2"/>
  <c r="W1399" i="2"/>
  <c r="AA1399" i="2"/>
  <c r="H1391" i="2"/>
  <c r="L1391" i="2"/>
  <c r="P1391" i="2"/>
  <c r="T1391" i="2"/>
  <c r="X1391" i="2"/>
  <c r="D1395" i="2"/>
  <c r="H1395" i="2"/>
  <c r="L1395" i="2"/>
  <c r="P1395" i="2"/>
  <c r="T1395" i="2"/>
  <c r="X1395" i="2"/>
  <c r="D1399" i="2"/>
  <c r="H1399" i="2"/>
  <c r="L1399" i="2"/>
  <c r="P1399" i="2"/>
  <c r="T1399" i="2"/>
  <c r="X1399" i="2"/>
  <c r="T953" i="2" l="1"/>
  <c r="L953" i="2"/>
  <c r="G953" i="2"/>
  <c r="R953" i="2"/>
  <c r="H953" i="2"/>
  <c r="W953" i="2"/>
  <c r="D953" i="2"/>
  <c r="AB953" i="2"/>
  <c r="X953" i="2"/>
  <c r="E953" i="2"/>
  <c r="N953" i="2"/>
  <c r="I953" i="2"/>
  <c r="Z953" i="2"/>
  <c r="F953" i="2"/>
  <c r="M953" i="2"/>
  <c r="J953" i="2"/>
  <c r="K953" i="2"/>
  <c r="Q953" i="2"/>
  <c r="P953" i="2"/>
  <c r="U953" i="2"/>
  <c r="V953" i="2"/>
  <c r="Y953" i="2"/>
  <c r="AA953" i="2"/>
  <c r="O953" i="2"/>
  <c r="AA448" i="2"/>
  <c r="D780" i="2"/>
  <c r="P448" i="2"/>
  <c r="X448" i="2"/>
  <c r="Z448" i="2"/>
  <c r="L448" i="2"/>
  <c r="V448" i="2"/>
  <c r="Y448" i="2"/>
  <c r="W448" i="2"/>
  <c r="R448" i="2"/>
  <c r="Q448" i="2"/>
  <c r="S448" i="2"/>
  <c r="N448" i="2"/>
  <c r="I448" i="2"/>
  <c r="E730" i="2"/>
  <c r="O448" i="2"/>
  <c r="J448" i="2"/>
  <c r="K448" i="2"/>
  <c r="F448" i="2"/>
  <c r="G448" i="2"/>
  <c r="U448" i="2"/>
  <c r="M448" i="2"/>
  <c r="E448" i="2"/>
  <c r="AB448" i="2"/>
  <c r="H448" i="2"/>
  <c r="D730" i="2"/>
  <c r="T448" i="2"/>
  <c r="N730" i="2"/>
  <c r="F21" i="2"/>
  <c r="G1402" i="2"/>
  <c r="W1270" i="2"/>
  <c r="D1174" i="2"/>
  <c r="E1174" i="2"/>
  <c r="AA730" i="2"/>
  <c r="F730" i="2"/>
  <c r="P730" i="2"/>
  <c r="T730" i="2"/>
  <c r="H730" i="2"/>
  <c r="AB730" i="2"/>
  <c r="K730" i="2"/>
  <c r="G730" i="2"/>
  <c r="V730" i="2"/>
  <c r="L730" i="2"/>
  <c r="X730" i="2"/>
  <c r="Y730" i="2"/>
  <c r="U730" i="2"/>
  <c r="Q730" i="2"/>
  <c r="W730" i="2"/>
  <c r="M730" i="2"/>
  <c r="Z730" i="2"/>
  <c r="S730" i="2"/>
  <c r="I730" i="2"/>
  <c r="R730" i="2"/>
  <c r="O730" i="2"/>
  <c r="J730" i="2"/>
  <c r="H1270" i="2"/>
  <c r="F1270" i="2"/>
  <c r="X1270" i="2"/>
  <c r="S1270" i="2"/>
  <c r="Z1270" i="2"/>
  <c r="J1402" i="2"/>
  <c r="E1270" i="2"/>
  <c r="W1402" i="2"/>
  <c r="N1402" i="2"/>
  <c r="I1270" i="2"/>
  <c r="H1402" i="2"/>
  <c r="R1402" i="2"/>
  <c r="K1270" i="2"/>
  <c r="M1270" i="2"/>
  <c r="V1402" i="2"/>
  <c r="AA1270" i="2"/>
  <c r="O1402" i="2"/>
  <c r="P1402" i="2"/>
  <c r="Q1270" i="2"/>
  <c r="L1402" i="2"/>
  <c r="X1402" i="2"/>
  <c r="Z1402" i="2"/>
  <c r="P1270" i="2"/>
  <c r="U1270" i="2"/>
  <c r="F1402" i="2"/>
  <c r="S1402" i="2"/>
  <c r="E1402" i="2"/>
  <c r="D1270" i="2"/>
  <c r="Y1270" i="2"/>
  <c r="M1402" i="2"/>
  <c r="T1270" i="2"/>
  <c r="J1270" i="2"/>
  <c r="AB1402" i="2"/>
  <c r="L1270" i="2"/>
  <c r="T1402" i="2"/>
  <c r="Q1402" i="2"/>
  <c r="AB1270" i="2"/>
  <c r="N1270" i="2"/>
  <c r="K1402" i="2"/>
  <c r="U1402" i="2"/>
  <c r="G1270" i="2"/>
  <c r="R1270" i="2"/>
  <c r="I1402" i="2"/>
  <c r="AA1402" i="2"/>
  <c r="Y1402" i="2"/>
  <c r="O1270" i="2"/>
  <c r="V1270" i="2"/>
  <c r="D1076" i="2"/>
  <c r="F1090" i="2"/>
  <c r="AB1174" i="2"/>
  <c r="M1174" i="2"/>
  <c r="O1076" i="2"/>
  <c r="Z1174" i="2"/>
  <c r="I1090" i="2"/>
  <c r="S21" i="2"/>
  <c r="M21" i="2"/>
  <c r="G21" i="2"/>
  <c r="H21" i="2"/>
  <c r="W21" i="2"/>
  <c r="R21" i="2"/>
  <c r="E1076" i="2"/>
  <c r="L1174" i="2"/>
  <c r="K1174" i="2"/>
  <c r="P1174" i="2"/>
  <c r="O1174" i="2"/>
  <c r="I1174" i="2"/>
  <c r="N1174" i="2"/>
  <c r="L21" i="2"/>
  <c r="Q21" i="2"/>
  <c r="T21" i="2"/>
  <c r="D21" i="2"/>
  <c r="N21" i="2"/>
  <c r="K21" i="2"/>
  <c r="AA21" i="2"/>
  <c r="J1076" i="2"/>
  <c r="N1076" i="2"/>
  <c r="R1174" i="2"/>
  <c r="F1174" i="2"/>
  <c r="AA1174" i="2"/>
  <c r="X1174" i="2"/>
  <c r="G1174" i="2"/>
  <c r="E1090" i="2"/>
  <c r="E21" i="2"/>
  <c r="U21" i="2"/>
  <c r="AB21" i="2"/>
  <c r="P21" i="2"/>
  <c r="V21" i="2"/>
  <c r="O21" i="2"/>
  <c r="J1174" i="2"/>
  <c r="Y1174" i="2"/>
  <c r="U1174" i="2"/>
  <c r="H1174" i="2"/>
  <c r="W1174" i="2"/>
  <c r="T1174" i="2"/>
  <c r="S1174" i="2"/>
  <c r="I21" i="2"/>
  <c r="Y21" i="2"/>
  <c r="J21" i="2"/>
  <c r="X21" i="2"/>
  <c r="Z21" i="2"/>
  <c r="Q1174" i="2"/>
  <c r="V1174" i="2"/>
  <c r="G1090" i="2"/>
  <c r="Z1076" i="2"/>
  <c r="I1076" i="2"/>
  <c r="M1076" i="2"/>
  <c r="S1076" i="2"/>
  <c r="U1076" i="2"/>
  <c r="Y1076" i="2"/>
  <c r="H1076" i="2"/>
  <c r="T1076" i="2"/>
  <c r="X1076" i="2"/>
  <c r="J1106" i="2"/>
  <c r="R1106" i="2"/>
  <c r="N1106" i="2"/>
  <c r="P1106" i="2"/>
  <c r="M1106" i="2"/>
  <c r="AA1106" i="2"/>
  <c r="Q1106" i="2"/>
  <c r="Z1106" i="2"/>
  <c r="D1106" i="2"/>
  <c r="F1106" i="2"/>
  <c r="L1106" i="2"/>
  <c r="W1106" i="2"/>
  <c r="G1106" i="2"/>
  <c r="AB1106" i="2"/>
  <c r="V1106" i="2"/>
  <c r="X1008" i="2"/>
  <c r="H1106" i="2"/>
  <c r="O1106" i="2"/>
  <c r="X1106" i="2"/>
  <c r="E1106" i="2"/>
  <c r="U1106" i="2"/>
  <c r="Y1106" i="2"/>
  <c r="Q1244" i="2"/>
  <c r="F1244" i="2"/>
  <c r="Y1244" i="2"/>
  <c r="I1244" i="2"/>
  <c r="V1244" i="2"/>
  <c r="M1244" i="2"/>
  <c r="N1090" i="2"/>
  <c r="J1090" i="2"/>
  <c r="T780" i="2"/>
  <c r="Q780" i="2"/>
  <c r="V780" i="2"/>
  <c r="F780" i="2"/>
  <c r="Z780" i="2"/>
  <c r="L780" i="2"/>
  <c r="O780" i="2"/>
  <c r="I780" i="2"/>
  <c r="Y780" i="2"/>
  <c r="AB780" i="2"/>
  <c r="N780" i="2"/>
  <c r="D1056" i="2"/>
  <c r="I1056" i="2"/>
  <c r="Y1056" i="2"/>
  <c r="E1056" i="2"/>
  <c r="T1056" i="2"/>
  <c r="K1056" i="2"/>
  <c r="O1056" i="2"/>
  <c r="Q1056" i="2"/>
  <c r="AA1056" i="2"/>
  <c r="U1056" i="2"/>
  <c r="P1056" i="2"/>
  <c r="L1008" i="2"/>
  <c r="AA1008" i="2"/>
  <c r="S1008" i="2"/>
  <c r="J1008" i="2"/>
  <c r="Z984" i="2"/>
  <c r="O984" i="2"/>
  <c r="N984" i="2"/>
  <c r="E984" i="2"/>
  <c r="U984" i="2"/>
  <c r="Y984" i="2"/>
  <c r="V984" i="2"/>
  <c r="D1244" i="2"/>
  <c r="R1056" i="2"/>
  <c r="L984" i="2"/>
  <c r="U780" i="2"/>
  <c r="I1008" i="2"/>
  <c r="E1244" i="2"/>
  <c r="K1106" i="2"/>
  <c r="J1244" i="2"/>
  <c r="S1244" i="2"/>
  <c r="H1244" i="2"/>
  <c r="X1244" i="2"/>
  <c r="X1056" i="2"/>
  <c r="F1056" i="2"/>
  <c r="V1056" i="2"/>
  <c r="I984" i="2"/>
  <c r="F984" i="2"/>
  <c r="AA984" i="2"/>
  <c r="W984" i="2"/>
  <c r="P984" i="2"/>
  <c r="H780" i="2"/>
  <c r="S780" i="2"/>
  <c r="L1090" i="2"/>
  <c r="P780" i="2"/>
  <c r="N1008" i="2"/>
  <c r="R1008" i="2"/>
  <c r="Z1008" i="2"/>
  <c r="V1008" i="2"/>
  <c r="M1008" i="2"/>
  <c r="Y187" i="2"/>
  <c r="Y196" i="2" s="1"/>
  <c r="U187" i="2"/>
  <c r="U196" i="2" s="1"/>
  <c r="Q187" i="2"/>
  <c r="Q196" i="2" s="1"/>
  <c r="M187" i="2"/>
  <c r="M196" i="2" s="1"/>
  <c r="I187" i="2"/>
  <c r="I196" i="2" s="1"/>
  <c r="E187" i="2"/>
  <c r="E196" i="2" s="1"/>
  <c r="AB187" i="2"/>
  <c r="AB196" i="2" s="1"/>
  <c r="X187" i="2"/>
  <c r="X196" i="2" s="1"/>
  <c r="T187" i="2"/>
  <c r="T196" i="2" s="1"/>
  <c r="P187" i="2"/>
  <c r="P196" i="2" s="1"/>
  <c r="L187" i="2"/>
  <c r="L196" i="2" s="1"/>
  <c r="H187" i="2"/>
  <c r="H196" i="2" s="1"/>
  <c r="D187" i="2"/>
  <c r="D196" i="2" s="1"/>
  <c r="AA187" i="2"/>
  <c r="AA196" i="2" s="1"/>
  <c r="W187" i="2"/>
  <c r="W196" i="2" s="1"/>
  <c r="S187" i="2"/>
  <c r="S196" i="2" s="1"/>
  <c r="O187" i="2"/>
  <c r="O196" i="2" s="1"/>
  <c r="K187" i="2"/>
  <c r="K196" i="2" s="1"/>
  <c r="G187" i="2"/>
  <c r="G196" i="2" s="1"/>
  <c r="Z187" i="2"/>
  <c r="Z196" i="2" s="1"/>
  <c r="J187" i="2"/>
  <c r="J196" i="2" s="1"/>
  <c r="F9" i="3"/>
  <c r="F10" i="3" s="1"/>
  <c r="F11" i="3" s="1"/>
  <c r="N187" i="2"/>
  <c r="N196" i="2" s="1"/>
  <c r="V187" i="2"/>
  <c r="V196" i="2" s="1"/>
  <c r="F187" i="2"/>
  <c r="F196" i="2" s="1"/>
  <c r="R187" i="2"/>
  <c r="R196" i="2" s="1"/>
  <c r="AB31" i="2"/>
  <c r="X31" i="2"/>
  <c r="T31" i="2"/>
  <c r="P31" i="2"/>
  <c r="L31" i="2"/>
  <c r="H31" i="2"/>
  <c r="D31" i="2"/>
  <c r="W31" i="2"/>
  <c r="O31" i="2"/>
  <c r="G31" i="2"/>
  <c r="Y31" i="2"/>
  <c r="Q31" i="2"/>
  <c r="M31" i="2"/>
  <c r="I31" i="2"/>
  <c r="E31" i="2"/>
  <c r="AA31" i="2"/>
  <c r="S31" i="2"/>
  <c r="K31" i="2"/>
  <c r="U31" i="2"/>
  <c r="Z31" i="2"/>
  <c r="V31" i="2"/>
  <c r="R31" i="2"/>
  <c r="N31" i="2"/>
  <c r="J31" i="2"/>
  <c r="F31" i="2"/>
  <c r="T1244" i="2"/>
  <c r="R984" i="2"/>
  <c r="M780" i="2"/>
  <c r="G1008" i="2"/>
  <c r="P1008" i="2"/>
  <c r="G1244" i="2"/>
  <c r="AB1244" i="2"/>
  <c r="J1056" i="2"/>
  <c r="L1056" i="2"/>
  <c r="AB1056" i="2"/>
  <c r="N1244" i="2"/>
  <c r="S984" i="2"/>
  <c r="K984" i="2"/>
  <c r="G984" i="2"/>
  <c r="T984" i="2"/>
  <c r="X780" i="2"/>
  <c r="G780" i="2"/>
  <c r="W780" i="2"/>
  <c r="J780" i="2"/>
  <c r="AB1008" i="2"/>
  <c r="F1008" i="2"/>
  <c r="Q1008" i="2"/>
  <c r="AB23" i="2"/>
  <c r="X23" i="2"/>
  <c r="T23" i="2"/>
  <c r="P23" i="2"/>
  <c r="L23" i="2"/>
  <c r="H23" i="2"/>
  <c r="D23" i="2"/>
  <c r="W23" i="2"/>
  <c r="O23" i="2"/>
  <c r="G23" i="2"/>
  <c r="U23" i="2"/>
  <c r="M23" i="2"/>
  <c r="E23" i="2"/>
  <c r="AA23" i="2"/>
  <c r="S23" i="2"/>
  <c r="K23" i="2"/>
  <c r="Y23" i="2"/>
  <c r="Q23" i="2"/>
  <c r="I23" i="2"/>
  <c r="Z23" i="2"/>
  <c r="V23" i="2"/>
  <c r="R23" i="2"/>
  <c r="N23" i="2"/>
  <c r="J23" i="2"/>
  <c r="F23" i="2"/>
  <c r="R1244" i="2"/>
  <c r="O1244" i="2"/>
  <c r="H1056" i="2"/>
  <c r="AB984" i="2"/>
  <c r="T1008" i="2"/>
  <c r="Y1008" i="2"/>
  <c r="W1244" i="2"/>
  <c r="L1244" i="2"/>
  <c r="S1056" i="2"/>
  <c r="Z1056" i="2"/>
  <c r="I1106" i="2"/>
  <c r="U1244" i="2"/>
  <c r="S1106" i="2"/>
  <c r="Z1244" i="2"/>
  <c r="K1244" i="2"/>
  <c r="AA1244" i="2"/>
  <c r="P1244" i="2"/>
  <c r="T1106" i="2"/>
  <c r="G1056" i="2"/>
  <c r="W1056" i="2"/>
  <c r="M1056" i="2"/>
  <c r="N1056" i="2"/>
  <c r="J984" i="2"/>
  <c r="Q984" i="2"/>
  <c r="M984" i="2"/>
  <c r="H984" i="2"/>
  <c r="X984" i="2"/>
  <c r="R780" i="2"/>
  <c r="K780" i="2"/>
  <c r="AA780" i="2"/>
  <c r="E780" i="2"/>
  <c r="W1008" i="2"/>
  <c r="H1008" i="2"/>
  <c r="O1008" i="2"/>
  <c r="K1008" i="2"/>
  <c r="E1008" i="2"/>
  <c r="U1008" i="2"/>
  <c r="F162" i="2" l="1"/>
  <c r="D4" i="3" s="1"/>
  <c r="S162" i="2"/>
  <c r="Q162" i="2"/>
  <c r="N4" i="3" s="1"/>
  <c r="AA162" i="2"/>
  <c r="V4" i="3" s="1"/>
  <c r="J162" i="2"/>
  <c r="H4" i="3" s="1"/>
  <c r="Z162" i="2"/>
  <c r="M162" i="2"/>
  <c r="K4" i="3" s="1"/>
  <c r="W162" i="2"/>
  <c r="S4" i="3" s="1"/>
  <c r="P162" i="2"/>
  <c r="V162" i="2"/>
  <c r="R4" i="3" s="1"/>
  <c r="O162" i="2"/>
  <c r="M4" i="3" s="1"/>
  <c r="L162" i="2"/>
  <c r="J4" i="3" s="1"/>
  <c r="AB162" i="2"/>
  <c r="K162" i="2"/>
  <c r="I4" i="3" s="1"/>
  <c r="I162" i="2"/>
  <c r="G4" i="3" s="1"/>
  <c r="R162" i="2"/>
  <c r="O4" i="3" s="1"/>
  <c r="G162" i="2"/>
  <c r="E4" i="3" s="1"/>
  <c r="H162" i="2"/>
  <c r="F4" i="3" s="1"/>
  <c r="X162" i="2"/>
  <c r="T4" i="3" s="1"/>
  <c r="D162" i="2"/>
  <c r="Y162" i="2"/>
  <c r="U4" i="3" s="1"/>
  <c r="E162" i="2"/>
  <c r="C4" i="3" s="1"/>
  <c r="N162" i="2"/>
  <c r="L4" i="3" s="1"/>
  <c r="U162" i="2"/>
  <c r="Q4" i="3" s="1"/>
  <c r="T162" i="2"/>
  <c r="P4" i="3" s="1"/>
  <c r="B4" i="3" l="1"/>
  <c r="B5" i="3" s="1"/>
  <c r="B6" i="3" s="1"/>
  <c r="M5" i="3"/>
  <c r="M6" i="3" s="1"/>
  <c r="I5" i="3"/>
  <c r="I6" i="3" s="1"/>
  <c r="J5" i="3"/>
  <c r="J6" i="3" s="1"/>
  <c r="D5" i="3"/>
  <c r="D6" i="3" s="1"/>
  <c r="U5" i="3"/>
  <c r="U6" i="3" s="1"/>
  <c r="P5" i="3"/>
  <c r="P6" i="3" s="1"/>
  <c r="S5" i="3"/>
  <c r="S6" i="3" s="1"/>
  <c r="H5" i="3"/>
  <c r="H6" i="3" s="1"/>
  <c r="N5" i="3"/>
  <c r="N6" i="3" s="1"/>
  <c r="L5" i="3"/>
  <c r="L6" i="3" s="1"/>
  <c r="G5" i="3"/>
  <c r="G6" i="3" s="1"/>
  <c r="Q5" i="3"/>
  <c r="Q6" i="3" s="1"/>
  <c r="K5" i="3"/>
  <c r="K6" i="3" s="1"/>
  <c r="E5" i="3"/>
  <c r="E6" i="3" s="1"/>
  <c r="O5" i="3"/>
  <c r="O6" i="3" s="1"/>
  <c r="V5" i="3"/>
  <c r="V6" i="3" s="1"/>
  <c r="T5" i="3"/>
  <c r="T6" i="3" s="1"/>
  <c r="R5" i="3"/>
  <c r="R6" i="3" s="1"/>
  <c r="C5" i="3"/>
  <c r="C6" i="3" s="1"/>
  <c r="F5" i="3"/>
  <c r="F6" i="3" s="1"/>
</calcChain>
</file>

<file path=xl/sharedStrings.xml><?xml version="1.0" encoding="utf-8"?>
<sst xmlns="http://schemas.openxmlformats.org/spreadsheetml/2006/main" count="1552" uniqueCount="690">
  <si>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</si>
  <si>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</si>
  <si>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</si>
  <si>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</si>
  <si>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</si>
  <si>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</si>
  <si>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</si>
  <si>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</si>
  <si>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</si>
  <si>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</si>
  <si>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</si>
  <si>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</si>
  <si>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</si>
  <si>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</si>
  <si>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</si>
  <si>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</si>
  <si>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</si>
  <si>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</si>
  <si>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</si>
  <si>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</si>
  <si>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</si>
  <si>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</si>
  <si>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</si>
  <si>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</si>
  <si>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</si>
  <si>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</si>
  <si>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</si>
  <si>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</si>
  <si>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</si>
  <si>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</si>
  <si>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</si>
  <si>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</si>
  <si>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</si>
  <si>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</si>
  <si>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</si>
  <si>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</si>
  <si>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</si>
  <si>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</si>
  <si>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</si>
  <si>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</si>
  <si>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</si>
  <si>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</si>
  <si>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</si>
  <si>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</si>
  <si>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</si>
  <si>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</si>
  <si>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</si>
  <si>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</si>
  <si>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</si>
  <si>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</si>
  <si>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</si>
  <si>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</si>
  <si>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</si>
  <si>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</si>
  <si>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</si>
  <si>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</si>
  <si>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</si>
  <si>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</si>
  <si>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</si>
  <si>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</si>
  <si>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</si>
  <si>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</si>
  <si>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</si>
  <si>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</si>
  <si>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</si>
  <si>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</si>
  <si>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</si>
  <si>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</si>
  <si>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</si>
  <si>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</si>
  <si>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</si>
  <si>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</si>
  <si>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</si>
  <si>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</si>
  <si>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</si>
  <si>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</si>
  <si>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</si>
  <si>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</si>
  <si>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</si>
  <si>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</si>
  <si>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</si>
  <si>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</si>
  <si>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</si>
  <si>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</si>
  <si>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</si>
  <si>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</si>
  <si>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</si>
  <si>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</si>
  <si>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</si>
  <si>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</si>
  <si>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</si>
  <si>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</si>
  <si>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</si>
  <si>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</si>
  <si>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</si>
  <si>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</si>
  <si>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</si>
  <si>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</si>
  <si>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</si>
  <si>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</si>
  <si>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</si>
  <si>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</si>
  <si>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</si>
  <si>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</si>
  <si>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</si>
  <si>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</si>
  <si>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</si>
  <si>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</si>
  <si>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</si>
  <si>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</si>
  <si>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</si>
  <si>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</si>
  <si>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</si>
  <si>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</si>
  <si>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</si>
  <si>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</si>
  <si>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</si>
  <si>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</si>
  <si>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</si>
  <si>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</si>
  <si>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</si>
  <si>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</si>
  <si>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</si>
  <si>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</si>
  <si>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</si>
  <si>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</si>
  <si>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</si>
  <si>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</si>
  <si>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</si>
  <si>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</si>
  <si>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</si>
  <si>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</si>
  <si>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</si>
  <si>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</si>
  <si>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</si>
  <si>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</si>
  <si>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</si>
  <si>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</si>
  <si>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</si>
  <si>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</si>
  <si>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</si>
  <si>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</si>
  <si>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</si>
  <si>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</si>
  <si>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</si>
  <si>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</si>
  <si>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</si>
  <si>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</si>
  <si>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</si>
  <si>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</si>
  <si>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</si>
  <si>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</si>
  <si>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</si>
  <si>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</si>
  <si>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</si>
  <si>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</si>
  <si>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</si>
  <si>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</si>
  <si>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</si>
  <si>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</si>
  <si>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</si>
  <si>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</si>
  <si>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</si>
  <si>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</si>
  <si>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</si>
  <si>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</si>
  <si>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</si>
  <si>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</si>
  <si>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</si>
  <si>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</si>
  <si>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</si>
  <si>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</si>
  <si>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</si>
  <si>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</si>
  <si>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</si>
  <si>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</si>
  <si>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</si>
  <si>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</si>
  <si>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</si>
  <si>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</si>
  <si>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</si>
  <si>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</si>
  <si>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</si>
  <si>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</si>
  <si>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</si>
  <si>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</si>
  <si>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</si>
  <si>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</si>
  <si>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</si>
  <si>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</si>
  <si>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</si>
  <si>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</si>
  <si>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</si>
  <si>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</si>
  <si>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</si>
  <si>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</si>
  <si>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</si>
  <si>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</si>
  <si>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</si>
  <si>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</si>
  <si>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</si>
  <si>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</si>
  <si>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</si>
  <si>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</si>
  <si>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b2018</t>
  </si>
  <si>
    <t>b1661</t>
  </si>
  <si>
    <t>b1255</t>
  </si>
  <si>
    <t>b1588</t>
  </si>
  <si>
    <t>b2436.21</t>
  </si>
  <si>
    <t>b2436.22</t>
  </si>
  <si>
    <t>b2436.81</t>
  </si>
  <si>
    <t>b2436.83</t>
  </si>
  <si>
    <t>b2436.90</t>
  </si>
  <si>
    <t>b2437.10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</si>
  <si>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</si>
  <si>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</si>
  <si>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</si>
  <si>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</si>
  <si>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</si>
  <si>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</si>
  <si>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</si>
  <si>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</si>
  <si>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</si>
  <si>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</si>
  <si>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</si>
  <si>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</si>
  <si>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</si>
  <si>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</si>
  <si>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</si>
  <si>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</si>
  <si>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</si>
  <si>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</si>
  <si>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</si>
  <si>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</si>
  <si>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</si>
  <si>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</si>
  <si>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</si>
  <si>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</si>
  <si>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</si>
  <si>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</si>
  <si>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</si>
  <si>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</si>
  <si>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</si>
  <si>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</si>
  <si>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</si>
  <si>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</si>
  <si>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</si>
  <si>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</si>
  <si>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</si>
  <si>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</si>
  <si>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</si>
  <si>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</si>
  <si>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</si>
  <si>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</si>
  <si>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</si>
  <si>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</si>
  <si>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</si>
  <si>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</si>
  <si>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</si>
  <si>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</si>
  <si>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</si>
  <si>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</si>
  <si>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</si>
  <si>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</si>
  <si>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</si>
  <si>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</si>
  <si>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</si>
  <si>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</si>
  <si>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</si>
  <si>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</si>
  <si>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</si>
  <si>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</si>
  <si>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</si>
  <si>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</si>
  <si>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</si>
  <si>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b2436.10</t>
  </si>
  <si>
    <t>b2436.84</t>
  </si>
  <si>
    <t>b2436.85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</si>
  <si>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</si>
  <si>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</si>
  <si>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</si>
  <si>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</si>
  <si>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</si>
  <si>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</si>
  <si>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</si>
  <si>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</si>
  <si>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</si>
  <si>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</si>
  <si>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</si>
  <si>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</si>
  <si>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</si>
  <si>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</si>
  <si>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</si>
  <si>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</si>
  <si>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</si>
  <si>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</si>
  <si>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</si>
  <si>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</si>
  <si>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b1023.3</t>
  </si>
  <si>
    <t>b1905.1</t>
  </si>
  <si>
    <t>b1905.5</t>
  </si>
  <si>
    <t>b1696</t>
  </si>
  <si>
    <t>b2373</t>
  </si>
  <si>
    <t>b1712.1</t>
  </si>
  <si>
    <t>b1465.1</t>
  </si>
  <si>
    <t>b2230</t>
  </si>
  <si>
    <t>b2423</t>
  </si>
  <si>
    <t>b2230_dfax</t>
  </si>
  <si>
    <t>b2423_dfax</t>
  </si>
  <si>
    <t>b0497</t>
  </si>
  <si>
    <t>b1016</t>
  </si>
  <si>
    <t>b1251</t>
  </si>
  <si>
    <t>b1804</t>
  </si>
  <si>
    <t>b2261</t>
  </si>
  <si>
    <t>b2494</t>
  </si>
  <si>
    <t>s1041</t>
  </si>
  <si>
    <t>Required Transmission Enhancements owned by:  Jersey Central Power &amp; Light (Transmission)</t>
  </si>
  <si>
    <t>b0174</t>
  </si>
  <si>
    <t>b0268</t>
  </si>
  <si>
    <t>b0726</t>
  </si>
  <si>
    <t>b2015</t>
  </si>
  <si>
    <t>b1608</t>
  </si>
  <si>
    <t>b0674</t>
  </si>
  <si>
    <t>b0674.1</t>
  </si>
  <si>
    <t>Required Transmission Enhancements owned by: Mid-Atlantic Interstate Transmission, LLC</t>
  </si>
  <si>
    <t>b0215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</si>
  <si>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</si>
  <si>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</si>
  <si>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</si>
  <si>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</si>
  <si>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</si>
  <si>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</si>
  <si>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</si>
  <si>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</si>
  <si>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</si>
  <si>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</si>
  <si>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</si>
  <si>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</si>
  <si>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</si>
  <si>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</si>
  <si>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</si>
  <si>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</si>
  <si>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</si>
  <si>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</si>
  <si>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</si>
  <si>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</si>
  <si>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</si>
  <si>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</si>
  <si>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</si>
  <si>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</si>
  <si>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</si>
  <si>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</si>
  <si>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</si>
  <si>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</si>
  <si>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</si>
  <si>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</si>
  <si>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</si>
  <si>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</si>
  <si>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</si>
  <si>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Required Transmission Enhancements owned by: American Transmission Systems, Inc.</t>
  </si>
  <si>
    <t>b1587</t>
  </si>
  <si>
    <t>b1920</t>
  </si>
  <si>
    <t>b1977</t>
  </si>
  <si>
    <t>b1959</t>
  </si>
  <si>
    <t>b1589</t>
  </si>
  <si>
    <t>b2146</t>
  </si>
  <si>
    <t>b2702</t>
  </si>
  <si>
    <t>b2743.5</t>
  </si>
  <si>
    <t>b2743.1.</t>
  </si>
  <si>
    <t>b2752.5</t>
  </si>
  <si>
    <t>b2752.1</t>
  </si>
  <si>
    <t>b2687.1</t>
  </si>
  <si>
    <t>b2702_dfax</t>
  </si>
  <si>
    <t>b2687.2</t>
  </si>
  <si>
    <t>b2687.1_dfax</t>
  </si>
  <si>
    <t>b2687.2_dfax</t>
  </si>
  <si>
    <t>b1905.3</t>
  </si>
  <si>
    <t>b1905.4</t>
  </si>
  <si>
    <t>b2744</t>
  </si>
  <si>
    <t>b2744_dfax</t>
  </si>
  <si>
    <t>highlighted rows</t>
  </si>
  <si>
    <t>b2587</t>
  </si>
  <si>
    <t>b1251.1</t>
  </si>
  <si>
    <t>b2006</t>
  </si>
  <si>
    <t>b2006.1</t>
  </si>
  <si>
    <t>b2237</t>
  </si>
  <si>
    <t>b2728</t>
  </si>
  <si>
    <t>b1398.8</t>
  </si>
  <si>
    <t>b0287</t>
  </si>
  <si>
    <t>b0208</t>
  </si>
  <si>
    <t>b2237_dfax</t>
  </si>
  <si>
    <t>b0216_dfax</t>
  </si>
  <si>
    <t>b0328.1_dfax</t>
  </si>
  <si>
    <t>b0328.2_dfax</t>
  </si>
  <si>
    <t>b0347.1_dfax</t>
  </si>
  <si>
    <t>b0347.2_dfax</t>
  </si>
  <si>
    <t>b0347.3_dfax</t>
  </si>
  <si>
    <t>b0347.4_dfax</t>
  </si>
  <si>
    <t>b0559_dfax</t>
  </si>
  <si>
    <t>b0495_dfax</t>
  </si>
  <si>
    <t>b1803_dfax</t>
  </si>
  <si>
    <t>b1804_dfax</t>
  </si>
  <si>
    <t>b0217_dfax</t>
  </si>
  <si>
    <t>b0222_dfax</t>
  </si>
  <si>
    <t>b0328.3_dfax</t>
  </si>
  <si>
    <t>b0328.4_dfax</t>
  </si>
  <si>
    <t>b0231_dfax</t>
  </si>
  <si>
    <t>b0837_dfax</t>
  </si>
  <si>
    <t>b0329.2B_dfax</t>
  </si>
  <si>
    <t>b1507_dfax</t>
  </si>
  <si>
    <t>b0457_dfax</t>
  </si>
  <si>
    <t>b0784_dfax</t>
  </si>
  <si>
    <t>b1647_dfax</t>
  </si>
  <si>
    <t>b1648_dfax</t>
  </si>
  <si>
    <t>b1649_dfax</t>
  </si>
  <si>
    <t>b1650_dfax</t>
  </si>
  <si>
    <t>b1188_dfax</t>
  </si>
  <si>
    <t>b0756.1_dfax</t>
  </si>
  <si>
    <t>b1797_dfax</t>
  </si>
  <si>
    <t>b1799_dfax</t>
  </si>
  <si>
    <t>b1798_dfax</t>
  </si>
  <si>
    <t>b1805_dfax</t>
  </si>
  <si>
    <t>b1906.1_dfax</t>
  </si>
  <si>
    <t>b1908_dfax</t>
  </si>
  <si>
    <t>b1905.2_dfax</t>
  </si>
  <si>
    <t>b1694_dfax</t>
  </si>
  <si>
    <t>b1905.1_dfax</t>
  </si>
  <si>
    <t>b0498_dfax</t>
  </si>
  <si>
    <t>b0489_dfax</t>
  </si>
  <si>
    <t>b0172.2_dfax</t>
  </si>
  <si>
    <t>b0489.5-9_dfax</t>
  </si>
  <si>
    <t>b1410-1415_dfax</t>
  </si>
  <si>
    <t>b0290_dfax</t>
  </si>
  <si>
    <t>b0487_dfax</t>
  </si>
  <si>
    <t>b0171.2_dfax</t>
  </si>
  <si>
    <t>b0172.1_dfax</t>
  </si>
  <si>
    <t>b0284.2_dfax</t>
  </si>
  <si>
    <t>b2006.1_dfax</t>
  </si>
  <si>
    <t>b0504_dfax</t>
  </si>
  <si>
    <t>b1465.2_dfax</t>
  </si>
  <si>
    <t>b1465.4_dfax</t>
  </si>
  <si>
    <t>b1465.3_dfax</t>
  </si>
  <si>
    <t>b1659.14_dfax</t>
  </si>
  <si>
    <t>b1661_dfax</t>
  </si>
  <si>
    <t>b1962_dfax</t>
  </si>
  <si>
    <t>b1663.2_dfax</t>
  </si>
  <si>
    <t>b1659.13_dfax</t>
  </si>
  <si>
    <t>b0210.A_dfax</t>
  </si>
  <si>
    <t>b0272.1_dfax</t>
  </si>
  <si>
    <t>b0751_dfax</t>
  </si>
  <si>
    <t>b0512.7_dfax</t>
  </si>
  <si>
    <t>b0512.8_dfax</t>
  </si>
  <si>
    <t>b0512.9_dfax</t>
  </si>
  <si>
    <t>b0512.12_dfax</t>
  </si>
  <si>
    <t>b0549_dfax</t>
  </si>
  <si>
    <t>b0269_dfax</t>
  </si>
  <si>
    <t>b0269.6_dfax</t>
  </si>
  <si>
    <t>b0171.1_dfax</t>
  </si>
  <si>
    <t>b0287_dfax</t>
  </si>
  <si>
    <t>b1800_dfax</t>
  </si>
  <si>
    <t>b1660_dfax</t>
  </si>
  <si>
    <t>b2373_dfax</t>
  </si>
  <si>
    <t>b1465.5</t>
  </si>
  <si>
    <t>b1465.5_dfax</t>
  </si>
  <si>
    <t>b2831.1</t>
  </si>
  <si>
    <t>b2833</t>
  </si>
  <si>
    <t>b2972</t>
  </si>
  <si>
    <t>MISO</t>
  </si>
  <si>
    <t>b1905.6</t>
  </si>
  <si>
    <t>b1905.7</t>
  </si>
  <si>
    <t>b1905.9</t>
  </si>
  <si>
    <t>b2582</t>
  </si>
  <si>
    <t>b2665</t>
  </si>
  <si>
    <t>b2758</t>
  </si>
  <si>
    <t>$/MW (per year)</t>
  </si>
  <si>
    <t>Total Monthly Network Customer Credits</t>
  </si>
  <si>
    <t>Total Monthly Charges</t>
  </si>
  <si>
    <t>Zone</t>
  </si>
  <si>
    <t>$/MW (per month)*</t>
  </si>
  <si>
    <t>*The monthly rate applies to an LSE’s monthly MW total in a zone divided by the number of days in a month</t>
  </si>
  <si>
    <t>b2694</t>
  </si>
  <si>
    <t>b2824</t>
  </si>
  <si>
    <t>b2716</t>
  </si>
  <si>
    <t>b2716_dfax</t>
  </si>
  <si>
    <t>OVEC</t>
  </si>
  <si>
    <t>b2743.2</t>
  </si>
  <si>
    <t>b2743.3</t>
  </si>
  <si>
    <t>b2743.4</t>
  </si>
  <si>
    <t>b0132.3</t>
  </si>
  <si>
    <t>b1364</t>
  </si>
  <si>
    <t>b1362</t>
  </si>
  <si>
    <t>b1816.4</t>
  </si>
  <si>
    <t>b2688.1</t>
  </si>
  <si>
    <t>b2124.4</t>
  </si>
  <si>
    <t>b2124.1</t>
  </si>
  <si>
    <t>b2124.2</t>
  </si>
  <si>
    <t>b2729</t>
  </si>
  <si>
    <t>b2955</t>
  </si>
  <si>
    <t>Required Transmission Enhancements owned by:  Transource West Virginia, LLC</t>
  </si>
  <si>
    <t>Required Transmission Enhancements owned by:  Transource Maryland, LLC</t>
  </si>
  <si>
    <t>Required Transmission Enhancements owned by:  Transource Pennsylvania, LLC</t>
  </si>
  <si>
    <t>New project</t>
  </si>
  <si>
    <t>Required Transmission Enhancements owned by:  Silver Run Electric, Inc.</t>
  </si>
  <si>
    <t>Transmission Enhancement Charges (PJM OATT Schedule 12) Settlement Worksheet</t>
  </si>
  <si>
    <t>b2633.4</t>
  </si>
  <si>
    <t>b2633.4_dfax</t>
  </si>
  <si>
    <t>b2633.5</t>
  </si>
  <si>
    <t>b2633.1-b2633.2</t>
  </si>
  <si>
    <t>Required Transmission Enhancements owned by:  Duquesne Light Company's Network Customers</t>
  </si>
  <si>
    <t>b2971</t>
  </si>
  <si>
    <t>b2973</t>
  </si>
  <si>
    <t>b2974</t>
  </si>
  <si>
    <t>b2975</t>
  </si>
  <si>
    <t>Required Transmission Enhancements owned by:  Northern Indiana Public Service Company (NIPSCO) in Midcontinent Independent System Operator, Inc. (MISO)</t>
  </si>
  <si>
    <t>b2824_dfax</t>
  </si>
  <si>
    <t>b1570</t>
  </si>
  <si>
    <t>Required Transmission Enhancements owned by:  The Dayton Power &amp; Light Company</t>
  </si>
  <si>
    <t>b2552.2</t>
  </si>
  <si>
    <t>b2944</t>
  </si>
  <si>
    <t>b0210.1</t>
  </si>
  <si>
    <t>b0212</t>
  </si>
  <si>
    <t>b2633.10</t>
  </si>
  <si>
    <t>b0467.1</t>
  </si>
  <si>
    <t>b1126</t>
  </si>
  <si>
    <t>b1596</t>
  </si>
  <si>
    <t>b2692.1-b2692.2</t>
  </si>
  <si>
    <t>b2766.2</t>
  </si>
  <si>
    <t>b2766.2_dfax</t>
  </si>
  <si>
    <t>b2835.1</t>
  </si>
  <si>
    <t>b2835.2</t>
  </si>
  <si>
    <t>b2835.3</t>
  </si>
  <si>
    <t>b2836.2</t>
  </si>
  <si>
    <t>b2836.3</t>
  </si>
  <si>
    <t>b2836.4</t>
  </si>
  <si>
    <t>b2837.1</t>
  </si>
  <si>
    <t>b2837.2</t>
  </si>
  <si>
    <t>b2837.3</t>
  </si>
  <si>
    <t>b2837.4</t>
  </si>
  <si>
    <t>b2837.5</t>
  </si>
  <si>
    <t>b2837.6</t>
  </si>
  <si>
    <t>b2837.7</t>
  </si>
  <si>
    <t>b2837.8</t>
  </si>
  <si>
    <t>b2837.9</t>
  </si>
  <si>
    <t>b2837.10</t>
  </si>
  <si>
    <t>b2837.11</t>
  </si>
  <si>
    <t>b0274</t>
  </si>
  <si>
    <t>b2582_dfax</t>
  </si>
  <si>
    <t>b2665_dfax</t>
  </si>
  <si>
    <t>b2758_dfax</t>
  </si>
  <si>
    <t xml:space="preserve">b2928   </t>
  </si>
  <si>
    <t>b2928_dfax</t>
  </si>
  <si>
    <t>b2960.1</t>
  </si>
  <si>
    <t>b2960.1_dfax</t>
  </si>
  <si>
    <t>b2960.2</t>
  </si>
  <si>
    <t>b2960.2_dfax</t>
  </si>
  <si>
    <t>b0284.3</t>
  </si>
  <si>
    <t>b0369</t>
  </si>
  <si>
    <t>b0284.3_dfax</t>
  </si>
  <si>
    <t>b0369_dfax</t>
  </si>
  <si>
    <t>b2436.33</t>
  </si>
  <si>
    <t>b2436.34</t>
  </si>
  <si>
    <t>b2436.60</t>
  </si>
  <si>
    <t>b2986.12</t>
  </si>
  <si>
    <t>b2986.21</t>
  </si>
  <si>
    <t>Required Transmission Enhancements owned by:  South FirstEnergy Operating Companies</t>
  </si>
  <si>
    <t>b0577</t>
  </si>
  <si>
    <t>b2609.5</t>
  </si>
  <si>
    <t>b0238</t>
  </si>
  <si>
    <t>b0373</t>
  </si>
  <si>
    <t>b1507.2</t>
  </si>
  <si>
    <t>b1507.3</t>
  </si>
  <si>
    <t>b2688.3</t>
  </si>
  <si>
    <t>b1835</t>
  </si>
  <si>
    <t>b1022.11</t>
  </si>
  <si>
    <t>b1022.5</t>
  </si>
  <si>
    <t>b3006</t>
  </si>
  <si>
    <t>b3011.2</t>
  </si>
  <si>
    <t>b3011.5</t>
  </si>
  <si>
    <t>b0577_dfax</t>
  </si>
  <si>
    <t>b1507.2_dfax</t>
  </si>
  <si>
    <t>b1507.3_dfax</t>
  </si>
  <si>
    <t>b0347.17-32_dfax</t>
  </si>
  <si>
    <t>b0347.17-32</t>
  </si>
  <si>
    <t>b3027.1</t>
  </si>
  <si>
    <t>b2978</t>
  </si>
  <si>
    <t>b2759</t>
  </si>
  <si>
    <t>b2978_dfax</t>
  </si>
  <si>
    <t>b2759_dfax</t>
  </si>
  <si>
    <t>b0501-b0503</t>
  </si>
  <si>
    <t>Required Transmission Enhancements owned by:  Dominion Virginia Power's Network Customers</t>
  </si>
  <si>
    <t>b2443</t>
  </si>
  <si>
    <t>b2766.1</t>
  </si>
  <si>
    <t>b2992.3</t>
  </si>
  <si>
    <t>b2992.4</t>
  </si>
  <si>
    <t>b2766.1_dfax</t>
  </si>
  <si>
    <t>b2118</t>
  </si>
  <si>
    <t>b2996-b2996.2</t>
  </si>
  <si>
    <t>b2965</t>
  </si>
  <si>
    <t>b2552.1</t>
  </si>
  <si>
    <t>b3311</t>
  </si>
  <si>
    <t>b2986.22</t>
  </si>
  <si>
    <t>b2836.1</t>
  </si>
  <si>
    <t>b3019</t>
  </si>
  <si>
    <t>b3019_dfax</t>
  </si>
  <si>
    <t>b2992.1</t>
  </si>
  <si>
    <t>b2992.2</t>
  </si>
  <si>
    <t>b3015.2</t>
  </si>
  <si>
    <t>b3012.2</t>
  </si>
  <si>
    <t>b1969</t>
  </si>
  <si>
    <t>b2689.1-2</t>
  </si>
  <si>
    <t>b3145</t>
  </si>
  <si>
    <t>b2752.4</t>
  </si>
  <si>
    <t>b2006.2.1</t>
  </si>
  <si>
    <t>b2986.23</t>
  </si>
  <si>
    <t>b2986.24</t>
  </si>
  <si>
    <t>b2777</t>
  </si>
  <si>
    <t>b3021</t>
  </si>
  <si>
    <t>b3020</t>
  </si>
  <si>
    <t>b3702</t>
  </si>
  <si>
    <t>b3021_dfax</t>
  </si>
  <si>
    <t>b3020_dfax</t>
  </si>
  <si>
    <t xml:space="preserve">incentives </t>
  </si>
  <si>
    <r>
      <t>Required Transmission Enhancements owned by:  AEP East Operating Companies and AEP Transmission Companies</t>
    </r>
    <r>
      <rPr>
        <b/>
        <sz val="8"/>
        <color rgb="FFFF0000"/>
        <rFont val="Arial"/>
        <family val="2"/>
      </rPr>
      <t>*</t>
    </r>
  </si>
  <si>
    <t>(June 2023 - May 2024)</t>
  </si>
  <si>
    <t>(June 2023- May 2024)</t>
  </si>
  <si>
    <t>(Jan - Dec 2024)</t>
  </si>
  <si>
    <t>Zonal Peak (MW) for 2024</t>
  </si>
  <si>
    <t>b3737.47</t>
  </si>
  <si>
    <t>b2435</t>
  </si>
  <si>
    <t>b0376_dfax</t>
  </si>
  <si>
    <t>b0664-0665</t>
  </si>
  <si>
    <t>b2276</t>
  </si>
  <si>
    <t>b2276.1</t>
  </si>
  <si>
    <t>b2276.2</t>
  </si>
  <si>
    <t>b2436.50</t>
  </si>
  <si>
    <t>b2436.70</t>
  </si>
  <si>
    <t>b2437.11</t>
  </si>
  <si>
    <t>b2437.33</t>
  </si>
  <si>
    <t>b2755</t>
  </si>
  <si>
    <t>b2810.2</t>
  </si>
  <si>
    <t>b2811</t>
  </si>
  <si>
    <t>b2812</t>
  </si>
  <si>
    <t>b2933.1</t>
  </si>
  <si>
    <t>b2933.2</t>
  </si>
  <si>
    <t>b2933.31</t>
  </si>
  <si>
    <t>b2933.32</t>
  </si>
  <si>
    <t>b2934</t>
  </si>
  <si>
    <t>b2935</t>
  </si>
  <si>
    <t>b2935.1</t>
  </si>
  <si>
    <t>b2935.2</t>
  </si>
  <si>
    <t>b2935.3</t>
  </si>
  <si>
    <t>b2956</t>
  </si>
  <si>
    <t>b2982.1</t>
  </si>
  <si>
    <t>b2982.2</t>
  </si>
  <si>
    <t>b2983</t>
  </si>
  <si>
    <t>b2983.1</t>
  </si>
  <si>
    <t>b2983.2</t>
  </si>
  <si>
    <t>b2986.11</t>
  </si>
  <si>
    <t>b3003.1</t>
  </si>
  <si>
    <t>b3003.2</t>
  </si>
  <si>
    <t>b3003.3</t>
  </si>
  <si>
    <t>b3003.4</t>
  </si>
  <si>
    <t>b3003.5</t>
  </si>
  <si>
    <t>b3004</t>
  </si>
  <si>
    <t>b3004.1</t>
  </si>
  <si>
    <t>b3004.2</t>
  </si>
  <si>
    <t>b3004.3</t>
  </si>
  <si>
    <t>b3004.4</t>
  </si>
  <si>
    <t>b3025.1</t>
  </si>
  <si>
    <t>b3025.2</t>
  </si>
  <si>
    <t>b3025.3</t>
  </si>
  <si>
    <t>b2668</t>
  </si>
  <si>
    <t>b2776</t>
  </si>
  <si>
    <t>b1034.4</t>
  </si>
  <si>
    <t>b1034.5</t>
  </si>
  <si>
    <t>b3775.10_rel</t>
  </si>
  <si>
    <t>b3775.10_mkt</t>
  </si>
  <si>
    <t>b1570_adj*</t>
  </si>
  <si>
    <t>*Adjustment per Dayton 2024 PTRR (Formula Rate)</t>
  </si>
  <si>
    <t>b3775.6_rel</t>
  </si>
  <si>
    <t>b3775.6_mkt</t>
  </si>
  <si>
    <t>b3775.7_rel</t>
  </si>
  <si>
    <t>b3775.7_mkt</t>
  </si>
  <si>
    <t>b3718.3</t>
  </si>
  <si>
    <t>b3718.3_dfax</t>
  </si>
  <si>
    <t>b3053</t>
  </si>
  <si>
    <t>Required Transmission Enhancements owned by:  Transmission Owners in Midcontinent Independent System Operator, Inc. (MISO)</t>
  </si>
  <si>
    <t>b3142</t>
  </si>
  <si>
    <t>(Feb - Dec 2024)</t>
  </si>
  <si>
    <t>(Feb - May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</si>
</sst>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&quot;$&quot;#,##0"/>
    <numFmt numFmtId="168" formatCode="&quot;$&quot;#,##0.00"/>
    <numFmt numFmtId="169" formatCode="&quot;$&quot;#,##0.0"/>
    <numFmt numFmtId="170" formatCode="#,##0.0_);\(#,##0.0\)"/>
    <numFmt numFmtId="171" formatCode="&quot;$&quot;#,##0.000_);\(&quot;$&quot;#,##0.000\)"/>
    <numFmt numFmtId="172" formatCode="&quot;$&quot;#,##0.0_);\(&quot;$&quot;#,##0.0\)"/>
    <numFmt numFmtId="173" formatCode="#,##0.000_);\(#,##0.000\)"/>
    <numFmt numFmtId="174" formatCode="_(* #,##0.0\¢_m;[Red]_(* \-#,##0.0\¢_m;[Green]_(* 0.0\¢_m;_(@_)_%"/>
    <numFmt numFmtId="175" formatCode="_(* #,##0.00\¢_m;[Red]_(* \-#,##0.00\¢_m;[Green]_(* 0.00\¢_m;_(@_)_%"/>
    <numFmt numFmtId="176" formatCode="_(* #,##0.000\¢_m;[Red]_(* \-#,##0.000\¢_m;[Green]_(* 0.000\¢_m;_(@_)_%"/>
    <numFmt numFmtId="177" formatCode="_(_(\£* #,##0_)_%;[Red]_(\(\£* #,##0\)_%;[Green]_(_(\£* #,##0_)_%;_(@_)_%"/>
    <numFmt numFmtId="178" formatCode="_(_(\£* #,##0.0_)_%;[Red]_(\(\£* #,##0.0\)_%;[Green]_(_(\£* #,##0.0_)_%;_(@_)_%"/>
    <numFmt numFmtId="179" formatCode="_(_(\£* #,##0.00_)_%;[Red]_(\(\£* #,##0.00\)_%;[Green]_(_(\£* #,##0.00_)_%;_(@_)_%"/>
    <numFmt numFmtId="180" formatCode="0.0%_);\(0.0%\)"/>
    <numFmt numFmtId="181" formatCode="\•\ \ @"/>
    <numFmt numFmtId="182" formatCode="_(_(\•_ #0_)_%;[Red]_(_(\•_ \-#0\)_%;[Green]_(_(\•_ #0_)_%;_(_(\•_ @_)_%"/>
    <numFmt numFmtId="183" formatCode="_(_(_•_ \•_ #0_)_%;[Red]_(_(_•_ \•_ \-#0\)_%;[Green]_(_(_•_ \•_ #0_)_%;_(_(_•_ \•_ @_)_%"/>
    <numFmt numFmtId="184" formatCode="_(_(_•_ _•_ \•_ #0_)_%;[Red]_(_(_•_ _•_ \•_ \-#0\)_%;[Green]_(_(_•_ _•_ \•_ #0_)_%;_(_(_•_ \•_ @_)_%"/>
    <numFmt numFmtId="185" formatCode="#,##0,_);\(#,##0,\)"/>
    <numFmt numFmtId="186" formatCode="0.0,_);\(0.0,\)"/>
    <numFmt numFmtId="187" formatCode="0.00,_);\(0.00,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0.0,_);\(&quot;$&quot;0.0,\)"/>
    <numFmt numFmtId="204" formatCode="&quot;$&quot;0.00,_);\(&quot;$&quot;0.00,\)"/>
    <numFmt numFmtId="205" formatCode="_(* dd\-mmm\-yy_)_%"/>
    <numFmt numFmtId="206" formatCode="_(* dd\ mmmm\ yyyy_)_%"/>
    <numFmt numFmtId="207" formatCode="_(* mmmm\ dd\,\ yyyy_)_%"/>
    <numFmt numFmtId="208" formatCode="_(* dd\.mm\.yyyy_)_%"/>
    <numFmt numFmtId="209" formatCode="_(* mm/dd/yyyy_)_%"/>
    <numFmt numFmtId="210" formatCode="m/d/yy;@"/>
    <numFmt numFmtId="211" formatCode="#,##0.0\x_);\(#,##0.0\x\)"/>
    <numFmt numFmtId="212" formatCode="#,##0.00\x_);\(#,##0.00\x\)"/>
    <numFmt numFmtId="213" formatCode="[$€-2]\ #,##0_);\([$€-2]\ #,##0\)"/>
    <numFmt numFmtId="214" formatCode="[$€-2]\ #,##0.0_);\([$€-2]\ #,##0.0\)"/>
    <numFmt numFmtId="215" formatCode="_([$€-2]* #,##0.00_);_([$€-2]* \(#,##0.00\);_([$€-2]* &quot;-&quot;??_)"/>
    <numFmt numFmtId="216" formatCode="General_)_%"/>
    <numFmt numFmtId="217" formatCode="_(_(#0_)_%;[Red]_(_(\-#0\)_%;[Green]_(_(#0_)_%;_(_(@_)_%"/>
    <numFmt numFmtId="218" formatCode="_(_(_•_ #0_)_%;[Red]_(_(_•_ \-#0\)_%;[Green]_(_(_•_ #0_)_%;_(_(_•_ @_)_%"/>
    <numFmt numFmtId="219" formatCode="_(_(_•_ _•_ #0_)_%;[Red]_(_(_•_ _•_ \-#0\)_%;[Green]_(_(_•_ _•_ #0_)_%;_(_(_•_ _•_ @_)_%"/>
    <numFmt numFmtId="220" formatCode="_(_(_•_ _•_ _•_ #0_)_%;[Red]_(_(_•_ _•_ _•_ \-#0\)_%;[Green]_(_(_•_ _•_ _•_ #0_)_%;_(_(_•_ _•_ _•_ @_)_%"/>
    <numFmt numFmtId="221" formatCode="#,##0\x;\(#,##0\x\)"/>
    <numFmt numFmtId="222" formatCode="0.0\x;\(0.0\x\)"/>
    <numFmt numFmtId="223" formatCode="#,##0.00\x;\(#,##0.00\x\)"/>
    <numFmt numFmtId="224" formatCode="#,##0.000\x;\(#,##0.000\x\)"/>
    <numFmt numFmtId="225" formatCode="0.0_);\(0.0\)"/>
    <numFmt numFmtId="226" formatCode="0%;\(0%\)"/>
    <numFmt numFmtId="227" formatCode="0.00\ \x_);\(0.00\ \x\)"/>
    <numFmt numFmtId="228" formatCode="_(* #,##0_);_(* \(#,##0\);_(* &quot;-&quot;????_);_(@_)"/>
    <numFmt numFmtId="229" formatCode="0__"/>
    <numFmt numFmtId="230" formatCode="h:mmAM/PM"/>
    <numFmt numFmtId="231" formatCode="0&quot; E&quot;"/>
    <numFmt numFmtId="232" formatCode="yyyy"/>
    <numFmt numFmtId="233" formatCode="0.0%;\(0.0%\)"/>
    <numFmt numFmtId="234" formatCode="0.00%_);\(0.00%\)"/>
    <numFmt numFmtId="235" formatCode="0.000%_);\(0.000%\)"/>
    <numFmt numFmtId="236" formatCode="_(0_)%;\(0\)%;\ \ ?_)%"/>
    <numFmt numFmtId="237" formatCode="_._._(* 0_)%;_._.* \(0\)%;_._._(* \ ?_)%"/>
    <numFmt numFmtId="238" formatCode="0%_);\(0%\)"/>
    <numFmt numFmtId="239" formatCode="_(* #,##0_)_%;[Red]_(* \(#,##0\)_%;[Green]_(* 0_)_%;_(@_)_%"/>
    <numFmt numFmtId="240" formatCode="_(* #,##0.0%_);[Red]_(* \-#,##0.0%_);[Green]_(* 0.0%_);_(@_)_%"/>
    <numFmt numFmtId="241" formatCode="_(* #,##0.00%_);[Red]_(* \-#,##0.00%_);[Green]_(* 0.00%_);_(@_)_%"/>
    <numFmt numFmtId="242" formatCode="_(* #,##0.000%_);[Red]_(* \-#,##0.000%_);[Green]_(* 0.000%_);_(@_)_%"/>
    <numFmt numFmtId="243" formatCode="_(0.0_)%;\(0.0\)%;\ \ ?_)%"/>
    <numFmt numFmtId="244" formatCode="_._._(* 0.0_)%;_._.* \(0.0\)%;_._._(* \ ?_)%"/>
    <numFmt numFmtId="245" formatCode="_(0.00_)%;\(0.00\)%;\ \ ?_)%"/>
    <numFmt numFmtId="246" formatCode="_._._(* 0.00_)%;_._.* \(0.00\)%;_._._(* \ ?_)%"/>
    <numFmt numFmtId="247" formatCode="_(0.000_)%;\(0.000\)%;\ \ ?_)%"/>
    <numFmt numFmtId="248" formatCode="_._._(* 0.000_)%;_._.* \(0.000\)%;_._._(* \ ?_)%"/>
    <numFmt numFmtId="249" formatCode="_(0.0000_)%;\(0.0000\)%;\ \ ?_)%"/>
    <numFmt numFmtId="250" formatCode="_._._(* 0.0000_)%;_._.* \(0.0000\)%;_._._(* \ ?_)%"/>
    <numFmt numFmtId="251" formatCode="mmmm\ dd\,\ yy"/>
    <numFmt numFmtId="252" formatCode="0.0\x"/>
    <numFmt numFmtId="253" formatCode="_(* #,##0_);_(* \(#,##0\);_(* \ ?_)"/>
    <numFmt numFmtId="254" formatCode="_(* #,##0.0_);_(* \(#,##0.0\);_(* \ ?_)"/>
    <numFmt numFmtId="255" formatCode="_(* #,##0.00_);_(* \(#,##0.00\);_(* \ ?_)"/>
    <numFmt numFmtId="256" formatCode="_(* #,##0.000_);_(* \(#,##0.000\);_(* \ ?_)"/>
    <numFmt numFmtId="257" formatCode="_(&quot;$&quot;* #,##0_);_(&quot;$&quot;* \(#,##0\);_(&quot;$&quot;* \ ?_)"/>
    <numFmt numFmtId="258" formatCode="_(&quot;$&quot;* #,##0.0_);_(&quot;$&quot;* \(#,##0.0\);_(&quot;$&quot;* \ ?_)"/>
    <numFmt numFmtId="259" formatCode="_(&quot;$&quot;* #,##0.00_);_(&quot;$&quot;* \(#,##0.00\);_(&quot;$&quot;* \ ?_)"/>
    <numFmt numFmtId="260" formatCode="_(&quot;$&quot;* #,##0.000_);_(&quot;$&quot;* \(#,##0.000\);_(&quot;$&quot;* \ ?_)"/>
    <numFmt numFmtId="261" formatCode="0000&quot;A&quot;"/>
    <numFmt numFmtId="262" formatCode="0&quot;E&quot;"/>
    <numFmt numFmtId="263" formatCode="0000&quot;E&quot;"/>
    <numFmt numFmtId="264" formatCode="_(* #,##0_);_(* \(#,##0\);_(* &quot;-&quot;??_);_(@_)"/>
    <numFmt numFmtId="265" formatCode="0.0"/>
    <numFmt numFmtId="266" formatCode="mmmm\ d\,\ yyyy"/>
    <numFmt numFmtId="267" formatCode="mm/dd/yy"/>
    <numFmt numFmtId="268" formatCode="0.00_)"/>
    <numFmt numFmtId="269" formatCode="0.000000%;[Red]\-0.000000%"/>
    <numFmt numFmtId="270" formatCode="&quot;$&quot;#,##0\ ;\(&quot;$&quot;#,##0\)"/>
  </numFmts>
  <fonts count="16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2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2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ms Rmn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2511">
    <xf numFmtId="0" fontId="0" fillId="0" borderId="0"/>
    <xf numFmtId="9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7" fillId="0" borderId="0"/>
    <xf numFmtId="0" fontId="11" fillId="2" borderId="0" applyNumberFormat="0" applyBorder="0" applyAlignment="0" applyProtection="0"/>
    <xf numFmtId="0" fontId="90" fillId="3" borderId="0" applyNumberFormat="0" applyBorder="0" applyAlignment="0" applyProtection="0"/>
    <xf numFmtId="0" fontId="11" fillId="4" borderId="0" applyNumberFormat="0" applyBorder="0" applyAlignment="0" applyProtection="0"/>
    <xf numFmtId="0" fontId="90" fillId="5" borderId="0" applyNumberFormat="0" applyBorder="0" applyAlignment="0" applyProtection="0"/>
    <xf numFmtId="0" fontId="11" fillId="6" borderId="0" applyNumberFormat="0" applyBorder="0" applyAlignment="0" applyProtection="0"/>
    <xf numFmtId="0" fontId="90" fillId="7" borderId="0" applyNumberFormat="0" applyBorder="0" applyAlignment="0" applyProtection="0"/>
    <xf numFmtId="0" fontId="11" fillId="8" borderId="0" applyNumberFormat="0" applyBorder="0" applyAlignment="0" applyProtection="0"/>
    <xf numFmtId="0" fontId="90" fillId="9" borderId="0" applyNumberFormat="0" applyBorder="0" applyAlignment="0" applyProtection="0"/>
    <xf numFmtId="0" fontId="11" fillId="10" borderId="0" applyNumberFormat="0" applyBorder="0" applyAlignment="0" applyProtection="0"/>
    <xf numFmtId="0" fontId="90" fillId="10" borderId="0" applyNumberFormat="0" applyBorder="0" applyAlignment="0" applyProtection="0"/>
    <xf numFmtId="0" fontId="11" fillId="6" borderId="0" applyNumberFormat="0" applyBorder="0" applyAlignment="0" applyProtection="0"/>
    <xf numFmtId="0" fontId="90" fillId="8" borderId="0" applyNumberFormat="0" applyBorder="0" applyAlignment="0" applyProtection="0"/>
    <xf numFmtId="0" fontId="11" fillId="10" borderId="0" applyNumberFormat="0" applyBorder="0" applyAlignment="0" applyProtection="0"/>
    <xf numFmtId="0" fontId="90" fillId="2" borderId="0" applyNumberFormat="0" applyBorder="0" applyAlignment="0" applyProtection="0"/>
    <xf numFmtId="0" fontId="11" fillId="4" borderId="0" applyNumberFormat="0" applyBorder="0" applyAlignment="0" applyProtection="0"/>
    <xf numFmtId="0" fontId="90" fillId="4" borderId="0" applyNumberFormat="0" applyBorder="0" applyAlignment="0" applyProtection="0"/>
    <xf numFmtId="0" fontId="11" fillId="11" borderId="0" applyNumberFormat="0" applyBorder="0" applyAlignment="0" applyProtection="0"/>
    <xf numFmtId="0" fontId="90" fillId="12" borderId="0" applyNumberFormat="0" applyBorder="0" applyAlignment="0" applyProtection="0"/>
    <xf numFmtId="0" fontId="11" fillId="5" borderId="0" applyNumberFormat="0" applyBorder="0" applyAlignment="0" applyProtection="0"/>
    <xf numFmtId="0" fontId="90" fillId="9" borderId="0" applyNumberFormat="0" applyBorder="0" applyAlignment="0" applyProtection="0"/>
    <xf numFmtId="0" fontId="11" fillId="10" borderId="0" applyNumberFormat="0" applyBorder="0" applyAlignment="0" applyProtection="0"/>
    <xf numFmtId="0" fontId="90" fillId="2" borderId="0" applyNumberFormat="0" applyBorder="0" applyAlignment="0" applyProtection="0"/>
    <xf numFmtId="0" fontId="11" fillId="6" borderId="0" applyNumberFormat="0" applyBorder="0" applyAlignment="0" applyProtection="0"/>
    <xf numFmtId="0" fontId="90" fillId="13" borderId="0" applyNumberFormat="0" applyBorder="0" applyAlignment="0" applyProtection="0"/>
    <xf numFmtId="0" fontId="39" fillId="10" borderId="0" applyNumberFormat="0" applyBorder="0" applyAlignment="0" applyProtection="0"/>
    <xf numFmtId="0" fontId="91" fillId="14" borderId="0" applyNumberFormat="0" applyBorder="0" applyAlignment="0" applyProtection="0"/>
    <xf numFmtId="0" fontId="39" fillId="15" borderId="0" applyNumberFormat="0" applyBorder="0" applyAlignment="0" applyProtection="0"/>
    <xf numFmtId="0" fontId="91" fillId="4" borderId="0" applyNumberFormat="0" applyBorder="0" applyAlignment="0" applyProtection="0"/>
    <xf numFmtId="0" fontId="39" fillId="13" borderId="0" applyNumberFormat="0" applyBorder="0" applyAlignment="0" applyProtection="0"/>
    <xf numFmtId="0" fontId="91" fillId="12" borderId="0" applyNumberFormat="0" applyBorder="0" applyAlignment="0" applyProtection="0"/>
    <xf numFmtId="0" fontId="39" fillId="5" borderId="0" applyNumberFormat="0" applyBorder="0" applyAlignment="0" applyProtection="0"/>
    <xf numFmtId="0" fontId="91" fillId="16" borderId="0" applyNumberFormat="0" applyBorder="0" applyAlignment="0" applyProtection="0"/>
    <xf numFmtId="0" fontId="39" fillId="10" borderId="0" applyNumberFormat="0" applyBorder="0" applyAlignment="0" applyProtection="0"/>
    <xf numFmtId="0" fontId="91" fillId="17" borderId="0" applyNumberFormat="0" applyBorder="0" applyAlignment="0" applyProtection="0"/>
    <xf numFmtId="0" fontId="39" fillId="4" borderId="0" applyNumberFormat="0" applyBorder="0" applyAlignment="0" applyProtection="0"/>
    <xf numFmtId="0" fontId="91" fillId="18" borderId="0" applyNumberFormat="0" applyBorder="0" applyAlignment="0" applyProtection="0"/>
    <xf numFmtId="0" fontId="7" fillId="0" borderId="0"/>
    <xf numFmtId="0" fontId="39" fillId="19" borderId="0" applyNumberFormat="0" applyBorder="0" applyAlignment="0" applyProtection="0"/>
    <xf numFmtId="0" fontId="91" fillId="20" borderId="0" applyNumberFormat="0" applyBorder="0" applyAlignment="0" applyProtection="0"/>
    <xf numFmtId="0" fontId="39" fillId="15" borderId="0" applyNumberFormat="0" applyBorder="0" applyAlignment="0" applyProtection="0"/>
    <xf numFmtId="0" fontId="91" fillId="21" borderId="0" applyNumberFormat="0" applyBorder="0" applyAlignment="0" applyProtection="0"/>
    <xf numFmtId="0" fontId="39" fillId="13" borderId="0" applyNumberFormat="0" applyBorder="0" applyAlignment="0" applyProtection="0"/>
    <xf numFmtId="0" fontId="91" fillId="22" borderId="0" applyNumberFormat="0" applyBorder="0" applyAlignment="0" applyProtection="0"/>
    <xf numFmtId="0" fontId="39" fillId="23" borderId="0" applyNumberFormat="0" applyBorder="0" applyAlignment="0" applyProtection="0"/>
    <xf numFmtId="0" fontId="91" fillId="16" borderId="0" applyNumberFormat="0" applyBorder="0" applyAlignment="0" applyProtection="0"/>
    <xf numFmtId="0" fontId="39" fillId="17" borderId="0" applyNumberFormat="0" applyBorder="0" applyAlignment="0" applyProtection="0"/>
    <xf numFmtId="0" fontId="91" fillId="17" borderId="0" applyNumberFormat="0" applyBorder="0" applyAlignment="0" applyProtection="0"/>
    <xf numFmtId="0" fontId="39" fillId="21" borderId="0" applyNumberFormat="0" applyBorder="0" applyAlignment="0" applyProtection="0"/>
    <xf numFmtId="0" fontId="91" fillId="15" borderId="0" applyNumberFormat="0" applyBorder="0" applyAlignment="0" applyProtection="0"/>
    <xf numFmtId="0" fontId="40" fillId="9" borderId="0" applyNumberFormat="0" applyBorder="0" applyAlignment="0" applyProtection="0"/>
    <xf numFmtId="0" fontId="92" fillId="5" borderId="0" applyNumberFormat="0" applyBorder="0" applyAlignment="0" applyProtection="0"/>
    <xf numFmtId="0" fontId="21" fillId="0" borderId="0"/>
    <xf numFmtId="0" fontId="7" fillId="15" borderId="0" applyNumberFormat="0" applyFill="0" applyBorder="0" applyProtection="0"/>
    <xf numFmtId="0" fontId="56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181" fontId="54" fillId="0" borderId="0" applyFont="0" applyFill="0" applyBorder="0" applyAlignment="0" applyProtection="0"/>
    <xf numFmtId="182" fontId="60" fillId="0" borderId="0" applyFont="0" applyFill="0" applyBorder="0" applyProtection="0">
      <alignment horizontal="left"/>
    </xf>
    <xf numFmtId="183" fontId="60" fillId="0" borderId="0" applyFont="0" applyFill="0" applyBorder="0" applyProtection="0">
      <alignment horizontal="left"/>
    </xf>
    <xf numFmtId="184" fontId="60" fillId="0" borderId="0" applyFont="0" applyFill="0" applyBorder="0" applyProtection="0">
      <alignment horizontal="left"/>
    </xf>
    <xf numFmtId="37" fontId="61" fillId="0" borderId="0" applyFont="0" applyFill="0" applyBorder="0">
      <protection locked="0"/>
    </xf>
    <xf numFmtId="185" fontId="62" fillId="0" borderId="0" applyFont="0" applyFill="0" applyBorder="0" applyAlignment="0" applyProtection="0"/>
    <xf numFmtId="0" fontId="63" fillId="0" borderId="0"/>
    <xf numFmtId="0" fontId="63" fillId="0" borderId="0"/>
    <xf numFmtId="168" fontId="9" fillId="0" borderId="0" applyFill="0"/>
    <xf numFmtId="168" fontId="9" fillId="0" borderId="0">
      <alignment horizontal="center"/>
    </xf>
    <xf numFmtId="0" fontId="9" fillId="0" borderId="0" applyFill="0">
      <alignment horizontal="center"/>
    </xf>
    <xf numFmtId="168" fontId="13" fillId="0" borderId="2" applyFill="0"/>
    <xf numFmtId="0" fontId="7" fillId="0" borderId="0" applyFont="0" applyAlignment="0"/>
    <xf numFmtId="0" fontId="14" fillId="0" borderId="0" applyFill="0">
      <alignment vertical="top"/>
    </xf>
    <xf numFmtId="0" fontId="13" fillId="0" borderId="0" applyFill="0">
      <alignment horizontal="left" vertical="top"/>
    </xf>
    <xf numFmtId="168" fontId="15" fillId="0" borderId="3" applyFill="0"/>
    <xf numFmtId="168" fontId="15" fillId="0" borderId="3" applyFill="0"/>
    <xf numFmtId="0" fontId="7" fillId="0" borderId="0" applyNumberFormat="0" applyFont="0" applyAlignment="0"/>
    <xf numFmtId="0" fontId="14" fillId="0" borderId="0" applyFill="0">
      <alignment wrapText="1"/>
    </xf>
    <xf numFmtId="0" fontId="13" fillId="0" borderId="0" applyFill="0">
      <alignment horizontal="left" vertical="top" wrapText="1"/>
    </xf>
    <xf numFmtId="168" fontId="16" fillId="0" borderId="0" applyFill="0"/>
    <xf numFmtId="0" fontId="17" fillId="0" borderId="0" applyNumberFormat="0" applyFont="0"/>
    <xf numFmtId="0" fontId="18" fillId="0" borderId="0" applyFill="0">
      <alignment vertical="top" wrapText="1"/>
    </xf>
    <xf numFmtId="0" fontId="15" fillId="0" borderId="0" applyFill="0">
      <alignment horizontal="left" vertical="top" wrapText="1"/>
    </xf>
    <xf numFmtId="168" fontId="7" fillId="0" borderId="0" applyFill="0"/>
    <xf numFmtId="0" fontId="17" fillId="0" borderId="0" applyNumberFormat="0" applyFont="0"/>
    <xf numFmtId="0" fontId="19" fillId="0" borderId="0" applyFill="0">
      <alignment vertical="center" wrapText="1"/>
    </xf>
    <xf numFmtId="0" fontId="20" fillId="0" borderId="0">
      <alignment horizontal="left" vertical="center" wrapText="1"/>
    </xf>
    <xf numFmtId="168" fontId="21" fillId="0" borderId="0" applyFill="0"/>
    <xf numFmtId="0" fontId="17" fillId="0" borderId="0" applyNumberFormat="0" applyFont="0"/>
    <xf numFmtId="0" fontId="22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8" fontId="23" fillId="0" borderId="0" applyFill="0"/>
    <xf numFmtId="0" fontId="17" fillId="0" borderId="0" applyNumberFormat="0" applyFont="0"/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168" fontId="26" fillId="0" borderId="0" applyFill="0"/>
    <xf numFmtId="0" fontId="17" fillId="0" borderId="0" applyNumberFormat="0" applyFont="0"/>
    <xf numFmtId="0" fontId="27" fillId="0" borderId="0">
      <alignment horizontal="center" wrapText="1"/>
    </xf>
    <xf numFmtId="0" fontId="23" fillId="0" borderId="0" applyFill="0">
      <alignment horizontal="center" wrapText="1"/>
    </xf>
    <xf numFmtId="170" fontId="64" fillId="0" borderId="0" applyFont="0" applyFill="0" applyBorder="0" applyAlignment="0">
      <protection locked="0"/>
    </xf>
    <xf numFmtId="186" fontId="64" fillId="0" borderId="0" applyFont="0" applyFill="0" applyBorder="0" applyAlignment="0">
      <protection locked="0"/>
    </xf>
    <xf numFmtId="39" fontId="7" fillId="0" borderId="0" applyFont="0" applyFill="0" applyBorder="0" applyAlignment="0" applyProtection="0"/>
    <xf numFmtId="187" fontId="65" fillId="0" borderId="0" applyFont="0" applyFill="0" applyBorder="0" applyAlignment="0" applyProtection="0"/>
    <xf numFmtId="173" fontId="62" fillId="0" borderId="0" applyFont="0" applyFill="0" applyBorder="0" applyAlignment="0" applyProtection="0"/>
    <xf numFmtId="0" fontId="41" fillId="24" borderId="4" applyNumberFormat="0" applyAlignment="0" applyProtection="0"/>
    <xf numFmtId="0" fontId="93" fillId="25" borderId="4" applyNumberFormat="0" applyAlignment="0" applyProtection="0"/>
    <xf numFmtId="0" fontId="7" fillId="0" borderId="1" applyNumberFormat="0" applyFont="0" applyFill="0" applyBorder="0" applyProtection="0">
      <alignment horizontal="centerContinuous" vertical="center"/>
    </xf>
    <xf numFmtId="0" fontId="34" fillId="0" borderId="0" applyFill="0" applyBorder="0">
      <alignment horizontal="center"/>
      <protection locked="0"/>
    </xf>
    <xf numFmtId="0" fontId="42" fillId="26" borderId="5" applyNumberFormat="0" applyAlignment="0" applyProtection="0"/>
    <xf numFmtId="0" fontId="94" fillId="26" borderId="5" applyNumberFormat="0" applyAlignment="0" applyProtection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58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4" fontId="16" fillId="0" borderId="0" applyFont="0" applyFill="0" applyBorder="0" applyAlignment="0">
      <protection locked="0"/>
    </xf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68" fillId="0" borderId="0" applyFill="0" applyBorder="0" applyAlignment="0" applyProtection="0"/>
    <xf numFmtId="3" fontId="7" fillId="0" borderId="0" applyFont="0" applyFill="0" applyBorder="0" applyAlignment="0" applyProtection="0"/>
    <xf numFmtId="0" fontId="13" fillId="0" borderId="0" applyFill="0" applyBorder="0" applyAlignment="0">
      <protection locked="0"/>
    </xf>
    <xf numFmtId="0" fontId="7" fillId="0" borderId="6"/>
    <xf numFmtId="195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1" fontId="16" fillId="0" borderId="0" applyFont="0" applyFill="0" applyBorder="0" applyAlignment="0"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68" fillId="0" borderId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202" fontId="62" fillId="0" borderId="0" applyFont="0" applyFill="0" applyBorder="0" applyAlignment="0" applyProtection="0"/>
    <xf numFmtId="172" fontId="7" fillId="0" borderId="0" applyFont="0" applyFill="0" applyBorder="0" applyAlignment="0" applyProtection="0"/>
    <xf numFmtId="203" fontId="64" fillId="0" borderId="0" applyFont="0" applyFill="0" applyBorder="0" applyAlignment="0">
      <protection locked="0"/>
    </xf>
    <xf numFmtId="7" fontId="9" fillId="0" borderId="0" applyFont="0" applyFill="0" applyBorder="0" applyAlignment="0" applyProtection="0"/>
    <xf numFmtId="204" fontId="65" fillId="0" borderId="0" applyFont="0" applyFill="0" applyBorder="0" applyAlignment="0" applyProtection="0"/>
    <xf numFmtId="171" fontId="69" fillId="0" borderId="0" applyFont="0" applyFill="0" applyBorder="0" applyAlignment="0" applyProtection="0"/>
    <xf numFmtId="0" fontId="70" fillId="27" borderId="7" applyNumberFormat="0" applyFont="0" applyFill="0" applyProtection="0"/>
    <xf numFmtId="14" fontId="7" fillId="0" borderId="0" applyFont="0" applyFill="0" applyBorder="0" applyAlignment="0" applyProtection="0"/>
    <xf numFmtId="205" fontId="60" fillId="0" borderId="0" applyFont="0" applyFill="0" applyBorder="0" applyProtection="0"/>
    <xf numFmtId="206" fontId="60" fillId="0" borderId="0" applyFont="0" applyFill="0" applyBorder="0" applyProtection="0"/>
    <xf numFmtId="207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71" fillId="0" borderId="0" applyFont="0" applyFill="0" applyBorder="0" applyAlignment="0" applyProtection="0"/>
    <xf numFmtId="5" fontId="72" fillId="0" borderId="0" applyBorder="0"/>
    <xf numFmtId="172" fontId="72" fillId="0" borderId="0" applyBorder="0"/>
    <xf numFmtId="7" fontId="72" fillId="0" borderId="0" applyBorder="0"/>
    <xf numFmtId="37" fontId="72" fillId="0" borderId="0" applyBorder="0"/>
    <xf numFmtId="170" fontId="72" fillId="0" borderId="0" applyBorder="0"/>
    <xf numFmtId="211" fontId="72" fillId="0" borderId="0" applyBorder="0"/>
    <xf numFmtId="39" fontId="72" fillId="0" borderId="0" applyBorder="0"/>
    <xf numFmtId="212" fontId="72" fillId="0" borderId="0" applyBorder="0"/>
    <xf numFmtId="7" fontId="7" fillId="0" borderId="0" applyFont="0" applyFill="0" applyBorder="0" applyAlignment="0" applyProtection="0"/>
    <xf numFmtId="213" fontId="62" fillId="0" borderId="0" applyFont="0" applyFill="0" applyBorder="0" applyAlignment="0" applyProtection="0"/>
    <xf numFmtId="214" fontId="62" fillId="0" borderId="0" applyFont="0" applyFill="0" applyAlignment="0" applyProtection="0"/>
    <xf numFmtId="213" fontId="62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73" fillId="0" borderId="0"/>
    <xf numFmtId="0" fontId="74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60" fillId="0" borderId="0" applyFont="0" applyFill="0" applyBorder="0" applyProtection="0">
      <alignment horizontal="center" wrapText="1"/>
    </xf>
    <xf numFmtId="216" fontId="60" fillId="0" borderId="0" applyFont="0" applyFill="0" applyBorder="0" applyProtection="0">
      <alignment horizontal="right"/>
    </xf>
    <xf numFmtId="0" fontId="44" fillId="10" borderId="0" applyNumberFormat="0" applyBorder="0" applyAlignment="0" applyProtection="0"/>
    <xf numFmtId="0" fontId="96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9" borderId="0" applyNumberFormat="0" applyFill="0" applyBorder="0" applyAlignment="0" applyProtection="0"/>
    <xf numFmtId="0" fontId="15" fillId="0" borderId="8" applyNumberFormat="0" applyProtection="0"/>
    <xf numFmtId="0" fontId="15" fillId="0" borderId="9">
      <alignment horizontal="left" vertical="center"/>
    </xf>
    <xf numFmtId="14" fontId="10" fillId="10" borderId="10">
      <alignment horizontal="center" vertical="center" wrapText="1"/>
    </xf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5" fillId="0" borderId="11" applyNumberFormat="0" applyFill="0" applyAlignment="0" applyProtection="0"/>
    <xf numFmtId="0" fontId="97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4" fillId="0" borderId="0" applyFill="0" applyAlignment="0">
      <protection locked="0"/>
    </xf>
    <xf numFmtId="0" fontId="34" fillId="0" borderId="1" applyFill="0" applyAlignment="0">
      <protection locked="0"/>
    </xf>
    <xf numFmtId="0" fontId="29" fillId="0" borderId="10"/>
    <xf numFmtId="0" fontId="30" fillId="0" borderId="0"/>
    <xf numFmtId="0" fontId="76" fillId="0" borderId="1" applyNumberFormat="0" applyFill="0" applyAlignment="0" applyProtection="0"/>
    <xf numFmtId="0" fontId="71" fillId="28" borderId="0" applyNumberFormat="0" applyFont="0" applyBorder="0" applyAlignment="0" applyProtection="0"/>
    <xf numFmtId="0" fontId="52" fillId="0" borderId="0" applyNumberFormat="0" applyFill="0" applyBorder="0">
      <protection locked="0"/>
    </xf>
    <xf numFmtId="0" fontId="57" fillId="29" borderId="13" applyNumberFormat="0" applyAlignment="0" applyProtection="0"/>
    <xf numFmtId="217" fontId="60" fillId="0" borderId="0" applyFont="0" applyFill="0" applyBorder="0" applyProtection="0">
      <alignment horizontal="left"/>
    </xf>
    <xf numFmtId="218" fontId="60" fillId="0" borderId="0" applyFont="0" applyFill="0" applyBorder="0" applyProtection="0">
      <alignment horizontal="left"/>
    </xf>
    <xf numFmtId="219" fontId="60" fillId="0" borderId="0" applyFont="0" applyFill="0" applyBorder="0" applyProtection="0">
      <alignment horizontal="left"/>
    </xf>
    <xf numFmtId="220" fontId="60" fillId="0" borderId="0" applyFont="0" applyFill="0" applyBorder="0" applyProtection="0">
      <alignment horizontal="left"/>
    </xf>
    <xf numFmtId="0" fontId="9" fillId="6" borderId="13" applyNumberFormat="0" applyBorder="0" applyAlignment="0" applyProtection="0"/>
    <xf numFmtId="0" fontId="46" fillId="11" borderId="4" applyNumberFormat="0" applyAlignment="0" applyProtection="0"/>
    <xf numFmtId="0" fontId="98" fillId="8" borderId="4" applyNumberFormat="0" applyAlignment="0" applyProtection="0"/>
    <xf numFmtId="0" fontId="98" fillId="8" borderId="4" applyNumberFormat="0" applyAlignment="0" applyProtection="0"/>
    <xf numFmtId="0" fontId="98" fillId="8" borderId="4" applyNumberFormat="0" applyAlignment="0" applyProtection="0"/>
    <xf numFmtId="0" fontId="46" fillId="11" borderId="4" applyNumberFormat="0" applyAlignment="0" applyProtection="0"/>
    <xf numFmtId="5" fontId="77" fillId="0" borderId="0" applyBorder="0"/>
    <xf numFmtId="172" fontId="77" fillId="0" borderId="0" applyBorder="0"/>
    <xf numFmtId="7" fontId="77" fillId="0" borderId="0" applyBorder="0"/>
    <xf numFmtId="37" fontId="77" fillId="0" borderId="0" applyBorder="0"/>
    <xf numFmtId="170" fontId="77" fillId="0" borderId="0" applyBorder="0"/>
    <xf numFmtId="211" fontId="77" fillId="0" borderId="0" applyBorder="0"/>
    <xf numFmtId="39" fontId="77" fillId="0" borderId="0" applyBorder="0"/>
    <xf numFmtId="212" fontId="77" fillId="0" borderId="0" applyBorder="0"/>
    <xf numFmtId="0" fontId="71" fillId="0" borderId="14" applyNumberFormat="0" applyFont="0" applyFill="0" applyAlignment="0" applyProtection="0"/>
    <xf numFmtId="0" fontId="78" fillId="0" borderId="0"/>
    <xf numFmtId="0" fontId="9" fillId="25" borderId="0"/>
    <xf numFmtId="0" fontId="47" fillId="0" borderId="15" applyNumberFormat="0" applyFill="0" applyAlignment="0" applyProtection="0"/>
    <xf numFmtId="0" fontId="99" fillId="0" borderId="16" applyNumberFormat="0" applyFill="0" applyAlignment="0" applyProtection="0"/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Protection="0"/>
    <xf numFmtId="225" fontId="7" fillId="0" borderId="0" applyFont="0" applyFill="0" applyBorder="0" applyAlignment="0" applyProtection="0"/>
    <xf numFmtId="0" fontId="48" fillId="11" borderId="0" applyNumberFormat="0" applyBorder="0" applyAlignment="0" applyProtection="0"/>
    <xf numFmtId="0" fontId="100" fillId="11" borderId="0" applyNumberFormat="0" applyBorder="0" applyAlignment="0" applyProtection="0"/>
    <xf numFmtId="37" fontId="79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7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8" fontId="12" fillId="0" borderId="0" applyProtection="0"/>
    <xf numFmtId="0" fontId="7" fillId="0" borderId="0"/>
    <xf numFmtId="168" fontId="12" fillId="0" borderId="0" applyProtection="0"/>
    <xf numFmtId="0" fontId="7" fillId="0" borderId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8" fontId="12" fillId="0" borderId="0" applyProtection="0"/>
    <xf numFmtId="0" fontId="7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>
      <alignment vertical="top"/>
    </xf>
    <xf numFmtId="0" fontId="7" fillId="0" borderId="0"/>
    <xf numFmtId="0" fontId="51" fillId="0" borderId="0">
      <alignment vertical="top"/>
    </xf>
    <xf numFmtId="0" fontId="7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2" fillId="0" borderId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1" fillId="0" borderId="0"/>
    <xf numFmtId="168" fontId="12" fillId="0" borderId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168" fontId="12" fillId="0" borderId="0" applyProtection="0"/>
    <xf numFmtId="168" fontId="12" fillId="0" borderId="0" applyProtection="0"/>
    <xf numFmtId="0" fontId="5" fillId="0" borderId="0"/>
    <xf numFmtId="0" fontId="5" fillId="0" borderId="0"/>
    <xf numFmtId="0" fontId="158" fillId="0" borderId="0"/>
    <xf numFmtId="0" fontId="7" fillId="0" borderId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3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4" fillId="0" borderId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6" borderId="17" applyNumberFormat="0" applyFont="0" applyAlignment="0" applyProtection="0"/>
    <xf numFmtId="0" fontId="49" fillId="24" borderId="18" applyNumberFormat="0" applyAlignment="0" applyProtection="0"/>
    <xf numFmtId="0" fontId="101" fillId="25" borderId="18" applyNumberFormat="0" applyAlignment="0" applyProtection="0"/>
    <xf numFmtId="0" fontId="54" fillId="30" borderId="0" applyNumberFormat="0" applyFont="0" applyBorder="0" applyAlignment="0"/>
    <xf numFmtId="226" fontId="7" fillId="0" borderId="0" applyFont="0" applyFill="0" applyBorder="0" applyAlignment="0" applyProtection="0"/>
    <xf numFmtId="227" fontId="80" fillId="0" borderId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8" fontId="7" fillId="0" borderId="0"/>
    <xf numFmtId="229" fontId="62" fillId="0" borderId="0"/>
    <xf numFmtId="229" fontId="62" fillId="0" borderId="0"/>
    <xf numFmtId="227" fontId="80" fillId="0" borderId="0"/>
    <xf numFmtId="0" fontId="62" fillId="0" borderId="0"/>
    <xf numFmtId="227" fontId="68" fillId="0" borderId="0"/>
    <xf numFmtId="228" fontId="7" fillId="0" borderId="0"/>
    <xf numFmtId="229" fontId="62" fillId="0" borderId="0"/>
    <xf numFmtId="229" fontId="62" fillId="0" borderId="0"/>
    <xf numFmtId="0" fontId="62" fillId="0" borderId="0"/>
    <xf numFmtId="0" fontId="62" fillId="0" borderId="0"/>
    <xf numFmtId="230" fontId="62" fillId="0" borderId="0"/>
    <xf numFmtId="167" fontId="62" fillId="0" borderId="0"/>
    <xf numFmtId="231" fontId="62" fillId="0" borderId="0"/>
    <xf numFmtId="230" fontId="62" fillId="0" borderId="0"/>
    <xf numFmtId="167" fontId="62" fillId="0" borderId="0"/>
    <xf numFmtId="232" fontId="62" fillId="0" borderId="0"/>
    <xf numFmtId="232" fontId="62" fillId="0" borderId="0"/>
    <xf numFmtId="169" fontId="62" fillId="0" borderId="0"/>
    <xf numFmtId="231" fontId="62" fillId="0" borderId="0"/>
    <xf numFmtId="165" fontId="62" fillId="0" borderId="0"/>
    <xf numFmtId="169" fontId="62" fillId="0" borderId="0"/>
    <xf numFmtId="169" fontId="62" fillId="0" borderId="0"/>
    <xf numFmtId="0" fontId="62" fillId="0" borderId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80" fillId="0" borderId="0"/>
    <xf numFmtId="227" fontId="80" fillId="0" borderId="0"/>
    <xf numFmtId="226" fontId="7" fillId="0" borderId="0" applyFont="0" applyFill="0" applyBorder="0" applyAlignment="0" applyProtection="0"/>
    <xf numFmtId="227" fontId="80" fillId="0" borderId="0"/>
    <xf numFmtId="227" fontId="80" fillId="0" borderId="0"/>
    <xf numFmtId="230" fontId="62" fillId="0" borderId="0"/>
    <xf numFmtId="167" fontId="62" fillId="0" borderId="0"/>
    <xf numFmtId="231" fontId="62" fillId="0" borderId="0"/>
    <xf numFmtId="230" fontId="62" fillId="0" borderId="0"/>
    <xf numFmtId="167" fontId="62" fillId="0" borderId="0"/>
    <xf numFmtId="232" fontId="62" fillId="0" borderId="0"/>
    <xf numFmtId="232" fontId="62" fillId="0" borderId="0"/>
    <xf numFmtId="169" fontId="62" fillId="0" borderId="0"/>
    <xf numFmtId="231" fontId="62" fillId="0" borderId="0"/>
    <xf numFmtId="165" fontId="62" fillId="0" borderId="0"/>
    <xf numFmtId="169" fontId="62" fillId="0" borderId="0"/>
    <xf numFmtId="169" fontId="62" fillId="0" borderId="0"/>
    <xf numFmtId="233" fontId="21" fillId="24" borderId="0" applyFont="0" applyFill="0" applyBorder="0" applyAlignment="0" applyProtection="0"/>
    <xf numFmtId="234" fontId="21" fillId="24" borderId="0" applyFont="0" applyFill="0" applyBorder="0" applyAlignment="0" applyProtection="0"/>
    <xf numFmtId="235" fontId="7" fillId="0" borderId="0" applyFont="0" applyFill="0" applyBorder="0" applyAlignment="0" applyProtection="0"/>
    <xf numFmtId="236" fontId="67" fillId="0" borderId="0" applyFont="0" applyFill="0" applyBorder="0" applyAlignment="0" applyProtection="0"/>
    <xf numFmtId="237" fontId="58" fillId="0" borderId="0" applyFont="0" applyFill="0" applyBorder="0" applyAlignment="0" applyProtection="0"/>
    <xf numFmtId="238" fontId="7" fillId="0" borderId="0" applyFont="0" applyFill="0" applyBorder="0" applyAlignment="0" applyProtection="0"/>
    <xf numFmtId="239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1" fontId="60" fillId="0" borderId="0" applyFont="0" applyFill="0" applyBorder="0" applyAlignment="0" applyProtection="0"/>
    <xf numFmtId="242" fontId="60" fillId="0" borderId="0" applyFont="0" applyFill="0" applyBorder="0" applyAlignment="0" applyProtection="0"/>
    <xf numFmtId="243" fontId="67" fillId="0" borderId="0" applyFont="0" applyFill="0" applyBorder="0" applyAlignment="0" applyProtection="0"/>
    <xf numFmtId="244" fontId="58" fillId="0" borderId="0" applyFont="0" applyFill="0" applyBorder="0" applyAlignment="0" applyProtection="0"/>
    <xf numFmtId="245" fontId="67" fillId="0" borderId="0" applyFont="0" applyFill="0" applyBorder="0" applyAlignment="0" applyProtection="0"/>
    <xf numFmtId="246" fontId="58" fillId="0" borderId="0" applyFont="0" applyFill="0" applyBorder="0" applyAlignment="0" applyProtection="0"/>
    <xf numFmtId="247" fontId="67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16" fillId="0" borderId="0" applyFont="0" applyFill="0" applyBorder="0" applyAlignment="0">
      <protection locked="0"/>
    </xf>
    <xf numFmtId="250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68" fillId="0" borderId="0" applyFill="0" applyBorder="0" applyAlignment="0" applyProtection="0"/>
    <xf numFmtId="9" fontId="72" fillId="0" borderId="0" applyBorder="0"/>
    <xf numFmtId="166" fontId="72" fillId="0" borderId="0" applyBorder="0"/>
    <xf numFmtId="10" fontId="72" fillId="0" borderId="0" applyBorder="0"/>
    <xf numFmtId="0" fontId="31" fillId="0" borderId="0" applyNumberFormat="0" applyFont="0" applyFill="0" applyBorder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3" fontId="7" fillId="0" borderId="0">
      <alignment horizontal="left" vertical="top"/>
    </xf>
    <xf numFmtId="0" fontId="32" fillId="0" borderId="10">
      <alignment horizontal="center"/>
    </xf>
    <xf numFmtId="3" fontId="31" fillId="0" borderId="0" applyFont="0" applyFill="0" applyBorder="0" applyAlignment="0" applyProtection="0"/>
    <xf numFmtId="0" fontId="31" fillId="31" borderId="0" applyNumberFormat="0" applyFont="0" applyBorder="0" applyAlignment="0" applyProtection="0"/>
    <xf numFmtId="3" fontId="7" fillId="0" borderId="0">
      <alignment horizontal="right" vertical="top"/>
    </xf>
    <xf numFmtId="41" fontId="20" fillId="25" borderId="19" applyFill="0"/>
    <xf numFmtId="0" fontId="33" fillId="0" borderId="0">
      <alignment horizontal="left" indent="7"/>
    </xf>
    <xf numFmtId="41" fontId="20" fillId="0" borderId="19" applyFill="0">
      <alignment horizontal="left" indent="2"/>
    </xf>
    <xf numFmtId="168" fontId="34" fillId="0" borderId="1" applyFill="0">
      <alignment horizontal="right"/>
    </xf>
    <xf numFmtId="0" fontId="10" fillId="0" borderId="13" applyNumberFormat="0" applyFont="0" applyBorder="0">
      <alignment horizontal="right"/>
    </xf>
    <xf numFmtId="0" fontId="35" fillId="0" borderId="0" applyFill="0"/>
    <xf numFmtId="0" fontId="15" fillId="0" borderId="0" applyFill="0"/>
    <xf numFmtId="4" fontId="34" fillId="0" borderId="1" applyFill="0"/>
    <xf numFmtId="0" fontId="7" fillId="0" borderId="0" applyNumberFormat="0" applyFont="0" applyBorder="0" applyAlignment="0"/>
    <xf numFmtId="0" fontId="18" fillId="0" borderId="0" applyFill="0">
      <alignment horizontal="left" indent="1"/>
    </xf>
    <xf numFmtId="0" fontId="36" fillId="0" borderId="0" applyFill="0">
      <alignment horizontal="left" indent="1"/>
    </xf>
    <xf numFmtId="4" fontId="21" fillId="0" borderId="0" applyFill="0"/>
    <xf numFmtId="0" fontId="7" fillId="0" borderId="0" applyNumberFormat="0" applyFont="0" applyFill="0" applyBorder="0" applyAlignment="0"/>
    <xf numFmtId="0" fontId="18" fillId="0" borderId="0" applyFill="0">
      <alignment horizontal="left" indent="2"/>
    </xf>
    <xf numFmtId="0" fontId="15" fillId="0" borderId="0" applyFill="0">
      <alignment horizontal="left" indent="2"/>
    </xf>
    <xf numFmtId="4" fontId="21" fillId="0" borderId="0" applyFill="0"/>
    <xf numFmtId="0" fontId="7" fillId="0" borderId="0" applyNumberFormat="0" applyFont="0" applyBorder="0" applyAlignment="0"/>
    <xf numFmtId="0" fontId="37" fillId="0" borderId="0">
      <alignment horizontal="left" indent="3"/>
    </xf>
    <xf numFmtId="0" fontId="38" fillId="0" borderId="0" applyFill="0">
      <alignment horizontal="left" indent="3"/>
    </xf>
    <xf numFmtId="4" fontId="21" fillId="0" borderId="0" applyFill="0"/>
    <xf numFmtId="0" fontId="7" fillId="0" borderId="0" applyNumberFormat="0" applyFont="0" applyBorder="0" applyAlignment="0"/>
    <xf numFmtId="0" fontId="22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23" fillId="0" borderId="0" applyFill="0"/>
    <xf numFmtId="0" fontId="7" fillId="0" borderId="0" applyNumberFormat="0" applyFont="0" applyBorder="0" applyAlignment="0"/>
    <xf numFmtId="0" fontId="24" fillId="0" borderId="0">
      <alignment horizontal="left" indent="5"/>
    </xf>
    <xf numFmtId="0" fontId="25" fillId="0" borderId="0" applyFill="0">
      <alignment horizontal="left" indent="5"/>
    </xf>
    <xf numFmtId="4" fontId="26" fillId="0" borderId="0" applyFill="0"/>
    <xf numFmtId="0" fontId="7" fillId="0" borderId="0" applyNumberFormat="0" applyFont="0" applyFill="0" applyBorder="0" applyAlignment="0"/>
    <xf numFmtId="0" fontId="27" fillId="0" borderId="0" applyFill="0">
      <alignment horizontal="left" indent="6"/>
    </xf>
    <xf numFmtId="0" fontId="23" fillId="0" borderId="0" applyFill="0">
      <alignment horizontal="left" indent="6"/>
    </xf>
    <xf numFmtId="0" fontId="71" fillId="0" borderId="20" applyNumberFormat="0" applyFont="0" applyFill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82" fillId="0" borderId="0"/>
    <xf numFmtId="0" fontId="59" fillId="0" borderId="10">
      <alignment horizontal="right"/>
    </xf>
    <xf numFmtId="0" fontId="13" fillId="6" borderId="0"/>
    <xf numFmtId="251" fontId="69" fillId="0" borderId="0">
      <alignment horizontal="center"/>
    </xf>
    <xf numFmtId="252" fontId="83" fillId="0" borderId="0">
      <alignment horizontal="center"/>
    </xf>
    <xf numFmtId="0" fontId="84" fillId="0" borderId="0" applyNumberFormat="0" applyFill="0" applyBorder="0" applyAlignment="0" applyProtection="0"/>
    <xf numFmtId="0" fontId="6" fillId="0" borderId="0" applyNumberFormat="0" applyBorder="0" applyAlignment="0"/>
    <xf numFmtId="0" fontId="53" fillId="0" borderId="0" applyNumberFormat="0" applyBorder="0" applyAlignment="0"/>
    <xf numFmtId="0" fontId="7" fillId="25" borderId="6" applyNumberFormat="0" applyFont="0" applyAlignment="0"/>
    <xf numFmtId="0" fontId="71" fillId="27" borderId="0" applyNumberFormat="0" applyFont="0" applyBorder="0" applyAlignment="0" applyProtection="0"/>
    <xf numFmtId="0" fontId="85" fillId="0" borderId="9" applyNumberFormat="0" applyFont="0" applyFill="0" applyAlignment="0" applyProtection="0"/>
    <xf numFmtId="0" fontId="55" fillId="0" borderId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0" borderId="0"/>
    <xf numFmtId="0" fontId="7" fillId="0" borderId="3" applyNumberFormat="0" applyFont="0" applyFill="0" applyAlignment="0" applyProtection="0"/>
    <xf numFmtId="0" fontId="7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53" fontId="58" fillId="0" borderId="0" applyFont="0" applyFill="0" applyBorder="0" applyAlignment="0" applyProtection="0"/>
    <xf numFmtId="254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6" fontId="58" fillId="0" borderId="0" applyFont="0" applyFill="0" applyBorder="0" applyAlignment="0" applyProtection="0"/>
    <xf numFmtId="257" fontId="58" fillId="0" borderId="0" applyFont="0" applyFill="0" applyBorder="0" applyAlignment="0" applyProtection="0"/>
    <xf numFmtId="258" fontId="58" fillId="0" borderId="0" applyFont="0" applyFill="0" applyBorder="0" applyAlignment="0" applyProtection="0"/>
    <xf numFmtId="259" fontId="58" fillId="0" borderId="0" applyFont="0" applyFill="0" applyBorder="0" applyAlignment="0" applyProtection="0"/>
    <xf numFmtId="260" fontId="58" fillId="0" borderId="0" applyFont="0" applyFill="0" applyBorder="0" applyAlignment="0" applyProtection="0"/>
    <xf numFmtId="261" fontId="8" fillId="27" borderId="21" applyFont="0" applyFill="0" applyBorder="0" applyAlignment="0" applyProtection="0"/>
    <xf numFmtId="261" fontId="62" fillId="0" borderId="0" applyFont="0" applyFill="0" applyBorder="0" applyAlignment="0" applyProtection="0"/>
    <xf numFmtId="262" fontId="65" fillId="0" borderId="0" applyFont="0" applyFill="0" applyBorder="0" applyAlignment="0" applyProtection="0"/>
    <xf numFmtId="263" fontId="69" fillId="0" borderId="9" applyFont="0" applyFill="0" applyBorder="0">
      <protection locked="0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215" fontId="10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58" fillId="0" borderId="0"/>
    <xf numFmtId="9" fontId="5" fillId="0" borderId="0" applyFont="0" applyFill="0" applyBorder="0" applyAlignment="0" applyProtection="0"/>
    <xf numFmtId="0" fontId="108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08" fillId="0" borderId="0"/>
    <xf numFmtId="44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08" fillId="0" borderId="0"/>
    <xf numFmtId="0" fontId="158" fillId="0" borderId="0"/>
    <xf numFmtId="43" fontId="15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5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32" borderId="0"/>
    <xf numFmtId="0" fontId="3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39" fillId="5" borderId="0" applyNumberFormat="0" applyBorder="0" applyAlignment="0" applyProtection="0"/>
    <xf numFmtId="0" fontId="39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23" borderId="0" applyNumberFormat="0" applyBorder="0" applyAlignment="0" applyProtection="0"/>
    <xf numFmtId="0" fontId="39" fillId="35" borderId="0" applyNumberFormat="0" applyBorder="0" applyAlignment="0" applyProtection="0"/>
    <xf numFmtId="0" fontId="3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39" fillId="13" borderId="0" applyNumberFormat="0" applyBorder="0" applyAlignment="0" applyProtection="0"/>
    <xf numFmtId="0" fontId="132" fillId="6" borderId="0" applyNumberFormat="0" applyBorder="0" applyAlignment="0" applyProtection="0"/>
    <xf numFmtId="0" fontId="133" fillId="41" borderId="22" applyNumberFormat="0" applyAlignment="0" applyProtection="0"/>
    <xf numFmtId="0" fontId="42" fillId="39" borderId="5" applyNumberFormat="0" applyAlignment="0" applyProtection="0"/>
    <xf numFmtId="0" fontId="134" fillId="42" borderId="0" applyNumberFormat="0" applyBorder="0" applyAlignment="0" applyProtection="0"/>
    <xf numFmtId="0" fontId="134" fillId="43" borderId="0" applyNumberFormat="0" applyBorder="0" applyAlignment="0" applyProtection="0"/>
    <xf numFmtId="0" fontId="134" fillId="44" borderId="0" applyNumberFormat="0" applyBorder="0" applyAlignment="0" applyProtection="0"/>
    <xf numFmtId="0" fontId="11" fillId="12" borderId="0" applyNumberFormat="0" applyBorder="0" applyAlignment="0" applyProtection="0"/>
    <xf numFmtId="0" fontId="135" fillId="0" borderId="23" applyNumberFormat="0" applyFill="0" applyAlignment="0" applyProtection="0"/>
    <xf numFmtId="0" fontId="136" fillId="0" borderId="24" applyNumberFormat="0" applyFill="0" applyAlignment="0" applyProtection="0"/>
    <xf numFmtId="0" fontId="45" fillId="0" borderId="25" applyNumberFormat="0" applyFill="0" applyAlignment="0" applyProtection="0"/>
    <xf numFmtId="0" fontId="137" fillId="8" borderId="22" applyNumberFormat="0" applyAlignment="0" applyProtection="0"/>
    <xf numFmtId="0" fontId="44" fillId="0" borderId="26" applyNumberFormat="0" applyFill="0" applyAlignment="0" applyProtection="0"/>
    <xf numFmtId="0" fontId="44" fillId="8" borderId="0" applyNumberFormat="0" applyBorder="0" applyAlignment="0" applyProtection="0"/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4" borderId="29" applyNumberFormat="0">
      <protection locked="0"/>
    </xf>
    <xf numFmtId="0" fontId="8" fillId="23" borderId="30" applyBorder="0"/>
    <xf numFmtId="0" fontId="128" fillId="6" borderId="27" applyNumberFormat="0" applyProtection="0">
      <alignment vertical="center"/>
    </xf>
    <xf numFmtId="0" fontId="139" fillId="6" borderId="13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9" borderId="13"/>
    <xf numFmtId="0" fontId="131" fillId="24" borderId="22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134" fillId="0" borderId="31" applyNumberFormat="0" applyFill="0" applyAlignment="0" applyProtection="0"/>
    <xf numFmtId="0" fontId="1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35" borderId="0" applyNumberFormat="0" applyBorder="0" applyAlignment="0" applyProtection="0"/>
    <xf numFmtId="0" fontId="39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158" fillId="0" borderId="0"/>
    <xf numFmtId="0" fontId="5" fillId="0" borderId="0"/>
    <xf numFmtId="43" fontId="5" fillId="0" borderId="0" applyFont="0" applyFill="0" applyBorder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58" fillId="0" borderId="0"/>
    <xf numFmtId="0" fontId="5" fillId="0" borderId="0"/>
    <xf numFmtId="9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103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0" fillId="0" borderId="0"/>
    <xf numFmtId="37" fontId="20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50" borderId="32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9" fillId="32" borderId="0"/>
    <xf numFmtId="43" fontId="5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5" fillId="0" borderId="0"/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45" borderId="22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8" fillId="23" borderId="30" applyBorder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40" borderId="22" applyNumberFormat="0" applyProtection="0">
      <alignment horizontal="left" vertical="center" indent="1"/>
    </xf>
    <xf numFmtId="0" fontId="5" fillId="0" borderId="0"/>
    <xf numFmtId="43" fontId="5" fillId="0" borderId="0" applyFont="0" applyFill="0" applyBorder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7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9" fillId="22" borderId="22" applyNumberFormat="0" applyProtection="0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8" fillId="23" borderId="30" applyBorder="0"/>
    <xf numFmtId="0" fontId="130" fillId="48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8" borderId="22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46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8" fillId="6" borderId="27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2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28" applyNumberFormat="0" applyProtection="0">
      <alignment horizontal="left" vertical="center" indent="1"/>
    </xf>
    <xf numFmtId="0" fontId="5" fillId="0" borderId="0"/>
    <xf numFmtId="0" fontId="5" fillId="0" borderId="0"/>
    <xf numFmtId="0" fontId="134" fillId="0" borderId="3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3" borderId="22" applyNumberFormat="0" applyProtection="0">
      <alignment horizontal="right" vertical="center"/>
    </xf>
    <xf numFmtId="0" fontId="5" fillId="0" borderId="0"/>
    <xf numFmtId="0" fontId="9" fillId="17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48" borderId="2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6" borderId="2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6" borderId="27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8" fillId="23" borderId="30" applyBorder="0"/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8" fillId="23" borderId="30" applyBorder="0"/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0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8" fillId="23" borderId="30" applyBorder="0"/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49" fillId="41" borderId="18" applyNumberFormat="0" applyAlignment="0" applyProtection="0"/>
    <xf numFmtId="0" fontId="49" fillId="41" borderId="18" applyNumberForma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8" fillId="23" borderId="30" applyBorder="0"/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8" fillId="23" borderId="30" applyBorder="0"/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1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9" fillId="47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3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7" borderId="27" applyNumberFormat="0" applyProtection="0">
      <alignment horizontal="left" vertical="top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3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5" borderId="22" applyNumberFormat="0" applyProtection="0">
      <alignment horizontal="right" vertical="center"/>
    </xf>
    <xf numFmtId="0" fontId="5" fillId="0" borderId="0"/>
    <xf numFmtId="0" fontId="5" fillId="0" borderId="0"/>
    <xf numFmtId="0" fontId="8" fillId="23" borderId="3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2" borderId="22" applyNumberFormat="0" applyProtection="0">
      <alignment horizontal="right" vertical="center"/>
    </xf>
    <xf numFmtId="0" fontId="5" fillId="0" borderId="0"/>
    <xf numFmtId="0" fontId="128" fillId="25" borderId="2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24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8" fillId="23" borderId="30" applyBorder="0"/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8" fillId="23" borderId="30" applyBorder="0"/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7" fillId="8" borderId="22" applyNumberFormat="0" applyAlignment="0" applyProtection="0"/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8" fillId="23" borderId="30" applyBorder="0"/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8" fillId="23" borderId="30" applyBorder="0"/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1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9" fillId="47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3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7" borderId="27" applyNumberFormat="0" applyProtection="0">
      <alignment horizontal="left" vertical="top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3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5" borderId="22" applyNumberFormat="0" applyProtection="0">
      <alignment horizontal="right" vertical="center"/>
    </xf>
    <xf numFmtId="0" fontId="5" fillId="0" borderId="0"/>
    <xf numFmtId="0" fontId="5" fillId="0" borderId="0"/>
    <xf numFmtId="0" fontId="8" fillId="23" borderId="3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2" borderId="22" applyNumberFormat="0" applyProtection="0">
      <alignment horizontal="right" vertical="center"/>
    </xf>
    <xf numFmtId="0" fontId="5" fillId="0" borderId="0"/>
    <xf numFmtId="0" fontId="128" fillId="25" borderId="2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24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137" fillId="8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7" fillId="8" borderId="22" applyNumberFormat="0" applyAlignment="0" applyProtection="0"/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6" borderId="27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49" fillId="41" borderId="18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6" borderId="22" applyNumberFormat="0" applyFont="0" applyAlignment="0" applyProtection="0"/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8" fillId="23" borderId="30" applyBorder="0"/>
    <xf numFmtId="0" fontId="9" fillId="1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8" fillId="23" borderId="30" applyBorder="0"/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9" fillId="1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7" fillId="8" borderId="22" applyNumberFormat="0" applyAlignment="0" applyProtection="0"/>
    <xf numFmtId="0" fontId="137" fillId="8" borderId="22" applyNumberFormat="0" applyAlignment="0" applyProtection="0"/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5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8" fillId="23" borderId="30" applyBorder="0"/>
    <xf numFmtId="0" fontId="9" fillId="2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8" fillId="23" borderId="30" applyBorder="0"/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8" fillId="23" borderId="30" applyBorder="0"/>
    <xf numFmtId="0" fontId="128" fillId="6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8" fillId="23" borderId="30" applyBorder="0"/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8" fillId="23" borderId="30" applyBorder="0"/>
    <xf numFmtId="0" fontId="8" fillId="23" borderId="30" applyBorder="0"/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25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12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3" fillId="41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9" fillId="1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0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0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6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0" fillId="48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8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3" borderId="22" applyNumberFormat="0" applyProtection="0">
      <alignment horizontal="right" vertical="center"/>
    </xf>
    <xf numFmtId="0" fontId="8" fillId="23" borderId="30" applyBorder="0"/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9" fillId="11" borderId="22" applyNumberFormat="0" applyProtection="0">
      <alignment vertical="center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8" fillId="23" borderId="30" applyBorder="0"/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8" fillId="23" borderId="30" applyBorder="0"/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2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4" fillId="0" borderId="31" applyNumberFormat="0" applyFill="0" applyAlignment="0" applyProtection="0"/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6" borderId="27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7" fillId="8" borderId="22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8" fillId="23" borderId="30" applyBorder="0"/>
    <xf numFmtId="0" fontId="9" fillId="5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8" fillId="23" borderId="30" applyBorder="0"/>
    <xf numFmtId="0" fontId="137" fillId="8" borderId="22" applyNumberFormat="0" applyAlignment="0" applyProtection="0"/>
    <xf numFmtId="0" fontId="9" fillId="37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49" fillId="41" borderId="18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137" fillId="8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49" fillId="41" borderId="18" applyNumberFormat="0" applyAlignment="0" applyProtection="0"/>
    <xf numFmtId="0" fontId="128" fillId="6" borderId="27" applyNumberFormat="0" applyProtection="0">
      <alignment vertical="center"/>
    </xf>
    <xf numFmtId="0" fontId="9" fillId="37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7" fillId="23" borderId="28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8" fillId="23" borderId="30" applyBorder="0"/>
    <xf numFmtId="0" fontId="9" fillId="23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0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40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37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18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46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37" borderId="27" applyNumberFormat="0" applyProtection="0">
      <alignment horizontal="left" vertical="top" indent="1"/>
    </xf>
    <xf numFmtId="0" fontId="129" fillId="11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6" borderId="22" applyNumberFormat="0" applyFont="0" applyAlignment="0" applyProtection="0"/>
    <xf numFmtId="0" fontId="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3" fillId="41" borderId="22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23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2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8" fillId="23" borderId="30" applyBorder="0"/>
    <xf numFmtId="0" fontId="139" fillId="24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40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37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" borderId="22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9" fillId="22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9" fillId="21" borderId="28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133" fillId="41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28" fillId="6" borderId="27" applyNumberFormat="0" applyProtection="0">
      <alignment horizontal="left" vertical="top" indent="1"/>
    </xf>
    <xf numFmtId="0" fontId="9" fillId="5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11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40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49" fillId="41" borderId="18" applyNumberFormat="0" applyAlignment="0" applyProtection="0"/>
    <xf numFmtId="0" fontId="9" fillId="38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37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12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9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139" fillId="24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9" fillId="37" borderId="27" applyNumberFormat="0" applyProtection="0">
      <alignment horizontal="left" vertical="top" indent="1"/>
    </xf>
    <xf numFmtId="0" fontId="9" fillId="13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137" fillId="8" borderId="22" applyNumberFormat="0" applyAlignment="0" applyProtection="0"/>
    <xf numFmtId="0" fontId="134" fillId="0" borderId="31" applyNumberFormat="0" applyFill="0" applyAlignment="0" applyProtection="0"/>
    <xf numFmtId="0" fontId="139" fillId="11" borderId="22" applyNumberFormat="0" applyProtection="0">
      <alignment vertical="center"/>
    </xf>
    <xf numFmtId="0" fontId="137" fillId="8" borderId="22" applyNumberFormat="0" applyAlignment="0" applyProtection="0"/>
    <xf numFmtId="0" fontId="131" fillId="24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21" borderId="28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37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28" fillId="6" borderId="27" applyNumberFormat="0" applyProtection="0">
      <alignment vertical="center"/>
    </xf>
    <xf numFmtId="0" fontId="7" fillId="23" borderId="28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6" borderId="22" applyNumberFormat="0" applyFont="0" applyAlignment="0" applyProtection="0"/>
    <xf numFmtId="0" fontId="9" fillId="2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46" borderId="28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8" fillId="23" borderId="30" applyBorder="0"/>
    <xf numFmtId="0" fontId="137" fillId="8" borderId="22" applyNumberFormat="0" applyAlignment="0" applyProtection="0"/>
    <xf numFmtId="0" fontId="9" fillId="21" borderId="28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9" fillId="0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1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8" fillId="23" borderId="30" applyBorder="0"/>
    <xf numFmtId="0" fontId="139" fillId="11" borderId="22" applyNumberFormat="0" applyProtection="0">
      <alignment vertical="center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9" fillId="40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130" fillId="48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12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28" fillId="6" borderId="27" applyNumberFormat="0" applyProtection="0">
      <alignment vertical="center"/>
    </xf>
    <xf numFmtId="0" fontId="137" fillId="8" borderId="22" applyNumberFormat="0" applyAlignment="0" applyProtection="0"/>
    <xf numFmtId="0" fontId="9" fillId="23" borderId="27" applyNumberFormat="0" applyProtection="0">
      <alignment horizontal="left" vertical="top" indent="1"/>
    </xf>
    <xf numFmtId="0" fontId="9" fillId="37" borderId="27" applyNumberFormat="0" applyProtection="0">
      <alignment horizontal="left" vertical="top" indent="1"/>
    </xf>
    <xf numFmtId="0" fontId="9" fillId="40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8" fillId="23" borderId="30" applyBorder="0"/>
    <xf numFmtId="0" fontId="130" fillId="48" borderId="28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28" fillId="25" borderId="27" applyNumberFormat="0" applyProtection="0">
      <alignment horizontal="left" vertical="center" indent="1"/>
    </xf>
    <xf numFmtId="0" fontId="49" fillId="41" borderId="18" applyNumberFormat="0" applyAlignment="0" applyProtection="0"/>
    <xf numFmtId="0" fontId="49" fillId="41" borderId="18" applyNumberFormat="0" applyAlignment="0" applyProtection="0"/>
    <xf numFmtId="0" fontId="128" fillId="25" borderId="27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3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137" fillId="8" borderId="22" applyNumberFormat="0" applyAlignment="0" applyProtection="0"/>
    <xf numFmtId="0" fontId="139" fillId="11" borderId="22" applyNumberFormat="0" applyProtection="0">
      <alignment vertical="center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133" fillId="41" borderId="22" applyNumberFormat="0" applyAlignment="0" applyProtection="0"/>
    <xf numFmtId="0" fontId="9" fillId="46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9" fillId="15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6" borderId="22" applyNumberFormat="0" applyFont="0" applyAlignment="0" applyProtection="0"/>
    <xf numFmtId="0" fontId="139" fillId="24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8" fillId="23" borderId="30" applyBorder="0"/>
    <xf numFmtId="0" fontId="7" fillId="23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128" fillId="37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0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0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9" fillId="11" borderId="22" applyNumberFormat="0" applyProtection="0">
      <alignment vertical="center"/>
    </xf>
    <xf numFmtId="0" fontId="134" fillId="0" borderId="31" applyNumberFormat="0" applyFill="0" applyAlignment="0" applyProtection="0"/>
    <xf numFmtId="0" fontId="9" fillId="45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3" fillId="41" borderId="22" applyNumberFormat="0" applyAlignment="0" applyProtection="0"/>
    <xf numFmtId="0" fontId="130" fillId="48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128" fillId="37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6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2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47" borderId="22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9" fillId="46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128" fillId="6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139" fillId="11" borderId="22" applyNumberFormat="0" applyProtection="0">
      <alignment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128" fillId="37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137" fillId="8" borderId="22" applyNumberFormat="0" applyAlignment="0" applyProtection="0"/>
    <xf numFmtId="0" fontId="9" fillId="40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8" fillId="23" borderId="30" applyBorder="0"/>
    <xf numFmtId="0" fontId="9" fillId="0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49" fillId="41" borderId="18" applyNumberFormat="0" applyAlignment="0" applyProtection="0"/>
    <xf numFmtId="0" fontId="139" fillId="11" borderId="22" applyNumberFormat="0" applyProtection="0">
      <alignment vertical="center"/>
    </xf>
    <xf numFmtId="0" fontId="9" fillId="12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9" fillId="37" borderId="22" applyNumberFormat="0" applyProtection="0">
      <alignment horizontal="right" vertical="center"/>
    </xf>
    <xf numFmtId="0" fontId="5" fillId="0" borderId="0"/>
    <xf numFmtId="43" fontId="5" fillId="0" borderId="0" applyFont="0" applyFill="0" applyBorder="0" applyAlignment="0" applyProtection="0"/>
    <xf numFmtId="0" fontId="9" fillId="13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25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40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5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9" fillId="6" borderId="22" applyNumberFormat="0" applyFont="0" applyAlignment="0" applyProtection="0"/>
    <xf numFmtId="0" fontId="133" fillId="41" borderId="22" applyNumberFormat="0" applyAlignment="0" applyProtection="0"/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9" fillId="12" borderId="22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137" fillId="8" borderId="22" applyNumberFormat="0" applyAlignment="0" applyProtection="0"/>
    <xf numFmtId="0" fontId="49" fillId="41" borderId="18" applyNumberFormat="0" applyAlignment="0" applyProtection="0"/>
    <xf numFmtId="0" fontId="9" fillId="11" borderId="22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13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9" fillId="45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8" fillId="23" borderId="30" applyBorder="0"/>
    <xf numFmtId="0" fontId="9" fillId="40" borderId="22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1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9" fillId="47" borderId="22" applyNumberFormat="0" applyProtection="0">
      <alignment horizontal="left" vertical="center" indent="1"/>
    </xf>
    <xf numFmtId="0" fontId="5" fillId="0" borderId="0"/>
    <xf numFmtId="9" fontId="5" fillId="0" borderId="0" applyFont="0" applyFill="0" applyBorder="0" applyAlignment="0" applyProtection="0"/>
    <xf numFmtId="0" fontId="133" fillId="41" borderId="22" applyNumberFormat="0" applyAlignment="0" applyProtection="0"/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49" fillId="41" borderId="18" applyNumberFormat="0" applyAlignment="0" applyProtection="0"/>
    <xf numFmtId="0" fontId="9" fillId="22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15" borderId="22" applyNumberFormat="0" applyProtection="0">
      <alignment horizontal="right" vertical="center"/>
    </xf>
    <xf numFmtId="0" fontId="9" fillId="21" borderId="28" applyNumberFormat="0" applyProtection="0">
      <alignment horizontal="right" vertical="center"/>
    </xf>
    <xf numFmtId="0" fontId="9" fillId="37" borderId="28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2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128" fillId="25" borderId="27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8" fillId="23" borderId="30" applyBorder="0"/>
    <xf numFmtId="0" fontId="9" fillId="25" borderId="22" applyNumberFormat="0" applyProtection="0">
      <alignment horizontal="left" vertical="center" indent="1"/>
    </xf>
    <xf numFmtId="0" fontId="9" fillId="18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5" borderId="22" applyNumberFormat="0" applyProtection="0">
      <alignment horizontal="left" vertical="center" indent="1"/>
    </xf>
    <xf numFmtId="0" fontId="8" fillId="23" borderId="30" applyBorder="0"/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9" fillId="23" borderId="27" applyNumberFormat="0" applyProtection="0">
      <alignment horizontal="left" vertical="top" indent="1"/>
    </xf>
    <xf numFmtId="0" fontId="9" fillId="40" borderId="28" applyNumberFormat="0" applyProtection="0">
      <alignment horizontal="left" vertical="center" indent="1"/>
    </xf>
    <xf numFmtId="0" fontId="9" fillId="37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45" borderId="22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8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4" fillId="0" borderId="31" applyNumberFormat="0" applyFill="0" applyAlignment="0" applyProtection="0"/>
    <xf numFmtId="0" fontId="9" fillId="13" borderId="22" applyNumberFormat="0" applyProtection="0">
      <alignment horizontal="right" vertical="center"/>
    </xf>
    <xf numFmtId="0" fontId="7" fillId="23" borderId="28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0" borderId="22" applyNumberFormat="0" applyProtection="0">
      <alignment horizontal="right" vertical="center"/>
    </xf>
    <xf numFmtId="0" fontId="9" fillId="40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9" fillId="11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33" fillId="41" borderId="22" applyNumberFormat="0" applyAlignment="0" applyProtection="0"/>
    <xf numFmtId="0" fontId="139" fillId="24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9" fillId="11" borderId="22" applyNumberFormat="0" applyProtection="0">
      <alignment vertical="center"/>
    </xf>
    <xf numFmtId="0" fontId="9" fillId="6" borderId="22" applyNumberFormat="0" applyFont="0" applyAlignment="0" applyProtection="0"/>
    <xf numFmtId="0" fontId="128" fillId="25" borderId="27" applyNumberFormat="0" applyProtection="0">
      <alignment horizontal="left" vertical="center" indent="1"/>
    </xf>
    <xf numFmtId="0" fontId="9" fillId="2" borderId="27" applyNumberFormat="0" applyProtection="0">
      <alignment horizontal="left" vertical="top" indent="1"/>
    </xf>
    <xf numFmtId="0" fontId="128" fillId="37" borderId="27" applyNumberFormat="0" applyProtection="0">
      <alignment horizontal="left" vertical="top" indent="1"/>
    </xf>
    <xf numFmtId="0" fontId="9" fillId="6" borderId="22" applyNumberFormat="0" applyFont="0" applyAlignment="0" applyProtection="0"/>
    <xf numFmtId="0" fontId="9" fillId="40" borderId="28" applyNumberFormat="0" applyProtection="0">
      <alignment horizontal="left" vertical="center" indent="1"/>
    </xf>
    <xf numFmtId="0" fontId="9" fillId="40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37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11" borderId="22" applyNumberFormat="0" applyProtection="0">
      <alignment horizontal="left" vertical="center" indent="1"/>
    </xf>
    <xf numFmtId="0" fontId="9" fillId="46" borderId="28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3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40" borderId="28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37" borderId="27" applyNumberFormat="0" applyProtection="0">
      <alignment horizontal="left" vertical="top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13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0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23" borderId="3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2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24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27" applyNumberFormat="0" applyProtection="0">
      <alignment horizontal="left" vertical="top" indent="1"/>
    </xf>
    <xf numFmtId="0" fontId="139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22" applyNumberFormat="0" applyProtection="0">
      <alignment horizontal="left" vertical="center" indent="1"/>
    </xf>
    <xf numFmtId="0" fontId="133" fillId="41" borderId="22" applyNumberFormat="0" applyAlignment="0" applyProtection="0"/>
    <xf numFmtId="0" fontId="9" fillId="11" borderId="22" applyNumberFormat="0" applyProtection="0">
      <alignment vertical="center"/>
    </xf>
    <xf numFmtId="0" fontId="128" fillId="6" borderId="27" applyNumberFormat="0" applyProtection="0">
      <alignment horizontal="left" vertical="top" indent="1"/>
    </xf>
    <xf numFmtId="0" fontId="9" fillId="15" borderId="22" applyNumberFormat="0" applyProtection="0">
      <alignment horizontal="right" vertical="center"/>
    </xf>
    <xf numFmtId="0" fontId="8" fillId="23" borderId="30" applyBorder="0"/>
    <xf numFmtId="0" fontId="9" fillId="38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4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25" borderId="22" applyNumberFormat="0" applyProtection="0">
      <alignment horizontal="left" vertical="center" indent="1"/>
    </xf>
    <xf numFmtId="0" fontId="131" fillId="24" borderId="22" applyNumberFormat="0" applyProtection="0">
      <alignment horizontal="right" vertical="center"/>
    </xf>
    <xf numFmtId="0" fontId="9" fillId="38" borderId="22" applyNumberFormat="0" applyProtection="0">
      <alignment horizontal="right" vertical="center"/>
    </xf>
    <xf numFmtId="0" fontId="131" fillId="24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25" borderId="22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11" borderId="22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17" borderId="22" applyNumberFormat="0" applyProtection="0">
      <alignment horizontal="left" vertical="center" indent="1"/>
    </xf>
    <xf numFmtId="0" fontId="137" fillId="8" borderId="22" applyNumberFormat="0" applyAlignment="0" applyProtection="0"/>
    <xf numFmtId="0" fontId="7" fillId="23" borderId="28" applyNumberFormat="0" applyProtection="0">
      <alignment horizontal="left" vertical="center" indent="1"/>
    </xf>
    <xf numFmtId="0" fontId="130" fillId="48" borderId="28" applyNumberFormat="0" applyProtection="0">
      <alignment horizontal="left" vertical="center" indent="1"/>
    </xf>
    <xf numFmtId="0" fontId="137" fillId="8" borderId="22" applyNumberFormat="0" applyAlignment="0" applyProtection="0"/>
    <xf numFmtId="0" fontId="9" fillId="40" borderId="28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45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134" fillId="0" borderId="31" applyNumberFormat="0" applyFill="0" applyAlignment="0" applyProtection="0"/>
    <xf numFmtId="0" fontId="9" fillId="40" borderId="28" applyNumberFormat="0" applyProtection="0">
      <alignment horizontal="left" vertical="center" indent="1"/>
    </xf>
    <xf numFmtId="0" fontId="128" fillId="37" borderId="27" applyNumberFormat="0" applyProtection="0">
      <alignment horizontal="left" vertical="top" indent="1"/>
    </xf>
    <xf numFmtId="0" fontId="9" fillId="46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38" borderId="22" applyNumberFormat="0" applyProtection="0">
      <alignment horizontal="right" vertical="center"/>
    </xf>
    <xf numFmtId="0" fontId="9" fillId="40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9" fillId="37" borderId="28" applyNumberFormat="0" applyProtection="0">
      <alignment horizontal="left" vertical="center" indent="1"/>
    </xf>
    <xf numFmtId="0" fontId="128" fillId="25" borderId="27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128" fillId="6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49" fillId="41" borderId="18" applyNumberFormat="0" applyAlignment="0" applyProtection="0"/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128" fillId="6" borderId="27" applyNumberFormat="0" applyProtection="0">
      <alignment vertical="center"/>
    </xf>
    <xf numFmtId="0" fontId="9" fillId="23" borderId="27" applyNumberFormat="0" applyProtection="0">
      <alignment horizontal="left" vertical="top" indent="1"/>
    </xf>
    <xf numFmtId="0" fontId="49" fillId="41" borderId="18" applyNumberFormat="0" applyAlignment="0" applyProtection="0"/>
    <xf numFmtId="0" fontId="9" fillId="21" borderId="28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9" fillId="15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28" fillId="25" borderId="27" applyNumberFormat="0" applyProtection="0">
      <alignment horizontal="left" vertical="center" indent="1"/>
    </xf>
    <xf numFmtId="0" fontId="9" fillId="37" borderId="22" applyNumberFormat="0" applyProtection="0">
      <alignment horizontal="right" vertical="center"/>
    </xf>
    <xf numFmtId="0" fontId="9" fillId="13" borderId="22" applyNumberFormat="0" applyProtection="0">
      <alignment horizontal="right" vertical="center"/>
    </xf>
    <xf numFmtId="0" fontId="137" fillId="8" borderId="22" applyNumberFormat="0" applyAlignment="0" applyProtection="0"/>
    <xf numFmtId="0" fontId="9" fillId="13" borderId="22" applyNumberFormat="0" applyProtection="0">
      <alignment horizontal="right" vertical="center"/>
    </xf>
    <xf numFmtId="0" fontId="139" fillId="24" borderId="22" applyNumberFormat="0" applyProtection="0">
      <alignment horizontal="right" vertical="center"/>
    </xf>
    <xf numFmtId="0" fontId="129" fillId="11" borderId="27" applyNumberFormat="0" applyProtection="0">
      <alignment horizontal="left" vertical="top" indent="1"/>
    </xf>
    <xf numFmtId="0" fontId="9" fillId="2" borderId="27" applyNumberFormat="0" applyProtection="0">
      <alignment horizontal="left" vertical="top" indent="1"/>
    </xf>
    <xf numFmtId="0" fontId="133" fillId="41" borderId="22" applyNumberFormat="0" applyAlignment="0" applyProtection="0"/>
    <xf numFmtId="0" fontId="9" fillId="38" borderId="22" applyNumberFormat="0" applyProtection="0">
      <alignment horizontal="right" vertical="center"/>
    </xf>
    <xf numFmtId="0" fontId="128" fillId="6" borderId="27" applyNumberFormat="0" applyProtection="0">
      <alignment horizontal="left" vertical="top" indent="1"/>
    </xf>
    <xf numFmtId="0" fontId="131" fillId="24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11" borderId="22" applyNumberFormat="0" applyProtection="0">
      <alignment vertical="center"/>
    </xf>
    <xf numFmtId="0" fontId="9" fillId="25" borderId="22" applyNumberFormat="0" applyProtection="0">
      <alignment horizontal="left" vertical="center" indent="1"/>
    </xf>
    <xf numFmtId="0" fontId="9" fillId="17" borderId="22" applyNumberFormat="0" applyProtection="0">
      <alignment horizontal="left" vertical="center" indent="1"/>
    </xf>
    <xf numFmtId="0" fontId="9" fillId="40" borderId="28" applyNumberFormat="0" applyProtection="0">
      <alignment horizontal="left" vertical="center" indent="1"/>
    </xf>
    <xf numFmtId="0" fontId="9" fillId="40" borderId="27" applyNumberFormat="0" applyProtection="0">
      <alignment horizontal="left" vertical="top" indent="1"/>
    </xf>
    <xf numFmtId="0" fontId="9" fillId="40" borderId="22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9" fillId="6" borderId="22" applyNumberFormat="0" applyFont="0" applyAlignment="0" applyProtection="0"/>
    <xf numFmtId="0" fontId="9" fillId="12" borderId="22" applyNumberFormat="0" applyProtection="0">
      <alignment horizontal="right" vertical="center"/>
    </xf>
    <xf numFmtId="0" fontId="9" fillId="2" borderId="22" applyNumberFormat="0" applyProtection="0">
      <alignment horizontal="left" vertical="center" indent="1"/>
    </xf>
    <xf numFmtId="0" fontId="9" fillId="47" borderId="22" applyNumberFormat="0" applyProtection="0">
      <alignment horizontal="left" vertical="center" indent="1"/>
    </xf>
    <xf numFmtId="0" fontId="9" fillId="22" borderId="22" applyNumberFormat="0" applyProtection="0">
      <alignment horizontal="right" vertical="center"/>
    </xf>
    <xf numFmtId="0" fontId="9" fillId="22" borderId="22" applyNumberFormat="0" applyProtection="0">
      <alignment horizontal="right" vertical="center"/>
    </xf>
    <xf numFmtId="0" fontId="9" fillId="17" borderId="22" applyNumberFormat="0" applyProtection="0">
      <alignment horizontal="left" vertical="center" indent="1"/>
    </xf>
    <xf numFmtId="0" fontId="9" fillId="5" borderId="22" applyNumberFormat="0" applyProtection="0">
      <alignment horizontal="right" vertical="center"/>
    </xf>
    <xf numFmtId="0" fontId="133" fillId="41" borderId="22" applyNumberFormat="0" applyAlignment="0" applyProtection="0"/>
    <xf numFmtId="0" fontId="9" fillId="0" borderId="22" applyNumberFormat="0" applyProtection="0">
      <alignment horizontal="right" vertical="center"/>
    </xf>
    <xf numFmtId="0" fontId="9" fillId="6" borderId="22" applyNumberFormat="0" applyFont="0" applyAlignment="0" applyProtection="0"/>
    <xf numFmtId="0" fontId="49" fillId="41" borderId="18" applyNumberFormat="0" applyAlignment="0" applyProtection="0"/>
    <xf numFmtId="0" fontId="9" fillId="0" borderId="22" applyNumberFormat="0" applyProtection="0">
      <alignment horizontal="right" vertical="center"/>
    </xf>
    <xf numFmtId="0" fontId="9" fillId="37" borderId="22" applyNumberFormat="0" applyProtection="0">
      <alignment horizontal="right" vertical="center"/>
    </xf>
    <xf numFmtId="0" fontId="9" fillId="23" borderId="27" applyNumberFormat="0" applyProtection="0">
      <alignment horizontal="left" vertical="top" indent="1"/>
    </xf>
    <xf numFmtId="0" fontId="9" fillId="38" borderId="22" applyNumberFormat="0" applyProtection="0">
      <alignment horizontal="right" vertical="center"/>
    </xf>
    <xf numFmtId="0" fontId="9" fillId="18" borderId="22" applyNumberFormat="0" applyProtection="0">
      <alignment horizontal="right" vertical="center"/>
    </xf>
    <xf numFmtId="0" fontId="9" fillId="37" borderId="27" applyNumberFormat="0" applyProtection="0">
      <alignment horizontal="left" vertical="top" indent="1"/>
    </xf>
    <xf numFmtId="0" fontId="128" fillId="6" borderId="27" applyNumberFormat="0" applyProtection="0">
      <alignment vertical="center"/>
    </xf>
    <xf numFmtId="0" fontId="133" fillId="41" borderId="22" applyNumberFormat="0" applyAlignment="0" applyProtection="0"/>
    <xf numFmtId="0" fontId="9" fillId="13" borderId="22" applyNumberFormat="0" applyProtection="0">
      <alignment horizontal="right" vertical="center"/>
    </xf>
    <xf numFmtId="0" fontId="9" fillId="47" borderId="22" applyNumberFormat="0" applyProtection="0">
      <alignment horizontal="left" vertical="center" indent="1"/>
    </xf>
    <xf numFmtId="0" fontId="134" fillId="0" borderId="31" applyNumberFormat="0" applyFill="0" applyAlignment="0" applyProtection="0"/>
    <xf numFmtId="0" fontId="9" fillId="17" borderId="22" applyNumberFormat="0" applyProtection="0">
      <alignment horizontal="left" vertical="center" indent="1"/>
    </xf>
    <xf numFmtId="0" fontId="128" fillId="6" borderId="27" applyNumberFormat="0" applyProtection="0">
      <alignment vertical="center"/>
    </xf>
    <xf numFmtId="0" fontId="9" fillId="37" borderId="27" applyNumberFormat="0" applyProtection="0">
      <alignment horizontal="left" vertical="top" indent="1"/>
    </xf>
    <xf numFmtId="0" fontId="9" fillId="37" borderId="28" applyNumberFormat="0" applyProtection="0">
      <alignment horizontal="left" vertical="center" indent="1"/>
    </xf>
    <xf numFmtId="0" fontId="9" fillId="11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13" borderId="22" applyNumberFormat="0" applyProtection="0">
      <alignment horizontal="right" vertical="center"/>
    </xf>
    <xf numFmtId="0" fontId="9" fillId="45" borderId="22" applyNumberFormat="0" applyProtection="0">
      <alignment horizontal="right" vertical="center"/>
    </xf>
    <xf numFmtId="0" fontId="49" fillId="41" borderId="18" applyNumberFormat="0" applyAlignment="0" applyProtection="0"/>
    <xf numFmtId="0" fontId="9" fillId="2" borderId="22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9" fillId="21" borderId="28" applyNumberFormat="0" applyProtection="0">
      <alignment horizontal="right" vertical="center"/>
    </xf>
    <xf numFmtId="0" fontId="8" fillId="23" borderId="30" applyBorder="0"/>
    <xf numFmtId="0" fontId="9" fillId="47" borderId="22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4" fillId="0" borderId="0"/>
    <xf numFmtId="0" fontId="5" fillId="0" borderId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168" fontId="12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9" fontId="7" fillId="0" borderId="0" applyFont="0" applyFill="0" applyBorder="0" applyAlignment="0" applyProtection="0"/>
    <xf numFmtId="168" fontId="12" fillId="0" borderId="0" applyProtection="0"/>
    <xf numFmtId="168" fontId="12" fillId="0" borderId="0" applyProtection="0"/>
    <xf numFmtId="168" fontId="12" fillId="0" borderId="0" applyProtection="0"/>
    <xf numFmtId="168" fontId="12" fillId="0" borderId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12" fillId="0" borderId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12" fillId="0" borderId="0" applyProtection="0"/>
    <xf numFmtId="168" fontId="12" fillId="0" borderId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1" fillId="0" borderId="0" applyNumberFormat="0" applyFont="0" applyFill="0" applyBorder="0" applyProtection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168" fontId="12" fillId="0" borderId="0" applyProtection="0"/>
    <xf numFmtId="168" fontId="12" fillId="0" borderId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4" borderId="0" applyNumberFormat="0" applyBorder="0" applyAlignment="0" applyProtection="0"/>
    <xf numFmtId="0" fontId="11" fillId="3" borderId="0" applyNumberFormat="0" applyBorder="0" applyAlignment="0" applyProtection="0"/>
    <xf numFmtId="0" fontId="5" fillId="5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5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5" fillId="5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5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" fillId="5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0" applyNumberFormat="0" applyBorder="0" applyAlignment="0" applyProtection="0"/>
    <xf numFmtId="0" fontId="5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5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5" fillId="5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5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1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5" fillId="5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5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5" fillId="5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5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9" borderId="0" applyNumberFormat="0" applyBorder="0" applyAlignment="0" applyProtection="0"/>
    <xf numFmtId="0" fontId="5" fillId="6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6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5" fillId="6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6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126" fillId="63" borderId="0" applyNumberFormat="0" applyBorder="0" applyAlignment="0" applyProtection="0"/>
    <xf numFmtId="0" fontId="39" fillId="17" borderId="0" applyNumberFormat="0" applyBorder="0" applyAlignment="0" applyProtection="0"/>
    <xf numFmtId="0" fontId="39" fillId="4" borderId="0" applyNumberFormat="0" applyBorder="0" applyAlignment="0" applyProtection="0"/>
    <xf numFmtId="0" fontId="126" fillId="64" borderId="0" applyNumberFormat="0" applyBorder="0" applyAlignment="0" applyProtection="0"/>
    <xf numFmtId="0" fontId="39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6" fillId="65" borderId="0" applyNumberFormat="0" applyBorder="0" applyAlignment="0" applyProtection="0"/>
    <xf numFmtId="0" fontId="39" fillId="11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126" fillId="66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126" fillId="67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18" borderId="0" applyNumberFormat="0" applyBorder="0" applyAlignment="0" applyProtection="0"/>
    <xf numFmtId="0" fontId="126" fillId="68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126" fillId="6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126" fillId="7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26" fillId="71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126" fillId="72" borderId="0" applyNumberFormat="0" applyBorder="0" applyAlignment="0" applyProtection="0"/>
    <xf numFmtId="0" fontId="39" fillId="23" borderId="0" applyNumberFormat="0" applyBorder="0" applyAlignment="0" applyProtection="0"/>
    <xf numFmtId="0" fontId="126" fillId="7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126" fillId="74" borderId="0" applyNumberFormat="0" applyBorder="0" applyAlignment="0" applyProtection="0"/>
    <xf numFmtId="0" fontId="39" fillId="15" borderId="0" applyNumberFormat="0" applyBorder="0" applyAlignment="0" applyProtection="0"/>
    <xf numFmtId="0" fontId="40" fillId="5" borderId="0" applyNumberFormat="0" applyBorder="0" applyAlignment="0" applyProtection="0"/>
    <xf numFmtId="0" fontId="116" fillId="75" borderId="0" applyNumberFormat="0" applyBorder="0" applyAlignment="0" applyProtection="0"/>
    <xf numFmtId="0" fontId="40" fillId="5" borderId="0" applyNumberFormat="0" applyBorder="0" applyAlignment="0" applyProtection="0"/>
    <xf numFmtId="0" fontId="140" fillId="24" borderId="4" applyNumberFormat="0" applyAlignment="0" applyProtection="0"/>
    <xf numFmtId="0" fontId="140" fillId="25" borderId="4" applyNumberFormat="0" applyAlignment="0" applyProtection="0"/>
    <xf numFmtId="0" fontId="120" fillId="76" borderId="33" applyNumberFormat="0" applyAlignment="0" applyProtection="0"/>
    <xf numFmtId="0" fontId="140" fillId="24" borderId="4" applyNumberFormat="0" applyAlignment="0" applyProtection="0"/>
    <xf numFmtId="0" fontId="122" fillId="77" borderId="34" applyNumberFormat="0" applyAlignment="0" applyProtection="0"/>
    <xf numFmtId="0" fontId="42" fillId="26" borderId="5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7" fillId="0" borderId="0" applyFill="0" applyBorder="0" applyAlignment="0" applyProtection="0"/>
    <xf numFmtId="266" fontId="7" fillId="0" borderId="0" applyFill="0" applyBorder="0" applyAlignment="0" applyProtection="0"/>
    <xf numFmtId="267" fontId="21" fillId="0" borderId="13">
      <alignment horizontal="center" vertical="center" wrapText="1"/>
    </xf>
    <xf numFmtId="0" fontId="1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7" fillId="0" borderId="0" applyFill="0" applyBorder="0" applyAlignment="0" applyProtection="0"/>
    <xf numFmtId="0" fontId="44" fillId="7" borderId="0" applyNumberFormat="0" applyBorder="0" applyAlignment="0" applyProtection="0"/>
    <xf numFmtId="0" fontId="115" fillId="78" borderId="0" applyNumberFormat="0" applyBorder="0" applyAlignment="0" applyProtection="0"/>
    <xf numFmtId="0" fontId="44" fillId="7" borderId="0" applyNumberFormat="0" applyBorder="0" applyAlignment="0" applyProtection="0"/>
    <xf numFmtId="0" fontId="34" fillId="25" borderId="13">
      <alignment horizontal="center" vertical="top" wrapText="1"/>
    </xf>
    <xf numFmtId="0" fontId="135" fillId="0" borderId="35" applyNumberFormat="0" applyFill="0" applyAlignment="0" applyProtection="0"/>
    <xf numFmtId="0" fontId="142" fillId="0" borderId="36" applyNumberFormat="0" applyFill="0" applyAlignment="0" applyProtection="0"/>
    <xf numFmtId="0" fontId="136" fillId="0" borderId="37" applyNumberFormat="0" applyFill="0" applyAlignment="0" applyProtection="0"/>
    <xf numFmtId="0" fontId="143" fillId="0" borderId="37" applyNumberFormat="0" applyFill="0" applyAlignment="0" applyProtection="0"/>
    <xf numFmtId="0" fontId="113" fillId="0" borderId="38" applyNumberFormat="0" applyFill="0" applyAlignment="0" applyProtection="0"/>
    <xf numFmtId="0" fontId="136" fillId="0" borderId="37" applyNumberFormat="0" applyFill="0" applyAlignment="0" applyProtection="0"/>
    <xf numFmtId="0" fontId="45" fillId="0" borderId="39" applyNumberFormat="0" applyFill="0" applyAlignment="0" applyProtection="0"/>
    <xf numFmtId="0" fontId="144" fillId="0" borderId="12" applyNumberFormat="0" applyFill="0" applyAlignment="0" applyProtection="0"/>
    <xf numFmtId="0" fontId="114" fillId="0" borderId="40" applyNumberFormat="0" applyFill="0" applyAlignment="0" applyProtection="0"/>
    <xf numFmtId="0" fontId="45" fillId="0" borderId="39" applyNumberFormat="0" applyFill="0" applyAlignment="0" applyProtection="0"/>
    <xf numFmtId="0" fontId="144" fillId="0" borderId="0" applyNumberFormat="0" applyFill="0" applyBorder="0" applyAlignment="0" applyProtection="0"/>
    <xf numFmtId="0" fontId="46" fillId="8" borderId="4" applyNumberFormat="0" applyAlignment="0" applyProtection="0"/>
    <xf numFmtId="0" fontId="118" fillId="79" borderId="33" applyNumberFormat="0" applyAlignment="0" applyProtection="0"/>
    <xf numFmtId="0" fontId="46" fillId="8" borderId="4" applyNumberFormat="0" applyAlignment="0" applyProtection="0"/>
    <xf numFmtId="0" fontId="145" fillId="0" borderId="16" applyNumberFormat="0" applyFill="0" applyAlignment="0" applyProtection="0"/>
    <xf numFmtId="0" fontId="7" fillId="0" borderId="0" applyFont="0" applyFill="0" applyBorder="0" applyAlignment="0" applyProtection="0"/>
    <xf numFmtId="0" fontId="146" fillId="11" borderId="0" applyNumberFormat="0" applyBorder="0" applyAlignment="0" applyProtection="0"/>
    <xf numFmtId="268" fontId="1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5" fontId="21" fillId="0" borderId="13">
      <alignment horizontal="right" vertical="center"/>
    </xf>
    <xf numFmtId="0" fontId="21" fillId="0" borderId="13">
      <alignment horizontal="left" vertical="center" wrapText="1"/>
    </xf>
    <xf numFmtId="1" fontId="34" fillId="25" borderId="13">
      <alignment horizontal="center" vertical="center" wrapText="1"/>
    </xf>
    <xf numFmtId="0" fontId="7" fillId="6" borderId="17" applyNumberFormat="0" applyFont="0" applyAlignment="0" applyProtection="0"/>
    <xf numFmtId="0" fontId="5" fillId="50" borderId="32" applyNumberFormat="0" applyFont="0" applyAlignment="0" applyProtection="0"/>
    <xf numFmtId="0" fontId="5" fillId="50" borderId="32" applyNumberFormat="0" applyFont="0" applyAlignment="0" applyProtection="0"/>
    <xf numFmtId="0" fontId="5" fillId="50" borderId="32" applyNumberFormat="0" applyFont="0" applyAlignment="0" applyProtection="0"/>
    <xf numFmtId="0" fontId="11" fillId="50" borderId="32" applyNumberFormat="0" applyFont="0" applyAlignment="0" applyProtection="0"/>
    <xf numFmtId="0" fontId="5" fillId="50" borderId="32" applyNumberFormat="0" applyFont="0" applyAlignment="0" applyProtection="0"/>
    <xf numFmtId="0" fontId="7" fillId="6" borderId="17" applyNumberFormat="0" applyFont="0" applyAlignment="0" applyProtection="0"/>
    <xf numFmtId="0" fontId="7" fillId="6" borderId="17" applyNumberFormat="0" applyFont="0" applyAlignment="0" applyProtection="0"/>
    <xf numFmtId="0" fontId="7" fillId="6" borderId="17" applyNumberFormat="0" applyFont="0" applyAlignment="0" applyProtection="0"/>
    <xf numFmtId="0" fontId="49" fillId="25" borderId="18" applyNumberFormat="0" applyAlignment="0" applyProtection="0"/>
    <xf numFmtId="0" fontId="119" fillId="76" borderId="41" applyNumberFormat="0" applyAlignment="0" applyProtection="0"/>
    <xf numFmtId="0" fontId="49" fillId="24" borderId="1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8" fillId="0" borderId="0">
      <alignment wrapText="1"/>
    </xf>
    <xf numFmtId="0" fontId="53" fillId="11" borderId="27" applyNumberFormat="0" applyProtection="0">
      <alignment vertical="center"/>
    </xf>
    <xf numFmtId="0" fontId="6" fillId="11" borderId="18" applyNumberFormat="0" applyProtection="0">
      <alignment horizontal="left" vertical="center" indent="1"/>
    </xf>
    <xf numFmtId="0" fontId="6" fillId="11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25" borderId="18" applyNumberFormat="0" applyProtection="0">
      <alignment horizontal="left" vertical="center" indent="1"/>
    </xf>
    <xf numFmtId="0" fontId="7" fillId="25" borderId="18" applyNumberFormat="0" applyProtection="0">
      <alignment horizontal="left" vertical="center" indent="1"/>
    </xf>
    <xf numFmtId="0" fontId="149" fillId="40" borderId="27" applyNumberFormat="0" applyProtection="0">
      <alignment horizontal="right" vertical="center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7" fillId="3" borderId="18" applyNumberFormat="0" applyProtection="0">
      <alignment horizontal="left" vertical="center" indent="1"/>
    </xf>
    <xf numFmtId="0" fontId="150" fillId="0" borderId="0" applyNumberFormat="0" applyFill="0" applyBorder="0" applyAlignment="0" applyProtection="0"/>
    <xf numFmtId="0" fontId="151" fillId="0" borderId="28">
      <alignment horizontal="center" vertical="center" wrapText="1"/>
    </xf>
    <xf numFmtId="0" fontId="134" fillId="0" borderId="42" applyNumberFormat="0" applyFill="0" applyAlignment="0" applyProtection="0"/>
    <xf numFmtId="0" fontId="134" fillId="0" borderId="43" applyNumberFormat="0" applyFill="0" applyAlignment="0" applyProtection="0"/>
    <xf numFmtId="0" fontId="125" fillId="0" borderId="44" applyNumberFormat="0" applyFill="0" applyAlignment="0" applyProtection="0"/>
    <xf numFmtId="0" fontId="134" fillId="0" borderId="42" applyNumberFormat="0" applyFill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32" applyNumberFormat="0" applyFont="0" applyAlignment="0" applyProtection="0"/>
    <xf numFmtId="0" fontId="5" fillId="50" borderId="32" applyNumberFormat="0" applyFont="0" applyAlignment="0" applyProtection="0"/>
    <xf numFmtId="0" fontId="5" fillId="50" borderId="32" applyNumberFormat="0" applyFont="0" applyAlignment="0" applyProtection="0"/>
    <xf numFmtId="0" fontId="5" fillId="50" borderId="32" applyNumberFormat="0" applyFont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1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2" fillId="0" borderId="0" applyProtection="0"/>
    <xf numFmtId="0" fontId="20" fillId="0" borderId="0">
      <alignment vertical="top"/>
    </xf>
    <xf numFmtId="44" fontId="5" fillId="0" borderId="0" applyFont="0" applyFill="0" applyBorder="0" applyAlignment="0" applyProtection="0"/>
    <xf numFmtId="0" fontId="5" fillId="0" borderId="0"/>
    <xf numFmtId="168" fontId="12" fillId="0" borderId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Protection="0"/>
    <xf numFmtId="43" fontId="12" fillId="0" borderId="0" applyFont="0" applyFill="0" applyBorder="0" applyAlignment="0" applyProtection="0"/>
    <xf numFmtId="168" fontId="12" fillId="0" borderId="0" applyProtection="0"/>
    <xf numFmtId="168" fontId="12" fillId="0" borderId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15" fontId="9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2" fillId="0" borderId="0"/>
    <xf numFmtId="0" fontId="5" fillId="0" borderId="0"/>
    <xf numFmtId="7" fontId="8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168" fontId="12" fillId="0" borderId="0" applyProtection="0"/>
    <xf numFmtId="0" fontId="84" fillId="0" borderId="0" applyNumberFormat="0" applyFill="0" applyBorder="0" applyAlignment="0" applyProtection="0"/>
    <xf numFmtId="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8" fillId="0" borderId="0"/>
    <xf numFmtId="0" fontId="158" fillId="0" borderId="0"/>
    <xf numFmtId="0" fontId="7" fillId="0" borderId="0"/>
    <xf numFmtId="0" fontId="158" fillId="0" borderId="0"/>
    <xf numFmtId="0" fontId="158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0" fillId="3" borderId="0" applyNumberFormat="0" applyBorder="0" applyAlignment="0" applyProtection="0"/>
    <xf numFmtId="0" fontId="90" fillId="5" borderId="0" applyNumberFormat="0" applyBorder="0" applyAlignment="0" applyProtection="0"/>
    <xf numFmtId="0" fontId="90" fillId="7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8" borderId="0" applyNumberFormat="0" applyBorder="0" applyAlignment="0" applyProtection="0"/>
    <xf numFmtId="0" fontId="90" fillId="2" borderId="0" applyNumberFormat="0" applyBorder="0" applyAlignment="0" applyProtection="0"/>
    <xf numFmtId="0" fontId="90" fillId="4" borderId="0" applyNumberFormat="0" applyBorder="0" applyAlignment="0" applyProtection="0"/>
    <xf numFmtId="0" fontId="90" fillId="12" borderId="0" applyNumberFormat="0" applyBorder="0" applyAlignment="0" applyProtection="0"/>
    <xf numFmtId="0" fontId="90" fillId="9" borderId="0" applyNumberFormat="0" applyBorder="0" applyAlignment="0" applyProtection="0"/>
    <xf numFmtId="0" fontId="90" fillId="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4" borderId="0" applyNumberFormat="0" applyBorder="0" applyAlignment="0" applyProtection="0"/>
    <xf numFmtId="0" fontId="91" fillId="12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2" fillId="5" borderId="0" applyNumberFormat="0" applyBorder="0" applyAlignment="0" applyProtection="0"/>
    <xf numFmtId="0" fontId="93" fillId="25" borderId="4" applyNumberFormat="0" applyAlignment="0" applyProtection="0"/>
    <xf numFmtId="0" fontId="94" fillId="26" borderId="5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7" borderId="0" applyNumberFormat="0" applyBorder="0" applyAlignment="0" applyProtection="0"/>
    <xf numFmtId="43" fontId="31" fillId="0" borderId="0" applyFont="0" applyFill="0" applyBorder="0" applyAlignment="0" applyProtection="0"/>
    <xf numFmtId="0" fontId="97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98" fillId="8" borderId="4" applyNumberFormat="0" applyAlignment="0" applyProtection="0"/>
    <xf numFmtId="0" fontId="99" fillId="0" borderId="16" applyNumberFormat="0" applyFill="0" applyAlignment="0" applyProtection="0"/>
    <xf numFmtId="0" fontId="100" fillId="11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12" fillId="6" borderId="17" applyNumberFormat="0" applyFont="0" applyAlignment="0" applyProtection="0"/>
    <xf numFmtId="0" fontId="101" fillId="25" borderId="18" applyNumberFormat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1" fillId="0" borderId="0">
      <alignment vertical="top"/>
    </xf>
    <xf numFmtId="0" fontId="5" fillId="0" borderId="0"/>
    <xf numFmtId="168" fontId="12" fillId="0" borderId="0" applyProtection="0"/>
    <xf numFmtId="168" fontId="12" fillId="0" borderId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90" fillId="3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1" fillId="5" borderId="0" applyNumberFormat="0" applyBorder="0" applyAlignment="0" applyProtection="0"/>
    <xf numFmtId="0" fontId="90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1" fillId="7" borderId="0" applyNumberFormat="0" applyBorder="0" applyAlignment="0" applyProtection="0"/>
    <xf numFmtId="0" fontId="90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1" fillId="9" borderId="0" applyNumberFormat="0" applyBorder="0" applyAlignment="0" applyProtection="0"/>
    <xf numFmtId="0" fontId="90" fillId="9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1" fillId="10" borderId="0" applyNumberFormat="0" applyBorder="0" applyAlignment="0" applyProtection="0"/>
    <xf numFmtId="0" fontId="90" fillId="10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0" fillId="8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11" fillId="2" borderId="0" applyNumberFormat="0" applyBorder="0" applyAlignment="0" applyProtection="0"/>
    <xf numFmtId="0" fontId="90" fillId="2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0" fillId="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11" fillId="12" borderId="0" applyNumberFormat="0" applyBorder="0" applyAlignment="0" applyProtection="0"/>
    <xf numFmtId="0" fontId="90" fillId="12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11" fillId="9" borderId="0" applyNumberFormat="0" applyBorder="0" applyAlignment="0" applyProtection="0"/>
    <xf numFmtId="0" fontId="90" fillId="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0" fillId="2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11" fillId="13" borderId="0" applyNumberFormat="0" applyBorder="0" applyAlignment="0" applyProtection="0"/>
    <xf numFmtId="0" fontId="90" fillId="13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39" fillId="14" borderId="0" applyNumberFormat="0" applyBorder="0" applyAlignment="0" applyProtection="0"/>
    <xf numFmtId="0" fontId="91" fillId="14" borderId="0" applyNumberFormat="0" applyBorder="0" applyAlignment="0" applyProtection="0"/>
    <xf numFmtId="0" fontId="126" fillId="63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91" fillId="4" borderId="0" applyNumberFormat="0" applyBorder="0" applyAlignment="0" applyProtection="0"/>
    <xf numFmtId="0" fontId="126" fillId="6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39" fillId="12" borderId="0" applyNumberFormat="0" applyBorder="0" applyAlignment="0" applyProtection="0"/>
    <xf numFmtId="0" fontId="91" fillId="12" borderId="0" applyNumberFormat="0" applyBorder="0" applyAlignment="0" applyProtection="0"/>
    <xf numFmtId="0" fontId="126" fillId="65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39" fillId="16" borderId="0" applyNumberFormat="0" applyBorder="0" applyAlignment="0" applyProtection="0"/>
    <xf numFmtId="0" fontId="91" fillId="16" borderId="0" applyNumberFormat="0" applyBorder="0" applyAlignment="0" applyProtection="0"/>
    <xf numFmtId="0" fontId="126" fillId="6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91" fillId="17" borderId="0" applyNumberFormat="0" applyBorder="0" applyAlignment="0" applyProtection="0"/>
    <xf numFmtId="0" fontId="126" fillId="6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39" fillId="18" borderId="0" applyNumberFormat="0" applyBorder="0" applyAlignment="0" applyProtection="0"/>
    <xf numFmtId="0" fontId="91" fillId="18" borderId="0" applyNumberFormat="0" applyBorder="0" applyAlignment="0" applyProtection="0"/>
    <xf numFmtId="0" fontId="126" fillId="6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39" fillId="20" borderId="0" applyNumberFormat="0" applyBorder="0" applyAlignment="0" applyProtection="0"/>
    <xf numFmtId="0" fontId="91" fillId="20" borderId="0" applyNumberFormat="0" applyBorder="0" applyAlignment="0" applyProtection="0"/>
    <xf numFmtId="0" fontId="126" fillId="6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91" fillId="21" borderId="0" applyNumberFormat="0" applyBorder="0" applyAlignment="0" applyProtection="0"/>
    <xf numFmtId="0" fontId="126" fillId="7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91" fillId="22" borderId="0" applyNumberFormat="0" applyBorder="0" applyAlignment="0" applyProtection="0"/>
    <xf numFmtId="0" fontId="126" fillId="71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39" fillId="16" borderId="0" applyNumberFormat="0" applyBorder="0" applyAlignment="0" applyProtection="0"/>
    <xf numFmtId="0" fontId="91" fillId="16" borderId="0" applyNumberFormat="0" applyBorder="0" applyAlignment="0" applyProtection="0"/>
    <xf numFmtId="0" fontId="126" fillId="72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91" fillId="17" borderId="0" applyNumberFormat="0" applyBorder="0" applyAlignment="0" applyProtection="0"/>
    <xf numFmtId="0" fontId="126" fillId="73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91" fillId="15" borderId="0" applyNumberFormat="0" applyBorder="0" applyAlignment="0" applyProtection="0"/>
    <xf numFmtId="0" fontId="126" fillId="7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92" fillId="5" borderId="0" applyNumberFormat="0" applyBorder="0" applyAlignment="0" applyProtection="0"/>
    <xf numFmtId="0" fontId="116" fillId="7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40" fillId="25" borderId="4" applyNumberFormat="0" applyAlignment="0" applyProtection="0"/>
    <xf numFmtId="0" fontId="93" fillId="25" borderId="4" applyNumberFormat="0" applyAlignment="0" applyProtection="0"/>
    <xf numFmtId="0" fontId="120" fillId="76" borderId="33" applyNumberFormat="0" applyAlignment="0" applyProtection="0"/>
    <xf numFmtId="0" fontId="93" fillId="25" borderId="4" applyNumberFormat="0" applyAlignment="0" applyProtection="0"/>
    <xf numFmtId="0" fontId="93" fillId="25" borderId="4" applyNumberFormat="0" applyAlignment="0" applyProtection="0"/>
    <xf numFmtId="0" fontId="93" fillId="25" borderId="4" applyNumberFormat="0" applyAlignment="0" applyProtection="0"/>
    <xf numFmtId="0" fontId="93" fillId="25" borderId="4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94" fillId="26" borderId="5" applyNumberFormat="0" applyAlignment="0" applyProtection="0"/>
    <xf numFmtId="0" fontId="122" fillId="77" borderId="34" applyNumberFormat="0" applyAlignment="0" applyProtection="0"/>
    <xf numFmtId="0" fontId="94" fillId="26" borderId="5" applyNumberFormat="0" applyAlignment="0" applyProtection="0"/>
    <xf numFmtId="0" fontId="94" fillId="26" borderId="5" applyNumberFormat="0" applyAlignment="0" applyProtection="0"/>
    <xf numFmtId="0" fontId="94" fillId="26" borderId="5" applyNumberFormat="0" applyAlignment="0" applyProtection="0"/>
    <xf numFmtId="0" fontId="94" fillId="26" borderId="5" applyNumberFormat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58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" fontId="1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7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" fontId="152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96" fillId="7" borderId="0" applyNumberFormat="0" applyBorder="0" applyAlignment="0" applyProtection="0"/>
    <xf numFmtId="0" fontId="115" fillId="78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2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112" fillId="0" borderId="45" applyNumberFormat="0" applyFill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13" fillId="0" borderId="38" applyNumberForma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4" fillId="0" borderId="12" applyNumberFormat="0" applyFill="0" applyAlignment="0" applyProtection="0"/>
    <xf numFmtId="0" fontId="97" fillId="0" borderId="12" applyNumberFormat="0" applyFill="0" applyAlignment="0" applyProtection="0"/>
    <xf numFmtId="0" fontId="114" fillId="0" borderId="40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14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6" fillId="8" borderId="4" applyNumberFormat="0" applyAlignment="0" applyProtection="0"/>
    <xf numFmtId="0" fontId="118" fillId="79" borderId="33" applyNumberFormat="0" applyAlignment="0" applyProtection="0"/>
    <xf numFmtId="0" fontId="98" fillId="8" borderId="4" applyNumberFormat="0" applyAlignment="0" applyProtection="0"/>
    <xf numFmtId="0" fontId="98" fillId="8" borderId="4" applyNumberFormat="0" applyAlignment="0" applyProtection="0"/>
    <xf numFmtId="0" fontId="98" fillId="8" borderId="4" applyNumberFormat="0" applyAlignment="0" applyProtection="0"/>
    <xf numFmtId="0" fontId="98" fillId="8" borderId="4" applyNumberFormat="0" applyAlignment="0" applyProtection="0"/>
    <xf numFmtId="0" fontId="145" fillId="0" borderId="16" applyNumberFormat="0" applyFill="0" applyAlignment="0" applyProtection="0"/>
    <xf numFmtId="0" fontId="145" fillId="0" borderId="16" applyNumberFormat="0" applyFill="0" applyAlignment="0" applyProtection="0"/>
    <xf numFmtId="0" fontId="99" fillId="0" borderId="16" applyNumberFormat="0" applyFill="0" applyAlignment="0" applyProtection="0"/>
    <xf numFmtId="0" fontId="121" fillId="0" borderId="4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00" fillId="11" borderId="0" applyNumberFormat="0" applyBorder="0" applyAlignment="0" applyProtection="0"/>
    <xf numFmtId="0" fontId="117" fillId="80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8" fontId="12" fillId="0" borderId="0" applyProtection="0"/>
    <xf numFmtId="0" fontId="31" fillId="0" borderId="0"/>
    <xf numFmtId="0" fontId="31" fillId="0" borderId="0"/>
    <xf numFmtId="168" fontId="12" fillId="0" borderId="0" applyProtection="0"/>
    <xf numFmtId="168" fontId="12" fillId="0" borderId="0" applyProtection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31" fillId="0" borderId="0" applyNumberFormat="0" applyFont="0" applyFill="0" applyBorder="0" applyAlignment="0" applyProtection="0">
      <alignment horizontal="left"/>
    </xf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2" fillId="0" borderId="58">
      <alignment horizontal="center"/>
    </xf>
    <xf numFmtId="0" fontId="16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8" fillId="0" borderId="0" xfId="720" applyFont="1" applyFill="1" applyAlignment="1">
      <alignment horizontal="center"/>
    </xf>
    <xf numFmtId="0" fontId="9" fillId="0" borderId="0" xfId="720" applyFont="1" applyFill="1" applyAlignment="1">
      <alignment horizontal="center"/>
    </xf>
    <xf numFmtId="0" fontId="8" fillId="0" borderId="0" xfId="720" applyFont="1" applyFill="1" applyBorder="1" applyAlignment="1">
      <alignment horizontal="center"/>
    </xf>
    <xf numFmtId="0" fontId="9" fillId="0" borderId="1" xfId="720" applyFont="1" applyFill="1" applyBorder="1" applyAlignment="1">
      <alignment horizontal="center"/>
    </xf>
    <xf numFmtId="10" fontId="9" fillId="0" borderId="3" xfId="1624" applyNumberFormat="1" applyFont="1" applyFill="1" applyBorder="1" applyAlignment="1">
      <alignment horizontal="center"/>
    </xf>
    <xf numFmtId="44" fontId="9" fillId="0" borderId="1" xfId="720" applyNumberFormat="1" applyFont="1" applyFill="1" applyBorder="1" applyAlignment="1">
      <alignment horizontal="center"/>
    </xf>
    <xf numFmtId="44" fontId="9" fillId="0" borderId="0" xfId="720" applyNumberFormat="1" applyFont="1" applyFill="1" applyBorder="1" applyAlignment="1">
      <alignment horizontal="center"/>
    </xf>
    <xf numFmtId="0" fontId="9" fillId="0" borderId="0" xfId="720" applyFont="1" applyFill="1" applyBorder="1" applyAlignment="1">
      <alignment horizontal="center"/>
    </xf>
    <xf numFmtId="44" fontId="9" fillId="0" borderId="0" xfId="720" applyNumberFormat="1" applyFont="1" applyFill="1" applyAlignment="1">
      <alignment horizontal="center"/>
    </xf>
    <xf numFmtId="10" fontId="9" fillId="0" borderId="3" xfId="720" applyNumberFormat="1" applyFont="1" applyFill="1" applyBorder="1" applyAlignment="1">
      <alignment horizontal="center"/>
    </xf>
    <xf numFmtId="44" fontId="9" fillId="0" borderId="0" xfId="399" applyFont="1" applyFill="1" applyBorder="1" applyAlignment="1">
      <alignment horizontal="center"/>
    </xf>
    <xf numFmtId="44" fontId="9" fillId="0" borderId="1" xfId="399" applyFont="1" applyFill="1" applyBorder="1" applyAlignment="1">
      <alignment horizontal="center"/>
    </xf>
    <xf numFmtId="3" fontId="9" fillId="0" borderId="0" xfId="720" applyNumberFormat="1" applyFont="1" applyFill="1" applyAlignment="1">
      <alignment horizontal="center"/>
    </xf>
    <xf numFmtId="44" fontId="9" fillId="0" borderId="0" xfId="784" applyNumberFormat="1" applyFont="1" applyFill="1" applyAlignment="1">
      <alignment horizontal="center"/>
    </xf>
    <xf numFmtId="0" fontId="9" fillId="0" borderId="0" xfId="784" applyFont="1" applyFill="1" applyAlignment="1">
      <alignment horizontal="center"/>
    </xf>
    <xf numFmtId="0" fontId="8" fillId="0" borderId="0" xfId="720" applyFont="1" applyFill="1" applyAlignment="1">
      <alignment horizontal="left"/>
    </xf>
    <xf numFmtId="0" fontId="7" fillId="0" borderId="0" xfId="0" applyFont="1" applyFill="1"/>
    <xf numFmtId="44" fontId="9" fillId="0" borderId="13" xfId="399" applyFont="1" applyFill="1" applyBorder="1" applyAlignment="1">
      <alignment horizontal="center"/>
    </xf>
    <xf numFmtId="10" fontId="9" fillId="0" borderId="0" xfId="1624" applyNumberFormat="1" applyFont="1" applyFill="1" applyBorder="1" applyAlignment="1">
      <alignment horizontal="center"/>
    </xf>
    <xf numFmtId="10" fontId="9" fillId="0" borderId="0" xfId="720" applyNumberFormat="1" applyFont="1" applyFill="1" applyBorder="1" applyAlignment="1">
      <alignment horizontal="center"/>
    </xf>
    <xf numFmtId="0" fontId="7" fillId="0" borderId="0" xfId="799" applyFont="1" applyFill="1" applyAlignment="1">
      <alignment horizontal="left"/>
    </xf>
    <xf numFmtId="0" fontId="7" fillId="0" borderId="0" xfId="799" applyFont="1" applyFill="1"/>
    <xf numFmtId="44" fontId="10" fillId="0" borderId="0" xfId="799" applyNumberFormat="1" applyFont="1" applyFill="1" applyAlignment="1">
      <alignment horizontal="left"/>
    </xf>
    <xf numFmtId="44" fontId="9" fillId="0" borderId="0" xfId="2" applyFont="1" applyFill="1"/>
    <xf numFmtId="44" fontId="7" fillId="0" borderId="0" xfId="799" applyNumberFormat="1" applyFont="1" applyFill="1"/>
    <xf numFmtId="44" fontId="7" fillId="0" borderId="0" xfId="0" applyNumberFormat="1" applyFont="1" applyFill="1"/>
    <xf numFmtId="10" fontId="9" fillId="0" borderId="47" xfId="720" applyNumberFormat="1" applyFont="1" applyFill="1" applyBorder="1" applyAlignment="1">
      <alignment horizontal="center"/>
    </xf>
    <xf numFmtId="165" fontId="9" fillId="0" borderId="0" xfId="1624" applyNumberFormat="1" applyFont="1" applyFill="1" applyBorder="1" applyAlignment="1">
      <alignment horizontal="center"/>
    </xf>
    <xf numFmtId="44" fontId="9" fillId="0" borderId="13" xfId="2" applyFont="1" applyFill="1" applyBorder="1"/>
    <xf numFmtId="44" fontId="9" fillId="0" borderId="0" xfId="2" applyFont="1" applyFill="1" applyBorder="1" applyAlignment="1">
      <alignment horizontal="center"/>
    </xf>
    <xf numFmtId="44" fontId="9" fillId="0" borderId="47" xfId="720" applyNumberFormat="1" applyFont="1" applyFill="1" applyBorder="1" applyAlignment="1">
      <alignment horizontal="center"/>
    </xf>
    <xf numFmtId="44" fontId="9" fillId="0" borderId="1" xfId="400" applyFont="1" applyFill="1" applyBorder="1" applyAlignment="1">
      <alignment horizontal="center"/>
    </xf>
    <xf numFmtId="44" fontId="9" fillId="0" borderId="3" xfId="720" applyNumberFormat="1" applyFont="1" applyFill="1" applyBorder="1" applyAlignment="1">
      <alignment horizontal="center"/>
    </xf>
    <xf numFmtId="0" fontId="10" fillId="0" borderId="0" xfId="799" applyFont="1" applyFill="1" applyAlignment="1">
      <alignment horizontal="left"/>
    </xf>
    <xf numFmtId="0" fontId="105" fillId="0" borderId="0" xfId="0" applyFont="1" applyFill="1" applyBorder="1"/>
    <xf numFmtId="43" fontId="9" fillId="0" borderId="0" xfId="3" applyFont="1" applyFill="1" applyAlignment="1">
      <alignment horizontal="center"/>
    </xf>
    <xf numFmtId="10" fontId="9" fillId="0" borderId="3" xfId="1" applyNumberFormat="1" applyFont="1" applyFill="1" applyBorder="1" applyAlignment="1">
      <alignment horizontal="center"/>
    </xf>
    <xf numFmtId="10" fontId="9" fillId="0" borderId="3" xfId="0" applyNumberFormat="1" applyFont="1" applyFill="1" applyBorder="1" applyAlignment="1">
      <alignment horizontal="center" vertical="center"/>
    </xf>
    <xf numFmtId="44" fontId="9" fillId="0" borderId="1" xfId="721" applyNumberFormat="1" applyFont="1" applyFill="1" applyBorder="1" applyAlignment="1">
      <alignment horizontal="center"/>
    </xf>
    <xf numFmtId="10" fontId="9" fillId="0" borderId="3" xfId="1625" applyNumberFormat="1" applyFont="1" applyFill="1" applyBorder="1" applyAlignment="1">
      <alignment horizontal="center"/>
    </xf>
    <xf numFmtId="10" fontId="7" fillId="0" borderId="0" xfId="799" applyNumberFormat="1" applyFont="1" applyFill="1"/>
    <xf numFmtId="10" fontId="9" fillId="0" borderId="0" xfId="1" applyNumberFormat="1" applyFont="1" applyFill="1" applyBorder="1" applyAlignment="1">
      <alignment horizontal="center"/>
    </xf>
    <xf numFmtId="165" fontId="9" fillId="0" borderId="0" xfId="1625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44" fontId="9" fillId="0" borderId="0" xfId="721" applyNumberFormat="1" applyFont="1" applyFill="1" applyAlignment="1">
      <alignment horizontal="center"/>
    </xf>
    <xf numFmtId="9" fontId="9" fillId="0" borderId="3" xfId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2" fontId="7" fillId="0" borderId="0" xfId="0" applyNumberFormat="1" applyFont="1"/>
    <xf numFmtId="0" fontId="8" fillId="0" borderId="3" xfId="720" applyFont="1" applyFill="1" applyBorder="1" applyAlignment="1">
      <alignment horizontal="left"/>
    </xf>
    <xf numFmtId="44" fontId="9" fillId="0" borderId="3" xfId="2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8" fillId="0" borderId="0" xfId="720" applyFont="1" applyFill="1" applyBorder="1" applyAlignment="1">
      <alignment horizontal="left"/>
    </xf>
    <xf numFmtId="44" fontId="7" fillId="0" borderId="0" xfId="0" applyNumberFormat="1" applyFont="1" applyFill="1" applyBorder="1"/>
    <xf numFmtId="0" fontId="0" fillId="0" borderId="0" xfId="0" applyBorder="1"/>
    <xf numFmtId="0" fontId="7" fillId="0" borderId="20" xfId="0" applyFont="1" applyBorder="1"/>
    <xf numFmtId="0" fontId="7" fillId="0" borderId="48" xfId="0" applyFont="1" applyBorder="1"/>
    <xf numFmtId="44" fontId="9" fillId="0" borderId="13" xfId="400" applyFont="1" applyFill="1" applyBorder="1" applyAlignment="1">
      <alignment horizontal="center"/>
    </xf>
    <xf numFmtId="44" fontId="9" fillId="0" borderId="1" xfId="400" applyNumberFormat="1" applyFont="1" applyFill="1" applyBorder="1" applyAlignment="1">
      <alignment horizontal="center"/>
    </xf>
    <xf numFmtId="10" fontId="9" fillId="0" borderId="0" xfId="1625" applyNumberFormat="1" applyFont="1" applyFill="1" applyBorder="1" applyAlignment="1">
      <alignment horizontal="center"/>
    </xf>
    <xf numFmtId="44" fontId="9" fillId="0" borderId="0" xfId="2" applyFont="1" applyFill="1" applyBorder="1"/>
    <xf numFmtId="44" fontId="9" fillId="0" borderId="49" xfId="720" applyNumberFormat="1" applyFont="1" applyFill="1" applyBorder="1" applyAlignment="1">
      <alignment horizontal="center"/>
    </xf>
    <xf numFmtId="10" fontId="9" fillId="0" borderId="0" xfId="720" applyNumberFormat="1" applyFont="1" applyFill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264" fontId="54" fillId="0" borderId="0" xfId="357" applyNumberFormat="1" applyFont="1" applyFill="1" applyBorder="1" applyAlignment="1"/>
    <xf numFmtId="10" fontId="7" fillId="0" borderId="0" xfId="0" applyNumberFormat="1" applyFont="1" applyFill="1" applyBorder="1"/>
    <xf numFmtId="6" fontId="9" fillId="0" borderId="0" xfId="2" applyNumberFormat="1" applyFont="1" applyFill="1" applyBorder="1" applyAlignment="1">
      <alignment horizontal="center"/>
    </xf>
    <xf numFmtId="0" fontId="8" fillId="0" borderId="0" xfId="721" applyFont="1" applyFill="1" applyBorder="1" applyAlignment="1">
      <alignment horizontal="center"/>
    </xf>
    <xf numFmtId="44" fontId="0" fillId="0" borderId="0" xfId="0" applyNumberFormat="1"/>
    <xf numFmtId="44" fontId="0" fillId="0" borderId="0" xfId="2" applyFont="1"/>
    <xf numFmtId="44" fontId="0" fillId="0" borderId="0" xfId="0" applyNumberFormat="1" applyFont="1"/>
    <xf numFmtId="44" fontId="9" fillId="0" borderId="1" xfId="399" applyNumberFormat="1" applyFont="1" applyFill="1" applyBorder="1" applyAlignment="1">
      <alignment horizontal="center"/>
    </xf>
    <xf numFmtId="44" fontId="9" fillId="0" borderId="13" xfId="2" applyNumberFormat="1" applyFont="1" applyFill="1" applyBorder="1"/>
    <xf numFmtId="44" fontId="9" fillId="0" borderId="1" xfId="2" applyFont="1" applyFill="1" applyBorder="1" applyAlignment="1">
      <alignment horizontal="center"/>
    </xf>
    <xf numFmtId="3" fontId="54" fillId="0" borderId="0" xfId="0" applyNumberFormat="1" applyFont="1" applyFill="1"/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8" fillId="81" borderId="0" xfId="720" applyFont="1" applyFill="1" applyAlignment="1">
      <alignment horizontal="left"/>
    </xf>
    <xf numFmtId="0" fontId="7" fillId="81" borderId="0" xfId="799" applyFont="1" applyFill="1"/>
    <xf numFmtId="0" fontId="8" fillId="81" borderId="0" xfId="721" applyFont="1" applyFill="1" applyAlignment="1">
      <alignment horizontal="left"/>
    </xf>
    <xf numFmtId="44" fontId="9" fillId="0" borderId="0" xfId="2" applyNumberFormat="1" applyFont="1" applyFill="1"/>
    <xf numFmtId="44" fontId="9" fillId="0" borderId="0" xfId="2" applyNumberFormat="1" applyFont="1" applyFill="1" applyBorder="1" applyAlignment="1">
      <alignment horizontal="center"/>
    </xf>
    <xf numFmtId="44" fontId="9" fillId="0" borderId="50" xfId="2" applyFont="1" applyFill="1" applyBorder="1" applyAlignment="1">
      <alignment horizontal="center"/>
    </xf>
    <xf numFmtId="0" fontId="8" fillId="0" borderId="49" xfId="72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" fontId="109" fillId="0" borderId="0" xfId="0" applyNumberFormat="1" applyFont="1" applyFill="1"/>
    <xf numFmtId="168" fontId="8" fillId="0" borderId="3" xfId="1407" applyFont="1" applyFill="1" applyBorder="1" applyAlignment="1">
      <alignment horizontal="left"/>
    </xf>
    <xf numFmtId="0" fontId="8" fillId="0" borderId="0" xfId="0" applyFont="1" applyFill="1"/>
    <xf numFmtId="43" fontId="10" fillId="0" borderId="0" xfId="0" applyNumberFormat="1" applyFont="1" applyFill="1" applyAlignment="1">
      <alignment horizontal="left"/>
    </xf>
    <xf numFmtId="0" fontId="111" fillId="0" borderId="14" xfId="0" applyFont="1" applyFill="1" applyBorder="1" applyAlignment="1">
      <alignment horizontal="left" wrapText="1"/>
    </xf>
    <xf numFmtId="0" fontId="110" fillId="82" borderId="49" xfId="0" applyFont="1" applyFill="1" applyBorder="1" applyAlignment="1">
      <alignment horizontal="left" wrapText="1"/>
    </xf>
    <xf numFmtId="0" fontId="111" fillId="0" borderId="0" xfId="0" applyFont="1" applyFill="1" applyBorder="1"/>
    <xf numFmtId="0" fontId="110" fillId="0" borderId="0" xfId="0" applyFont="1" applyAlignment="1">
      <alignment horizontal="left"/>
    </xf>
    <xf numFmtId="0" fontId="9" fillId="0" borderId="47" xfId="720" applyFont="1" applyFill="1" applyBorder="1" applyAlignment="1">
      <alignment horizontal="left"/>
    </xf>
    <xf numFmtId="0" fontId="9" fillId="0" borderId="49" xfId="720" applyFont="1" applyFill="1" applyBorder="1" applyAlignment="1">
      <alignment horizontal="left"/>
    </xf>
    <xf numFmtId="0" fontId="9" fillId="0" borderId="14" xfId="720" applyFont="1" applyFill="1" applyBorder="1" applyAlignment="1">
      <alignment horizontal="left"/>
    </xf>
    <xf numFmtId="0" fontId="9" fillId="0" borderId="47" xfId="721" applyFont="1" applyFill="1" applyBorder="1" applyAlignment="1">
      <alignment horizontal="left"/>
    </xf>
    <xf numFmtId="0" fontId="9" fillId="0" borderId="49" xfId="721" applyFont="1" applyFill="1" applyBorder="1" applyAlignment="1">
      <alignment horizontal="left"/>
    </xf>
    <xf numFmtId="0" fontId="9" fillId="0" borderId="14" xfId="721" applyFont="1" applyFill="1" applyBorder="1" applyAlignment="1">
      <alignment horizontal="left"/>
    </xf>
    <xf numFmtId="0" fontId="9" fillId="0" borderId="0" xfId="720" applyFont="1" applyFill="1" applyBorder="1" applyAlignment="1">
      <alignment horizontal="left"/>
    </xf>
    <xf numFmtId="0" fontId="9" fillId="0" borderId="3" xfId="720" applyFont="1" applyFill="1" applyBorder="1" applyAlignment="1">
      <alignment horizontal="left"/>
    </xf>
    <xf numFmtId="0" fontId="9" fillId="0" borderId="1" xfId="720" applyFont="1" applyFill="1" applyBorder="1" applyAlignment="1">
      <alignment horizontal="left"/>
    </xf>
    <xf numFmtId="0" fontId="9" fillId="0" borderId="0" xfId="0" applyFont="1" applyFill="1"/>
    <xf numFmtId="0" fontId="9" fillId="0" borderId="51" xfId="47" applyFont="1" applyFill="1" applyBorder="1" applyAlignment="1">
      <alignment horizontal="left" wrapText="1"/>
    </xf>
    <xf numFmtId="0" fontId="110" fillId="0" borderId="47" xfId="0" applyFont="1" applyFill="1" applyBorder="1" applyAlignment="1">
      <alignment horizontal="left" wrapText="1"/>
    </xf>
    <xf numFmtId="0" fontId="7" fillId="0" borderId="3" xfId="0" applyFont="1" applyFill="1" applyBorder="1" applyAlignment="1"/>
    <xf numFmtId="0" fontId="7" fillId="0" borderId="52" xfId="0" applyFont="1" applyBorder="1"/>
    <xf numFmtId="0" fontId="110" fillId="0" borderId="0" xfId="0" applyFont="1"/>
    <xf numFmtId="0" fontId="105" fillId="0" borderId="0" xfId="0" applyFont="1"/>
    <xf numFmtId="265" fontId="105" fillId="0" borderId="0" xfId="0" applyNumberFormat="1" applyFont="1"/>
    <xf numFmtId="0" fontId="8" fillId="83" borderId="47" xfId="720" applyFont="1" applyFill="1" applyBorder="1" applyAlignment="1">
      <alignment horizontal="left"/>
    </xf>
    <xf numFmtId="0" fontId="8" fillId="83" borderId="3" xfId="720" applyFont="1" applyFill="1" applyBorder="1" applyAlignment="1">
      <alignment horizontal="center"/>
    </xf>
    <xf numFmtId="0" fontId="8" fillId="83" borderId="14" xfId="720" applyFont="1" applyFill="1" applyBorder="1" applyAlignment="1">
      <alignment horizontal="left"/>
    </xf>
    <xf numFmtId="0" fontId="8" fillId="83" borderId="0" xfId="720" applyFont="1" applyFill="1" applyBorder="1" applyAlignment="1">
      <alignment horizontal="center"/>
    </xf>
    <xf numFmtId="0" fontId="9" fillId="83" borderId="14" xfId="720" applyFont="1" applyFill="1" applyBorder="1" applyAlignment="1">
      <alignment horizontal="center"/>
    </xf>
    <xf numFmtId="0" fontId="9" fillId="83" borderId="0" xfId="720" applyFont="1" applyFill="1" applyBorder="1" applyAlignment="1">
      <alignment horizontal="center"/>
    </xf>
    <xf numFmtId="0" fontId="7" fillId="83" borderId="0" xfId="0" applyFont="1" applyFill="1"/>
    <xf numFmtId="0" fontId="8" fillId="83" borderId="14" xfId="720" applyFont="1" applyFill="1" applyBorder="1" applyAlignment="1">
      <alignment horizontal="center"/>
    </xf>
    <xf numFmtId="0" fontId="9" fillId="83" borderId="49" xfId="720" applyFont="1" applyFill="1" applyBorder="1" applyAlignment="1">
      <alignment horizontal="center"/>
    </xf>
    <xf numFmtId="0" fontId="9" fillId="83" borderId="1" xfId="720" applyFont="1" applyFill="1" applyBorder="1" applyAlignment="1">
      <alignment horizontal="center"/>
    </xf>
    <xf numFmtId="0" fontId="7" fillId="83" borderId="8" xfId="799" applyFont="1" applyFill="1" applyBorder="1"/>
    <xf numFmtId="0" fontId="7" fillId="83" borderId="0" xfId="0" applyFont="1" applyFill="1" applyBorder="1"/>
    <xf numFmtId="0" fontId="8" fillId="83" borderId="0" xfId="0" applyFont="1" applyFill="1" applyBorder="1" applyAlignment="1">
      <alignment horizontal="center"/>
    </xf>
    <xf numFmtId="44" fontId="9" fillId="0" borderId="3" xfId="2" applyNumberFormat="1" applyFont="1" applyFill="1" applyBorder="1" applyAlignment="1">
      <alignment horizontal="center"/>
    </xf>
    <xf numFmtId="0" fontId="7" fillId="81" borderId="0" xfId="799" applyFont="1" applyFill="1"/>
    <xf numFmtId="0" fontId="9" fillId="0" borderId="47" xfId="2108" applyFont="1" applyFill="1" applyBorder="1" applyAlignment="1">
      <alignment horizontal="left"/>
    </xf>
    <xf numFmtId="10" fontId="9" fillId="0" borderId="3" xfId="1799" applyNumberFormat="1" applyFont="1" applyFill="1" applyBorder="1" applyAlignment="1">
      <alignment horizontal="center" vertical="center"/>
    </xf>
    <xf numFmtId="10" fontId="9" fillId="0" borderId="3" xfId="2831" applyNumberFormat="1" applyFont="1" applyFill="1" applyBorder="1" applyAlignment="1">
      <alignment horizontal="center"/>
    </xf>
    <xf numFmtId="168" fontId="8" fillId="0" borderId="0" xfId="1407" applyFont="1" applyFill="1" applyBorder="1" applyAlignment="1">
      <alignment horizontal="left"/>
    </xf>
    <xf numFmtId="6" fontId="9" fillId="0" borderId="0" xfId="2" applyNumberFormat="1" applyFont="1" applyFill="1" applyBorder="1"/>
    <xf numFmtId="0" fontId="8" fillId="83" borderId="52" xfId="720" applyFont="1" applyFill="1" applyBorder="1" applyAlignment="1">
      <alignment horizontal="center"/>
    </xf>
    <xf numFmtId="0" fontId="9" fillId="0" borderId="52" xfId="0" applyFont="1" applyFill="1" applyBorder="1"/>
    <xf numFmtId="44" fontId="9" fillId="0" borderId="14" xfId="720" applyNumberFormat="1" applyFont="1" applyFill="1" applyBorder="1" applyAlignment="1">
      <alignment horizontal="center"/>
    </xf>
    <xf numFmtId="44" fontId="9" fillId="0" borderId="50" xfId="400" applyNumberFormat="1" applyFont="1" applyFill="1" applyBorder="1" applyAlignment="1">
      <alignment horizontal="center"/>
    </xf>
    <xf numFmtId="0" fontId="9" fillId="0" borderId="52" xfId="720" applyFont="1" applyFill="1" applyBorder="1" applyAlignment="1">
      <alignment horizontal="center"/>
    </xf>
    <xf numFmtId="0" fontId="9" fillId="0" borderId="20" xfId="720" applyFont="1" applyFill="1" applyBorder="1" applyAlignment="1">
      <alignment horizontal="center"/>
    </xf>
    <xf numFmtId="0" fontId="9" fillId="0" borderId="48" xfId="720" applyFont="1" applyFill="1" applyBorder="1" applyAlignment="1">
      <alignment horizontal="center"/>
    </xf>
    <xf numFmtId="0" fontId="7" fillId="0" borderId="50" xfId="0" applyFont="1" applyFill="1" applyBorder="1"/>
    <xf numFmtId="0" fontId="8" fillId="0" borderId="1" xfId="0" applyFont="1" applyFill="1" applyBorder="1"/>
    <xf numFmtId="44" fontId="9" fillId="0" borderId="52" xfId="2" applyFont="1" applyFill="1" applyBorder="1"/>
    <xf numFmtId="44" fontId="9" fillId="0" borderId="20" xfId="2" applyFont="1" applyFill="1" applyBorder="1"/>
    <xf numFmtId="0" fontId="7" fillId="0" borderId="48" xfId="0" applyFont="1" applyFill="1" applyBorder="1"/>
    <xf numFmtId="44" fontId="9" fillId="0" borderId="0" xfId="721" applyNumberFormat="1" applyFont="1" applyFill="1" applyBorder="1" applyAlignment="1">
      <alignment horizontal="center"/>
    </xf>
    <xf numFmtId="44" fontId="105" fillId="0" borderId="0" xfId="0" applyNumberFormat="1" applyFont="1" applyFill="1" applyBorder="1"/>
    <xf numFmtId="10" fontId="9" fillId="0" borderId="47" xfId="721" applyNumberFormat="1" applyFont="1" applyFill="1" applyBorder="1" applyAlignment="1">
      <alignment horizontal="center"/>
    </xf>
    <xf numFmtId="10" fontId="9" fillId="0" borderId="3" xfId="721" applyNumberFormat="1" applyFont="1" applyFill="1" applyBorder="1" applyAlignment="1">
      <alignment horizontal="center"/>
    </xf>
    <xf numFmtId="10" fontId="9" fillId="0" borderId="52" xfId="721" applyNumberFormat="1" applyFont="1" applyFill="1" applyBorder="1" applyAlignment="1">
      <alignment horizontal="center"/>
    </xf>
    <xf numFmtId="0" fontId="110" fillId="0" borderId="0" xfId="0" applyFont="1" applyBorder="1"/>
    <xf numFmtId="44" fontId="9" fillId="0" borderId="3" xfId="2" applyNumberFormat="1" applyFont="1" applyFill="1" applyBorder="1"/>
    <xf numFmtId="0" fontId="8" fillId="0" borderId="0" xfId="720" applyFont="1" applyFill="1" applyAlignment="1">
      <alignment horizontal="center"/>
    </xf>
    <xf numFmtId="0" fontId="9" fillId="0" borderId="14" xfId="2108" applyFont="1" applyFill="1" applyBorder="1" applyAlignment="1">
      <alignment horizontal="left"/>
    </xf>
    <xf numFmtId="10" fontId="155" fillId="0" borderId="3" xfId="1624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0" fillId="0" borderId="0" xfId="0" applyFont="1" applyFill="1" applyBorder="1"/>
    <xf numFmtId="44" fontId="8" fillId="0" borderId="0" xfId="2" applyFont="1" applyFill="1" applyAlignment="1">
      <alignment horizontal="center"/>
    </xf>
    <xf numFmtId="44" fontId="7" fillId="81" borderId="0" xfId="2" applyFont="1" applyFill="1"/>
    <xf numFmtId="44" fontId="8" fillId="83" borderId="47" xfId="2" applyFont="1" applyFill="1" applyBorder="1" applyAlignment="1">
      <alignment horizontal="center"/>
    </xf>
    <xf numFmtId="44" fontId="8" fillId="83" borderId="19" xfId="2" applyFont="1" applyFill="1" applyBorder="1" applyAlignment="1">
      <alignment horizontal="center"/>
    </xf>
    <xf numFmtId="44" fontId="9" fillId="0" borderId="51" xfId="2" applyFont="1" applyFill="1" applyBorder="1" applyAlignment="1">
      <alignment horizontal="center"/>
    </xf>
    <xf numFmtId="44" fontId="9" fillId="0" borderId="19" xfId="2" applyFont="1" applyFill="1" applyBorder="1" applyAlignment="1">
      <alignment horizontal="center"/>
    </xf>
    <xf numFmtId="44" fontId="9" fillId="0" borderId="53" xfId="2" applyFont="1" applyFill="1" applyBorder="1" applyAlignment="1">
      <alignment horizontal="center"/>
    </xf>
    <xf numFmtId="44" fontId="9" fillId="0" borderId="13" xfId="2" applyFont="1" applyFill="1" applyBorder="1" applyAlignment="1">
      <alignment horizontal="center"/>
    </xf>
    <xf numFmtId="44" fontId="9" fillId="0" borderId="0" xfId="2" applyFont="1" applyFill="1" applyAlignment="1">
      <alignment horizontal="center"/>
    </xf>
    <xf numFmtId="44" fontId="7" fillId="0" borderId="0" xfId="2" applyFont="1" applyFill="1"/>
    <xf numFmtId="44" fontId="8" fillId="0" borderId="19" xfId="2" applyFont="1" applyFill="1" applyBorder="1" applyAlignment="1">
      <alignment horizontal="center"/>
    </xf>
    <xf numFmtId="44" fontId="9" fillId="0" borderId="47" xfId="2" applyFont="1" applyFill="1" applyBorder="1" applyAlignment="1">
      <alignment horizontal="center"/>
    </xf>
    <xf numFmtId="44" fontId="8" fillId="83" borderId="54" xfId="2" applyFont="1" applyFill="1" applyBorder="1" applyAlignment="1">
      <alignment horizontal="center"/>
    </xf>
    <xf numFmtId="44" fontId="7" fillId="0" borderId="3" xfId="2" applyFont="1" applyFill="1" applyBorder="1" applyAlignment="1">
      <alignment wrapText="1"/>
    </xf>
    <xf numFmtId="44" fontId="7" fillId="0" borderId="0" xfId="2" applyFont="1" applyBorder="1"/>
    <xf numFmtId="44" fontId="7" fillId="0" borderId="1" xfId="2" applyFont="1" applyBorder="1"/>
    <xf numFmtId="44" fontId="7" fillId="0" borderId="0" xfId="2" applyFont="1" applyFill="1" applyBorder="1"/>
    <xf numFmtId="44" fontId="7" fillId="0" borderId="0" xfId="2" applyFont="1"/>
    <xf numFmtId="168" fontId="9" fillId="0" borderId="3" xfId="1407" applyFont="1" applyFill="1" applyBorder="1" applyAlignment="1">
      <alignment horizontal="left"/>
    </xf>
    <xf numFmtId="0" fontId="9" fillId="0" borderId="1" xfId="0" applyFont="1" applyFill="1" applyBorder="1"/>
    <xf numFmtId="0" fontId="155" fillId="0" borderId="47" xfId="720" applyFont="1" applyFill="1" applyBorder="1" applyAlignment="1">
      <alignment horizontal="left"/>
    </xf>
    <xf numFmtId="44" fontId="106" fillId="0" borderId="0" xfId="2" applyFont="1" applyFill="1" applyBorder="1" applyAlignment="1">
      <alignment horizontal="center"/>
    </xf>
    <xf numFmtId="44" fontId="157" fillId="0" borderId="0" xfId="720" applyNumberFormat="1" applyFont="1" applyFill="1" applyBorder="1" applyAlignment="1">
      <alignment horizontal="center"/>
    </xf>
    <xf numFmtId="44" fontId="157" fillId="0" borderId="0" xfId="2" applyFont="1" applyFill="1" applyBorder="1" applyAlignment="1">
      <alignment horizontal="center"/>
    </xf>
    <xf numFmtId="0" fontId="156" fillId="0" borderId="0" xfId="720" applyFont="1" applyFill="1" applyBorder="1" applyAlignment="1">
      <alignment horizontal="left"/>
    </xf>
    <xf numFmtId="0" fontId="8" fillId="85" borderId="0" xfId="721" applyFont="1" applyFill="1" applyAlignment="1">
      <alignment horizontal="left"/>
    </xf>
    <xf numFmtId="0" fontId="7" fillId="85" borderId="0" xfId="799" applyFont="1" applyFill="1"/>
    <xf numFmtId="44" fontId="7" fillId="85" borderId="0" xfId="2" applyFont="1" applyFill="1"/>
    <xf numFmtId="44" fontId="9" fillId="0" borderId="50" xfId="2" applyFont="1" applyFill="1" applyBorder="1"/>
    <xf numFmtId="44" fontId="156" fillId="83" borderId="19" xfId="2" applyFont="1" applyFill="1" applyBorder="1" applyAlignment="1">
      <alignment horizontal="center"/>
    </xf>
    <xf numFmtId="44" fontId="9" fillId="0" borderId="52" xfId="2" applyFont="1" applyFill="1" applyBorder="1" applyAlignment="1">
      <alignment horizontal="center"/>
    </xf>
    <xf numFmtId="0" fontId="111" fillId="0" borderId="0" xfId="0" applyFont="1" applyBorder="1"/>
    <xf numFmtId="0" fontId="9" fillId="0" borderId="51" xfId="2108" applyFont="1" applyFill="1" applyBorder="1" applyAlignment="1">
      <alignment horizontal="left"/>
    </xf>
    <xf numFmtId="44" fontId="9" fillId="0" borderId="20" xfId="2" applyNumberFormat="1" applyFont="1" applyFill="1" applyBorder="1" applyAlignment="1">
      <alignment horizontal="center"/>
    </xf>
    <xf numFmtId="44" fontId="9" fillId="0" borderId="50" xfId="2" applyNumberFormat="1" applyFont="1" applyFill="1" applyBorder="1" applyAlignment="1">
      <alignment horizontal="center"/>
    </xf>
    <xf numFmtId="44" fontId="9" fillId="0" borderId="0" xfId="2" applyNumberFormat="1" applyFont="1" applyFill="1" applyBorder="1" applyAlignment="1">
      <alignment horizontal="right"/>
    </xf>
    <xf numFmtId="44" fontId="111" fillId="0" borderId="0" xfId="799" applyNumberFormat="1" applyFont="1" applyFill="1" applyAlignment="1">
      <alignment horizontal="left"/>
    </xf>
    <xf numFmtId="44" fontId="9" fillId="0" borderId="13" xfId="2" applyNumberFormat="1" applyFont="1" applyFill="1" applyBorder="1" applyAlignment="1">
      <alignment horizontal="center"/>
    </xf>
    <xf numFmtId="0" fontId="156" fillId="0" borderId="0" xfId="720" applyFont="1" applyFill="1" applyAlignment="1">
      <alignment horizontal="left"/>
    </xf>
    <xf numFmtId="0" fontId="156" fillId="0" borderId="0" xfId="799" applyFont="1" applyFill="1"/>
    <xf numFmtId="0" fontId="159" fillId="0" borderId="0" xfId="799" applyFont="1" applyFill="1" applyAlignment="1">
      <alignment horizontal="left"/>
    </xf>
    <xf numFmtId="3" fontId="159" fillId="0" borderId="0" xfId="720" applyNumberFormat="1" applyFont="1" applyFill="1" applyAlignment="1">
      <alignment horizontal="center"/>
    </xf>
    <xf numFmtId="44" fontId="159" fillId="0" borderId="0" xfId="2" applyFont="1" applyFill="1"/>
    <xf numFmtId="0" fontId="159" fillId="0" borderId="0" xfId="799" applyFont="1" applyFill="1"/>
    <xf numFmtId="164" fontId="9" fillId="0" borderId="13" xfId="387" applyNumberFormat="1" applyFont="1" applyFill="1" applyBorder="1" applyAlignment="1">
      <alignment horizontal="right"/>
    </xf>
    <xf numFmtId="44" fontId="106" fillId="0" borderId="13" xfId="2" applyNumberFormat="1" applyFont="1" applyFill="1" applyBorder="1" applyAlignment="1">
      <alignment horizontal="center"/>
    </xf>
    <xf numFmtId="44" fontId="156" fillId="83" borderId="47" xfId="2" applyFont="1" applyFill="1" applyBorder="1" applyAlignment="1">
      <alignment horizontal="center"/>
    </xf>
    <xf numFmtId="44" fontId="8" fillId="84" borderId="19" xfId="2" applyFont="1" applyFill="1" applyBorder="1" applyAlignment="1">
      <alignment horizontal="center"/>
    </xf>
    <xf numFmtId="44" fontId="9" fillId="0" borderId="13" xfId="387" applyNumberFormat="1" applyFont="1" applyFill="1" applyBorder="1"/>
    <xf numFmtId="44" fontId="9" fillId="0" borderId="55" xfId="2" applyNumberFormat="1" applyFont="1" applyFill="1" applyBorder="1"/>
    <xf numFmtId="44" fontId="9" fillId="0" borderId="55" xfId="47" applyNumberFormat="1" applyFont="1" applyFill="1" applyBorder="1"/>
    <xf numFmtId="44" fontId="9" fillId="0" borderId="13" xfId="47" applyNumberFormat="1" applyFont="1" applyFill="1" applyBorder="1"/>
    <xf numFmtId="44" fontId="9" fillId="0" borderId="51" xfId="2" applyNumberFormat="1" applyFont="1" applyFill="1" applyBorder="1"/>
    <xf numFmtId="44" fontId="9" fillId="0" borderId="13" xfId="721" applyNumberFormat="1" applyFont="1" applyFill="1" applyBorder="1"/>
    <xf numFmtId="44" fontId="9" fillId="0" borderId="13" xfId="2" applyFont="1" applyFill="1" applyBorder="1" applyAlignment="1">
      <alignment vertical="center"/>
    </xf>
    <xf numFmtId="44" fontId="106" fillId="0" borderId="13" xfId="2" applyFont="1" applyFill="1" applyBorder="1" applyAlignment="1">
      <alignment horizontal="center"/>
    </xf>
    <xf numFmtId="44" fontId="106" fillId="0" borderId="13" xfId="2" applyFont="1" applyFill="1" applyBorder="1"/>
    <xf numFmtId="0" fontId="8" fillId="83" borderId="56" xfId="720" applyFont="1" applyFill="1" applyBorder="1" applyAlignment="1">
      <alignment horizontal="center"/>
    </xf>
    <xf numFmtId="0" fontId="8" fillId="83" borderId="8" xfId="720" applyFont="1" applyFill="1" applyBorder="1" applyAlignment="1">
      <alignment horizontal="center"/>
    </xf>
    <xf numFmtId="0" fontId="8" fillId="0" borderId="0" xfId="720" applyFont="1" applyFill="1" applyAlignment="1">
      <alignment horizontal="center"/>
    </xf>
    <xf numFmtId="0" fontId="8" fillId="83" borderId="57" xfId="720" applyFont="1" applyFill="1" applyBorder="1" applyAlignment="1">
      <alignment horizontal="center"/>
    </xf>
  </cellXfs>
  <cellStyles count="32511">
    <cellStyle name="_x0013_" xfId="1738"/>
    <cellStyle name="_x0013_ 2" xfId="25646"/>
    <cellStyle name="_x0013_ 2 2" xfId="25647"/>
    <cellStyle name="_x0013_ 3" xfId="25648"/>
    <cellStyle name="_x0013_ 4" xfId="25649"/>
    <cellStyle name="_x0013__2012-ETn-CS-MDS-16-Northeast Grid-PEEM CWIP in RB 10-7-2011 CRC" xfId="25650"/>
    <cellStyle name="_x0013__2013 ED Capital Projects By Month" xfId="25651"/>
    <cellStyle name="_x0013__Input" xfId="25652"/>
    <cellStyle name="_x0013__TPIS Report_April_2013" xfId="25653"/>
    <cellStyle name="_x0013__TPIS Report_February_2013Ver2" xfId="25654"/>
    <cellStyle name="_x0013__TPIS Report_May_2013-v2 (2)" xfId="25655"/>
    <cellStyle name="_x0013__TPIS TLC_Gloria File" xfId="25656"/>
    <cellStyle name="_x0013__TPIS TLC_Gloria File rev2" xfId="25657"/>
    <cellStyle name="_x0013__TPIS TLC_Gloria File rev2 (3)" xfId="25658"/>
    <cellStyle name="¢ Currency [1]" xfId="4"/>
    <cellStyle name="¢ Currency [2]" xfId="5"/>
    <cellStyle name="¢ Currency [3]" xfId="6"/>
    <cellStyle name="£ Currency [0]" xfId="7"/>
    <cellStyle name="£ Currency [1]" xfId="8"/>
    <cellStyle name="£ Currency [2]" xfId="9"/>
    <cellStyle name="=C:\WINNT35\SYSTEM32\COMMAND.COM" xfId="10"/>
    <cellStyle name="20% - Accent1 2" xfId="11"/>
    <cellStyle name="20% - Accent1 2 2" xfId="12"/>
    <cellStyle name="20% - Accent1 2 2 2" xfId="25661"/>
    <cellStyle name="20% - Accent1 2 2 2 2" xfId="25992"/>
    <cellStyle name="20% - Accent1 2 2 3" xfId="25662"/>
    <cellStyle name="20% - Accent1 2 2 4" xfId="25663"/>
    <cellStyle name="20% - Accent1 2 2 5" xfId="25660"/>
    <cellStyle name="20% - Accent1 2 3" xfId="25664"/>
    <cellStyle name="20% - Accent1 2 3 2" xfId="25993"/>
    <cellStyle name="20% - Accent1 2 4" xfId="25665"/>
    <cellStyle name="20% - Accent1 2 5" xfId="25666"/>
    <cellStyle name="20% - Accent1 2 6" xfId="26192"/>
    <cellStyle name="20% - Accent1 2 7" xfId="25659"/>
    <cellStyle name="20% - Accent1 3" xfId="26634"/>
    <cellStyle name="20% - Accent1 4" xfId="26635"/>
    <cellStyle name="20% - Accent1 5" xfId="26636"/>
    <cellStyle name="20% - Accent1 5 2" xfId="26637"/>
    <cellStyle name="20% - Accent1 5 2 2" xfId="26638"/>
    <cellStyle name="20% - Accent1 5 2 3" xfId="26639"/>
    <cellStyle name="20% - Accent1 5 3" xfId="26640"/>
    <cellStyle name="20% - Accent1 5 4" xfId="26641"/>
    <cellStyle name="20% - Accent1 5 5" xfId="26642"/>
    <cellStyle name="20% - Accent1 6" xfId="26643"/>
    <cellStyle name="20% - Accent1 7" xfId="26644"/>
    <cellStyle name="20% - Accent1 8" xfId="26645"/>
    <cellStyle name="20% - Accent1 9" xfId="26646"/>
    <cellStyle name="20% - Accent2 2" xfId="13"/>
    <cellStyle name="20% - Accent2 2 2" xfId="14"/>
    <cellStyle name="20% - Accent2 2 2 2" xfId="25669"/>
    <cellStyle name="20% - Accent2 2 2 2 2" xfId="25994"/>
    <cellStyle name="20% - Accent2 2 2 3" xfId="25670"/>
    <cellStyle name="20% - Accent2 2 2 4" xfId="25671"/>
    <cellStyle name="20% - Accent2 2 2 5" xfId="25668"/>
    <cellStyle name="20% - Accent2 2 3" xfId="25672"/>
    <cellStyle name="20% - Accent2 2 3 2" xfId="25995"/>
    <cellStyle name="20% - Accent2 2 4" xfId="25673"/>
    <cellStyle name="20% - Accent2 2 5" xfId="25674"/>
    <cellStyle name="20% - Accent2 2 6" xfId="26193"/>
    <cellStyle name="20% - Accent2 2 7" xfId="25667"/>
    <cellStyle name="20% - Accent2 3" xfId="26647"/>
    <cellStyle name="20% - Accent2 4" xfId="26648"/>
    <cellStyle name="20% - Accent2 5" xfId="26649"/>
    <cellStyle name="20% - Accent2 5 2" xfId="26650"/>
    <cellStyle name="20% - Accent2 5 2 2" xfId="26651"/>
    <cellStyle name="20% - Accent2 5 2 3" xfId="26652"/>
    <cellStyle name="20% - Accent2 5 3" xfId="26653"/>
    <cellStyle name="20% - Accent2 5 4" xfId="26654"/>
    <cellStyle name="20% - Accent2 5 5" xfId="26655"/>
    <cellStyle name="20% - Accent2 6" xfId="26656"/>
    <cellStyle name="20% - Accent2 7" xfId="26657"/>
    <cellStyle name="20% - Accent2 8" xfId="26658"/>
    <cellStyle name="20% - Accent2 9" xfId="26659"/>
    <cellStyle name="20% - Accent3 2" xfId="15"/>
    <cellStyle name="20% - Accent3 2 2" xfId="16"/>
    <cellStyle name="20% - Accent3 2 2 2" xfId="25676"/>
    <cellStyle name="20% - Accent3 2 2 2 2" xfId="25996"/>
    <cellStyle name="20% - Accent3 2 2 3" xfId="25677"/>
    <cellStyle name="20% - Accent3 2 2 4" xfId="25678"/>
    <cellStyle name="20% - Accent3 2 2 5" xfId="25675"/>
    <cellStyle name="20% - Accent3 2 3" xfId="25679"/>
    <cellStyle name="20% - Accent3 2 3 2" xfId="25997"/>
    <cellStyle name="20% - Accent3 2 4" xfId="25680"/>
    <cellStyle name="20% - Accent3 2 5" xfId="25681"/>
    <cellStyle name="20% - Accent3 2 6" xfId="26194"/>
    <cellStyle name="20% - Accent3 3" xfId="26660"/>
    <cellStyle name="20% - Accent3 4" xfId="26661"/>
    <cellStyle name="20% - Accent3 5" xfId="26662"/>
    <cellStyle name="20% - Accent3 5 2" xfId="26663"/>
    <cellStyle name="20% - Accent3 5 2 2" xfId="26664"/>
    <cellStyle name="20% - Accent3 5 2 3" xfId="26665"/>
    <cellStyle name="20% - Accent3 5 3" xfId="26666"/>
    <cellStyle name="20% - Accent3 5 4" xfId="26667"/>
    <cellStyle name="20% - Accent3 5 5" xfId="26668"/>
    <cellStyle name="20% - Accent3 6" xfId="26669"/>
    <cellStyle name="20% - Accent3 7" xfId="26670"/>
    <cellStyle name="20% - Accent3 8" xfId="26671"/>
    <cellStyle name="20% - Accent3 9" xfId="26672"/>
    <cellStyle name="20% - Accent4 2" xfId="17"/>
    <cellStyle name="20% - Accent4 2 2" xfId="18"/>
    <cellStyle name="20% - Accent4 2 2 2" xfId="25684"/>
    <cellStyle name="20% - Accent4 2 2 2 2" xfId="25998"/>
    <cellStyle name="20% - Accent4 2 2 3" xfId="25685"/>
    <cellStyle name="20% - Accent4 2 2 4" xfId="25686"/>
    <cellStyle name="20% - Accent4 2 2 5" xfId="25683"/>
    <cellStyle name="20% - Accent4 2 3" xfId="25687"/>
    <cellStyle name="20% - Accent4 2 3 2" xfId="25999"/>
    <cellStyle name="20% - Accent4 2 4" xfId="25688"/>
    <cellStyle name="20% - Accent4 2 5" xfId="25689"/>
    <cellStyle name="20% - Accent4 2 6" xfId="26195"/>
    <cellStyle name="20% - Accent4 2 7" xfId="25682"/>
    <cellStyle name="20% - Accent4 3" xfId="26673"/>
    <cellStyle name="20% - Accent4 4" xfId="26674"/>
    <cellStyle name="20% - Accent4 5" xfId="26675"/>
    <cellStyle name="20% - Accent4 5 2" xfId="26676"/>
    <cellStyle name="20% - Accent4 5 2 2" xfId="26677"/>
    <cellStyle name="20% - Accent4 5 2 3" xfId="26678"/>
    <cellStyle name="20% - Accent4 5 3" xfId="26679"/>
    <cellStyle name="20% - Accent4 5 4" xfId="26680"/>
    <cellStyle name="20% - Accent4 5 5" xfId="26681"/>
    <cellStyle name="20% - Accent4 6" xfId="26682"/>
    <cellStyle name="20% - Accent4 7" xfId="26683"/>
    <cellStyle name="20% - Accent4 8" xfId="26684"/>
    <cellStyle name="20% - Accent4 9" xfId="26685"/>
    <cellStyle name="20% - Accent5 2" xfId="19"/>
    <cellStyle name="20% - Accent5 2 2" xfId="20"/>
    <cellStyle name="20% - Accent5 2 2 2" xfId="25692"/>
    <cellStyle name="20% - Accent5 2 2 2 2" xfId="26000"/>
    <cellStyle name="20% - Accent5 2 2 3" xfId="25693"/>
    <cellStyle name="20% - Accent5 2 2 4" xfId="25694"/>
    <cellStyle name="20% - Accent5 2 2 5" xfId="25691"/>
    <cellStyle name="20% - Accent5 2 3" xfId="25695"/>
    <cellStyle name="20% - Accent5 2 3 2" xfId="26001"/>
    <cellStyle name="20% - Accent5 2 4" xfId="25696"/>
    <cellStyle name="20% - Accent5 2 5" xfId="25697"/>
    <cellStyle name="20% - Accent5 2 6" xfId="26196"/>
    <cellStyle name="20% - Accent5 2 7" xfId="25690"/>
    <cellStyle name="20% - Accent5 3" xfId="26686"/>
    <cellStyle name="20% - Accent5 4" xfId="26687"/>
    <cellStyle name="20% - Accent5 5" xfId="26688"/>
    <cellStyle name="20% - Accent5 5 2" xfId="26689"/>
    <cellStyle name="20% - Accent5 5 2 2" xfId="26690"/>
    <cellStyle name="20% - Accent5 5 2 3" xfId="26691"/>
    <cellStyle name="20% - Accent5 5 3" xfId="26692"/>
    <cellStyle name="20% - Accent5 5 4" xfId="26693"/>
    <cellStyle name="20% - Accent5 5 5" xfId="26694"/>
    <cellStyle name="20% - Accent5 6" xfId="26695"/>
    <cellStyle name="20% - Accent5 7" xfId="26696"/>
    <cellStyle name="20% - Accent5 8" xfId="26697"/>
    <cellStyle name="20% - Accent5 9" xfId="26698"/>
    <cellStyle name="20% - Accent6 2" xfId="21"/>
    <cellStyle name="20% - Accent6 2 2" xfId="22"/>
    <cellStyle name="20% - Accent6 2 2 2" xfId="25700"/>
    <cellStyle name="20% - Accent6 2 2 2 2" xfId="26003"/>
    <cellStyle name="20% - Accent6 2 2 3" xfId="26002"/>
    <cellStyle name="20% - Accent6 2 2 4" xfId="26699"/>
    <cellStyle name="20% - Accent6 2 2 5" xfId="25699"/>
    <cellStyle name="20% - Accent6 2 3" xfId="25701"/>
    <cellStyle name="20% - Accent6 2 3 2" xfId="26004"/>
    <cellStyle name="20% - Accent6 2 4" xfId="25702"/>
    <cellStyle name="20% - Accent6 2 5" xfId="26197"/>
    <cellStyle name="20% - Accent6 2 6" xfId="25698"/>
    <cellStyle name="20% - Accent6 3" xfId="26700"/>
    <cellStyle name="20% - Accent6 4" xfId="26701"/>
    <cellStyle name="20% - Accent6 5" xfId="26702"/>
    <cellStyle name="20% - Accent6 5 2" xfId="26703"/>
    <cellStyle name="20% - Accent6 5 2 2" xfId="26704"/>
    <cellStyle name="20% - Accent6 5 2 3" xfId="26705"/>
    <cellStyle name="20% - Accent6 5 3" xfId="26706"/>
    <cellStyle name="20% - Accent6 5 4" xfId="26707"/>
    <cellStyle name="20% - Accent6 5 5" xfId="26708"/>
    <cellStyle name="20% - Accent6 6" xfId="26709"/>
    <cellStyle name="20% - Accent6 7" xfId="26710"/>
    <cellStyle name="20% - Accent6 8" xfId="26711"/>
    <cellStyle name="20% - Accent6 9" xfId="26712"/>
    <cellStyle name="40% - Accent1 2" xfId="23"/>
    <cellStyle name="40% - Accent1 2 2" xfId="24"/>
    <cellStyle name="40% - Accent1 2 2 2" xfId="25705"/>
    <cellStyle name="40% - Accent1 2 2 2 2" xfId="26005"/>
    <cellStyle name="40% - Accent1 2 2 3" xfId="25706"/>
    <cellStyle name="40% - Accent1 2 2 4" xfId="25707"/>
    <cellStyle name="40% - Accent1 2 2 5" xfId="25704"/>
    <cellStyle name="40% - Accent1 2 3" xfId="25708"/>
    <cellStyle name="40% - Accent1 2 3 2" xfId="26006"/>
    <cellStyle name="40% - Accent1 2 4" xfId="25709"/>
    <cellStyle name="40% - Accent1 2 5" xfId="25710"/>
    <cellStyle name="40% - Accent1 2 6" xfId="26198"/>
    <cellStyle name="40% - Accent1 2 7" xfId="25703"/>
    <cellStyle name="40% - Accent1 3" xfId="26713"/>
    <cellStyle name="40% - Accent1 4" xfId="26714"/>
    <cellStyle name="40% - Accent1 5" xfId="26715"/>
    <cellStyle name="40% - Accent1 5 2" xfId="26716"/>
    <cellStyle name="40% - Accent1 5 2 2" xfId="26717"/>
    <cellStyle name="40% - Accent1 5 2 3" xfId="26718"/>
    <cellStyle name="40% - Accent1 5 3" xfId="26719"/>
    <cellStyle name="40% - Accent1 5 4" xfId="26720"/>
    <cellStyle name="40% - Accent1 5 5" xfId="26721"/>
    <cellStyle name="40% - Accent1 6" xfId="26722"/>
    <cellStyle name="40% - Accent1 7" xfId="26723"/>
    <cellStyle name="40% - Accent1 8" xfId="26724"/>
    <cellStyle name="40% - Accent1 9" xfId="26725"/>
    <cellStyle name="40% - Accent2 2" xfId="25"/>
    <cellStyle name="40% - Accent2 2 2" xfId="26"/>
    <cellStyle name="40% - Accent2 2 2 2" xfId="25712"/>
    <cellStyle name="40% - Accent2 2 2 2 2" xfId="26008"/>
    <cellStyle name="40% - Accent2 2 2 3" xfId="26007"/>
    <cellStyle name="40% - Accent2 2 2 4" xfId="26726"/>
    <cellStyle name="40% - Accent2 2 2 5" xfId="25711"/>
    <cellStyle name="40% - Accent2 2 3" xfId="25713"/>
    <cellStyle name="40% - Accent2 2 3 2" xfId="26009"/>
    <cellStyle name="40% - Accent2 2 4" xfId="25714"/>
    <cellStyle name="40% - Accent2 2 5" xfId="26199"/>
    <cellStyle name="40% - Accent2 3" xfId="26727"/>
    <cellStyle name="40% - Accent2 4" xfId="26728"/>
    <cellStyle name="40% - Accent2 5" xfId="26729"/>
    <cellStyle name="40% - Accent2 5 2" xfId="26730"/>
    <cellStyle name="40% - Accent2 5 2 2" xfId="26731"/>
    <cellStyle name="40% - Accent2 5 2 3" xfId="26732"/>
    <cellStyle name="40% - Accent2 5 3" xfId="26733"/>
    <cellStyle name="40% - Accent2 5 4" xfId="26734"/>
    <cellStyle name="40% - Accent2 5 5" xfId="26735"/>
    <cellStyle name="40% - Accent2 6" xfId="26736"/>
    <cellStyle name="40% - Accent2 7" xfId="26737"/>
    <cellStyle name="40% - Accent2 8" xfId="26738"/>
    <cellStyle name="40% - Accent2 9" xfId="26739"/>
    <cellStyle name="40% - Accent3 2" xfId="27"/>
    <cellStyle name="40% - Accent3 2 2" xfId="28"/>
    <cellStyle name="40% - Accent3 2 2 2" xfId="25716"/>
    <cellStyle name="40% - Accent3 2 2 2 2" xfId="26010"/>
    <cellStyle name="40% - Accent3 2 2 3" xfId="25717"/>
    <cellStyle name="40% - Accent3 2 2 4" xfId="25718"/>
    <cellStyle name="40% - Accent3 2 2 5" xfId="25715"/>
    <cellStyle name="40% - Accent3 2 3" xfId="25719"/>
    <cellStyle name="40% - Accent3 2 3 2" xfId="26011"/>
    <cellStyle name="40% - Accent3 2 4" xfId="25720"/>
    <cellStyle name="40% - Accent3 2 5" xfId="25721"/>
    <cellStyle name="40% - Accent3 2 6" xfId="26200"/>
    <cellStyle name="40% - Accent3 3" xfId="26740"/>
    <cellStyle name="40% - Accent3 4" xfId="26741"/>
    <cellStyle name="40% - Accent3 5" xfId="26742"/>
    <cellStyle name="40% - Accent3 5 2" xfId="26743"/>
    <cellStyle name="40% - Accent3 5 2 2" xfId="26744"/>
    <cellStyle name="40% - Accent3 5 2 3" xfId="26745"/>
    <cellStyle name="40% - Accent3 5 3" xfId="26746"/>
    <cellStyle name="40% - Accent3 5 4" xfId="26747"/>
    <cellStyle name="40% - Accent3 5 5" xfId="26748"/>
    <cellStyle name="40% - Accent3 6" xfId="26749"/>
    <cellStyle name="40% - Accent3 7" xfId="26750"/>
    <cellStyle name="40% - Accent3 8" xfId="26751"/>
    <cellStyle name="40% - Accent3 9" xfId="26752"/>
    <cellStyle name="40% - Accent4 2" xfId="29"/>
    <cellStyle name="40% - Accent4 2 2" xfId="30"/>
    <cellStyle name="40% - Accent4 2 2 2" xfId="25724"/>
    <cellStyle name="40% - Accent4 2 2 2 2" xfId="26012"/>
    <cellStyle name="40% - Accent4 2 2 3" xfId="25725"/>
    <cellStyle name="40% - Accent4 2 2 4" xfId="25726"/>
    <cellStyle name="40% - Accent4 2 2 5" xfId="25723"/>
    <cellStyle name="40% - Accent4 2 3" xfId="25727"/>
    <cellStyle name="40% - Accent4 2 3 2" xfId="26013"/>
    <cellStyle name="40% - Accent4 2 4" xfId="25728"/>
    <cellStyle name="40% - Accent4 2 5" xfId="25729"/>
    <cellStyle name="40% - Accent4 2 6" xfId="26201"/>
    <cellStyle name="40% - Accent4 2 7" xfId="25722"/>
    <cellStyle name="40% - Accent4 3" xfId="26753"/>
    <cellStyle name="40% - Accent4 4" xfId="26754"/>
    <cellStyle name="40% - Accent4 5" xfId="26755"/>
    <cellStyle name="40% - Accent4 5 2" xfId="26756"/>
    <cellStyle name="40% - Accent4 5 2 2" xfId="26757"/>
    <cellStyle name="40% - Accent4 5 2 3" xfId="26758"/>
    <cellStyle name="40% - Accent4 5 3" xfId="26759"/>
    <cellStyle name="40% - Accent4 5 4" xfId="26760"/>
    <cellStyle name="40% - Accent4 5 5" xfId="26761"/>
    <cellStyle name="40% - Accent4 6" xfId="26762"/>
    <cellStyle name="40% - Accent4 7" xfId="26763"/>
    <cellStyle name="40% - Accent4 8" xfId="26764"/>
    <cellStyle name="40% - Accent4 9" xfId="26765"/>
    <cellStyle name="40% - Accent5 2" xfId="31"/>
    <cellStyle name="40% - Accent5 2 2" xfId="32"/>
    <cellStyle name="40% - Accent5 2 2 2" xfId="25732"/>
    <cellStyle name="40% - Accent5 2 2 2 2" xfId="26015"/>
    <cellStyle name="40% - Accent5 2 2 3" xfId="26014"/>
    <cellStyle name="40% - Accent5 2 2 4" xfId="26766"/>
    <cellStyle name="40% - Accent5 2 2 5" xfId="25731"/>
    <cellStyle name="40% - Accent5 2 3" xfId="25733"/>
    <cellStyle name="40% - Accent5 2 3 2" xfId="26016"/>
    <cellStyle name="40% - Accent5 2 4" xfId="25734"/>
    <cellStyle name="40% - Accent5 2 5" xfId="26202"/>
    <cellStyle name="40% - Accent5 2 6" xfId="25730"/>
    <cellStyle name="40% - Accent5 3" xfId="26767"/>
    <cellStyle name="40% - Accent5 4" xfId="26768"/>
    <cellStyle name="40% - Accent5 5" xfId="26769"/>
    <cellStyle name="40% - Accent5 5 2" xfId="26770"/>
    <cellStyle name="40% - Accent5 5 2 2" xfId="26771"/>
    <cellStyle name="40% - Accent5 5 2 3" xfId="26772"/>
    <cellStyle name="40% - Accent5 5 3" xfId="26773"/>
    <cellStyle name="40% - Accent5 5 4" xfId="26774"/>
    <cellStyle name="40% - Accent5 5 5" xfId="26775"/>
    <cellStyle name="40% - Accent5 6" xfId="26776"/>
    <cellStyle name="40% - Accent5 7" xfId="26777"/>
    <cellStyle name="40% - Accent5 8" xfId="26778"/>
    <cellStyle name="40% - Accent5 9" xfId="26779"/>
    <cellStyle name="40% - Accent6 2" xfId="33"/>
    <cellStyle name="40% - Accent6 2 2" xfId="34"/>
    <cellStyle name="40% - Accent6 2 2 2" xfId="25737"/>
    <cellStyle name="40% - Accent6 2 2 2 2" xfId="26017"/>
    <cellStyle name="40% - Accent6 2 2 3" xfId="25738"/>
    <cellStyle name="40% - Accent6 2 2 4" xfId="25739"/>
    <cellStyle name="40% - Accent6 2 2 5" xfId="25736"/>
    <cellStyle name="40% - Accent6 2 3" xfId="25740"/>
    <cellStyle name="40% - Accent6 2 3 2" xfId="26018"/>
    <cellStyle name="40% - Accent6 2 4" xfId="25741"/>
    <cellStyle name="40% - Accent6 2 5" xfId="25742"/>
    <cellStyle name="40% - Accent6 2 6" xfId="26203"/>
    <cellStyle name="40% - Accent6 2 7" xfId="25735"/>
    <cellStyle name="40% - Accent6 3" xfId="26780"/>
    <cellStyle name="40% - Accent6 4" xfId="26781"/>
    <cellStyle name="40% - Accent6 5" xfId="26782"/>
    <cellStyle name="40% - Accent6 5 2" xfId="26783"/>
    <cellStyle name="40% - Accent6 5 2 2" xfId="26784"/>
    <cellStyle name="40% - Accent6 5 2 3" xfId="26785"/>
    <cellStyle name="40% - Accent6 5 3" xfId="26786"/>
    <cellStyle name="40% - Accent6 5 4" xfId="26787"/>
    <cellStyle name="40% - Accent6 5 5" xfId="26788"/>
    <cellStyle name="40% - Accent6 6" xfId="26789"/>
    <cellStyle name="40% - Accent6 7" xfId="26790"/>
    <cellStyle name="40% - Accent6 8" xfId="26791"/>
    <cellStyle name="40% - Accent6 9" xfId="26792"/>
    <cellStyle name="60% - Accent1 2" xfId="35"/>
    <cellStyle name="60% - Accent1 2 2" xfId="36"/>
    <cellStyle name="60% - Accent1 2 2 2" xfId="25744"/>
    <cellStyle name="60% - Accent1 2 3" xfId="25745"/>
    <cellStyle name="60% - Accent1 2 4" xfId="25746"/>
    <cellStyle name="60% - Accent1 2 5" xfId="26204"/>
    <cellStyle name="60% - Accent1 2 6" xfId="25743"/>
    <cellStyle name="60% - Accent1 3" xfId="26793"/>
    <cellStyle name="60% - Accent1 4" xfId="26794"/>
    <cellStyle name="60% - Accent1 5" xfId="26795"/>
    <cellStyle name="60% - Accent1 6" xfId="26796"/>
    <cellStyle name="60% - Accent1 7" xfId="26797"/>
    <cellStyle name="60% - Accent1 8" xfId="26798"/>
    <cellStyle name="60% - Accent1 9" xfId="26799"/>
    <cellStyle name="60% - Accent2 2" xfId="37"/>
    <cellStyle name="60% - Accent2 2 2" xfId="38"/>
    <cellStyle name="60% - Accent2 2 2 2" xfId="26800"/>
    <cellStyle name="60% - Accent2 2 2 3" xfId="25748"/>
    <cellStyle name="60% - Accent2 2 3" xfId="25749"/>
    <cellStyle name="60% - Accent2 2 4" xfId="26205"/>
    <cellStyle name="60% - Accent2 2 5" xfId="25747"/>
    <cellStyle name="60% - Accent2 3" xfId="26801"/>
    <cellStyle name="60% - Accent2 4" xfId="26802"/>
    <cellStyle name="60% - Accent2 5" xfId="26803"/>
    <cellStyle name="60% - Accent2 6" xfId="26804"/>
    <cellStyle name="60% - Accent2 7" xfId="26805"/>
    <cellStyle name="60% - Accent2 8" xfId="26806"/>
    <cellStyle name="60% - Accent2 9" xfId="26807"/>
    <cellStyle name="60% - Accent3 2" xfId="39"/>
    <cellStyle name="60% - Accent3 2 2" xfId="40"/>
    <cellStyle name="60% - Accent3 2 2 2" xfId="25751"/>
    <cellStyle name="60% - Accent3 2 3" xfId="25752"/>
    <cellStyle name="60% - Accent3 2 4" xfId="25753"/>
    <cellStyle name="60% - Accent3 2 5" xfId="26206"/>
    <cellStyle name="60% - Accent3 2 6" xfId="25750"/>
    <cellStyle name="60% - Accent3 3" xfId="26808"/>
    <cellStyle name="60% - Accent3 4" xfId="26809"/>
    <cellStyle name="60% - Accent3 5" xfId="26810"/>
    <cellStyle name="60% - Accent3 6" xfId="26811"/>
    <cellStyle name="60% - Accent3 7" xfId="26812"/>
    <cellStyle name="60% - Accent3 8" xfId="26813"/>
    <cellStyle name="60% - Accent3 9" xfId="26814"/>
    <cellStyle name="60% - Accent4 2" xfId="41"/>
    <cellStyle name="60% - Accent4 2 2" xfId="42"/>
    <cellStyle name="60% - Accent4 2 2 2" xfId="25755"/>
    <cellStyle name="60% - Accent4 2 3" xfId="25756"/>
    <cellStyle name="60% - Accent4 2 4" xfId="25757"/>
    <cellStyle name="60% - Accent4 2 5" xfId="26207"/>
    <cellStyle name="60% - Accent4 2 6" xfId="25754"/>
    <cellStyle name="60% - Accent4 3" xfId="26815"/>
    <cellStyle name="60% - Accent4 4" xfId="26816"/>
    <cellStyle name="60% - Accent4 5" xfId="26817"/>
    <cellStyle name="60% - Accent4 6" xfId="26818"/>
    <cellStyle name="60% - Accent4 7" xfId="26819"/>
    <cellStyle name="60% - Accent4 8" xfId="26820"/>
    <cellStyle name="60% - Accent4 9" xfId="26821"/>
    <cellStyle name="60% - Accent5 2" xfId="43"/>
    <cellStyle name="60% - Accent5 2 2" xfId="44"/>
    <cellStyle name="60% - Accent5 2 2 2" xfId="26822"/>
    <cellStyle name="60% - Accent5 2 2 3" xfId="25759"/>
    <cellStyle name="60% - Accent5 2 3" xfId="25760"/>
    <cellStyle name="60% - Accent5 2 4" xfId="26208"/>
    <cellStyle name="60% - Accent5 2 5" xfId="25758"/>
    <cellStyle name="60% - Accent5 3" xfId="26823"/>
    <cellStyle name="60% - Accent5 4" xfId="26824"/>
    <cellStyle name="60% - Accent5 5" xfId="26825"/>
    <cellStyle name="60% - Accent5 6" xfId="26826"/>
    <cellStyle name="60% - Accent5 7" xfId="26827"/>
    <cellStyle name="60% - Accent5 8" xfId="26828"/>
    <cellStyle name="60% - Accent5 9" xfId="26829"/>
    <cellStyle name="60% - Accent6 2" xfId="45"/>
    <cellStyle name="60% - Accent6 2 2" xfId="46"/>
    <cellStyle name="60% - Accent6 2 2 2" xfId="25762"/>
    <cellStyle name="60% - Accent6 2 3" xfId="25763"/>
    <cellStyle name="60% - Accent6 2 4" xfId="25764"/>
    <cellStyle name="60% - Accent6 2 5" xfId="26209"/>
    <cellStyle name="60% - Accent6 2 6" xfId="25761"/>
    <cellStyle name="60% - Accent6 3" xfId="26830"/>
    <cellStyle name="60% - Accent6 4" xfId="26831"/>
    <cellStyle name="60% - Accent6 5" xfId="26832"/>
    <cellStyle name="60% - Accent6 6" xfId="26833"/>
    <cellStyle name="60% - Accent6 7" xfId="26834"/>
    <cellStyle name="60% - Accent6 8" xfId="26835"/>
    <cellStyle name="60% - Accent6 9" xfId="26836"/>
    <cellStyle name="A3 297 x 420 mm" xfId="1739"/>
    <cellStyle name="A3 297 x 420 mm 2" xfId="47"/>
    <cellStyle name="A3 297 x 420 mm 2 2" xfId="1740"/>
    <cellStyle name="A3 297 x 420 mm 3" xfId="1741"/>
    <cellStyle name="Accent1 - 20%" xfId="2903"/>
    <cellStyle name="Accent1 - 40%" xfId="2904"/>
    <cellStyle name="Accent1 - 60%" xfId="2905"/>
    <cellStyle name="Accent1 2" xfId="48"/>
    <cellStyle name="Accent1 2 2" xfId="49"/>
    <cellStyle name="Accent1 2 2 2" xfId="25766"/>
    <cellStyle name="Accent1 2 3" xfId="2902"/>
    <cellStyle name="Accent1 2 3 2" xfId="25767"/>
    <cellStyle name="Accent1 2 4" xfId="25768"/>
    <cellStyle name="Accent1 2 5" xfId="26210"/>
    <cellStyle name="Accent1 2 6" xfId="25765"/>
    <cellStyle name="Accent1 3" xfId="2985"/>
    <cellStyle name="Accent1 3 2" xfId="26837"/>
    <cellStyle name="Accent1 4" xfId="3000"/>
    <cellStyle name="Accent1 4 2" xfId="26838"/>
    <cellStyle name="Accent1 5" xfId="3002"/>
    <cellStyle name="Accent1 5 2" xfId="26839"/>
    <cellStyle name="Accent1 6" xfId="26840"/>
    <cellStyle name="Accent1 7" xfId="26841"/>
    <cellStyle name="Accent1 8" xfId="26842"/>
    <cellStyle name="Accent1 9" xfId="26843"/>
    <cellStyle name="Accent2 - 20%" xfId="2907"/>
    <cellStyle name="Accent2 - 40%" xfId="2908"/>
    <cellStyle name="Accent2 - 60%" xfId="2909"/>
    <cellStyle name="Accent2 2" xfId="50"/>
    <cellStyle name="Accent2 2 2" xfId="51"/>
    <cellStyle name="Accent2 2 2 2" xfId="26844"/>
    <cellStyle name="Accent2 2 2 3" xfId="25770"/>
    <cellStyle name="Accent2 2 3" xfId="2906"/>
    <cellStyle name="Accent2 2 3 2" xfId="25771"/>
    <cellStyle name="Accent2 2 4" xfId="26211"/>
    <cellStyle name="Accent2 2 5" xfId="25769"/>
    <cellStyle name="Accent2 3" xfId="2986"/>
    <cellStyle name="Accent2 3 2" xfId="26845"/>
    <cellStyle name="Accent2 4" xfId="2999"/>
    <cellStyle name="Accent2 4 2" xfId="26846"/>
    <cellStyle name="Accent2 5" xfId="3001"/>
    <cellStyle name="Accent2 5 2" xfId="26847"/>
    <cellStyle name="Accent2 6" xfId="26848"/>
    <cellStyle name="Accent2 7" xfId="26849"/>
    <cellStyle name="Accent2 8" xfId="26850"/>
    <cellStyle name="Accent2 9" xfId="26851"/>
    <cellStyle name="Accent3 - 20%" xfId="2911"/>
    <cellStyle name="Accent3 - 40%" xfId="2912"/>
    <cellStyle name="Accent3 - 60%" xfId="2913"/>
    <cellStyle name="Accent3 2" xfId="52"/>
    <cellStyle name="Accent3 2 2" xfId="53"/>
    <cellStyle name="Accent3 2 2 2" xfId="26852"/>
    <cellStyle name="Accent3 2 2 3" xfId="25773"/>
    <cellStyle name="Accent3 2 3" xfId="2910"/>
    <cellStyle name="Accent3 2 3 2" xfId="25774"/>
    <cellStyle name="Accent3 2 4" xfId="26212"/>
    <cellStyle name="Accent3 2 5" xfId="25772"/>
    <cellStyle name="Accent3 3" xfId="2988"/>
    <cellStyle name="Accent3 3 2" xfId="26853"/>
    <cellStyle name="Accent3 4" xfId="2998"/>
    <cellStyle name="Accent3 4 2" xfId="26854"/>
    <cellStyle name="Accent3 5" xfId="2987"/>
    <cellStyle name="Accent3 5 2" xfId="26855"/>
    <cellStyle name="Accent3 6" xfId="26856"/>
    <cellStyle name="Accent3 7" xfId="26857"/>
    <cellStyle name="Accent3 8" xfId="26858"/>
    <cellStyle name="Accent3 9" xfId="26859"/>
    <cellStyle name="Accent4 - 20%" xfId="2915"/>
    <cellStyle name="Accent4 - 40%" xfId="2916"/>
    <cellStyle name="Accent4 - 60%" xfId="2917"/>
    <cellStyle name="Accent4 2" xfId="54"/>
    <cellStyle name="Accent4 2 2" xfId="55"/>
    <cellStyle name="Accent4 2 2 2" xfId="25775"/>
    <cellStyle name="Accent4 2 3" xfId="2914"/>
    <cellStyle name="Accent4 2 3 2" xfId="25776"/>
    <cellStyle name="Accent4 2 4" xfId="25777"/>
    <cellStyle name="Accent4 2 5" xfId="26213"/>
    <cellStyle name="Accent4 3" xfId="2990"/>
    <cellStyle name="Accent4 3 2" xfId="26860"/>
    <cellStyle name="Accent4 4" xfId="2997"/>
    <cellStyle name="Accent4 4 2" xfId="26861"/>
    <cellStyle name="Accent4 5" xfId="2989"/>
    <cellStyle name="Accent4 5 2" xfId="26862"/>
    <cellStyle name="Accent4 6" xfId="26863"/>
    <cellStyle name="Accent4 7" xfId="26864"/>
    <cellStyle name="Accent4 8" xfId="26865"/>
    <cellStyle name="Accent4 9" xfId="26866"/>
    <cellStyle name="Accent5 - 20%" xfId="2919"/>
    <cellStyle name="Accent5 - 40%" xfId="2920"/>
    <cellStyle name="Accent5 - 60%" xfId="2921"/>
    <cellStyle name="Accent5 2" xfId="56"/>
    <cellStyle name="Accent5 2 2" xfId="57"/>
    <cellStyle name="Accent5 2 2 2" xfId="26867"/>
    <cellStyle name="Accent5 2 2 3" xfId="25778"/>
    <cellStyle name="Accent5 2 3" xfId="2918"/>
    <cellStyle name="Accent5 2 3 2" xfId="25779"/>
    <cellStyle name="Accent5 2 4" xfId="26214"/>
    <cellStyle name="Accent5 3" xfId="2992"/>
    <cellStyle name="Accent5 3 2" xfId="26868"/>
    <cellStyle name="Accent5 4" xfId="2996"/>
    <cellStyle name="Accent5 4 2" xfId="26869"/>
    <cellStyle name="Accent5 5" xfId="2991"/>
    <cellStyle name="Accent5 5 2" xfId="26870"/>
    <cellStyle name="Accent5 6" xfId="26871"/>
    <cellStyle name="Accent5 7" xfId="26872"/>
    <cellStyle name="Accent5 8" xfId="26873"/>
    <cellStyle name="Accent5 9" xfId="26874"/>
    <cellStyle name="Accent6 - 20%" xfId="2923"/>
    <cellStyle name="Accent6 - 40%" xfId="2924"/>
    <cellStyle name="Accent6 - 60%" xfId="2925"/>
    <cellStyle name="Accent6 2" xfId="58"/>
    <cellStyle name="Accent6 2 2" xfId="59"/>
    <cellStyle name="Accent6 2 2 2" xfId="26875"/>
    <cellStyle name="Accent6 2 2 3" xfId="25781"/>
    <cellStyle name="Accent6 2 3" xfId="2922"/>
    <cellStyle name="Accent6 2 3 2" xfId="25782"/>
    <cellStyle name="Accent6 2 4" xfId="26215"/>
    <cellStyle name="Accent6 2 5" xfId="25780"/>
    <cellStyle name="Accent6 3" xfId="2993"/>
    <cellStyle name="Accent6 3 2" xfId="26876"/>
    <cellStyle name="Accent6 4" xfId="2995"/>
    <cellStyle name="Accent6 4 2" xfId="26877"/>
    <cellStyle name="Accent6 5" xfId="2994"/>
    <cellStyle name="Accent6 5 2" xfId="26878"/>
    <cellStyle name="Accent6 6" xfId="26879"/>
    <cellStyle name="Accent6 7" xfId="26880"/>
    <cellStyle name="Accent6 8" xfId="26881"/>
    <cellStyle name="Accent6 9" xfId="26882"/>
    <cellStyle name="Bad 2" xfId="60"/>
    <cellStyle name="Bad 2 2" xfId="61"/>
    <cellStyle name="Bad 2 2 2" xfId="26883"/>
    <cellStyle name="Bad 2 2 3" xfId="25784"/>
    <cellStyle name="Bad 2 3" xfId="2926"/>
    <cellStyle name="Bad 2 3 2" xfId="25785"/>
    <cellStyle name="Bad 2 4" xfId="26216"/>
    <cellStyle name="Bad 2 5" xfId="25783"/>
    <cellStyle name="Bad 3" xfId="26884"/>
    <cellStyle name="Bad 4" xfId="26885"/>
    <cellStyle name="Bad 5" xfId="26886"/>
    <cellStyle name="Bad 6" xfId="26887"/>
    <cellStyle name="Bad 7" xfId="26888"/>
    <cellStyle name="Bad 8" xfId="26889"/>
    <cellStyle name="Bad 9" xfId="26890"/>
    <cellStyle name="Basic" xfId="62"/>
    <cellStyle name="black" xfId="63"/>
    <cellStyle name="blu" xfId="64"/>
    <cellStyle name="bot" xfId="65"/>
    <cellStyle name="Bullet" xfId="66"/>
    <cellStyle name="Bullet [0]" xfId="67"/>
    <cellStyle name="Bullet [2]" xfId="68"/>
    <cellStyle name="Bullet [4]" xfId="69"/>
    <cellStyle name="c" xfId="70"/>
    <cellStyle name="c," xfId="71"/>
    <cellStyle name="c_HardInc " xfId="72"/>
    <cellStyle name="c_HardInc _ITC Great Plains Formula 1-12-09a" xfId="73"/>
    <cellStyle name="C00A" xfId="74"/>
    <cellStyle name="C00B" xfId="75"/>
    <cellStyle name="C00L" xfId="76"/>
    <cellStyle name="C01A" xfId="77"/>
    <cellStyle name="C01B" xfId="78"/>
    <cellStyle name="C01H" xfId="79"/>
    <cellStyle name="C01L" xfId="80"/>
    <cellStyle name="C02A" xfId="81"/>
    <cellStyle name="C02A 2" xfId="82"/>
    <cellStyle name="C02B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B" xfId="91"/>
    <cellStyle name="C04H" xfId="92"/>
    <cellStyle name="C04L" xfId="93"/>
    <cellStyle name="C05A" xfId="94"/>
    <cellStyle name="C05B" xfId="95"/>
    <cellStyle name="C05H" xfId="96"/>
    <cellStyle name="C05L" xfId="97"/>
    <cellStyle name="C05L 2" xfId="98"/>
    <cellStyle name="C06A" xfId="99"/>
    <cellStyle name="C06B" xfId="100"/>
    <cellStyle name="C06H" xfId="101"/>
    <cellStyle name="C06L" xfId="102"/>
    <cellStyle name="C07A" xfId="103"/>
    <cellStyle name="C07B" xfId="104"/>
    <cellStyle name="C07H" xfId="105"/>
    <cellStyle name="C07L" xfId="106"/>
    <cellStyle name="c1" xfId="107"/>
    <cellStyle name="c1," xfId="108"/>
    <cellStyle name="c2" xfId="109"/>
    <cellStyle name="c2," xfId="110"/>
    <cellStyle name="c3" xfId="111"/>
    <cellStyle name="Calculation 2" xfId="112"/>
    <cellStyle name="Calculation 2 10" xfId="3416"/>
    <cellStyle name="Calculation 2 10 2" xfId="5954"/>
    <cellStyle name="Calculation 2 10 3" xfId="10056"/>
    <cellStyle name="Calculation 2 10 4" xfId="11450"/>
    <cellStyle name="Calculation 2 10 5" xfId="13870"/>
    <cellStyle name="Calculation 2 10 6" xfId="16969"/>
    <cellStyle name="Calculation 2 10 7" xfId="18566"/>
    <cellStyle name="Calculation 2 10 8" xfId="21665"/>
    <cellStyle name="Calculation 2 10 9" xfId="23125"/>
    <cellStyle name="Calculation 2 11" xfId="3429"/>
    <cellStyle name="Calculation 2 11 2" xfId="5967"/>
    <cellStyle name="Calculation 2 11 3" xfId="8632"/>
    <cellStyle name="Calculation 2 11 4" xfId="10745"/>
    <cellStyle name="Calculation 2 11 5" xfId="14902"/>
    <cellStyle name="Calculation 2 11 6" xfId="15965"/>
    <cellStyle name="Calculation 2 11 7" xfId="19598"/>
    <cellStyle name="Calculation 2 11 8" xfId="20661"/>
    <cellStyle name="Calculation 2 11 9" xfId="24067"/>
    <cellStyle name="Calculation 2 12" xfId="3332"/>
    <cellStyle name="Calculation 2 12 2" xfId="5870"/>
    <cellStyle name="Calculation 2 12 3" xfId="9527"/>
    <cellStyle name="Calculation 2 12 4" xfId="12104"/>
    <cellStyle name="Calculation 2 12 5" xfId="14586"/>
    <cellStyle name="Calculation 2 12 6" xfId="16452"/>
    <cellStyle name="Calculation 2 12 7" xfId="19282"/>
    <cellStyle name="Calculation 2 12 8" xfId="21148"/>
    <cellStyle name="Calculation 2 12 9" xfId="23778"/>
    <cellStyle name="Calculation 2 13" xfId="3405"/>
    <cellStyle name="Calculation 2 13 2" xfId="5943"/>
    <cellStyle name="Calculation 2 13 3" xfId="9674"/>
    <cellStyle name="Calculation 2 13 4" xfId="11459"/>
    <cellStyle name="Calculation 2 13 5" xfId="13881"/>
    <cellStyle name="Calculation 2 13 6" xfId="16466"/>
    <cellStyle name="Calculation 2 13 7" xfId="18577"/>
    <cellStyle name="Calculation 2 13 8" xfId="21162"/>
    <cellStyle name="Calculation 2 13 9" xfId="23134"/>
    <cellStyle name="Calculation 2 14" xfId="3540"/>
    <cellStyle name="Calculation 2 14 2" xfId="6078"/>
    <cellStyle name="Calculation 2 14 3" xfId="9007"/>
    <cellStyle name="Calculation 2 14 4" xfId="10417"/>
    <cellStyle name="Calculation 2 14 5" xfId="12742"/>
    <cellStyle name="Calculation 2 14 6" xfId="16994"/>
    <cellStyle name="Calculation 2 14 7" xfId="17438"/>
    <cellStyle name="Calculation 2 14 8" xfId="21690"/>
    <cellStyle name="Calculation 2 14 9" xfId="22088"/>
    <cellStyle name="Calculation 2 15" xfId="3497"/>
    <cellStyle name="Calculation 2 15 2" xfId="6035"/>
    <cellStyle name="Calculation 2 15 3" xfId="5441"/>
    <cellStyle name="Calculation 2 15 4" xfId="11563"/>
    <cellStyle name="Calculation 2 15 5" xfId="13998"/>
    <cellStyle name="Calculation 2 15 6" xfId="15101"/>
    <cellStyle name="Calculation 2 15 7" xfId="18694"/>
    <cellStyle name="Calculation 2 15 8" xfId="19797"/>
    <cellStyle name="Calculation 2 15 9" xfId="23237"/>
    <cellStyle name="Calculation 2 16" xfId="3633"/>
    <cellStyle name="Calculation 2 16 2" xfId="6171"/>
    <cellStyle name="Calculation 2 16 3" xfId="8936"/>
    <cellStyle name="Calculation 2 16 4" xfId="8785"/>
    <cellStyle name="Calculation 2 16 5" xfId="14935"/>
    <cellStyle name="Calculation 2 16 6" xfId="16474"/>
    <cellStyle name="Calculation 2 16 7" xfId="19631"/>
    <cellStyle name="Calculation 2 16 8" xfId="21170"/>
    <cellStyle name="Calculation 2 16 9" xfId="24098"/>
    <cellStyle name="Calculation 2 17" xfId="3692"/>
    <cellStyle name="Calculation 2 17 2" xfId="6230"/>
    <cellStyle name="Calculation 2 17 3" xfId="8299"/>
    <cellStyle name="Calculation 2 17 4" xfId="10976"/>
    <cellStyle name="Calculation 2 17 5" xfId="13348"/>
    <cellStyle name="Calculation 2 17 6" xfId="16736"/>
    <cellStyle name="Calculation 2 17 7" xfId="18044"/>
    <cellStyle name="Calculation 2 17 8" xfId="21432"/>
    <cellStyle name="Calculation 2 17 9" xfId="22647"/>
    <cellStyle name="Calculation 2 18" xfId="3682"/>
    <cellStyle name="Calculation 2 18 2" xfId="6220"/>
    <cellStyle name="Calculation 2 18 3" xfId="9656"/>
    <cellStyle name="Calculation 2 18 4" xfId="10932"/>
    <cellStyle name="Calculation 2 18 5" xfId="12805"/>
    <cellStyle name="Calculation 2 18 6" xfId="15685"/>
    <cellStyle name="Calculation 2 18 7" xfId="17501"/>
    <cellStyle name="Calculation 2 18 8" xfId="20381"/>
    <cellStyle name="Calculation 2 18 9" xfId="22142"/>
    <cellStyle name="Calculation 2 19" xfId="3893"/>
    <cellStyle name="Calculation 2 19 2" xfId="6431"/>
    <cellStyle name="Calculation 2 19 3" xfId="9104"/>
    <cellStyle name="Calculation 2 19 4" xfId="12002"/>
    <cellStyle name="Calculation 2 19 5" xfId="14481"/>
    <cellStyle name="Calculation 2 19 6" xfId="16025"/>
    <cellStyle name="Calculation 2 19 7" xfId="19177"/>
    <cellStyle name="Calculation 2 19 8" xfId="20721"/>
    <cellStyle name="Calculation 2 19 9" xfId="23677"/>
    <cellStyle name="Calculation 2 2" xfId="113"/>
    <cellStyle name="Calculation 2 2 10" xfId="3045"/>
    <cellStyle name="Calculation 2 2 11" xfId="25787"/>
    <cellStyle name="Calculation 2 2 2" xfId="5584"/>
    <cellStyle name="Calculation 2 2 3" xfId="9863"/>
    <cellStyle name="Calculation 2 2 4" xfId="11955"/>
    <cellStyle name="Calculation 2 2 5" xfId="14430"/>
    <cellStyle name="Calculation 2 2 6" xfId="16169"/>
    <cellStyle name="Calculation 2 2 7" xfId="19126"/>
    <cellStyle name="Calculation 2 2 8" xfId="20865"/>
    <cellStyle name="Calculation 2 2 9" xfId="23630"/>
    <cellStyle name="Calculation 2 20" xfId="3936"/>
    <cellStyle name="Calculation 2 20 2" xfId="6474"/>
    <cellStyle name="Calculation 2 20 3" xfId="10075"/>
    <cellStyle name="Calculation 2 20 4" xfId="10353"/>
    <cellStyle name="Calculation 2 20 5" xfId="12675"/>
    <cellStyle name="Calculation 2 20 6" xfId="13984"/>
    <cellStyle name="Calculation 2 20 7" xfId="17371"/>
    <cellStyle name="Calculation 2 20 8" xfId="18680"/>
    <cellStyle name="Calculation 2 20 9" xfId="22024"/>
    <cellStyle name="Calculation 2 21" xfId="3903"/>
    <cellStyle name="Calculation 2 21 2" xfId="6441"/>
    <cellStyle name="Calculation 2 21 3" xfId="9748"/>
    <cellStyle name="Calculation 2 21 4" xfId="9641"/>
    <cellStyle name="Calculation 2 21 5" xfId="14924"/>
    <cellStyle name="Calculation 2 21 6" xfId="15561"/>
    <cellStyle name="Calculation 2 21 7" xfId="19620"/>
    <cellStyle name="Calculation 2 21 8" xfId="20257"/>
    <cellStyle name="Calculation 2 21 9" xfId="24087"/>
    <cellStyle name="Calculation 2 22" xfId="3861"/>
    <cellStyle name="Calculation 2 22 2" xfId="6399"/>
    <cellStyle name="Calculation 2 22 3" xfId="8514"/>
    <cellStyle name="Calculation 2 22 4" xfId="11175"/>
    <cellStyle name="Calculation 2 22 5" xfId="13572"/>
    <cellStyle name="Calculation 2 22 6" xfId="13486"/>
    <cellStyle name="Calculation 2 22 7" xfId="18268"/>
    <cellStyle name="Calculation 2 22 8" xfId="18182"/>
    <cellStyle name="Calculation 2 22 9" xfId="22848"/>
    <cellStyle name="Calculation 2 23" xfId="3858"/>
    <cellStyle name="Calculation 2 23 2" xfId="6396"/>
    <cellStyle name="Calculation 2 23 3" xfId="8740"/>
    <cellStyle name="Calculation 2 23 4" xfId="10479"/>
    <cellStyle name="Calculation 2 23 5" xfId="12813"/>
    <cellStyle name="Calculation 2 23 6" xfId="15895"/>
    <cellStyle name="Calculation 2 23 7" xfId="17509"/>
    <cellStyle name="Calculation 2 23 8" xfId="20591"/>
    <cellStyle name="Calculation 2 23 9" xfId="22149"/>
    <cellStyle name="Calculation 2 24" xfId="4127"/>
    <cellStyle name="Calculation 2 24 2" xfId="6665"/>
    <cellStyle name="Calculation 2 24 3" xfId="9060"/>
    <cellStyle name="Calculation 2 24 4" xfId="11249"/>
    <cellStyle name="Calculation 2 24 5" xfId="13654"/>
    <cellStyle name="Calculation 2 24 6" xfId="12730"/>
    <cellStyle name="Calculation 2 24 7" xfId="18350"/>
    <cellStyle name="Calculation 2 24 8" xfId="17426"/>
    <cellStyle name="Calculation 2 24 9" xfId="22923"/>
    <cellStyle name="Calculation 2 25" xfId="4170"/>
    <cellStyle name="Calculation 2 25 2" xfId="6708"/>
    <cellStyle name="Calculation 2 25 3" xfId="8538"/>
    <cellStyle name="Calculation 2 25 4" xfId="11005"/>
    <cellStyle name="Calculation 2 25 5" xfId="13380"/>
    <cellStyle name="Calculation 2 25 6" xfId="15219"/>
    <cellStyle name="Calculation 2 25 7" xfId="18076"/>
    <cellStyle name="Calculation 2 25 8" xfId="19915"/>
    <cellStyle name="Calculation 2 25 9" xfId="22678"/>
    <cellStyle name="Calculation 2 26" xfId="4215"/>
    <cellStyle name="Calculation 2 26 2" xfId="6753"/>
    <cellStyle name="Calculation 2 26 3" xfId="8731"/>
    <cellStyle name="Calculation 2 26 4" xfId="10681"/>
    <cellStyle name="Calculation 2 26 5" xfId="13032"/>
    <cellStyle name="Calculation 2 26 6" xfId="16011"/>
    <cellStyle name="Calculation 2 26 7" xfId="17728"/>
    <cellStyle name="Calculation 2 26 8" xfId="20707"/>
    <cellStyle name="Calculation 2 26 9" xfId="22354"/>
    <cellStyle name="Calculation 2 27" xfId="4255"/>
    <cellStyle name="Calculation 2 27 2" xfId="6793"/>
    <cellStyle name="Calculation 2 27 3" xfId="9155"/>
    <cellStyle name="Calculation 2 27 4" xfId="10680"/>
    <cellStyle name="Calculation 2 27 5" xfId="13030"/>
    <cellStyle name="Calculation 2 27 6" xfId="16163"/>
    <cellStyle name="Calculation 2 27 7" xfId="17726"/>
    <cellStyle name="Calculation 2 27 8" xfId="20859"/>
    <cellStyle name="Calculation 2 27 9" xfId="22353"/>
    <cellStyle name="Calculation 2 28" xfId="4298"/>
    <cellStyle name="Calculation 2 28 2" xfId="6836"/>
    <cellStyle name="Calculation 2 28 3" xfId="8571"/>
    <cellStyle name="Calculation 2 28 4" xfId="10531"/>
    <cellStyle name="Calculation 2 28 5" xfId="12873"/>
    <cellStyle name="Calculation 2 28 6" xfId="16454"/>
    <cellStyle name="Calculation 2 28 7" xfId="17569"/>
    <cellStyle name="Calculation 2 28 8" xfId="21150"/>
    <cellStyle name="Calculation 2 28 9" xfId="22202"/>
    <cellStyle name="Calculation 2 29" xfId="4341"/>
    <cellStyle name="Calculation 2 29 2" xfId="6879"/>
    <cellStyle name="Calculation 2 29 3" xfId="8018"/>
    <cellStyle name="Calculation 2 29 4" xfId="11327"/>
    <cellStyle name="Calculation 2 29 5" xfId="13736"/>
    <cellStyle name="Calculation 2 29 6" xfId="15822"/>
    <cellStyle name="Calculation 2 29 7" xfId="18432"/>
    <cellStyle name="Calculation 2 29 8" xfId="20518"/>
    <cellStyle name="Calculation 2 29 9" xfId="23001"/>
    <cellStyle name="Calculation 2 3" xfId="3042"/>
    <cellStyle name="Calculation 2 3 10" xfId="25788"/>
    <cellStyle name="Calculation 2 3 2" xfId="5581"/>
    <cellStyle name="Calculation 2 3 3" xfId="8903"/>
    <cellStyle name="Calculation 2 3 4" xfId="10335"/>
    <cellStyle name="Calculation 2 3 5" xfId="12654"/>
    <cellStyle name="Calculation 2 3 6" xfId="13974"/>
    <cellStyle name="Calculation 2 3 7" xfId="17350"/>
    <cellStyle name="Calculation 2 3 8" xfId="18670"/>
    <cellStyle name="Calculation 2 3 9" xfId="22006"/>
    <cellStyle name="Calculation 2 30" xfId="4384"/>
    <cellStyle name="Calculation 2 30 2" xfId="6922"/>
    <cellStyle name="Calculation 2 30 3" xfId="9945"/>
    <cellStyle name="Calculation 2 30 4" xfId="11341"/>
    <cellStyle name="Calculation 2 30 5" xfId="13752"/>
    <cellStyle name="Calculation 2 30 6" xfId="15236"/>
    <cellStyle name="Calculation 2 30 7" xfId="18448"/>
    <cellStyle name="Calculation 2 30 8" xfId="19932"/>
    <cellStyle name="Calculation 2 30 9" xfId="23015"/>
    <cellStyle name="Calculation 2 31" xfId="4427"/>
    <cellStyle name="Calculation 2 31 2" xfId="6965"/>
    <cellStyle name="Calculation 2 31 3" xfId="9296"/>
    <cellStyle name="Calculation 2 31 4" xfId="11659"/>
    <cellStyle name="Calculation 2 31 5" xfId="14106"/>
    <cellStyle name="Calculation 2 31 6" xfId="16417"/>
    <cellStyle name="Calculation 2 31 7" xfId="18802"/>
    <cellStyle name="Calculation 2 31 8" xfId="21113"/>
    <cellStyle name="Calculation 2 31 9" xfId="23334"/>
    <cellStyle name="Calculation 2 32" xfId="4441"/>
    <cellStyle name="Calculation 2 32 2" xfId="6979"/>
    <cellStyle name="Calculation 2 32 3" xfId="9880"/>
    <cellStyle name="Calculation 2 32 4" xfId="11727"/>
    <cellStyle name="Calculation 2 32 5" xfId="14178"/>
    <cellStyle name="Calculation 2 32 6" xfId="16887"/>
    <cellStyle name="Calculation 2 32 7" xfId="18874"/>
    <cellStyle name="Calculation 2 32 8" xfId="21583"/>
    <cellStyle name="Calculation 2 32 9" xfId="23401"/>
    <cellStyle name="Calculation 2 33" xfId="4385"/>
    <cellStyle name="Calculation 2 33 2" xfId="6923"/>
    <cellStyle name="Calculation 2 33 3" xfId="9980"/>
    <cellStyle name="Calculation 2 33 4" xfId="10390"/>
    <cellStyle name="Calculation 2 33 5" xfId="14476"/>
    <cellStyle name="Calculation 2 33 6" xfId="16236"/>
    <cellStyle name="Calculation 2 33 7" xfId="19172"/>
    <cellStyle name="Calculation 2 33 8" xfId="20932"/>
    <cellStyle name="Calculation 2 33 9" xfId="23673"/>
    <cellStyle name="Calculation 2 34" xfId="4343"/>
    <cellStyle name="Calculation 2 34 2" xfId="6881"/>
    <cellStyle name="Calculation 2 34 3" xfId="8341"/>
    <cellStyle name="Calculation 2 34 4" xfId="10910"/>
    <cellStyle name="Calculation 2 34 5" xfId="13280"/>
    <cellStyle name="Calculation 2 34 6" xfId="16202"/>
    <cellStyle name="Calculation 2 34 7" xfId="17976"/>
    <cellStyle name="Calculation 2 34 8" xfId="20898"/>
    <cellStyle name="Calculation 2 34 9" xfId="22581"/>
    <cellStyle name="Calculation 2 35" xfId="4599"/>
    <cellStyle name="Calculation 2 35 2" xfId="7137"/>
    <cellStyle name="Calculation 2 35 3" xfId="8305"/>
    <cellStyle name="Calculation 2 35 4" xfId="11975"/>
    <cellStyle name="Calculation 2 35 5" xfId="14452"/>
    <cellStyle name="Calculation 2 35 6" xfId="15575"/>
    <cellStyle name="Calculation 2 35 7" xfId="19148"/>
    <cellStyle name="Calculation 2 35 8" xfId="20271"/>
    <cellStyle name="Calculation 2 35 9" xfId="23650"/>
    <cellStyle name="Calculation 2 36" xfId="4642"/>
    <cellStyle name="Calculation 2 36 2" xfId="7180"/>
    <cellStyle name="Calculation 2 36 3" xfId="7799"/>
    <cellStyle name="Calculation 2 36 4" xfId="10826"/>
    <cellStyle name="Calculation 2 36 5" xfId="12850"/>
    <cellStyle name="Calculation 2 36 6" xfId="16364"/>
    <cellStyle name="Calculation 2 36 7" xfId="17546"/>
    <cellStyle name="Calculation 2 36 8" xfId="21060"/>
    <cellStyle name="Calculation 2 36 9" xfId="22181"/>
    <cellStyle name="Calculation 2 37" xfId="4684"/>
    <cellStyle name="Calculation 2 37 2" xfId="7222"/>
    <cellStyle name="Calculation 2 37 3" xfId="9499"/>
    <cellStyle name="Calculation 2 37 4" xfId="11694"/>
    <cellStyle name="Calculation 2 37 5" xfId="14143"/>
    <cellStyle name="Calculation 2 37 6" xfId="16002"/>
    <cellStyle name="Calculation 2 37 7" xfId="18839"/>
    <cellStyle name="Calculation 2 37 8" xfId="20698"/>
    <cellStyle name="Calculation 2 37 9" xfId="23368"/>
    <cellStyle name="Calculation 2 38" xfId="4652"/>
    <cellStyle name="Calculation 2 38 2" xfId="7190"/>
    <cellStyle name="Calculation 2 38 3" xfId="8485"/>
    <cellStyle name="Calculation 2 38 4" xfId="10685"/>
    <cellStyle name="Calculation 2 38 5" xfId="13037"/>
    <cellStyle name="Calculation 2 38 6" xfId="16152"/>
    <cellStyle name="Calculation 2 38 7" xfId="17733"/>
    <cellStyle name="Calculation 2 38 8" xfId="20848"/>
    <cellStyle name="Calculation 2 38 9" xfId="22358"/>
    <cellStyle name="Calculation 2 39" xfId="4789"/>
    <cellStyle name="Calculation 2 39 2" xfId="7327"/>
    <cellStyle name="Calculation 2 39 3" xfId="8540"/>
    <cellStyle name="Calculation 2 39 4" xfId="11597"/>
    <cellStyle name="Calculation 2 39 5" xfId="14035"/>
    <cellStyle name="Calculation 2 39 6" xfId="15312"/>
    <cellStyle name="Calculation 2 39 7" xfId="18731"/>
    <cellStyle name="Calculation 2 39 8" xfId="20008"/>
    <cellStyle name="Calculation 2 39 9" xfId="23271"/>
    <cellStyle name="Calculation 2 4" xfId="3158"/>
    <cellStyle name="Calculation 2 4 10" xfId="25789"/>
    <cellStyle name="Calculation 2 4 2" xfId="5696"/>
    <cellStyle name="Calculation 2 4 3" xfId="8495"/>
    <cellStyle name="Calculation 2 4 4" xfId="11104"/>
    <cellStyle name="Calculation 2 4 5" xfId="13497"/>
    <cellStyle name="Calculation 2 4 6" xfId="16812"/>
    <cellStyle name="Calculation 2 4 7" xfId="18193"/>
    <cellStyle name="Calculation 2 4 8" xfId="21508"/>
    <cellStyle name="Calculation 2 4 9" xfId="22777"/>
    <cellStyle name="Calculation 2 40" xfId="4832"/>
    <cellStyle name="Calculation 2 40 2" xfId="7370"/>
    <cellStyle name="Calculation 2 40 3" xfId="10098"/>
    <cellStyle name="Calculation 2 40 4" xfId="10305"/>
    <cellStyle name="Calculation 2 40 5" xfId="14075"/>
    <cellStyle name="Calculation 2 40 6" xfId="16227"/>
    <cellStyle name="Calculation 2 40 7" xfId="18771"/>
    <cellStyle name="Calculation 2 40 8" xfId="20923"/>
    <cellStyle name="Calculation 2 40 9" xfId="23307"/>
    <cellStyle name="Calculation 2 41" xfId="4846"/>
    <cellStyle name="Calculation 2 41 2" xfId="7384"/>
    <cellStyle name="Calculation 2 41 3" xfId="5442"/>
    <cellStyle name="Calculation 2 41 4" xfId="11803"/>
    <cellStyle name="Calculation 2 41 5" xfId="14260"/>
    <cellStyle name="Calculation 2 41 6" xfId="12657"/>
    <cellStyle name="Calculation 2 41 7" xfId="18956"/>
    <cellStyle name="Calculation 2 41 8" xfId="17353"/>
    <cellStyle name="Calculation 2 41 9" xfId="23478"/>
    <cellStyle name="Calculation 2 42" xfId="4790"/>
    <cellStyle name="Calculation 2 42 2" xfId="7328"/>
    <cellStyle name="Calculation 2 42 3" xfId="9644"/>
    <cellStyle name="Calculation 2 42 4" xfId="12173"/>
    <cellStyle name="Calculation 2 42 5" xfId="14814"/>
    <cellStyle name="Calculation 2 42 6" xfId="15519"/>
    <cellStyle name="Calculation 2 42 7" xfId="19510"/>
    <cellStyle name="Calculation 2 42 8" xfId="20215"/>
    <cellStyle name="Calculation 2 42 9" xfId="23998"/>
    <cellStyle name="Calculation 2 43" xfId="4904"/>
    <cellStyle name="Calculation 2 43 2" xfId="7442"/>
    <cellStyle name="Calculation 2 43 3" xfId="9554"/>
    <cellStyle name="Calculation 2 43 4" xfId="10478"/>
    <cellStyle name="Calculation 2 43 5" xfId="12812"/>
    <cellStyle name="Calculation 2 43 6" xfId="16261"/>
    <cellStyle name="Calculation 2 43 7" xfId="17508"/>
    <cellStyle name="Calculation 2 43 8" xfId="20957"/>
    <cellStyle name="Calculation 2 43 9" xfId="22148"/>
    <cellStyle name="Calculation 2 44" xfId="4992"/>
    <cellStyle name="Calculation 2 44 2" xfId="7530"/>
    <cellStyle name="Calculation 2 44 3" xfId="8437"/>
    <cellStyle name="Calculation 2 44 4" xfId="11774"/>
    <cellStyle name="Calculation 2 44 5" xfId="14227"/>
    <cellStyle name="Calculation 2 44 6" xfId="16782"/>
    <cellStyle name="Calculation 2 44 7" xfId="18923"/>
    <cellStyle name="Calculation 2 44 8" xfId="21478"/>
    <cellStyle name="Calculation 2 44 9" xfId="23448"/>
    <cellStyle name="Calculation 2 45" xfId="5030"/>
    <cellStyle name="Calculation 2 45 2" xfId="7568"/>
    <cellStyle name="Calculation 2 45 3" xfId="8856"/>
    <cellStyle name="Calculation 2 45 4" xfId="10638"/>
    <cellStyle name="Calculation 2 45 5" xfId="12987"/>
    <cellStyle name="Calculation 2 45 6" xfId="16122"/>
    <cellStyle name="Calculation 2 45 7" xfId="17683"/>
    <cellStyle name="Calculation 2 45 8" xfId="20818"/>
    <cellStyle name="Calculation 2 45 9" xfId="22311"/>
    <cellStyle name="Calculation 2 46" xfId="5062"/>
    <cellStyle name="Calculation 2 46 2" xfId="7600"/>
    <cellStyle name="Calculation 2 46 3" xfId="9236"/>
    <cellStyle name="Calculation 2 46 4" xfId="12066"/>
    <cellStyle name="Calculation 2 46 5" xfId="14546"/>
    <cellStyle name="Calculation 2 46 6" xfId="14297"/>
    <cellStyle name="Calculation 2 46 7" xfId="19242"/>
    <cellStyle name="Calculation 2 46 8" xfId="18993"/>
    <cellStyle name="Calculation 2 46 9" xfId="23738"/>
    <cellStyle name="Calculation 2 47" xfId="5092"/>
    <cellStyle name="Calculation 2 47 2" xfId="7630"/>
    <cellStyle name="Calculation 2 47 3" xfId="8828"/>
    <cellStyle name="Calculation 2 47 4" xfId="8154"/>
    <cellStyle name="Calculation 2 47 5" xfId="12546"/>
    <cellStyle name="Calculation 2 47 6" xfId="14996"/>
    <cellStyle name="Calculation 2 47 7" xfId="17242"/>
    <cellStyle name="Calculation 2 47 8" xfId="19692"/>
    <cellStyle name="Calculation 2 47 9" xfId="21908"/>
    <cellStyle name="Calculation 2 48" xfId="5118"/>
    <cellStyle name="Calculation 2 48 2" xfId="7656"/>
    <cellStyle name="Calculation 2 48 3" xfId="9770"/>
    <cellStyle name="Calculation 2 48 4" xfId="11003"/>
    <cellStyle name="Calculation 2 48 5" xfId="13378"/>
    <cellStyle name="Calculation 2 48 6" xfId="15524"/>
    <cellStyle name="Calculation 2 48 7" xfId="18074"/>
    <cellStyle name="Calculation 2 48 8" xfId="20220"/>
    <cellStyle name="Calculation 2 48 9" xfId="22676"/>
    <cellStyle name="Calculation 2 49" xfId="5187"/>
    <cellStyle name="Calculation 2 49 2" xfId="7726"/>
    <cellStyle name="Calculation 2 49 3" xfId="9541"/>
    <cellStyle name="Calculation 2 49 4" xfId="11167"/>
    <cellStyle name="Calculation 2 49 5" xfId="13563"/>
    <cellStyle name="Calculation 2 49 6" xfId="16312"/>
    <cellStyle name="Calculation 2 49 7" xfId="18259"/>
    <cellStyle name="Calculation 2 49 8" xfId="21008"/>
    <cellStyle name="Calculation 2 49 9" xfId="22840"/>
    <cellStyle name="Calculation 2 5" xfId="3201"/>
    <cellStyle name="Calculation 2 5 10" xfId="26217"/>
    <cellStyle name="Calculation 2 5 2" xfId="5739"/>
    <cellStyle name="Calculation 2 5 3" xfId="8664"/>
    <cellStyle name="Calculation 2 5 4" xfId="11360"/>
    <cellStyle name="Calculation 2 5 5" xfId="13773"/>
    <cellStyle name="Calculation 2 5 6" xfId="16698"/>
    <cellStyle name="Calculation 2 5 7" xfId="18469"/>
    <cellStyle name="Calculation 2 5 8" xfId="21394"/>
    <cellStyle name="Calculation 2 5 9" xfId="23034"/>
    <cellStyle name="Calculation 2 50" xfId="5186"/>
    <cellStyle name="Calculation 2 50 2" xfId="8264"/>
    <cellStyle name="Calculation 2 50 3" xfId="10817"/>
    <cellStyle name="Calculation 2 50 4" xfId="13180"/>
    <cellStyle name="Calculation 2 50 5" xfId="16060"/>
    <cellStyle name="Calculation 2 50 6" xfId="17876"/>
    <cellStyle name="Calculation 2 50 7" xfId="20756"/>
    <cellStyle name="Calculation 2 50 8" xfId="22488"/>
    <cellStyle name="Calculation 2 51" xfId="9351"/>
    <cellStyle name="Calculation 2 52" xfId="12205"/>
    <cellStyle name="Calculation 2 53" xfId="12405"/>
    <cellStyle name="Calculation 2 54" xfId="13744"/>
    <cellStyle name="Calculation 2 55" xfId="17101"/>
    <cellStyle name="Calculation 2 56" xfId="18440"/>
    <cellStyle name="Calculation 2 57" xfId="21787"/>
    <cellStyle name="Calculation 2 58" xfId="2927"/>
    <cellStyle name="Calculation 2 59" xfId="25786"/>
    <cellStyle name="Calculation 2 6" xfId="3244"/>
    <cellStyle name="Calculation 2 6 2" xfId="5782"/>
    <cellStyle name="Calculation 2 6 3" xfId="9401"/>
    <cellStyle name="Calculation 2 6 4" xfId="10717"/>
    <cellStyle name="Calculation 2 6 5" xfId="13071"/>
    <cellStyle name="Calculation 2 6 6" xfId="13478"/>
    <cellStyle name="Calculation 2 6 7" xfId="17767"/>
    <cellStyle name="Calculation 2 6 8" xfId="18174"/>
    <cellStyle name="Calculation 2 6 9" xfId="22390"/>
    <cellStyle name="Calculation 2 7" xfId="3287"/>
    <cellStyle name="Calculation 2 7 2" xfId="5825"/>
    <cellStyle name="Calculation 2 7 3" xfId="8055"/>
    <cellStyle name="Calculation 2 7 4" xfId="11475"/>
    <cellStyle name="Calculation 2 7 5" xfId="13898"/>
    <cellStyle name="Calculation 2 7 6" xfId="12478"/>
    <cellStyle name="Calculation 2 7 7" xfId="18594"/>
    <cellStyle name="Calculation 2 7 8" xfId="17174"/>
    <cellStyle name="Calculation 2 7 9" xfId="23150"/>
    <cellStyle name="Calculation 2 8" xfId="3330"/>
    <cellStyle name="Calculation 2 8 2" xfId="5868"/>
    <cellStyle name="Calculation 2 8 3" xfId="9858"/>
    <cellStyle name="Calculation 2 8 4" xfId="12156"/>
    <cellStyle name="Calculation 2 8 5" xfId="14639"/>
    <cellStyle name="Calculation 2 8 6" xfId="15927"/>
    <cellStyle name="Calculation 2 8 7" xfId="19335"/>
    <cellStyle name="Calculation 2 8 8" xfId="20623"/>
    <cellStyle name="Calculation 2 8 9" xfId="23830"/>
    <cellStyle name="Calculation 2 9" xfId="3373"/>
    <cellStyle name="Calculation 2 9 2" xfId="5911"/>
    <cellStyle name="Calculation 2 9 3" xfId="7796"/>
    <cellStyle name="Calculation 2 9 4" xfId="11287"/>
    <cellStyle name="Calculation 2 9 5" xfId="13693"/>
    <cellStyle name="Calculation 2 9 6" xfId="15209"/>
    <cellStyle name="Calculation 2 9 7" xfId="18389"/>
    <cellStyle name="Calculation 2 9 8" xfId="19905"/>
    <cellStyle name="Calculation 2 9 9" xfId="22961"/>
    <cellStyle name="Calculation 3" xfId="26891"/>
    <cellStyle name="Calculation 4" xfId="26892"/>
    <cellStyle name="Calculation 5" xfId="26893"/>
    <cellStyle name="Calculation 6" xfId="26894"/>
    <cellStyle name="Calculation 7" xfId="26895"/>
    <cellStyle name="Calculation 8" xfId="26896"/>
    <cellStyle name="Calculation 9" xfId="26897"/>
    <cellStyle name="cas" xfId="114"/>
    <cellStyle name="Centered Heading" xfId="115"/>
    <cellStyle name="Check Cell 2" xfId="116"/>
    <cellStyle name="Check Cell 2 2" xfId="117"/>
    <cellStyle name="Check Cell 2 2 2" xfId="26898"/>
    <cellStyle name="Check Cell 2 2 3" xfId="25790"/>
    <cellStyle name="Check Cell 2 3" xfId="2928"/>
    <cellStyle name="Check Cell 2 3 2" xfId="25791"/>
    <cellStyle name="Check Cell 2 4" xfId="26218"/>
    <cellStyle name="Check Cell 3" xfId="26899"/>
    <cellStyle name="Check Cell 4" xfId="26900"/>
    <cellStyle name="Check Cell 5" xfId="26901"/>
    <cellStyle name="Check Cell 6" xfId="26902"/>
    <cellStyle name="Check Cell 7" xfId="26903"/>
    <cellStyle name="Check Cell 8" xfId="26904"/>
    <cellStyle name="Check Cell 9" xfId="26905"/>
    <cellStyle name="Comma" xfId="3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 2" xfId="126"/>
    <cellStyle name="Comma [0] 2 2" xfId="26086"/>
    <cellStyle name="Comma [0] 3 2" xfId="127"/>
    <cellStyle name="Comma [0] 3 2 2" xfId="128"/>
    <cellStyle name="Comma [0] 3 2 2 2" xfId="129"/>
    <cellStyle name="Comma [0] 3 2 2 2 2" xfId="1803"/>
    <cellStyle name="Comma [0] 3 2 2 2 2 2" xfId="24903"/>
    <cellStyle name="Comma [0] 3 2 2 2 2 2 2" xfId="25626"/>
    <cellStyle name="Comma [0] 3 2 2 2 2 3" xfId="24524"/>
    <cellStyle name="Comma [0] 3 2 2 2 2 4" xfId="25269"/>
    <cellStyle name="Comma [0] 3 2 2 2 3" xfId="24723"/>
    <cellStyle name="Comma [0] 3 2 2 2 3 2" xfId="25446"/>
    <cellStyle name="Comma [0] 3 2 2 2 4" xfId="24344"/>
    <cellStyle name="Comma [0] 3 2 2 2 5" xfId="25089"/>
    <cellStyle name="Comma [0] 3 2 2 3" xfId="1802"/>
    <cellStyle name="Comma [0] 3 2 2 3 2" xfId="24815"/>
    <cellStyle name="Comma [0] 3 2 2 3 2 2" xfId="25538"/>
    <cellStyle name="Comma [0] 3 2 2 3 3" xfId="24436"/>
    <cellStyle name="Comma [0] 3 2 2 3 4" xfId="25181"/>
    <cellStyle name="Comma [0] 3 2 2 4" xfId="24635"/>
    <cellStyle name="Comma [0] 3 2 2 4 2" xfId="25358"/>
    <cellStyle name="Comma [0] 3 2 2 5" xfId="24256"/>
    <cellStyle name="Comma [0] 3 2 2 6" xfId="25001"/>
    <cellStyle name="Comma [0] 3 2 3" xfId="130"/>
    <cellStyle name="Comma [0] 3 2 3 2" xfId="1804"/>
    <cellStyle name="Comma [0] 3 2 3 2 2" xfId="24859"/>
    <cellStyle name="Comma [0] 3 2 3 2 2 2" xfId="25582"/>
    <cellStyle name="Comma [0] 3 2 3 2 3" xfId="24480"/>
    <cellStyle name="Comma [0] 3 2 3 2 4" xfId="25225"/>
    <cellStyle name="Comma [0] 3 2 3 3" xfId="24679"/>
    <cellStyle name="Comma [0] 3 2 3 3 2" xfId="25402"/>
    <cellStyle name="Comma [0] 3 2 3 4" xfId="24300"/>
    <cellStyle name="Comma [0] 3 2 3 5" xfId="25045"/>
    <cellStyle name="Comma [0] 3 2 4" xfId="1801"/>
    <cellStyle name="Comma [0] 3 2 4 2" xfId="24771"/>
    <cellStyle name="Comma [0] 3 2 4 2 2" xfId="25494"/>
    <cellStyle name="Comma [0] 3 2 4 3" xfId="24392"/>
    <cellStyle name="Comma [0] 3 2 4 4" xfId="25137"/>
    <cellStyle name="Comma [0] 3 2 5" xfId="24591"/>
    <cellStyle name="Comma [0] 3 2 5 2" xfId="25314"/>
    <cellStyle name="Comma [0] 3 2 6" xfId="24212"/>
    <cellStyle name="Comma [0] 3 2 7" xfId="24957"/>
    <cellStyle name="Comma [0] 3 2 8" xfId="26093"/>
    <cellStyle name="Comma [1]" xfId="131"/>
    <cellStyle name="Comma [2]" xfId="132"/>
    <cellStyle name="Comma [3]" xfId="133"/>
    <cellStyle name="Comma 0.0" xfId="134"/>
    <cellStyle name="Comma 0.00" xfId="135"/>
    <cellStyle name="Comma 0.000" xfId="136"/>
    <cellStyle name="Comma 0.0000" xfId="137"/>
    <cellStyle name="Comma 10" xfId="138"/>
    <cellStyle name="Comma 10 2" xfId="139"/>
    <cellStyle name="Comma 10 2 2" xfId="25983"/>
    <cellStyle name="Comma 10 2 2 2" xfId="26906"/>
    <cellStyle name="Comma 10 3" xfId="26019"/>
    <cellStyle name="Comma 10 3 2" xfId="26907"/>
    <cellStyle name="Comma 10 4" xfId="25792"/>
    <cellStyle name="Comma 100" xfId="2898"/>
    <cellStyle name="Comma 101" xfId="2896"/>
    <cellStyle name="Comma 102" xfId="24159"/>
    <cellStyle name="Comma 103" xfId="24162"/>
    <cellStyle name="Comma 104" xfId="24168"/>
    <cellStyle name="Comma 105" xfId="24172"/>
    <cellStyle name="Comma 106" xfId="24913"/>
    <cellStyle name="Comma 107" xfId="25276"/>
    <cellStyle name="Comma 108" xfId="24914"/>
    <cellStyle name="Comma 109" xfId="25636"/>
    <cellStyle name="Comma 11" xfId="140"/>
    <cellStyle name="Comma 11 2" xfId="141"/>
    <cellStyle name="Comma 11 3" xfId="26111"/>
    <cellStyle name="Comma 110" xfId="32495"/>
    <cellStyle name="Comma 111" xfId="32505"/>
    <cellStyle name="Comma 112" xfId="32506"/>
    <cellStyle name="Comma 12" xfId="142"/>
    <cellStyle name="Comma 12 2" xfId="143"/>
    <cellStyle name="Comma 12 2 2" xfId="144"/>
    <cellStyle name="Comma 12 2 2 2" xfId="1807"/>
    <cellStyle name="Comma 12 2 2 2 2" xfId="24893"/>
    <cellStyle name="Comma 12 2 2 2 2 2" xfId="25616"/>
    <cellStyle name="Comma 12 2 2 2 3" xfId="24514"/>
    <cellStyle name="Comma 12 2 2 2 4" xfId="25259"/>
    <cellStyle name="Comma 12 2 2 3" xfId="24713"/>
    <cellStyle name="Comma 12 2 2 3 2" xfId="25436"/>
    <cellStyle name="Comma 12 2 2 4" xfId="24334"/>
    <cellStyle name="Comma 12 2 2 5" xfId="25079"/>
    <cellStyle name="Comma 12 2 3" xfId="1806"/>
    <cellStyle name="Comma 12 2 3 2" xfId="24805"/>
    <cellStyle name="Comma 12 2 3 2 2" xfId="25528"/>
    <cellStyle name="Comma 12 2 3 3" xfId="24426"/>
    <cellStyle name="Comma 12 2 3 4" xfId="25171"/>
    <cellStyle name="Comma 12 2 3 5" xfId="26633"/>
    <cellStyle name="Comma 12 2 4" xfId="24625"/>
    <cellStyle name="Comma 12 2 4 2" xfId="25348"/>
    <cellStyle name="Comma 12 2 5" xfId="24246"/>
    <cellStyle name="Comma 12 2 6" xfId="24991"/>
    <cellStyle name="Comma 12 2 7" xfId="25793"/>
    <cellStyle name="Comma 12 3" xfId="145"/>
    <cellStyle name="Comma 12 3 2" xfId="146"/>
    <cellStyle name="Comma 12 3 3" xfId="147"/>
    <cellStyle name="Comma 12 3 3 2" xfId="148"/>
    <cellStyle name="Comma 12 3 3 2 2" xfId="1810"/>
    <cellStyle name="Comma 12 3 3 2 2 2" xfId="24900"/>
    <cellStyle name="Comma 12 3 3 2 2 2 2" xfId="25623"/>
    <cellStyle name="Comma 12 3 3 2 2 3" xfId="24521"/>
    <cellStyle name="Comma 12 3 3 2 2 4" xfId="25266"/>
    <cellStyle name="Comma 12 3 3 2 3" xfId="24720"/>
    <cellStyle name="Comma 12 3 3 2 3 2" xfId="25443"/>
    <cellStyle name="Comma 12 3 3 2 4" xfId="24341"/>
    <cellStyle name="Comma 12 3 3 2 5" xfId="25086"/>
    <cellStyle name="Comma 12 3 3 3" xfId="1809"/>
    <cellStyle name="Comma 12 3 3 3 2" xfId="24812"/>
    <cellStyle name="Comma 12 3 3 3 2 2" xfId="25535"/>
    <cellStyle name="Comma 12 3 3 3 3" xfId="24433"/>
    <cellStyle name="Comma 12 3 3 3 4" xfId="25178"/>
    <cellStyle name="Comma 12 3 3 4" xfId="24632"/>
    <cellStyle name="Comma 12 3 3 4 2" xfId="25355"/>
    <cellStyle name="Comma 12 3 3 5" xfId="24253"/>
    <cellStyle name="Comma 12 3 3 6" xfId="24998"/>
    <cellStyle name="Comma 12 3 4" xfId="149"/>
    <cellStyle name="Comma 12 3 4 2" xfId="1811"/>
    <cellStyle name="Comma 12 3 4 2 2" xfId="24856"/>
    <cellStyle name="Comma 12 3 4 2 2 2" xfId="25579"/>
    <cellStyle name="Comma 12 3 4 2 3" xfId="24477"/>
    <cellStyle name="Comma 12 3 4 2 4" xfId="25222"/>
    <cellStyle name="Comma 12 3 4 3" xfId="24676"/>
    <cellStyle name="Comma 12 3 4 3 2" xfId="25399"/>
    <cellStyle name="Comma 12 3 4 4" xfId="24297"/>
    <cellStyle name="Comma 12 3 4 5" xfId="25042"/>
    <cellStyle name="Comma 12 3 5" xfId="1808"/>
    <cellStyle name="Comma 12 3 5 2" xfId="24768"/>
    <cellStyle name="Comma 12 3 5 2 2" xfId="25491"/>
    <cellStyle name="Comma 12 3 5 3" xfId="24389"/>
    <cellStyle name="Comma 12 3 5 4" xfId="25134"/>
    <cellStyle name="Comma 12 3 6" xfId="24588"/>
    <cellStyle name="Comma 12 3 6 2" xfId="25311"/>
    <cellStyle name="Comma 12 3 7" xfId="24209"/>
    <cellStyle name="Comma 12 3 8" xfId="24954"/>
    <cellStyle name="Comma 12 4" xfId="150"/>
    <cellStyle name="Comma 12 4 2" xfId="1812"/>
    <cellStyle name="Comma 12 4 2 2" xfId="24849"/>
    <cellStyle name="Comma 12 4 2 2 2" xfId="25572"/>
    <cellStyle name="Comma 12 4 2 3" xfId="24470"/>
    <cellStyle name="Comma 12 4 2 4" xfId="25215"/>
    <cellStyle name="Comma 12 4 3" xfId="24669"/>
    <cellStyle name="Comma 12 4 3 2" xfId="25392"/>
    <cellStyle name="Comma 12 4 4" xfId="24290"/>
    <cellStyle name="Comma 12 4 5" xfId="25035"/>
    <cellStyle name="Comma 12 5" xfId="151"/>
    <cellStyle name="Comma 12 5 2" xfId="24761"/>
    <cellStyle name="Comma 12 5 2 2" xfId="25484"/>
    <cellStyle name="Comma 12 5 3" xfId="24382"/>
    <cellStyle name="Comma 12 5 4" xfId="25127"/>
    <cellStyle name="Comma 12 6" xfId="1805"/>
    <cellStyle name="Comma 12 6 2" xfId="24581"/>
    <cellStyle name="Comma 12 6 3" xfId="25304"/>
    <cellStyle name="Comma 12 7" xfId="24202"/>
    <cellStyle name="Comma 12 8" xfId="24947"/>
    <cellStyle name="Comma 13" xfId="152"/>
    <cellStyle name="Comma 13 2" xfId="153"/>
    <cellStyle name="Comma 13 2 2" xfId="154"/>
    <cellStyle name="Comma 13 2 2 2" xfId="26909"/>
    <cellStyle name="Comma 13 2 3" xfId="155"/>
    <cellStyle name="Comma 13 2 3 2" xfId="156"/>
    <cellStyle name="Comma 13 2 3 2 2" xfId="1815"/>
    <cellStyle name="Comma 13 2 3 2 2 2" xfId="24902"/>
    <cellStyle name="Comma 13 2 3 2 2 2 2" xfId="25625"/>
    <cellStyle name="Comma 13 2 3 2 2 3" xfId="24523"/>
    <cellStyle name="Comma 13 2 3 2 2 4" xfId="25268"/>
    <cellStyle name="Comma 13 2 3 2 3" xfId="24722"/>
    <cellStyle name="Comma 13 2 3 2 3 2" xfId="25445"/>
    <cellStyle name="Comma 13 2 3 2 4" xfId="24343"/>
    <cellStyle name="Comma 13 2 3 2 5" xfId="25088"/>
    <cellStyle name="Comma 13 2 3 3" xfId="1814"/>
    <cellStyle name="Comma 13 2 3 3 2" xfId="24814"/>
    <cellStyle name="Comma 13 2 3 3 2 2" xfId="25537"/>
    <cellStyle name="Comma 13 2 3 3 3" xfId="24435"/>
    <cellStyle name="Comma 13 2 3 3 4" xfId="25180"/>
    <cellStyle name="Comma 13 2 3 4" xfId="24634"/>
    <cellStyle name="Comma 13 2 3 4 2" xfId="25357"/>
    <cellStyle name="Comma 13 2 3 5" xfId="24255"/>
    <cellStyle name="Comma 13 2 3 6" xfId="25000"/>
    <cellStyle name="Comma 13 2 3 7" xfId="26910"/>
    <cellStyle name="Comma 13 2 4" xfId="157"/>
    <cellStyle name="Comma 13 2 4 2" xfId="1816"/>
    <cellStyle name="Comma 13 2 4 2 2" xfId="24858"/>
    <cellStyle name="Comma 13 2 4 2 2 2" xfId="25581"/>
    <cellStyle name="Comma 13 2 4 2 3" xfId="24479"/>
    <cellStyle name="Comma 13 2 4 2 4" xfId="25224"/>
    <cellStyle name="Comma 13 2 4 3" xfId="24678"/>
    <cellStyle name="Comma 13 2 4 3 2" xfId="25401"/>
    <cellStyle name="Comma 13 2 4 4" xfId="24299"/>
    <cellStyle name="Comma 13 2 4 5" xfId="25044"/>
    <cellStyle name="Comma 13 2 4 6" xfId="26908"/>
    <cellStyle name="Comma 13 2 5" xfId="1813"/>
    <cellStyle name="Comma 13 2 5 2" xfId="24770"/>
    <cellStyle name="Comma 13 2 5 2 2" xfId="25493"/>
    <cellStyle name="Comma 13 2 5 3" xfId="24391"/>
    <cellStyle name="Comma 13 2 5 4" xfId="25136"/>
    <cellStyle name="Comma 13 2 6" xfId="24590"/>
    <cellStyle name="Comma 13 2 6 2" xfId="25313"/>
    <cellStyle name="Comma 13 2 7" xfId="24211"/>
    <cellStyle name="Comma 13 2 8" xfId="24956"/>
    <cellStyle name="Comma 13 2 9" xfId="25794"/>
    <cellStyle name="Comma 13 3" xfId="26911"/>
    <cellStyle name="Comma 13 4" xfId="26912"/>
    <cellStyle name="Comma 13 5" xfId="26913"/>
    <cellStyle name="Comma 14" xfId="158"/>
    <cellStyle name="Comma 14 2" xfId="26052"/>
    <cellStyle name="Comma 14 3" xfId="26191"/>
    <cellStyle name="Comma 14 4" xfId="25962"/>
    <cellStyle name="Comma 15" xfId="159"/>
    <cellStyle name="Comma 15 2" xfId="26054"/>
    <cellStyle name="Comma 15 3" xfId="26190"/>
    <cellStyle name="Comma 15 4" xfId="25964"/>
    <cellStyle name="Comma 158" xfId="24553"/>
    <cellStyle name="Comma 16" xfId="160"/>
    <cellStyle name="Comma 16 2" xfId="26056"/>
    <cellStyle name="Comma 16 3" xfId="26189"/>
    <cellStyle name="Comma 16 4" xfId="25966"/>
    <cellStyle name="Comma 17" xfId="161"/>
    <cellStyle name="Comma 17 2" xfId="26188"/>
    <cellStyle name="Comma 17 3" xfId="26072"/>
    <cellStyle name="Comma 18" xfId="162"/>
    <cellStyle name="Comma 18 2" xfId="26187"/>
    <cellStyle name="Comma 18 3" xfId="26106"/>
    <cellStyle name="Comma 19" xfId="163"/>
    <cellStyle name="Comma 19 2" xfId="26186"/>
    <cellStyle name="Comma 19 3" xfId="26105"/>
    <cellStyle name="Comma 2" xfId="164"/>
    <cellStyle name="Comma 2 10" xfId="26089"/>
    <cellStyle name="Comma 2 2" xfId="165"/>
    <cellStyle name="Comma 2 2 2" xfId="2900"/>
    <cellStyle name="Comma 2 2 2 2" xfId="5283"/>
    <cellStyle name="Comma 2 2 2 2 2" xfId="5284"/>
    <cellStyle name="Comma 2 2 2 2 2 2" xfId="7824"/>
    <cellStyle name="Comma 2 2 2 2 2 3" xfId="14698"/>
    <cellStyle name="Comma 2 2 2 2 2 4" xfId="19394"/>
    <cellStyle name="Comma 2 2 2 2 2 5" xfId="23885"/>
    <cellStyle name="Comma 2 2 2 2 3" xfId="7823"/>
    <cellStyle name="Comma 2 2 2 2 4" xfId="14697"/>
    <cellStyle name="Comma 2 2 2 2 5" xfId="19393"/>
    <cellStyle name="Comma 2 2 2 2 6" xfId="23884"/>
    <cellStyle name="Comma 2 2 2 2 7" xfId="25797"/>
    <cellStyle name="Comma 2 2 2 3" xfId="5285"/>
    <cellStyle name="Comma 2 2 2 3 2" xfId="26020"/>
    <cellStyle name="Comma 2 2 2 4" xfId="5286"/>
    <cellStyle name="Comma 2 2 2 4 2" xfId="7826"/>
    <cellStyle name="Comma 2 2 2 4 3" xfId="14700"/>
    <cellStyle name="Comma 2 2 2 4 4" xfId="19396"/>
    <cellStyle name="Comma 2 2 2 4 5" xfId="23887"/>
    <cellStyle name="Comma 2 2 2 4 6" xfId="26081"/>
    <cellStyle name="Comma 2 2 2 5" xfId="25796"/>
    <cellStyle name="Comma 2 2 3" xfId="5287"/>
    <cellStyle name="Comma 2 2 3 2" xfId="5288"/>
    <cellStyle name="Comma 2 2 3 2 2" xfId="7828"/>
    <cellStyle name="Comma 2 2 3 2 3" xfId="14702"/>
    <cellStyle name="Comma 2 2 3 2 4" xfId="19398"/>
    <cellStyle name="Comma 2 2 3 2 5" xfId="23889"/>
    <cellStyle name="Comma 2 2 3 2 6" xfId="26021"/>
    <cellStyle name="Comma 2 2 3 3" xfId="7827"/>
    <cellStyle name="Comma 2 2 3 4" xfId="14701"/>
    <cellStyle name="Comma 2 2 3 5" xfId="19397"/>
    <cellStyle name="Comma 2 2 3 6" xfId="23888"/>
    <cellStyle name="Comma 2 2 3 7" xfId="25798"/>
    <cellStyle name="Comma 2 2 4" xfId="5289"/>
    <cellStyle name="Comma 2 2 4 2" xfId="5290"/>
    <cellStyle name="Comma 2 2 4 2 2" xfId="7830"/>
    <cellStyle name="Comma 2 2 4 2 3" xfId="14704"/>
    <cellStyle name="Comma 2 2 4 2 4" xfId="19400"/>
    <cellStyle name="Comma 2 2 4 2 5" xfId="23891"/>
    <cellStyle name="Comma 2 2 4 3" xfId="7829"/>
    <cellStyle name="Comma 2 2 4 4" xfId="14703"/>
    <cellStyle name="Comma 2 2 4 5" xfId="19399"/>
    <cellStyle name="Comma 2 2 4 6" xfId="23890"/>
    <cellStyle name="Comma 2 2 4 7" xfId="25799"/>
    <cellStyle name="Comma 2 2 5" xfId="5291"/>
    <cellStyle name="Comma 2 2 5 2" xfId="5292"/>
    <cellStyle name="Comma 2 2 5 2 2" xfId="7832"/>
    <cellStyle name="Comma 2 2 5 2 3" xfId="14706"/>
    <cellStyle name="Comma 2 2 5 2 4" xfId="19402"/>
    <cellStyle name="Comma 2 2 5 2 5" xfId="23893"/>
    <cellStyle name="Comma 2 2 5 3" xfId="7831"/>
    <cellStyle name="Comma 2 2 5 4" xfId="14705"/>
    <cellStyle name="Comma 2 2 5 5" xfId="19401"/>
    <cellStyle name="Comma 2 2 5 6" xfId="23892"/>
    <cellStyle name="Comma 2 2 5 7" xfId="26074"/>
    <cellStyle name="Comma 2 2 6" xfId="5293"/>
    <cellStyle name="Comma 2 2 6 2" xfId="7833"/>
    <cellStyle name="Comma 2 2 6 3" xfId="14707"/>
    <cellStyle name="Comma 2 2 6 4" xfId="19403"/>
    <cellStyle name="Comma 2 2 6 5" xfId="23894"/>
    <cellStyle name="Comma 2 2 6 6" xfId="26112"/>
    <cellStyle name="Comma 2 2 7" xfId="25795"/>
    <cellStyle name="Comma 2 3" xfId="166"/>
    <cellStyle name="Comma 2 3 2" xfId="1744"/>
    <cellStyle name="Comma 2 3 2 2" xfId="5294"/>
    <cellStyle name="Comma 2 3 3" xfId="1743"/>
    <cellStyle name="Comma 2 3 4" xfId="26098"/>
    <cellStyle name="Comma 2 4" xfId="167"/>
    <cellStyle name="Comma 2 4 10" xfId="25800"/>
    <cellStyle name="Comma 2 4 2" xfId="5296"/>
    <cellStyle name="Comma 2 4 2 2" xfId="5297"/>
    <cellStyle name="Comma 2 4 2 2 2" xfId="7838"/>
    <cellStyle name="Comma 2 4 2 2 3" xfId="14712"/>
    <cellStyle name="Comma 2 4 2 2 4" xfId="19408"/>
    <cellStyle name="Comma 2 4 2 2 5" xfId="23898"/>
    <cellStyle name="Comma 2 4 2 3" xfId="7837"/>
    <cellStyle name="Comma 2 4 2 4" xfId="14711"/>
    <cellStyle name="Comma 2 4 2 5" xfId="19407"/>
    <cellStyle name="Comma 2 4 2 6" xfId="23897"/>
    <cellStyle name="Comma 2 4 2 7" xfId="26224"/>
    <cellStyle name="Comma 2 4 3" xfId="5298"/>
    <cellStyle name="Comma 2 4 3 2" xfId="5299"/>
    <cellStyle name="Comma 2 4 3 2 2" xfId="7840"/>
    <cellStyle name="Comma 2 4 3 2 3" xfId="14714"/>
    <cellStyle name="Comma 2 4 3 2 4" xfId="19410"/>
    <cellStyle name="Comma 2 4 3 2 5" xfId="23900"/>
    <cellStyle name="Comma 2 4 3 3" xfId="7839"/>
    <cellStyle name="Comma 2 4 3 4" xfId="14713"/>
    <cellStyle name="Comma 2 4 3 5" xfId="19409"/>
    <cellStyle name="Comma 2 4 3 6" xfId="23899"/>
    <cellStyle name="Comma 2 4 4" xfId="5300"/>
    <cellStyle name="Comma 2 4 4 2" xfId="7841"/>
    <cellStyle name="Comma 2 4 4 3" xfId="14715"/>
    <cellStyle name="Comma 2 4 4 4" xfId="19411"/>
    <cellStyle name="Comma 2 4 4 5" xfId="23901"/>
    <cellStyle name="Comma 2 4 5" xfId="7836"/>
    <cellStyle name="Comma 2 4 6" xfId="14710"/>
    <cellStyle name="Comma 2 4 7" xfId="19406"/>
    <cellStyle name="Comma 2 4 8" xfId="23896"/>
    <cellStyle name="Comma 2 4 9" xfId="5295"/>
    <cellStyle name="Comma 2 5" xfId="168"/>
    <cellStyle name="Comma 2 5 2" xfId="1817"/>
    <cellStyle name="Comma 2 5 2 2" xfId="7843"/>
    <cellStyle name="Comma 2 5 2 3" xfId="14717"/>
    <cellStyle name="Comma 2 5 2 4" xfId="19413"/>
    <cellStyle name="Comma 2 5 2 5" xfId="23903"/>
    <cellStyle name="Comma 2 5 2 6" xfId="5302"/>
    <cellStyle name="Comma 2 5 2 7" xfId="25802"/>
    <cellStyle name="Comma 2 5 3" xfId="7842"/>
    <cellStyle name="Comma 2 5 4" xfId="14716"/>
    <cellStyle name="Comma 2 5 5" xfId="19412"/>
    <cellStyle name="Comma 2 5 6" xfId="23902"/>
    <cellStyle name="Comma 2 5 7" xfId="5301"/>
    <cellStyle name="Comma 2 5 8" xfId="25801"/>
    <cellStyle name="Comma 2 6" xfId="5303"/>
    <cellStyle name="Comma 2 6 2" xfId="5304"/>
    <cellStyle name="Comma 2 6 2 2" xfId="7845"/>
    <cellStyle name="Comma 2 6 2 3" xfId="14719"/>
    <cellStyle name="Comma 2 6 2 4" xfId="19415"/>
    <cellStyle name="Comma 2 6 2 5" xfId="23905"/>
    <cellStyle name="Comma 2 6 2 6" xfId="26022"/>
    <cellStyle name="Comma 2 6 3" xfId="7844"/>
    <cellStyle name="Comma 2 6 4" xfId="14718"/>
    <cellStyle name="Comma 2 6 5" xfId="19414"/>
    <cellStyle name="Comma 2 6 6" xfId="23904"/>
    <cellStyle name="Comma 2 6 7" xfId="25803"/>
    <cellStyle name="Comma 2 7" xfId="5305"/>
    <cellStyle name="Comma 2 7 2" xfId="5306"/>
    <cellStyle name="Comma 2 7 2 2" xfId="7847"/>
    <cellStyle name="Comma 2 7 2 3" xfId="14721"/>
    <cellStyle name="Comma 2 7 2 4" xfId="19417"/>
    <cellStyle name="Comma 2 7 2 5" xfId="23907"/>
    <cellStyle name="Comma 2 7 3" xfId="7846"/>
    <cellStyle name="Comma 2 7 4" xfId="14720"/>
    <cellStyle name="Comma 2 7 5" xfId="19416"/>
    <cellStyle name="Comma 2 7 6" xfId="23906"/>
    <cellStyle name="Comma 2 7 7" xfId="25804"/>
    <cellStyle name="Comma 2 8" xfId="5307"/>
    <cellStyle name="Comma 2 8 2" xfId="7848"/>
    <cellStyle name="Comma 2 8 3" xfId="14722"/>
    <cellStyle name="Comma 2 8 4" xfId="19418"/>
    <cellStyle name="Comma 2 8 5" xfId="23908"/>
    <cellStyle name="Comma 2 9" xfId="24167"/>
    <cellStyle name="Comma 2_TPIS Report_April_2013" xfId="25805"/>
    <cellStyle name="Comma 20" xfId="169"/>
    <cellStyle name="Comma 20 2" xfId="26185"/>
    <cellStyle name="Comma 20 3" xfId="26108"/>
    <cellStyle name="Comma 21" xfId="170"/>
    <cellStyle name="Comma 22" xfId="171"/>
    <cellStyle name="Comma 23" xfId="172"/>
    <cellStyle name="Comma 24" xfId="173"/>
    <cellStyle name="Comma 25" xfId="174"/>
    <cellStyle name="Comma 26" xfId="175"/>
    <cellStyle name="Comma 27" xfId="176"/>
    <cellStyle name="Comma 28" xfId="177"/>
    <cellStyle name="Comma 29" xfId="178"/>
    <cellStyle name="Comma 3" xfId="179"/>
    <cellStyle name="Comma 3 2" xfId="180"/>
    <cellStyle name="Comma 3 2 2" xfId="181"/>
    <cellStyle name="Comma 3 2 2 10" xfId="5411"/>
    <cellStyle name="Comma 3 2 2 11" xfId="25807"/>
    <cellStyle name="Comma 3 2 2 2" xfId="182"/>
    <cellStyle name="Comma 3 2 2 2 2" xfId="183"/>
    <cellStyle name="Comma 3 2 2 2 2 2" xfId="184"/>
    <cellStyle name="Comma 3 2 2 2 2 2 2" xfId="185"/>
    <cellStyle name="Comma 3 2 2 2 2 2 2 2" xfId="1822"/>
    <cellStyle name="Comma 3 2 2 2 2 2 3" xfId="1821"/>
    <cellStyle name="Comma 3 2 2 2 2 2 4" xfId="26529"/>
    <cellStyle name="Comma 3 2 2 2 2 3" xfId="186"/>
    <cellStyle name="Comma 3 2 2 2 2 3 2" xfId="1823"/>
    <cellStyle name="Comma 3 2 2 2 2 4" xfId="1820"/>
    <cellStyle name="Comma 3 2 2 2 2 5" xfId="26313"/>
    <cellStyle name="Comma 3 2 2 2 3" xfId="187"/>
    <cellStyle name="Comma 3 2 2 2 3 2" xfId="188"/>
    <cellStyle name="Comma 3 2 2 2 3 2 2" xfId="189"/>
    <cellStyle name="Comma 3 2 2 2 3 2 2 2" xfId="1826"/>
    <cellStyle name="Comma 3 2 2 2 3 2 3" xfId="1825"/>
    <cellStyle name="Comma 3 2 2 2 3 2 4" xfId="26601"/>
    <cellStyle name="Comma 3 2 2 2 3 3" xfId="190"/>
    <cellStyle name="Comma 3 2 2 2 3 3 2" xfId="1827"/>
    <cellStyle name="Comma 3 2 2 2 3 4" xfId="1824"/>
    <cellStyle name="Comma 3 2 2 2 3 5" xfId="26385"/>
    <cellStyle name="Comma 3 2 2 2 4" xfId="191"/>
    <cellStyle name="Comma 3 2 2 2 4 2" xfId="192"/>
    <cellStyle name="Comma 3 2 2 2 4 2 2" xfId="1829"/>
    <cellStyle name="Comma 3 2 2 2 4 3" xfId="1828"/>
    <cellStyle name="Comma 3 2 2 2 4 4" xfId="26457"/>
    <cellStyle name="Comma 3 2 2 2 5" xfId="193"/>
    <cellStyle name="Comma 3 2 2 2 5 2" xfId="1830"/>
    <cellStyle name="Comma 3 2 2 2 6" xfId="1819"/>
    <cellStyle name="Comma 3 2 2 2 7" xfId="26230"/>
    <cellStyle name="Comma 3 2 2 3" xfId="194"/>
    <cellStyle name="Comma 3 2 2 3 2" xfId="195"/>
    <cellStyle name="Comma 3 2 2 3 2 2" xfId="196"/>
    <cellStyle name="Comma 3 2 2 3 2 2 2" xfId="197"/>
    <cellStyle name="Comma 3 2 2 3 2 2 2 2" xfId="1834"/>
    <cellStyle name="Comma 3 2 2 3 2 2 3" xfId="1833"/>
    <cellStyle name="Comma 3 2 2 3 2 2 4" xfId="26535"/>
    <cellStyle name="Comma 3 2 2 3 2 3" xfId="198"/>
    <cellStyle name="Comma 3 2 2 3 2 3 2" xfId="1835"/>
    <cellStyle name="Comma 3 2 2 3 2 4" xfId="1832"/>
    <cellStyle name="Comma 3 2 2 3 2 5" xfId="26319"/>
    <cellStyle name="Comma 3 2 2 3 3" xfId="199"/>
    <cellStyle name="Comma 3 2 2 3 3 2" xfId="200"/>
    <cellStyle name="Comma 3 2 2 3 3 2 2" xfId="201"/>
    <cellStyle name="Comma 3 2 2 3 3 2 2 2" xfId="1838"/>
    <cellStyle name="Comma 3 2 2 3 3 2 3" xfId="1837"/>
    <cellStyle name="Comma 3 2 2 3 3 2 4" xfId="26607"/>
    <cellStyle name="Comma 3 2 2 3 3 3" xfId="202"/>
    <cellStyle name="Comma 3 2 2 3 3 3 2" xfId="1839"/>
    <cellStyle name="Comma 3 2 2 3 3 4" xfId="1836"/>
    <cellStyle name="Comma 3 2 2 3 3 5" xfId="26391"/>
    <cellStyle name="Comma 3 2 2 3 4" xfId="203"/>
    <cellStyle name="Comma 3 2 2 3 4 2" xfId="204"/>
    <cellStyle name="Comma 3 2 2 3 4 2 2" xfId="1841"/>
    <cellStyle name="Comma 3 2 2 3 4 3" xfId="1840"/>
    <cellStyle name="Comma 3 2 2 3 4 4" xfId="26463"/>
    <cellStyle name="Comma 3 2 2 3 5" xfId="205"/>
    <cellStyle name="Comma 3 2 2 3 5 2" xfId="1842"/>
    <cellStyle name="Comma 3 2 2 3 6" xfId="1831"/>
    <cellStyle name="Comma 3 2 2 3 7" xfId="26246"/>
    <cellStyle name="Comma 3 2 2 4" xfId="206"/>
    <cellStyle name="Comma 3 2 2 4 2" xfId="207"/>
    <cellStyle name="Comma 3 2 2 4 2 2" xfId="208"/>
    <cellStyle name="Comma 3 2 2 4 2 2 2" xfId="209"/>
    <cellStyle name="Comma 3 2 2 4 2 2 2 2" xfId="1846"/>
    <cellStyle name="Comma 3 2 2 4 2 2 3" xfId="1845"/>
    <cellStyle name="Comma 3 2 2 4 2 2 4" xfId="26554"/>
    <cellStyle name="Comma 3 2 2 4 2 3" xfId="210"/>
    <cellStyle name="Comma 3 2 2 4 2 3 2" xfId="1847"/>
    <cellStyle name="Comma 3 2 2 4 2 4" xfId="1844"/>
    <cellStyle name="Comma 3 2 2 4 2 5" xfId="26338"/>
    <cellStyle name="Comma 3 2 2 4 3" xfId="211"/>
    <cellStyle name="Comma 3 2 2 4 3 2" xfId="212"/>
    <cellStyle name="Comma 3 2 2 4 3 2 2" xfId="213"/>
    <cellStyle name="Comma 3 2 2 4 3 2 2 2" xfId="1850"/>
    <cellStyle name="Comma 3 2 2 4 3 2 3" xfId="1849"/>
    <cellStyle name="Comma 3 2 2 4 3 2 4" xfId="26626"/>
    <cellStyle name="Comma 3 2 2 4 3 3" xfId="214"/>
    <cellStyle name="Comma 3 2 2 4 3 3 2" xfId="1851"/>
    <cellStyle name="Comma 3 2 2 4 3 4" xfId="1848"/>
    <cellStyle name="Comma 3 2 2 4 3 5" xfId="26410"/>
    <cellStyle name="Comma 3 2 2 4 4" xfId="215"/>
    <cellStyle name="Comma 3 2 2 4 4 2" xfId="216"/>
    <cellStyle name="Comma 3 2 2 4 4 2 2" xfId="1853"/>
    <cellStyle name="Comma 3 2 2 4 4 3" xfId="1852"/>
    <cellStyle name="Comma 3 2 2 4 4 4" xfId="26482"/>
    <cellStyle name="Comma 3 2 2 4 5" xfId="217"/>
    <cellStyle name="Comma 3 2 2 4 5 2" xfId="1854"/>
    <cellStyle name="Comma 3 2 2 4 6" xfId="1843"/>
    <cellStyle name="Comma 3 2 2 4 7" xfId="26266"/>
    <cellStyle name="Comma 3 2 2 5" xfId="218"/>
    <cellStyle name="Comma 3 2 2 5 2" xfId="219"/>
    <cellStyle name="Comma 3 2 2 5 2 2" xfId="220"/>
    <cellStyle name="Comma 3 2 2 5 2 2 2" xfId="1857"/>
    <cellStyle name="Comma 3 2 2 5 2 3" xfId="1856"/>
    <cellStyle name="Comma 3 2 2 5 2 4" xfId="26528"/>
    <cellStyle name="Comma 3 2 2 5 3" xfId="221"/>
    <cellStyle name="Comma 3 2 2 5 3 2" xfId="1858"/>
    <cellStyle name="Comma 3 2 2 5 4" xfId="1855"/>
    <cellStyle name="Comma 3 2 2 5 5" xfId="26312"/>
    <cellStyle name="Comma 3 2 2 6" xfId="222"/>
    <cellStyle name="Comma 3 2 2 6 2" xfId="223"/>
    <cellStyle name="Comma 3 2 2 6 2 2" xfId="224"/>
    <cellStyle name="Comma 3 2 2 6 2 2 2" xfId="1861"/>
    <cellStyle name="Comma 3 2 2 6 2 3" xfId="1860"/>
    <cellStyle name="Comma 3 2 2 6 2 4" xfId="26600"/>
    <cellStyle name="Comma 3 2 2 6 3" xfId="225"/>
    <cellStyle name="Comma 3 2 2 6 3 2" xfId="1862"/>
    <cellStyle name="Comma 3 2 2 6 4" xfId="1859"/>
    <cellStyle name="Comma 3 2 2 6 5" xfId="26384"/>
    <cellStyle name="Comma 3 2 2 7" xfId="226"/>
    <cellStyle name="Comma 3 2 2 7 2" xfId="227"/>
    <cellStyle name="Comma 3 2 2 7 2 2" xfId="1864"/>
    <cellStyle name="Comma 3 2 2 7 3" xfId="1863"/>
    <cellStyle name="Comma 3 2 2 7 4" xfId="26456"/>
    <cellStyle name="Comma 3 2 2 8" xfId="228"/>
    <cellStyle name="Comma 3 2 2 8 2" xfId="1865"/>
    <cellStyle name="Comma 3 2 2 9" xfId="1818"/>
    <cellStyle name="Comma 3 2 2 9 2" xfId="26184"/>
    <cellStyle name="Comma 3 2 3" xfId="5308"/>
    <cellStyle name="Comma 3 2 3 2" xfId="25808"/>
    <cellStyle name="Comma 3 2 4" xfId="25806"/>
    <cellStyle name="Comma 3 3" xfId="229"/>
    <cellStyle name="Comma 3 4" xfId="230"/>
    <cellStyle name="Comma 3 4 2" xfId="26219"/>
    <cellStyle name="Comma 3 4 3" xfId="25809"/>
    <cellStyle name="Comma 3 5" xfId="231"/>
    <cellStyle name="Comma 3 5 2" xfId="232"/>
    <cellStyle name="Comma 3 5 3" xfId="26252"/>
    <cellStyle name="Comma 3 5 4" xfId="26077"/>
    <cellStyle name="Comma 30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 10" xfId="21805"/>
    <cellStyle name="Comma 4 11" xfId="24117"/>
    <cellStyle name="Comma 4 12" xfId="3003"/>
    <cellStyle name="Comma 4 2" xfId="244"/>
    <cellStyle name="Comma 4 2 10" xfId="21806"/>
    <cellStyle name="Comma 4 2 11" xfId="24118"/>
    <cellStyle name="Comma 4 2 12" xfId="3004"/>
    <cellStyle name="Comma 4 2 13" xfId="24163"/>
    <cellStyle name="Comma 4 2 2" xfId="3127"/>
    <cellStyle name="Comma 4 2 2 2" xfId="5163"/>
    <cellStyle name="Comma 4 2 2 2 2" xfId="5164"/>
    <cellStyle name="Comma 4 2 2 2 2 2" xfId="7702"/>
    <cellStyle name="Comma 4 2 2 2 2 3" xfId="14577"/>
    <cellStyle name="Comma 4 2 2 2 2 4" xfId="19273"/>
    <cellStyle name="Comma 4 2 2 2 2 5" xfId="23769"/>
    <cellStyle name="Comma 4 2 2 2 2 6" xfId="24129"/>
    <cellStyle name="Comma 4 2 2 2 3" xfId="5249"/>
    <cellStyle name="Comma 4 2 2 2 3 2" xfId="7788"/>
    <cellStyle name="Comma 4 2 2 2 3 3" xfId="14662"/>
    <cellStyle name="Comma 4 2 2 2 3 4" xfId="19358"/>
    <cellStyle name="Comma 4 2 2 2 3 5" xfId="23853"/>
    <cellStyle name="Comma 4 2 2 2 3 6" xfId="24145"/>
    <cellStyle name="Comma 4 2 2 2 4" xfId="7701"/>
    <cellStyle name="Comma 4 2 2 2 5" xfId="14576"/>
    <cellStyle name="Comma 4 2 2 2 6" xfId="19272"/>
    <cellStyle name="Comma 4 2 2 2 7" xfId="23768"/>
    <cellStyle name="Comma 4 2 2 2 8" xfId="24128"/>
    <cellStyle name="Comma 4 2 2 3" xfId="5242"/>
    <cellStyle name="Comma 4 2 2 3 2" xfId="7781"/>
    <cellStyle name="Comma 4 2 2 3 3" xfId="14655"/>
    <cellStyle name="Comma 4 2 2 3 4" xfId="19351"/>
    <cellStyle name="Comma 4 2 2 3 5" xfId="23846"/>
    <cellStyle name="Comma 4 2 2 3 6" xfId="24138"/>
    <cellStyle name="Comma 4 2 2 4" xfId="5665"/>
    <cellStyle name="Comma 4 2 2 5" xfId="12549"/>
    <cellStyle name="Comma 4 2 2 6" xfId="17245"/>
    <cellStyle name="Comma 4 2 2 7" xfId="21911"/>
    <cellStyle name="Comma 4 2 2 8" xfId="24121"/>
    <cellStyle name="Comma 4 2 2 9" xfId="24164"/>
    <cellStyle name="Comma 4 2 3" xfId="3126"/>
    <cellStyle name="Comma 4 2 3 2" xfId="5664"/>
    <cellStyle name="Comma 4 2 3 3" xfId="12548"/>
    <cellStyle name="Comma 4 2 3 4" xfId="17244"/>
    <cellStyle name="Comma 4 2 3 5" xfId="21910"/>
    <cellStyle name="Comma 4 2 3 6" xfId="24120"/>
    <cellStyle name="Comma 4 2 3 7" xfId="26097"/>
    <cellStyle name="Comma 4 2 4" xfId="5162"/>
    <cellStyle name="Comma 4 2 4 2" xfId="7700"/>
    <cellStyle name="Comma 4 2 4 3" xfId="14575"/>
    <cellStyle name="Comma 4 2 4 4" xfId="19271"/>
    <cellStyle name="Comma 4 2 4 5" xfId="23767"/>
    <cellStyle name="Comma 4 2 4 6" xfId="24127"/>
    <cellStyle name="Comma 4 2 4 7" xfId="26183"/>
    <cellStyle name="Comma 4 2 5" xfId="5241"/>
    <cellStyle name="Comma 4 2 5 2" xfId="7780"/>
    <cellStyle name="Comma 4 2 5 3" xfId="14654"/>
    <cellStyle name="Comma 4 2 5 4" xfId="19350"/>
    <cellStyle name="Comma 4 2 5 5" xfId="23845"/>
    <cellStyle name="Comma 4 2 5 6" xfId="24137"/>
    <cellStyle name="Comma 4 2 6" xfId="5403"/>
    <cellStyle name="Comma 4 2 7" xfId="5543"/>
    <cellStyle name="Comma 4 2 8" xfId="12426"/>
    <cellStyle name="Comma 4 2 9" xfId="17122"/>
    <cellStyle name="Comma 4 3" xfId="245"/>
    <cellStyle name="Comma 4 3 10" xfId="3125"/>
    <cellStyle name="Comma 4 3 11" xfId="25810"/>
    <cellStyle name="Comma 4 3 2" xfId="246"/>
    <cellStyle name="Comma 4 3 2 2" xfId="247"/>
    <cellStyle name="Comma 4 3 2 2 2" xfId="248"/>
    <cellStyle name="Comma 4 3 2 2 2 2" xfId="249"/>
    <cellStyle name="Comma 4 3 2 2 2 2 2" xfId="1870"/>
    <cellStyle name="Comma 4 3 2 2 2 3" xfId="1869"/>
    <cellStyle name="Comma 4 3 2 2 2 4" xfId="26530"/>
    <cellStyle name="Comma 4 3 2 2 3" xfId="250"/>
    <cellStyle name="Comma 4 3 2 2 3 2" xfId="1871"/>
    <cellStyle name="Comma 4 3 2 2 4" xfId="1868"/>
    <cellStyle name="Comma 4 3 2 2 5" xfId="7850"/>
    <cellStyle name="Comma 4 3 2 2 6" xfId="26314"/>
    <cellStyle name="Comma 4 3 2 3" xfId="251"/>
    <cellStyle name="Comma 4 3 2 3 2" xfId="252"/>
    <cellStyle name="Comma 4 3 2 3 2 2" xfId="253"/>
    <cellStyle name="Comma 4 3 2 3 2 2 2" xfId="1874"/>
    <cellStyle name="Comma 4 3 2 3 2 3" xfId="1873"/>
    <cellStyle name="Comma 4 3 2 3 2 4" xfId="26602"/>
    <cellStyle name="Comma 4 3 2 3 3" xfId="254"/>
    <cellStyle name="Comma 4 3 2 3 3 2" xfId="1875"/>
    <cellStyle name="Comma 4 3 2 3 4" xfId="1872"/>
    <cellStyle name="Comma 4 3 2 3 5" xfId="14724"/>
    <cellStyle name="Comma 4 3 2 3 6" xfId="26386"/>
    <cellStyle name="Comma 4 3 2 4" xfId="255"/>
    <cellStyle name="Comma 4 3 2 4 2" xfId="256"/>
    <cellStyle name="Comma 4 3 2 4 2 2" xfId="1877"/>
    <cellStyle name="Comma 4 3 2 4 3" xfId="1876"/>
    <cellStyle name="Comma 4 3 2 4 4" xfId="19420"/>
    <cellStyle name="Comma 4 3 2 4 5" xfId="26458"/>
    <cellStyle name="Comma 4 3 2 5" xfId="257"/>
    <cellStyle name="Comma 4 3 2 5 2" xfId="1878"/>
    <cellStyle name="Comma 4 3 2 5 3" xfId="23910"/>
    <cellStyle name="Comma 4 3 2 6" xfId="1867"/>
    <cellStyle name="Comma 4 3 2 7" xfId="5309"/>
    <cellStyle name="Comma 4 3 2 8" xfId="26232"/>
    <cellStyle name="Comma 4 3 3" xfId="258"/>
    <cellStyle name="Comma 4 3 3 2" xfId="259"/>
    <cellStyle name="Comma 4 3 3 2 2" xfId="260"/>
    <cellStyle name="Comma 4 3 3 2 2 2" xfId="261"/>
    <cellStyle name="Comma 4 3 3 2 2 2 2" xfId="1882"/>
    <cellStyle name="Comma 4 3 3 2 2 3" xfId="1881"/>
    <cellStyle name="Comma 4 3 3 2 2 4" xfId="26536"/>
    <cellStyle name="Comma 4 3 3 2 3" xfId="262"/>
    <cellStyle name="Comma 4 3 3 2 3 2" xfId="1883"/>
    <cellStyle name="Comma 4 3 3 2 4" xfId="1880"/>
    <cellStyle name="Comma 4 3 3 2 5" xfId="26320"/>
    <cellStyle name="Comma 4 3 3 3" xfId="263"/>
    <cellStyle name="Comma 4 3 3 3 2" xfId="264"/>
    <cellStyle name="Comma 4 3 3 3 2 2" xfId="265"/>
    <cellStyle name="Comma 4 3 3 3 2 2 2" xfId="1886"/>
    <cellStyle name="Comma 4 3 3 3 2 3" xfId="1885"/>
    <cellStyle name="Comma 4 3 3 3 2 4" xfId="26608"/>
    <cellStyle name="Comma 4 3 3 3 3" xfId="266"/>
    <cellStyle name="Comma 4 3 3 3 3 2" xfId="1887"/>
    <cellStyle name="Comma 4 3 3 3 4" xfId="1884"/>
    <cellStyle name="Comma 4 3 3 3 5" xfId="26392"/>
    <cellStyle name="Comma 4 3 3 4" xfId="267"/>
    <cellStyle name="Comma 4 3 3 4 2" xfId="268"/>
    <cellStyle name="Comma 4 3 3 4 2 2" xfId="1889"/>
    <cellStyle name="Comma 4 3 3 4 3" xfId="1888"/>
    <cellStyle name="Comma 4 3 3 4 4" xfId="26464"/>
    <cellStyle name="Comma 4 3 3 5" xfId="269"/>
    <cellStyle name="Comma 4 3 3 5 2" xfId="1890"/>
    <cellStyle name="Comma 4 3 3 6" xfId="1879"/>
    <cellStyle name="Comma 4 3 3 7" xfId="5663"/>
    <cellStyle name="Comma 4 3 3 8" xfId="26247"/>
    <cellStyle name="Comma 4 3 4" xfId="270"/>
    <cellStyle name="Comma 4 3 4 2" xfId="271"/>
    <cellStyle name="Comma 4 3 4 2 2" xfId="272"/>
    <cellStyle name="Comma 4 3 4 2 2 2" xfId="273"/>
    <cellStyle name="Comma 4 3 4 2 2 2 2" xfId="1894"/>
    <cellStyle name="Comma 4 3 4 2 2 3" xfId="1893"/>
    <cellStyle name="Comma 4 3 4 2 2 4" xfId="26555"/>
    <cellStyle name="Comma 4 3 4 2 3" xfId="274"/>
    <cellStyle name="Comma 4 3 4 2 3 2" xfId="1895"/>
    <cellStyle name="Comma 4 3 4 2 4" xfId="1892"/>
    <cellStyle name="Comma 4 3 4 2 5" xfId="26339"/>
    <cellStyle name="Comma 4 3 4 3" xfId="275"/>
    <cellStyle name="Comma 4 3 4 3 2" xfId="276"/>
    <cellStyle name="Comma 4 3 4 3 2 2" xfId="277"/>
    <cellStyle name="Comma 4 3 4 3 2 2 2" xfId="1898"/>
    <cellStyle name="Comma 4 3 4 3 2 3" xfId="1897"/>
    <cellStyle name="Comma 4 3 4 3 2 4" xfId="26627"/>
    <cellStyle name="Comma 4 3 4 3 3" xfId="278"/>
    <cellStyle name="Comma 4 3 4 3 3 2" xfId="1899"/>
    <cellStyle name="Comma 4 3 4 3 4" xfId="1896"/>
    <cellStyle name="Comma 4 3 4 3 5" xfId="26411"/>
    <cellStyle name="Comma 4 3 4 4" xfId="279"/>
    <cellStyle name="Comma 4 3 4 4 2" xfId="280"/>
    <cellStyle name="Comma 4 3 4 4 2 2" xfId="1901"/>
    <cellStyle name="Comma 4 3 4 4 3" xfId="1900"/>
    <cellStyle name="Comma 4 3 4 4 4" xfId="26483"/>
    <cellStyle name="Comma 4 3 4 5" xfId="281"/>
    <cellStyle name="Comma 4 3 4 5 2" xfId="1902"/>
    <cellStyle name="Comma 4 3 4 6" xfId="1891"/>
    <cellStyle name="Comma 4 3 4 7" xfId="12547"/>
    <cellStyle name="Comma 4 3 4 8" xfId="26267"/>
    <cellStyle name="Comma 4 3 5" xfId="282"/>
    <cellStyle name="Comma 4 3 5 2" xfId="283"/>
    <cellStyle name="Comma 4 3 5 2 2" xfId="284"/>
    <cellStyle name="Comma 4 3 5 2 2 2" xfId="1905"/>
    <cellStyle name="Comma 4 3 5 2 3" xfId="1904"/>
    <cellStyle name="Comma 4 3 5 2 4" xfId="26527"/>
    <cellStyle name="Comma 4 3 5 3" xfId="285"/>
    <cellStyle name="Comma 4 3 5 3 2" xfId="1906"/>
    <cellStyle name="Comma 4 3 5 4" xfId="1903"/>
    <cellStyle name="Comma 4 3 5 5" xfId="17243"/>
    <cellStyle name="Comma 4 3 5 6" xfId="26311"/>
    <cellStyle name="Comma 4 3 6" xfId="286"/>
    <cellStyle name="Comma 4 3 6 2" xfId="287"/>
    <cellStyle name="Comma 4 3 6 2 2" xfId="288"/>
    <cellStyle name="Comma 4 3 6 2 2 2" xfId="1909"/>
    <cellStyle name="Comma 4 3 6 2 3" xfId="1908"/>
    <cellStyle name="Comma 4 3 6 2 4" xfId="26599"/>
    <cellStyle name="Comma 4 3 6 3" xfId="289"/>
    <cellStyle name="Comma 4 3 6 3 2" xfId="1910"/>
    <cellStyle name="Comma 4 3 6 4" xfId="1907"/>
    <cellStyle name="Comma 4 3 6 5" xfId="21909"/>
    <cellStyle name="Comma 4 3 6 6" xfId="26383"/>
    <cellStyle name="Comma 4 3 7" xfId="290"/>
    <cellStyle name="Comma 4 3 7 2" xfId="291"/>
    <cellStyle name="Comma 4 3 7 2 2" xfId="1912"/>
    <cellStyle name="Comma 4 3 7 3" xfId="1911"/>
    <cellStyle name="Comma 4 3 7 4" xfId="24119"/>
    <cellStyle name="Comma 4 3 7 5" xfId="26455"/>
    <cellStyle name="Comma 4 3 8" xfId="292"/>
    <cellStyle name="Comma 4 3 8 2" xfId="1913"/>
    <cellStyle name="Comma 4 3 9" xfId="1866"/>
    <cellStyle name="Comma 4 3 9 2" xfId="26182"/>
    <cellStyle name="Comma 4 4" xfId="1745"/>
    <cellStyle name="Comma 4 4 2" xfId="7699"/>
    <cellStyle name="Comma 4 4 2 2" xfId="26914"/>
    <cellStyle name="Comma 4 4 3" xfId="14574"/>
    <cellStyle name="Comma 4 4 4" xfId="19270"/>
    <cellStyle name="Comma 4 4 5" xfId="23766"/>
    <cellStyle name="Comma 4 4 6" xfId="24126"/>
    <cellStyle name="Comma 4 4 7" xfId="5161"/>
    <cellStyle name="Comma 4 4 8" xfId="25811"/>
    <cellStyle name="Comma 4 5" xfId="5240"/>
    <cellStyle name="Comma 4 5 2" xfId="7779"/>
    <cellStyle name="Comma 4 5 3" xfId="14653"/>
    <cellStyle name="Comma 4 5 4" xfId="19349"/>
    <cellStyle name="Comma 4 5 5" xfId="23844"/>
    <cellStyle name="Comma 4 5 6" xfId="24136"/>
    <cellStyle name="Comma 4 5 7" xfId="26092"/>
    <cellStyle name="Comma 4 6" xfId="5416"/>
    <cellStyle name="Comma 4 7" xfId="5542"/>
    <cellStyle name="Comma 4 8" xfId="12425"/>
    <cellStyle name="Comma 4 9" xfId="17121"/>
    <cellStyle name="Comma 40" xfId="293"/>
    <cellStyle name="Comma 41" xfId="294"/>
    <cellStyle name="Comma 42" xfId="295"/>
    <cellStyle name="Comma 43" xfId="296"/>
    <cellStyle name="Comma 44" xfId="297"/>
    <cellStyle name="Comma 45" xfId="298"/>
    <cellStyle name="Comma 46" xfId="299"/>
    <cellStyle name="Comma 47" xfId="300"/>
    <cellStyle name="Comma 48" xfId="301"/>
    <cellStyle name="Comma 49" xfId="302"/>
    <cellStyle name="Comma 5" xfId="303"/>
    <cellStyle name="Comma 5 10" xfId="5114"/>
    <cellStyle name="Comma 5 10 2" xfId="26065"/>
    <cellStyle name="Comma 5 10 3" xfId="25980"/>
    <cellStyle name="Comma 5 11" xfId="25987"/>
    <cellStyle name="Comma 5 12" xfId="25641"/>
    <cellStyle name="Comma 5 2" xfId="304"/>
    <cellStyle name="Comma 5 2 2" xfId="1747"/>
    <cellStyle name="Comma 5 2 2 2" xfId="2850"/>
    <cellStyle name="Comma 5 2 2 3" xfId="7782"/>
    <cellStyle name="Comma 5 2 2 4" xfId="25812"/>
    <cellStyle name="Comma 5 2 3" xfId="1777"/>
    <cellStyle name="Comma 5 2 3 2" xfId="2873"/>
    <cellStyle name="Comma 5 2 3 2 2" xfId="25814"/>
    <cellStyle name="Comma 5 2 3 3" xfId="14656"/>
    <cellStyle name="Comma 5 2 3 4" xfId="25813"/>
    <cellStyle name="Comma 5 2 4" xfId="19352"/>
    <cellStyle name="Comma 5 2 4 2" xfId="26023"/>
    <cellStyle name="Comma 5 2 4 3" xfId="25815"/>
    <cellStyle name="Comma 5 2 5" xfId="23847"/>
    <cellStyle name="Comma 5 2 5 2" xfId="25816"/>
    <cellStyle name="Comma 5 2 6" xfId="24139"/>
    <cellStyle name="Comma 5 2 6 2" xfId="26915"/>
    <cellStyle name="Comma 5 2 7" xfId="5243"/>
    <cellStyle name="Comma 5 3" xfId="1746"/>
    <cellStyle name="Comma 5 3 2" xfId="2849"/>
    <cellStyle name="Comma 5 3 2 2" xfId="7851"/>
    <cellStyle name="Comma 5 3 2 2 2" xfId="25819"/>
    <cellStyle name="Comma 5 3 2 3" xfId="26024"/>
    <cellStyle name="Comma 5 3 2 4" xfId="25818"/>
    <cellStyle name="Comma 5 3 3" xfId="14725"/>
    <cellStyle name="Comma 5 3 3 2" xfId="26025"/>
    <cellStyle name="Comma 5 3 3 3" xfId="25820"/>
    <cellStyle name="Comma 5 3 4" xfId="19421"/>
    <cellStyle name="Comma 5 3 4 2" xfId="25821"/>
    <cellStyle name="Comma 5 3 5" xfId="23911"/>
    <cellStyle name="Comma 5 3 5 2" xfId="26916"/>
    <cellStyle name="Comma 5 3 6" xfId="5310"/>
    <cellStyle name="Comma 5 3 7" xfId="25817"/>
    <cellStyle name="Comma 5 4" xfId="1776"/>
    <cellStyle name="Comma 5 4 2" xfId="2872"/>
    <cellStyle name="Comma 5 4 2 2" xfId="26917"/>
    <cellStyle name="Comma 5 4 3" xfId="5417"/>
    <cellStyle name="Comma 5 4 4" xfId="25822"/>
    <cellStyle name="Comma 5 5" xfId="1914"/>
    <cellStyle name="Comma 5 5 2" xfId="7652"/>
    <cellStyle name="Comma 5 5 2 2" xfId="25824"/>
    <cellStyle name="Comma 5 5 3" xfId="26026"/>
    <cellStyle name="Comma 5 5 4" xfId="25823"/>
    <cellStyle name="Comma 5 6" xfId="14527"/>
    <cellStyle name="Comma 5 6 2" xfId="26027"/>
    <cellStyle name="Comma 5 6 3" xfId="25825"/>
    <cellStyle name="Comma 5 7" xfId="19223"/>
    <cellStyle name="Comma 5 7 2" xfId="25826"/>
    <cellStyle name="Comma 5 8" xfId="23720"/>
    <cellStyle name="Comma 5 8 2" xfId="26048"/>
    <cellStyle name="Comma 5 8 3" xfId="25958"/>
    <cellStyle name="Comma 5 9" xfId="24123"/>
    <cellStyle name="Comma 5 9 2" xfId="26060"/>
    <cellStyle name="Comma 5 9 3" xfId="25974"/>
    <cellStyle name="Comma 50" xfId="305"/>
    <cellStyle name="Comma 51" xfId="306"/>
    <cellStyle name="Comma 52" xfId="307"/>
    <cellStyle name="Comma 53" xfId="308"/>
    <cellStyle name="Comma 54" xfId="309"/>
    <cellStyle name="Comma 55" xfId="310"/>
    <cellStyle name="Comma 56" xfId="311"/>
    <cellStyle name="Comma 57" xfId="312"/>
    <cellStyle name="Comma 58" xfId="313"/>
    <cellStyle name="Comma 59" xfId="314"/>
    <cellStyle name="Comma 6" xfId="315"/>
    <cellStyle name="Comma 6 2" xfId="316"/>
    <cellStyle name="Comma 6 2 2" xfId="317"/>
    <cellStyle name="Comma 6 2 2 2" xfId="318"/>
    <cellStyle name="Comma 6 2 2 2 2" xfId="1917"/>
    <cellStyle name="Comma 6 2 2 2 2 2" xfId="24896"/>
    <cellStyle name="Comma 6 2 2 2 2 2 2" xfId="25619"/>
    <cellStyle name="Comma 6 2 2 2 2 3" xfId="24517"/>
    <cellStyle name="Comma 6 2 2 2 2 4" xfId="25262"/>
    <cellStyle name="Comma 6 2 2 2 3" xfId="24716"/>
    <cellStyle name="Comma 6 2 2 2 3 2" xfId="25439"/>
    <cellStyle name="Comma 6 2 2 2 4" xfId="24337"/>
    <cellStyle name="Comma 6 2 2 2 5" xfId="25082"/>
    <cellStyle name="Comma 6 2 2 3" xfId="1916"/>
    <cellStyle name="Comma 6 2 2 3 2" xfId="24808"/>
    <cellStyle name="Comma 6 2 2 3 2 2" xfId="25531"/>
    <cellStyle name="Comma 6 2 2 3 3" xfId="24429"/>
    <cellStyle name="Comma 6 2 2 3 4" xfId="25174"/>
    <cellStyle name="Comma 6 2 2 4" xfId="7784"/>
    <cellStyle name="Comma 6 2 2 4 2" xfId="24628"/>
    <cellStyle name="Comma 6 2 2 4 3" xfId="25351"/>
    <cellStyle name="Comma 6 2 2 5" xfId="24249"/>
    <cellStyle name="Comma 6 2 2 6" xfId="24994"/>
    <cellStyle name="Comma 6 2 3" xfId="319"/>
    <cellStyle name="Comma 6 2 3 2" xfId="1918"/>
    <cellStyle name="Comma 6 2 3 2 2" xfId="24852"/>
    <cellStyle name="Comma 6 2 3 2 2 2" xfId="25575"/>
    <cellStyle name="Comma 6 2 3 2 3" xfId="24473"/>
    <cellStyle name="Comma 6 2 3 2 4" xfId="25218"/>
    <cellStyle name="Comma 6 2 3 3" xfId="14658"/>
    <cellStyle name="Comma 6 2 3 3 2" xfId="24672"/>
    <cellStyle name="Comma 6 2 3 3 3" xfId="25395"/>
    <cellStyle name="Comma 6 2 3 4" xfId="24293"/>
    <cellStyle name="Comma 6 2 3 5" xfId="25038"/>
    <cellStyle name="Comma 6 2 4" xfId="320"/>
    <cellStyle name="Comma 6 2 4 2" xfId="19354"/>
    <cellStyle name="Comma 6 2 4 2 2" xfId="24764"/>
    <cellStyle name="Comma 6 2 4 2 3" xfId="25487"/>
    <cellStyle name="Comma 6 2 4 3" xfId="24385"/>
    <cellStyle name="Comma 6 2 4 4" xfId="25130"/>
    <cellStyle name="Comma 6 2 5" xfId="1915"/>
    <cellStyle name="Comma 6 2 5 2" xfId="23849"/>
    <cellStyle name="Comma 6 2 5 3" xfId="24584"/>
    <cellStyle name="Comma 6 2 5 4" xfId="25307"/>
    <cellStyle name="Comma 6 2 6" xfId="24141"/>
    <cellStyle name="Comma 6 2 7" xfId="5245"/>
    <cellStyle name="Comma 6 2 8" xfId="24205"/>
    <cellStyle name="Comma 6 2 9" xfId="24950"/>
    <cellStyle name="Comma 6 3" xfId="321"/>
    <cellStyle name="Comma 6 3 2" xfId="322"/>
    <cellStyle name="Comma 6 3 2 2" xfId="26050"/>
    <cellStyle name="Comma 6 3 3" xfId="7655"/>
    <cellStyle name="Comma 6 3 3 2" xfId="26236"/>
    <cellStyle name="Comma 6 3 4" xfId="25960"/>
    <cellStyle name="Comma 6 4" xfId="1748"/>
    <cellStyle name="Comma 6 4 2" xfId="14530"/>
    <cellStyle name="Comma 6 4 2 2" xfId="26062"/>
    <cellStyle name="Comma 6 4 3" xfId="25976"/>
    <cellStyle name="Comma 6 5" xfId="19226"/>
    <cellStyle name="Comma 6 5 2" xfId="26067"/>
    <cellStyle name="Comma 6 5 3" xfId="25982"/>
    <cellStyle name="Comma 6 6" xfId="23723"/>
    <cellStyle name="Comma 6 6 2" xfId="25989"/>
    <cellStyle name="Comma 6 7" xfId="24125"/>
    <cellStyle name="Comma 6 8" xfId="5117"/>
    <cellStyle name="Comma 6 9" xfId="25643"/>
    <cellStyle name="Comma 60" xfId="323"/>
    <cellStyle name="Comma 61" xfId="324"/>
    <cellStyle name="Comma 62" xfId="325"/>
    <cellStyle name="Comma 63" xfId="326"/>
    <cellStyle name="Comma 64" xfId="327"/>
    <cellStyle name="Comma 65" xfId="328"/>
    <cellStyle name="Comma 66" xfId="329"/>
    <cellStyle name="Comma 67" xfId="330"/>
    <cellStyle name="Comma 68" xfId="331"/>
    <cellStyle name="Comma 69" xfId="332"/>
    <cellStyle name="Comma 7" xfId="333"/>
    <cellStyle name="Comma 7 2" xfId="5247"/>
    <cellStyle name="Comma 7 2 2" xfId="7786"/>
    <cellStyle name="Comma 7 2 2 2" xfId="26918"/>
    <cellStyle name="Comma 7 2 3" xfId="14660"/>
    <cellStyle name="Comma 7 2 4" xfId="19356"/>
    <cellStyle name="Comma 7 2 5" xfId="23851"/>
    <cellStyle name="Comma 7 2 6" xfId="24143"/>
    <cellStyle name="Comma 7 2 7" xfId="25827"/>
    <cellStyle name="Comma 7 3" xfId="7703"/>
    <cellStyle name="Comma 7 3 2" xfId="25829"/>
    <cellStyle name="Comma 7 3 3" xfId="25828"/>
    <cellStyle name="Comma 7 4" xfId="14578"/>
    <cellStyle name="Comma 7 4 2" xfId="25991"/>
    <cellStyle name="Comma 7 5" xfId="19274"/>
    <cellStyle name="Comma 7 6" xfId="23770"/>
    <cellStyle name="Comma 7 7" xfId="24130"/>
    <cellStyle name="Comma 7 8" xfId="5165"/>
    <cellStyle name="Comma 7 9" xfId="25645"/>
    <cellStyle name="Comma 70" xfId="334"/>
    <cellStyle name="Comma 71" xfId="335"/>
    <cellStyle name="Comma 72" xfId="336"/>
    <cellStyle name="Comma 73" xfId="337"/>
    <cellStyle name="Comma 74" xfId="338"/>
    <cellStyle name="Comma 75" xfId="339"/>
    <cellStyle name="Comma 76" xfId="340"/>
    <cellStyle name="Comma 77" xfId="341"/>
    <cellStyle name="Comma 78" xfId="342"/>
    <cellStyle name="Comma 79" xfId="343"/>
    <cellStyle name="Comma 8" xfId="344"/>
    <cellStyle name="Comma 8 2" xfId="345"/>
    <cellStyle name="Comma 8 2 2" xfId="346"/>
    <cellStyle name="Comma 8 2 3" xfId="5398"/>
    <cellStyle name="Comma 8 3" xfId="347"/>
    <cellStyle name="Comma 8 3 2" xfId="7821"/>
    <cellStyle name="Comma 8 4" xfId="14695"/>
    <cellStyle name="Comma 8 4 2" xfId="26113"/>
    <cellStyle name="Comma 8 5" xfId="19391"/>
    <cellStyle name="Comma 8 6" xfId="23882"/>
    <cellStyle name="Comma 8 7" xfId="5281"/>
    <cellStyle name="Comma 80" xfId="348"/>
    <cellStyle name="Comma 81" xfId="349"/>
    <cellStyle name="Comma 82" xfId="350"/>
    <cellStyle name="Comma 83" xfId="351"/>
    <cellStyle name="Comma 84" xfId="352"/>
    <cellStyle name="Comma 84 2" xfId="353"/>
    <cellStyle name="Comma 85" xfId="354"/>
    <cellStyle name="Comma 85 2" xfId="355"/>
    <cellStyle name="Comma 86" xfId="356"/>
    <cellStyle name="Comma 87" xfId="357"/>
    <cellStyle name="Comma 88" xfId="358"/>
    <cellStyle name="Comma 89" xfId="359"/>
    <cellStyle name="Comma 9" xfId="360"/>
    <cellStyle name="Comma 9 2" xfId="361"/>
    <cellStyle name="Comma 9 2 2" xfId="24152"/>
    <cellStyle name="Comma 9 2 2 2" xfId="24148"/>
    <cellStyle name="Comma 9 2 2 2 2" xfId="32510"/>
    <cellStyle name="Comma 9 2 2 3" xfId="26144"/>
    <cellStyle name="Comma 9 2 3" xfId="24151"/>
    <cellStyle name="Comma 9 2 4" xfId="25830"/>
    <cellStyle name="Comma 9 3" xfId="362"/>
    <cellStyle name="Comma 9 3 2" xfId="24153"/>
    <cellStyle name="Comma 9 4" xfId="5402"/>
    <cellStyle name="Comma 9 4 2" xfId="26114"/>
    <cellStyle name="Comma 90" xfId="1742"/>
    <cellStyle name="Comma 90 2" xfId="2848"/>
    <cellStyle name="Comma 91" xfId="1765"/>
    <cellStyle name="Comma 91 2" xfId="2861"/>
    <cellStyle name="Comma 92" xfId="1770"/>
    <cellStyle name="Comma 92 2" xfId="2866"/>
    <cellStyle name="Comma 93" xfId="1757"/>
    <cellStyle name="Comma 93 2" xfId="2855"/>
    <cellStyle name="Comma 94" xfId="1771"/>
    <cellStyle name="Comma 94 2" xfId="2867"/>
    <cellStyle name="Comma 95" xfId="1775"/>
    <cellStyle name="Comma 95 2" xfId="2871"/>
    <cellStyle name="Comma 96" xfId="1786"/>
    <cellStyle name="Comma 96 2" xfId="2882"/>
    <cellStyle name="Comma 97" xfId="1789"/>
    <cellStyle name="Comma 97 2" xfId="2885"/>
    <cellStyle name="Comma 98" xfId="1800"/>
    <cellStyle name="Comma 99" xfId="2894"/>
    <cellStyle name="Comma Input" xfId="363"/>
    <cellStyle name="Comma0" xfId="364"/>
    <cellStyle name="Comma0 2" xfId="26919"/>
    <cellStyle name="Comma0 3" xfId="26115"/>
    <cellStyle name="Comma0 4" xfId="25831"/>
    <cellStyle name="Company Name" xfId="365"/>
    <cellStyle name="Config Data" xfId="366"/>
    <cellStyle name="Currency" xfId="2" builtinId="4"/>
    <cellStyle name="Currency [0] 2" xfId="24551"/>
    <cellStyle name="Currency [1]" xfId="367"/>
    <cellStyle name="Currency [2]" xfId="368"/>
    <cellStyle name="Currency [3]" xfId="369"/>
    <cellStyle name="Currency 0.0" xfId="370"/>
    <cellStyle name="Currency 0.00" xfId="371"/>
    <cellStyle name="Currency 0.000" xfId="372"/>
    <cellStyle name="Currency 0.0000" xfId="373"/>
    <cellStyle name="Currency 10" xfId="374"/>
    <cellStyle name="Currency 10 2" xfId="26080"/>
    <cellStyle name="Currency 10 3" xfId="26073"/>
    <cellStyle name="Currency 100" xfId="26920"/>
    <cellStyle name="Currency 100 2" xfId="26921"/>
    <cellStyle name="Currency 11" xfId="375"/>
    <cellStyle name="Currency 12" xfId="376"/>
    <cellStyle name="Currency 13" xfId="377"/>
    <cellStyle name="Currency 13 2" xfId="24539"/>
    <cellStyle name="Currency 14" xfId="378"/>
    <cellStyle name="Currency 14 2" xfId="24547"/>
    <cellStyle name="Currency 15" xfId="379"/>
    <cellStyle name="Currency 15 2" xfId="24543"/>
    <cellStyle name="Currency 16" xfId="380"/>
    <cellStyle name="Currency 16 2" xfId="381"/>
    <cellStyle name="Currency 17" xfId="382"/>
    <cellStyle name="Currency 17 2" xfId="383"/>
    <cellStyle name="Currency 18" xfId="384"/>
    <cellStyle name="Currency 19" xfId="385"/>
    <cellStyle name="Currency 2" xfId="386"/>
    <cellStyle name="Currency 2 2" xfId="387"/>
    <cellStyle name="Currency 2 2 2" xfId="5412"/>
    <cellStyle name="Currency 2 2 2 2" xfId="26083"/>
    <cellStyle name="Currency 2 2 3" xfId="5397"/>
    <cellStyle name="Currency 2 3" xfId="388"/>
    <cellStyle name="Currency 2 3 2" xfId="25832"/>
    <cellStyle name="Currency 2 4" xfId="1749"/>
    <cellStyle name="Currency 2 4 2" xfId="7820"/>
    <cellStyle name="Currency 2 4 3" xfId="25833"/>
    <cellStyle name="Currency 2 5" xfId="1920"/>
    <cellStyle name="Currency 2 5 2" xfId="14694"/>
    <cellStyle name="Currency 2 6" xfId="1796"/>
    <cellStyle name="Currency 2 6 2" xfId="19390"/>
    <cellStyle name="Currency 2 7" xfId="23881"/>
    <cellStyle name="Currency 2 8" xfId="5280"/>
    <cellStyle name="Currency 20" xfId="389"/>
    <cellStyle name="Currency 21" xfId="390"/>
    <cellStyle name="Currency 22" xfId="391"/>
    <cellStyle name="Currency 23" xfId="392"/>
    <cellStyle name="Currency 24" xfId="393"/>
    <cellStyle name="Currency 25" xfId="394"/>
    <cellStyle name="Currency 26" xfId="395"/>
    <cellStyle name="Currency 27" xfId="396"/>
    <cellStyle name="Currency 28" xfId="397"/>
    <cellStyle name="Currency 29" xfId="398"/>
    <cellStyle name="Currency 3" xfId="399"/>
    <cellStyle name="Currency 3 2" xfId="400"/>
    <cellStyle name="Currency 3 2 2" xfId="26102"/>
    <cellStyle name="Currency 3 3" xfId="401"/>
    <cellStyle name="Currency 3 3 2" xfId="26220"/>
    <cellStyle name="Currency 3 3 3" xfId="26088"/>
    <cellStyle name="Currency 3 4" xfId="402"/>
    <cellStyle name="Currency 3 4 2" xfId="26221"/>
    <cellStyle name="Currency 3 4 3" xfId="26076"/>
    <cellStyle name="Currency 3 5" xfId="403"/>
    <cellStyle name="Currency 3 5 2" xfId="404"/>
    <cellStyle name="Currency 3 6" xfId="5405"/>
    <cellStyle name="Currency 30" xfId="405"/>
    <cellStyle name="Currency 30 2" xfId="1921"/>
    <cellStyle name="Currency 31" xfId="406"/>
    <cellStyle name="Currency 31 2" xfId="1922"/>
    <cellStyle name="Currency 32" xfId="407"/>
    <cellStyle name="Currency 32 2" xfId="1923"/>
    <cellStyle name="Currency 33" xfId="408"/>
    <cellStyle name="Currency 33 2" xfId="1924"/>
    <cellStyle name="Currency 34" xfId="409"/>
    <cellStyle name="Currency 34 2" xfId="1925"/>
    <cellStyle name="Currency 35" xfId="410"/>
    <cellStyle name="Currency 35 2" xfId="1926"/>
    <cellStyle name="Currency 36" xfId="411"/>
    <cellStyle name="Currency 36 2" xfId="1927"/>
    <cellStyle name="Currency 37" xfId="412"/>
    <cellStyle name="Currency 37 2" xfId="1928"/>
    <cellStyle name="Currency 38" xfId="413"/>
    <cellStyle name="Currency 38 2" xfId="1929"/>
    <cellStyle name="Currency 39" xfId="414"/>
    <cellStyle name="Currency 39 2" xfId="1930"/>
    <cellStyle name="Currency 4" xfId="415"/>
    <cellStyle name="Currency 4 10" xfId="26922"/>
    <cellStyle name="Currency 4 10 2" xfId="26923"/>
    <cellStyle name="Currency 4 10 2 2" xfId="26924"/>
    <cellStyle name="Currency 4 10 2 3" xfId="26925"/>
    <cellStyle name="Currency 4 10 3" xfId="26926"/>
    <cellStyle name="Currency 4 10 4" xfId="26927"/>
    <cellStyle name="Currency 4 10 5" xfId="26928"/>
    <cellStyle name="Currency 4 11" xfId="26929"/>
    <cellStyle name="Currency 4 2" xfId="416"/>
    <cellStyle name="Currency 4 2 10" xfId="26931"/>
    <cellStyle name="Currency 4 2 10 2" xfId="26932"/>
    <cellStyle name="Currency 4 2 10 3" xfId="26933"/>
    <cellStyle name="Currency 4 2 11" xfId="26934"/>
    <cellStyle name="Currency 4 2 12" xfId="26935"/>
    <cellStyle name="Currency 4 2 13" xfId="26936"/>
    <cellStyle name="Currency 4 2 14" xfId="26930"/>
    <cellStyle name="Currency 4 2 2" xfId="26937"/>
    <cellStyle name="Currency 4 2 2 2" xfId="26938"/>
    <cellStyle name="Currency 4 2 2 2 2" xfId="26939"/>
    <cellStyle name="Currency 4 2 2 2 2 2" xfId="26940"/>
    <cellStyle name="Currency 4 2 2 2 2 2 2" xfId="26941"/>
    <cellStyle name="Currency 4 2 2 2 2 2 2 2" xfId="26942"/>
    <cellStyle name="Currency 4 2 2 2 2 2 2 3" xfId="26943"/>
    <cellStyle name="Currency 4 2 2 2 2 2 3" xfId="26944"/>
    <cellStyle name="Currency 4 2 2 2 2 2 4" xfId="26945"/>
    <cellStyle name="Currency 4 2 2 2 2 2 5" xfId="26946"/>
    <cellStyle name="Currency 4 2 2 2 2 3" xfId="26947"/>
    <cellStyle name="Currency 4 2 2 2 2 3 2" xfId="26948"/>
    <cellStyle name="Currency 4 2 2 2 2 3 2 2" xfId="26949"/>
    <cellStyle name="Currency 4 2 2 2 2 3 2 3" xfId="26950"/>
    <cellStyle name="Currency 4 2 2 2 2 3 3" xfId="26951"/>
    <cellStyle name="Currency 4 2 2 2 2 3 4" xfId="26952"/>
    <cellStyle name="Currency 4 2 2 2 2 3 5" xfId="26953"/>
    <cellStyle name="Currency 4 2 2 2 2 4" xfId="26954"/>
    <cellStyle name="Currency 4 2 2 2 2 4 2" xfId="26955"/>
    <cellStyle name="Currency 4 2 2 2 2 4 3" xfId="26956"/>
    <cellStyle name="Currency 4 2 2 2 2 5" xfId="26957"/>
    <cellStyle name="Currency 4 2 2 2 2 6" xfId="26958"/>
    <cellStyle name="Currency 4 2 2 2 2 7" xfId="26959"/>
    <cellStyle name="Currency 4 2 2 2 3" xfId="26960"/>
    <cellStyle name="Currency 4 2 2 2 3 2" xfId="26961"/>
    <cellStyle name="Currency 4 2 2 2 3 2 2" xfId="26962"/>
    <cellStyle name="Currency 4 2 2 2 3 2 3" xfId="26963"/>
    <cellStyle name="Currency 4 2 2 2 3 3" xfId="26964"/>
    <cellStyle name="Currency 4 2 2 2 3 4" xfId="26965"/>
    <cellStyle name="Currency 4 2 2 2 3 5" xfId="26966"/>
    <cellStyle name="Currency 4 2 2 2 4" xfId="26967"/>
    <cellStyle name="Currency 4 2 2 2 4 2" xfId="26968"/>
    <cellStyle name="Currency 4 2 2 2 4 2 2" xfId="26969"/>
    <cellStyle name="Currency 4 2 2 2 4 2 3" xfId="26970"/>
    <cellStyle name="Currency 4 2 2 2 4 3" xfId="26971"/>
    <cellStyle name="Currency 4 2 2 2 4 4" xfId="26972"/>
    <cellStyle name="Currency 4 2 2 2 4 5" xfId="26973"/>
    <cellStyle name="Currency 4 2 2 2 5" xfId="26974"/>
    <cellStyle name="Currency 4 2 2 2 5 2" xfId="26975"/>
    <cellStyle name="Currency 4 2 2 2 5 3" xfId="26976"/>
    <cellStyle name="Currency 4 2 2 2 6" xfId="26977"/>
    <cellStyle name="Currency 4 2 2 2 7" xfId="26978"/>
    <cellStyle name="Currency 4 2 2 2 8" xfId="26979"/>
    <cellStyle name="Currency 4 2 2 3" xfId="26980"/>
    <cellStyle name="Currency 4 2 2 3 2" xfId="26981"/>
    <cellStyle name="Currency 4 2 2 3 2 2" xfId="26982"/>
    <cellStyle name="Currency 4 2 2 3 2 2 2" xfId="26983"/>
    <cellStyle name="Currency 4 2 2 3 2 2 3" xfId="26984"/>
    <cellStyle name="Currency 4 2 2 3 2 3" xfId="26985"/>
    <cellStyle name="Currency 4 2 2 3 2 4" xfId="26986"/>
    <cellStyle name="Currency 4 2 2 3 2 5" xfId="26987"/>
    <cellStyle name="Currency 4 2 2 3 3" xfId="26988"/>
    <cellStyle name="Currency 4 2 2 3 3 2" xfId="26989"/>
    <cellStyle name="Currency 4 2 2 3 3 2 2" xfId="26990"/>
    <cellStyle name="Currency 4 2 2 3 3 2 3" xfId="26991"/>
    <cellStyle name="Currency 4 2 2 3 3 3" xfId="26992"/>
    <cellStyle name="Currency 4 2 2 3 3 4" xfId="26993"/>
    <cellStyle name="Currency 4 2 2 3 3 5" xfId="26994"/>
    <cellStyle name="Currency 4 2 2 3 4" xfId="26995"/>
    <cellStyle name="Currency 4 2 2 3 4 2" xfId="26996"/>
    <cellStyle name="Currency 4 2 2 3 4 3" xfId="26997"/>
    <cellStyle name="Currency 4 2 2 3 5" xfId="26998"/>
    <cellStyle name="Currency 4 2 2 3 6" xfId="26999"/>
    <cellStyle name="Currency 4 2 2 3 7" xfId="27000"/>
    <cellStyle name="Currency 4 2 2 4" xfId="27001"/>
    <cellStyle name="Currency 4 2 2 4 2" xfId="27002"/>
    <cellStyle name="Currency 4 2 2 4 2 2" xfId="27003"/>
    <cellStyle name="Currency 4 2 2 4 2 3" xfId="27004"/>
    <cellStyle name="Currency 4 2 2 4 3" xfId="27005"/>
    <cellStyle name="Currency 4 2 2 4 4" xfId="27006"/>
    <cellStyle name="Currency 4 2 2 4 5" xfId="27007"/>
    <cellStyle name="Currency 4 2 2 5" xfId="27008"/>
    <cellStyle name="Currency 4 2 2 5 2" xfId="27009"/>
    <cellStyle name="Currency 4 2 2 5 2 2" xfId="27010"/>
    <cellStyle name="Currency 4 2 2 5 2 3" xfId="27011"/>
    <cellStyle name="Currency 4 2 2 5 3" xfId="27012"/>
    <cellStyle name="Currency 4 2 2 5 4" xfId="27013"/>
    <cellStyle name="Currency 4 2 2 5 5" xfId="27014"/>
    <cellStyle name="Currency 4 2 2 6" xfId="27015"/>
    <cellStyle name="Currency 4 2 2 6 2" xfId="27016"/>
    <cellStyle name="Currency 4 2 2 6 3" xfId="27017"/>
    <cellStyle name="Currency 4 2 2 7" xfId="27018"/>
    <cellStyle name="Currency 4 2 2 8" xfId="27019"/>
    <cellStyle name="Currency 4 2 2 9" xfId="27020"/>
    <cellStyle name="Currency 4 2 3" xfId="27021"/>
    <cellStyle name="Currency 4 2 3 2" xfId="27022"/>
    <cellStyle name="Currency 4 2 3 2 2" xfId="27023"/>
    <cellStyle name="Currency 4 2 3 2 2 2" xfId="27024"/>
    <cellStyle name="Currency 4 2 3 2 2 2 2" xfId="27025"/>
    <cellStyle name="Currency 4 2 3 2 2 2 2 2" xfId="27026"/>
    <cellStyle name="Currency 4 2 3 2 2 2 2 3" xfId="27027"/>
    <cellStyle name="Currency 4 2 3 2 2 2 3" xfId="27028"/>
    <cellStyle name="Currency 4 2 3 2 2 2 4" xfId="27029"/>
    <cellStyle name="Currency 4 2 3 2 2 2 5" xfId="27030"/>
    <cellStyle name="Currency 4 2 3 2 2 3" xfId="27031"/>
    <cellStyle name="Currency 4 2 3 2 2 3 2" xfId="27032"/>
    <cellStyle name="Currency 4 2 3 2 2 3 2 2" xfId="27033"/>
    <cellStyle name="Currency 4 2 3 2 2 3 2 3" xfId="27034"/>
    <cellStyle name="Currency 4 2 3 2 2 3 3" xfId="27035"/>
    <cellStyle name="Currency 4 2 3 2 2 3 4" xfId="27036"/>
    <cellStyle name="Currency 4 2 3 2 2 3 5" xfId="27037"/>
    <cellStyle name="Currency 4 2 3 2 2 4" xfId="27038"/>
    <cellStyle name="Currency 4 2 3 2 2 4 2" xfId="27039"/>
    <cellStyle name="Currency 4 2 3 2 2 4 3" xfId="27040"/>
    <cellStyle name="Currency 4 2 3 2 2 5" xfId="27041"/>
    <cellStyle name="Currency 4 2 3 2 2 6" xfId="27042"/>
    <cellStyle name="Currency 4 2 3 2 2 7" xfId="27043"/>
    <cellStyle name="Currency 4 2 3 2 3" xfId="27044"/>
    <cellStyle name="Currency 4 2 3 2 3 2" xfId="27045"/>
    <cellStyle name="Currency 4 2 3 2 3 2 2" xfId="27046"/>
    <cellStyle name="Currency 4 2 3 2 3 2 3" xfId="27047"/>
    <cellStyle name="Currency 4 2 3 2 3 3" xfId="27048"/>
    <cellStyle name="Currency 4 2 3 2 3 4" xfId="27049"/>
    <cellStyle name="Currency 4 2 3 2 3 5" xfId="27050"/>
    <cellStyle name="Currency 4 2 3 2 4" xfId="27051"/>
    <cellStyle name="Currency 4 2 3 2 4 2" xfId="27052"/>
    <cellStyle name="Currency 4 2 3 2 4 2 2" xfId="27053"/>
    <cellStyle name="Currency 4 2 3 2 4 2 3" xfId="27054"/>
    <cellStyle name="Currency 4 2 3 2 4 3" xfId="27055"/>
    <cellStyle name="Currency 4 2 3 2 4 4" xfId="27056"/>
    <cellStyle name="Currency 4 2 3 2 4 5" xfId="27057"/>
    <cellStyle name="Currency 4 2 3 2 5" xfId="27058"/>
    <cellStyle name="Currency 4 2 3 2 5 2" xfId="27059"/>
    <cellStyle name="Currency 4 2 3 2 5 3" xfId="27060"/>
    <cellStyle name="Currency 4 2 3 2 6" xfId="27061"/>
    <cellStyle name="Currency 4 2 3 2 7" xfId="27062"/>
    <cellStyle name="Currency 4 2 3 2 8" xfId="27063"/>
    <cellStyle name="Currency 4 2 3 3" xfId="27064"/>
    <cellStyle name="Currency 4 2 3 3 2" xfId="27065"/>
    <cellStyle name="Currency 4 2 3 3 2 2" xfId="27066"/>
    <cellStyle name="Currency 4 2 3 3 2 2 2" xfId="27067"/>
    <cellStyle name="Currency 4 2 3 3 2 2 3" xfId="27068"/>
    <cellStyle name="Currency 4 2 3 3 2 3" xfId="27069"/>
    <cellStyle name="Currency 4 2 3 3 2 4" xfId="27070"/>
    <cellStyle name="Currency 4 2 3 3 2 5" xfId="27071"/>
    <cellStyle name="Currency 4 2 3 3 3" xfId="27072"/>
    <cellStyle name="Currency 4 2 3 3 3 2" xfId="27073"/>
    <cellStyle name="Currency 4 2 3 3 3 2 2" xfId="27074"/>
    <cellStyle name="Currency 4 2 3 3 3 2 3" xfId="27075"/>
    <cellStyle name="Currency 4 2 3 3 3 3" xfId="27076"/>
    <cellStyle name="Currency 4 2 3 3 3 4" xfId="27077"/>
    <cellStyle name="Currency 4 2 3 3 3 5" xfId="27078"/>
    <cellStyle name="Currency 4 2 3 3 4" xfId="27079"/>
    <cellStyle name="Currency 4 2 3 3 4 2" xfId="27080"/>
    <cellStyle name="Currency 4 2 3 3 4 3" xfId="27081"/>
    <cellStyle name="Currency 4 2 3 3 5" xfId="27082"/>
    <cellStyle name="Currency 4 2 3 3 6" xfId="27083"/>
    <cellStyle name="Currency 4 2 3 3 7" xfId="27084"/>
    <cellStyle name="Currency 4 2 3 4" xfId="27085"/>
    <cellStyle name="Currency 4 2 3 4 2" xfId="27086"/>
    <cellStyle name="Currency 4 2 3 4 2 2" xfId="27087"/>
    <cellStyle name="Currency 4 2 3 4 2 3" xfId="27088"/>
    <cellStyle name="Currency 4 2 3 4 3" xfId="27089"/>
    <cellStyle name="Currency 4 2 3 4 4" xfId="27090"/>
    <cellStyle name="Currency 4 2 3 4 5" xfId="27091"/>
    <cellStyle name="Currency 4 2 3 5" xfId="27092"/>
    <cellStyle name="Currency 4 2 3 5 2" xfId="27093"/>
    <cellStyle name="Currency 4 2 3 5 2 2" xfId="27094"/>
    <cellStyle name="Currency 4 2 3 5 2 3" xfId="27095"/>
    <cellStyle name="Currency 4 2 3 5 3" xfId="27096"/>
    <cellStyle name="Currency 4 2 3 5 4" xfId="27097"/>
    <cellStyle name="Currency 4 2 3 5 5" xfId="27098"/>
    <cellStyle name="Currency 4 2 3 6" xfId="27099"/>
    <cellStyle name="Currency 4 2 3 6 2" xfId="27100"/>
    <cellStyle name="Currency 4 2 3 6 3" xfId="27101"/>
    <cellStyle name="Currency 4 2 3 7" xfId="27102"/>
    <cellStyle name="Currency 4 2 3 8" xfId="27103"/>
    <cellStyle name="Currency 4 2 3 9" xfId="27104"/>
    <cellStyle name="Currency 4 2 4" xfId="27105"/>
    <cellStyle name="Currency 4 2 4 2" xfId="27106"/>
    <cellStyle name="Currency 4 2 4 2 2" xfId="27107"/>
    <cellStyle name="Currency 4 2 4 2 2 2" xfId="27108"/>
    <cellStyle name="Currency 4 2 4 2 2 2 2" xfId="27109"/>
    <cellStyle name="Currency 4 2 4 2 2 2 2 2" xfId="27110"/>
    <cellStyle name="Currency 4 2 4 2 2 2 2 3" xfId="27111"/>
    <cellStyle name="Currency 4 2 4 2 2 2 3" xfId="27112"/>
    <cellStyle name="Currency 4 2 4 2 2 2 4" xfId="27113"/>
    <cellStyle name="Currency 4 2 4 2 2 2 5" xfId="27114"/>
    <cellStyle name="Currency 4 2 4 2 2 3" xfId="27115"/>
    <cellStyle name="Currency 4 2 4 2 2 3 2" xfId="27116"/>
    <cellStyle name="Currency 4 2 4 2 2 3 2 2" xfId="27117"/>
    <cellStyle name="Currency 4 2 4 2 2 3 2 3" xfId="27118"/>
    <cellStyle name="Currency 4 2 4 2 2 3 3" xfId="27119"/>
    <cellStyle name="Currency 4 2 4 2 2 3 4" xfId="27120"/>
    <cellStyle name="Currency 4 2 4 2 2 3 5" xfId="27121"/>
    <cellStyle name="Currency 4 2 4 2 2 4" xfId="27122"/>
    <cellStyle name="Currency 4 2 4 2 2 4 2" xfId="27123"/>
    <cellStyle name="Currency 4 2 4 2 2 4 3" xfId="27124"/>
    <cellStyle name="Currency 4 2 4 2 2 5" xfId="27125"/>
    <cellStyle name="Currency 4 2 4 2 2 6" xfId="27126"/>
    <cellStyle name="Currency 4 2 4 2 2 7" xfId="27127"/>
    <cellStyle name="Currency 4 2 4 2 3" xfId="27128"/>
    <cellStyle name="Currency 4 2 4 2 3 2" xfId="27129"/>
    <cellStyle name="Currency 4 2 4 2 3 2 2" xfId="27130"/>
    <cellStyle name="Currency 4 2 4 2 3 2 3" xfId="27131"/>
    <cellStyle name="Currency 4 2 4 2 3 3" xfId="27132"/>
    <cellStyle name="Currency 4 2 4 2 3 4" xfId="27133"/>
    <cellStyle name="Currency 4 2 4 2 3 5" xfId="27134"/>
    <cellStyle name="Currency 4 2 4 2 4" xfId="27135"/>
    <cellStyle name="Currency 4 2 4 2 4 2" xfId="27136"/>
    <cellStyle name="Currency 4 2 4 2 4 2 2" xfId="27137"/>
    <cellStyle name="Currency 4 2 4 2 4 2 3" xfId="27138"/>
    <cellStyle name="Currency 4 2 4 2 4 3" xfId="27139"/>
    <cellStyle name="Currency 4 2 4 2 4 4" xfId="27140"/>
    <cellStyle name="Currency 4 2 4 2 4 5" xfId="27141"/>
    <cellStyle name="Currency 4 2 4 2 5" xfId="27142"/>
    <cellStyle name="Currency 4 2 4 2 5 2" xfId="27143"/>
    <cellStyle name="Currency 4 2 4 2 5 3" xfId="27144"/>
    <cellStyle name="Currency 4 2 4 2 6" xfId="27145"/>
    <cellStyle name="Currency 4 2 4 2 7" xfId="27146"/>
    <cellStyle name="Currency 4 2 4 2 8" xfId="27147"/>
    <cellStyle name="Currency 4 2 4 3" xfId="27148"/>
    <cellStyle name="Currency 4 2 4 3 2" xfId="27149"/>
    <cellStyle name="Currency 4 2 4 3 2 2" xfId="27150"/>
    <cellStyle name="Currency 4 2 4 3 2 2 2" xfId="27151"/>
    <cellStyle name="Currency 4 2 4 3 2 2 3" xfId="27152"/>
    <cellStyle name="Currency 4 2 4 3 2 3" xfId="27153"/>
    <cellStyle name="Currency 4 2 4 3 2 4" xfId="27154"/>
    <cellStyle name="Currency 4 2 4 3 2 5" xfId="27155"/>
    <cellStyle name="Currency 4 2 4 3 3" xfId="27156"/>
    <cellStyle name="Currency 4 2 4 3 3 2" xfId="27157"/>
    <cellStyle name="Currency 4 2 4 3 3 2 2" xfId="27158"/>
    <cellStyle name="Currency 4 2 4 3 3 2 3" xfId="27159"/>
    <cellStyle name="Currency 4 2 4 3 3 3" xfId="27160"/>
    <cellStyle name="Currency 4 2 4 3 3 4" xfId="27161"/>
    <cellStyle name="Currency 4 2 4 3 3 5" xfId="27162"/>
    <cellStyle name="Currency 4 2 4 3 4" xfId="27163"/>
    <cellStyle name="Currency 4 2 4 3 4 2" xfId="27164"/>
    <cellStyle name="Currency 4 2 4 3 4 3" xfId="27165"/>
    <cellStyle name="Currency 4 2 4 3 5" xfId="27166"/>
    <cellStyle name="Currency 4 2 4 3 6" xfId="27167"/>
    <cellStyle name="Currency 4 2 4 3 7" xfId="27168"/>
    <cellStyle name="Currency 4 2 4 4" xfId="27169"/>
    <cellStyle name="Currency 4 2 4 4 2" xfId="27170"/>
    <cellStyle name="Currency 4 2 4 4 2 2" xfId="27171"/>
    <cellStyle name="Currency 4 2 4 4 2 3" xfId="27172"/>
    <cellStyle name="Currency 4 2 4 4 3" xfId="27173"/>
    <cellStyle name="Currency 4 2 4 4 4" xfId="27174"/>
    <cellStyle name="Currency 4 2 4 4 5" xfId="27175"/>
    <cellStyle name="Currency 4 2 4 5" xfId="27176"/>
    <cellStyle name="Currency 4 2 4 5 2" xfId="27177"/>
    <cellStyle name="Currency 4 2 4 5 2 2" xfId="27178"/>
    <cellStyle name="Currency 4 2 4 5 2 3" xfId="27179"/>
    <cellStyle name="Currency 4 2 4 5 3" xfId="27180"/>
    <cellStyle name="Currency 4 2 4 5 4" xfId="27181"/>
    <cellStyle name="Currency 4 2 4 5 5" xfId="27182"/>
    <cellStyle name="Currency 4 2 4 6" xfId="27183"/>
    <cellStyle name="Currency 4 2 4 6 2" xfId="27184"/>
    <cellStyle name="Currency 4 2 4 6 3" xfId="27185"/>
    <cellStyle name="Currency 4 2 4 7" xfId="27186"/>
    <cellStyle name="Currency 4 2 4 8" xfId="27187"/>
    <cellStyle name="Currency 4 2 4 9" xfId="27188"/>
    <cellStyle name="Currency 4 2 5" xfId="27189"/>
    <cellStyle name="Currency 4 2 5 2" xfId="27190"/>
    <cellStyle name="Currency 4 2 5 2 2" xfId="27191"/>
    <cellStyle name="Currency 4 2 5 2 2 2" xfId="27192"/>
    <cellStyle name="Currency 4 2 5 2 2 2 2" xfId="27193"/>
    <cellStyle name="Currency 4 2 5 2 2 2 3" xfId="27194"/>
    <cellStyle name="Currency 4 2 5 2 2 3" xfId="27195"/>
    <cellStyle name="Currency 4 2 5 2 2 4" xfId="27196"/>
    <cellStyle name="Currency 4 2 5 2 2 5" xfId="27197"/>
    <cellStyle name="Currency 4 2 5 2 3" xfId="27198"/>
    <cellStyle name="Currency 4 2 5 2 3 2" xfId="27199"/>
    <cellStyle name="Currency 4 2 5 2 3 2 2" xfId="27200"/>
    <cellStyle name="Currency 4 2 5 2 3 2 3" xfId="27201"/>
    <cellStyle name="Currency 4 2 5 2 3 3" xfId="27202"/>
    <cellStyle name="Currency 4 2 5 2 3 4" xfId="27203"/>
    <cellStyle name="Currency 4 2 5 2 3 5" xfId="27204"/>
    <cellStyle name="Currency 4 2 5 2 4" xfId="27205"/>
    <cellStyle name="Currency 4 2 5 2 4 2" xfId="27206"/>
    <cellStyle name="Currency 4 2 5 2 4 3" xfId="27207"/>
    <cellStyle name="Currency 4 2 5 2 5" xfId="27208"/>
    <cellStyle name="Currency 4 2 5 2 6" xfId="27209"/>
    <cellStyle name="Currency 4 2 5 2 7" xfId="27210"/>
    <cellStyle name="Currency 4 2 5 3" xfId="27211"/>
    <cellStyle name="Currency 4 2 5 3 2" xfId="27212"/>
    <cellStyle name="Currency 4 2 5 3 2 2" xfId="27213"/>
    <cellStyle name="Currency 4 2 5 3 2 3" xfId="27214"/>
    <cellStyle name="Currency 4 2 5 3 3" xfId="27215"/>
    <cellStyle name="Currency 4 2 5 3 4" xfId="27216"/>
    <cellStyle name="Currency 4 2 5 3 5" xfId="27217"/>
    <cellStyle name="Currency 4 2 5 4" xfId="27218"/>
    <cellStyle name="Currency 4 2 5 4 2" xfId="27219"/>
    <cellStyle name="Currency 4 2 5 4 2 2" xfId="27220"/>
    <cellStyle name="Currency 4 2 5 4 2 3" xfId="27221"/>
    <cellStyle name="Currency 4 2 5 4 3" xfId="27222"/>
    <cellStyle name="Currency 4 2 5 4 4" xfId="27223"/>
    <cellStyle name="Currency 4 2 5 4 5" xfId="27224"/>
    <cellStyle name="Currency 4 2 5 5" xfId="27225"/>
    <cellStyle name="Currency 4 2 5 5 2" xfId="27226"/>
    <cellStyle name="Currency 4 2 5 5 3" xfId="27227"/>
    <cellStyle name="Currency 4 2 5 6" xfId="27228"/>
    <cellStyle name="Currency 4 2 5 7" xfId="27229"/>
    <cellStyle name="Currency 4 2 5 8" xfId="27230"/>
    <cellStyle name="Currency 4 2 6" xfId="27231"/>
    <cellStyle name="Currency 4 2 7" xfId="27232"/>
    <cellStyle name="Currency 4 2 7 2" xfId="27233"/>
    <cellStyle name="Currency 4 2 7 2 2" xfId="27234"/>
    <cellStyle name="Currency 4 2 7 2 2 2" xfId="27235"/>
    <cellStyle name="Currency 4 2 7 2 2 3" xfId="27236"/>
    <cellStyle name="Currency 4 2 7 2 3" xfId="27237"/>
    <cellStyle name="Currency 4 2 7 2 4" xfId="27238"/>
    <cellStyle name="Currency 4 2 7 2 5" xfId="27239"/>
    <cellStyle name="Currency 4 2 7 3" xfId="27240"/>
    <cellStyle name="Currency 4 2 7 3 2" xfId="27241"/>
    <cellStyle name="Currency 4 2 7 3 2 2" xfId="27242"/>
    <cellStyle name="Currency 4 2 7 3 2 3" xfId="27243"/>
    <cellStyle name="Currency 4 2 7 3 3" xfId="27244"/>
    <cellStyle name="Currency 4 2 7 3 4" xfId="27245"/>
    <cellStyle name="Currency 4 2 7 3 5" xfId="27246"/>
    <cellStyle name="Currency 4 2 7 4" xfId="27247"/>
    <cellStyle name="Currency 4 2 7 4 2" xfId="27248"/>
    <cellStyle name="Currency 4 2 7 4 3" xfId="27249"/>
    <cellStyle name="Currency 4 2 7 5" xfId="27250"/>
    <cellStyle name="Currency 4 2 7 6" xfId="27251"/>
    <cellStyle name="Currency 4 2 7 7" xfId="27252"/>
    <cellStyle name="Currency 4 2 8" xfId="27253"/>
    <cellStyle name="Currency 4 2 8 2" xfId="27254"/>
    <cellStyle name="Currency 4 2 8 2 2" xfId="27255"/>
    <cellStyle name="Currency 4 2 8 2 3" xfId="27256"/>
    <cellStyle name="Currency 4 2 8 3" xfId="27257"/>
    <cellStyle name="Currency 4 2 8 4" xfId="27258"/>
    <cellStyle name="Currency 4 2 8 5" xfId="27259"/>
    <cellStyle name="Currency 4 2 9" xfId="27260"/>
    <cellStyle name="Currency 4 2 9 2" xfId="27261"/>
    <cellStyle name="Currency 4 2 9 2 2" xfId="27262"/>
    <cellStyle name="Currency 4 2 9 2 3" xfId="27263"/>
    <cellStyle name="Currency 4 2 9 3" xfId="27264"/>
    <cellStyle name="Currency 4 2 9 4" xfId="27265"/>
    <cellStyle name="Currency 4 2 9 5" xfId="27266"/>
    <cellStyle name="Currency 4 3" xfId="25834"/>
    <cellStyle name="Currency 4 3 10" xfId="27267"/>
    <cellStyle name="Currency 4 3 2" xfId="25835"/>
    <cellStyle name="Currency 4 3 2 2" xfId="27269"/>
    <cellStyle name="Currency 4 3 2 2 2" xfId="27270"/>
    <cellStyle name="Currency 4 3 2 2 2 2" xfId="27271"/>
    <cellStyle name="Currency 4 3 2 2 2 2 2" xfId="27272"/>
    <cellStyle name="Currency 4 3 2 2 2 2 3" xfId="27273"/>
    <cellStyle name="Currency 4 3 2 2 2 3" xfId="27274"/>
    <cellStyle name="Currency 4 3 2 2 2 4" xfId="27275"/>
    <cellStyle name="Currency 4 3 2 2 2 5" xfId="27276"/>
    <cellStyle name="Currency 4 3 2 2 3" xfId="27277"/>
    <cellStyle name="Currency 4 3 2 2 3 2" xfId="27278"/>
    <cellStyle name="Currency 4 3 2 2 3 2 2" xfId="27279"/>
    <cellStyle name="Currency 4 3 2 2 3 2 3" xfId="27280"/>
    <cellStyle name="Currency 4 3 2 2 3 3" xfId="27281"/>
    <cellStyle name="Currency 4 3 2 2 3 4" xfId="27282"/>
    <cellStyle name="Currency 4 3 2 2 3 5" xfId="27283"/>
    <cellStyle name="Currency 4 3 2 2 4" xfId="27284"/>
    <cellStyle name="Currency 4 3 2 2 4 2" xfId="27285"/>
    <cellStyle name="Currency 4 3 2 2 4 3" xfId="27286"/>
    <cellStyle name="Currency 4 3 2 2 5" xfId="27287"/>
    <cellStyle name="Currency 4 3 2 2 6" xfId="27288"/>
    <cellStyle name="Currency 4 3 2 2 7" xfId="27289"/>
    <cellStyle name="Currency 4 3 2 3" xfId="27290"/>
    <cellStyle name="Currency 4 3 2 3 2" xfId="27291"/>
    <cellStyle name="Currency 4 3 2 3 2 2" xfId="27292"/>
    <cellStyle name="Currency 4 3 2 3 2 3" xfId="27293"/>
    <cellStyle name="Currency 4 3 2 3 3" xfId="27294"/>
    <cellStyle name="Currency 4 3 2 3 4" xfId="27295"/>
    <cellStyle name="Currency 4 3 2 3 5" xfId="27296"/>
    <cellStyle name="Currency 4 3 2 4" xfId="27297"/>
    <cellStyle name="Currency 4 3 2 4 2" xfId="27298"/>
    <cellStyle name="Currency 4 3 2 4 2 2" xfId="27299"/>
    <cellStyle name="Currency 4 3 2 4 2 3" xfId="27300"/>
    <cellStyle name="Currency 4 3 2 4 3" xfId="27301"/>
    <cellStyle name="Currency 4 3 2 4 4" xfId="27302"/>
    <cellStyle name="Currency 4 3 2 4 5" xfId="27303"/>
    <cellStyle name="Currency 4 3 2 5" xfId="27304"/>
    <cellStyle name="Currency 4 3 2 5 2" xfId="27305"/>
    <cellStyle name="Currency 4 3 2 5 3" xfId="27306"/>
    <cellStyle name="Currency 4 3 2 6" xfId="27307"/>
    <cellStyle name="Currency 4 3 2 7" xfId="27308"/>
    <cellStyle name="Currency 4 3 2 8" xfId="27309"/>
    <cellStyle name="Currency 4 3 2 9" xfId="27268"/>
    <cellStyle name="Currency 4 3 3" xfId="26028"/>
    <cellStyle name="Currency 4 3 3 2" xfId="27311"/>
    <cellStyle name="Currency 4 3 3 2 2" xfId="27312"/>
    <cellStyle name="Currency 4 3 3 2 2 2" xfId="27313"/>
    <cellStyle name="Currency 4 3 3 2 2 3" xfId="27314"/>
    <cellStyle name="Currency 4 3 3 2 3" xfId="27315"/>
    <cellStyle name="Currency 4 3 3 2 4" xfId="27316"/>
    <cellStyle name="Currency 4 3 3 2 5" xfId="27317"/>
    <cellStyle name="Currency 4 3 3 3" xfId="27318"/>
    <cellStyle name="Currency 4 3 3 3 2" xfId="27319"/>
    <cellStyle name="Currency 4 3 3 3 2 2" xfId="27320"/>
    <cellStyle name="Currency 4 3 3 3 2 3" xfId="27321"/>
    <cellStyle name="Currency 4 3 3 3 3" xfId="27322"/>
    <cellStyle name="Currency 4 3 3 3 4" xfId="27323"/>
    <cellStyle name="Currency 4 3 3 3 5" xfId="27324"/>
    <cellStyle name="Currency 4 3 3 4" xfId="27325"/>
    <cellStyle name="Currency 4 3 3 4 2" xfId="27326"/>
    <cellStyle name="Currency 4 3 3 4 3" xfId="27327"/>
    <cellStyle name="Currency 4 3 3 5" xfId="27328"/>
    <cellStyle name="Currency 4 3 3 6" xfId="27329"/>
    <cellStyle name="Currency 4 3 3 7" xfId="27330"/>
    <cellStyle name="Currency 4 3 3 8" xfId="27310"/>
    <cellStyle name="Currency 4 3 4" xfId="27331"/>
    <cellStyle name="Currency 4 3 4 2" xfId="27332"/>
    <cellStyle name="Currency 4 3 4 2 2" xfId="27333"/>
    <cellStyle name="Currency 4 3 4 2 3" xfId="27334"/>
    <cellStyle name="Currency 4 3 4 3" xfId="27335"/>
    <cellStyle name="Currency 4 3 4 4" xfId="27336"/>
    <cellStyle name="Currency 4 3 4 5" xfId="27337"/>
    <cellStyle name="Currency 4 3 5" xfId="27338"/>
    <cellStyle name="Currency 4 3 5 2" xfId="27339"/>
    <cellStyle name="Currency 4 3 5 2 2" xfId="27340"/>
    <cellStyle name="Currency 4 3 5 2 3" xfId="27341"/>
    <cellStyle name="Currency 4 3 5 3" xfId="27342"/>
    <cellStyle name="Currency 4 3 5 4" xfId="27343"/>
    <cellStyle name="Currency 4 3 5 5" xfId="27344"/>
    <cellStyle name="Currency 4 3 6" xfId="27345"/>
    <cellStyle name="Currency 4 3 6 2" xfId="27346"/>
    <cellStyle name="Currency 4 3 6 3" xfId="27347"/>
    <cellStyle name="Currency 4 3 7" xfId="27348"/>
    <cellStyle name="Currency 4 3 8" xfId="27349"/>
    <cellStyle name="Currency 4 3 9" xfId="27350"/>
    <cellStyle name="Currency 4 4" xfId="27351"/>
    <cellStyle name="Currency 4 4 2" xfId="27352"/>
    <cellStyle name="Currency 4 4 2 2" xfId="27353"/>
    <cellStyle name="Currency 4 4 2 2 2" xfId="27354"/>
    <cellStyle name="Currency 4 4 2 2 2 2" xfId="27355"/>
    <cellStyle name="Currency 4 4 2 2 2 2 2" xfId="27356"/>
    <cellStyle name="Currency 4 4 2 2 2 2 3" xfId="27357"/>
    <cellStyle name="Currency 4 4 2 2 2 3" xfId="27358"/>
    <cellStyle name="Currency 4 4 2 2 2 4" xfId="27359"/>
    <cellStyle name="Currency 4 4 2 2 2 5" xfId="27360"/>
    <cellStyle name="Currency 4 4 2 2 3" xfId="27361"/>
    <cellStyle name="Currency 4 4 2 2 3 2" xfId="27362"/>
    <cellStyle name="Currency 4 4 2 2 3 2 2" xfId="27363"/>
    <cellStyle name="Currency 4 4 2 2 3 2 3" xfId="27364"/>
    <cellStyle name="Currency 4 4 2 2 3 3" xfId="27365"/>
    <cellStyle name="Currency 4 4 2 2 3 4" xfId="27366"/>
    <cellStyle name="Currency 4 4 2 2 3 5" xfId="27367"/>
    <cellStyle name="Currency 4 4 2 2 4" xfId="27368"/>
    <cellStyle name="Currency 4 4 2 2 4 2" xfId="27369"/>
    <cellStyle name="Currency 4 4 2 2 4 3" xfId="27370"/>
    <cellStyle name="Currency 4 4 2 2 5" xfId="27371"/>
    <cellStyle name="Currency 4 4 2 2 6" xfId="27372"/>
    <cellStyle name="Currency 4 4 2 2 7" xfId="27373"/>
    <cellStyle name="Currency 4 4 2 3" xfId="27374"/>
    <cellStyle name="Currency 4 4 2 3 2" xfId="27375"/>
    <cellStyle name="Currency 4 4 2 3 2 2" xfId="27376"/>
    <cellStyle name="Currency 4 4 2 3 2 3" xfId="27377"/>
    <cellStyle name="Currency 4 4 2 3 3" xfId="27378"/>
    <cellStyle name="Currency 4 4 2 3 4" xfId="27379"/>
    <cellStyle name="Currency 4 4 2 3 5" xfId="27380"/>
    <cellStyle name="Currency 4 4 2 4" xfId="27381"/>
    <cellStyle name="Currency 4 4 2 4 2" xfId="27382"/>
    <cellStyle name="Currency 4 4 2 4 2 2" xfId="27383"/>
    <cellStyle name="Currency 4 4 2 4 2 3" xfId="27384"/>
    <cellStyle name="Currency 4 4 2 4 3" xfId="27385"/>
    <cellStyle name="Currency 4 4 2 4 4" xfId="27386"/>
    <cellStyle name="Currency 4 4 2 4 5" xfId="27387"/>
    <cellStyle name="Currency 4 4 2 5" xfId="27388"/>
    <cellStyle name="Currency 4 4 2 5 2" xfId="27389"/>
    <cellStyle name="Currency 4 4 2 5 3" xfId="27390"/>
    <cellStyle name="Currency 4 4 2 6" xfId="27391"/>
    <cellStyle name="Currency 4 4 2 7" xfId="27392"/>
    <cellStyle name="Currency 4 4 2 8" xfId="27393"/>
    <cellStyle name="Currency 4 4 3" xfId="27394"/>
    <cellStyle name="Currency 4 4 3 2" xfId="27395"/>
    <cellStyle name="Currency 4 4 3 2 2" xfId="27396"/>
    <cellStyle name="Currency 4 4 3 2 2 2" xfId="27397"/>
    <cellStyle name="Currency 4 4 3 2 2 3" xfId="27398"/>
    <cellStyle name="Currency 4 4 3 2 3" xfId="27399"/>
    <cellStyle name="Currency 4 4 3 2 4" xfId="27400"/>
    <cellStyle name="Currency 4 4 3 2 5" xfId="27401"/>
    <cellStyle name="Currency 4 4 3 3" xfId="27402"/>
    <cellStyle name="Currency 4 4 3 3 2" xfId="27403"/>
    <cellStyle name="Currency 4 4 3 3 2 2" xfId="27404"/>
    <cellStyle name="Currency 4 4 3 3 2 3" xfId="27405"/>
    <cellStyle name="Currency 4 4 3 3 3" xfId="27406"/>
    <cellStyle name="Currency 4 4 3 3 4" xfId="27407"/>
    <cellStyle name="Currency 4 4 3 3 5" xfId="27408"/>
    <cellStyle name="Currency 4 4 3 4" xfId="27409"/>
    <cellStyle name="Currency 4 4 3 4 2" xfId="27410"/>
    <cellStyle name="Currency 4 4 3 4 3" xfId="27411"/>
    <cellStyle name="Currency 4 4 3 5" xfId="27412"/>
    <cellStyle name="Currency 4 4 3 6" xfId="27413"/>
    <cellStyle name="Currency 4 4 3 7" xfId="27414"/>
    <cellStyle name="Currency 4 4 4" xfId="27415"/>
    <cellStyle name="Currency 4 4 4 2" xfId="27416"/>
    <cellStyle name="Currency 4 4 4 2 2" xfId="27417"/>
    <cellStyle name="Currency 4 4 4 2 3" xfId="27418"/>
    <cellStyle name="Currency 4 4 4 3" xfId="27419"/>
    <cellStyle name="Currency 4 4 4 4" xfId="27420"/>
    <cellStyle name="Currency 4 4 4 5" xfId="27421"/>
    <cellStyle name="Currency 4 4 5" xfId="27422"/>
    <cellStyle name="Currency 4 4 5 2" xfId="27423"/>
    <cellStyle name="Currency 4 4 5 2 2" xfId="27424"/>
    <cellStyle name="Currency 4 4 5 2 3" xfId="27425"/>
    <cellStyle name="Currency 4 4 5 3" xfId="27426"/>
    <cellStyle name="Currency 4 4 5 4" xfId="27427"/>
    <cellStyle name="Currency 4 4 5 5" xfId="27428"/>
    <cellStyle name="Currency 4 4 6" xfId="27429"/>
    <cellStyle name="Currency 4 4 6 2" xfId="27430"/>
    <cellStyle name="Currency 4 4 6 3" xfId="27431"/>
    <cellStyle name="Currency 4 4 7" xfId="27432"/>
    <cellStyle name="Currency 4 4 8" xfId="27433"/>
    <cellStyle name="Currency 4 4 9" xfId="27434"/>
    <cellStyle name="Currency 4 5" xfId="27435"/>
    <cellStyle name="Currency 4 5 2" xfId="27436"/>
    <cellStyle name="Currency 4 5 2 2" xfId="27437"/>
    <cellStyle name="Currency 4 5 2 2 2" xfId="27438"/>
    <cellStyle name="Currency 4 5 2 2 2 2" xfId="27439"/>
    <cellStyle name="Currency 4 5 2 2 2 2 2" xfId="27440"/>
    <cellStyle name="Currency 4 5 2 2 2 2 3" xfId="27441"/>
    <cellStyle name="Currency 4 5 2 2 2 3" xfId="27442"/>
    <cellStyle name="Currency 4 5 2 2 2 4" xfId="27443"/>
    <cellStyle name="Currency 4 5 2 2 2 5" xfId="27444"/>
    <cellStyle name="Currency 4 5 2 2 3" xfId="27445"/>
    <cellStyle name="Currency 4 5 2 2 3 2" xfId="27446"/>
    <cellStyle name="Currency 4 5 2 2 3 2 2" xfId="27447"/>
    <cellStyle name="Currency 4 5 2 2 3 2 3" xfId="27448"/>
    <cellStyle name="Currency 4 5 2 2 3 3" xfId="27449"/>
    <cellStyle name="Currency 4 5 2 2 3 4" xfId="27450"/>
    <cellStyle name="Currency 4 5 2 2 3 5" xfId="27451"/>
    <cellStyle name="Currency 4 5 2 2 4" xfId="27452"/>
    <cellStyle name="Currency 4 5 2 2 4 2" xfId="27453"/>
    <cellStyle name="Currency 4 5 2 2 4 3" xfId="27454"/>
    <cellStyle name="Currency 4 5 2 2 5" xfId="27455"/>
    <cellStyle name="Currency 4 5 2 2 6" xfId="27456"/>
    <cellStyle name="Currency 4 5 2 2 7" xfId="27457"/>
    <cellStyle name="Currency 4 5 2 3" xfId="27458"/>
    <cellStyle name="Currency 4 5 2 3 2" xfId="27459"/>
    <cellStyle name="Currency 4 5 2 3 2 2" xfId="27460"/>
    <cellStyle name="Currency 4 5 2 3 2 3" xfId="27461"/>
    <cellStyle name="Currency 4 5 2 3 3" xfId="27462"/>
    <cellStyle name="Currency 4 5 2 3 4" xfId="27463"/>
    <cellStyle name="Currency 4 5 2 3 5" xfId="27464"/>
    <cellStyle name="Currency 4 5 2 4" xfId="27465"/>
    <cellStyle name="Currency 4 5 2 4 2" xfId="27466"/>
    <cellStyle name="Currency 4 5 2 4 2 2" xfId="27467"/>
    <cellStyle name="Currency 4 5 2 4 2 3" xfId="27468"/>
    <cellStyle name="Currency 4 5 2 4 3" xfId="27469"/>
    <cellStyle name="Currency 4 5 2 4 4" xfId="27470"/>
    <cellStyle name="Currency 4 5 2 4 5" xfId="27471"/>
    <cellStyle name="Currency 4 5 2 5" xfId="27472"/>
    <cellStyle name="Currency 4 5 2 5 2" xfId="27473"/>
    <cellStyle name="Currency 4 5 2 5 3" xfId="27474"/>
    <cellStyle name="Currency 4 5 2 6" xfId="27475"/>
    <cellStyle name="Currency 4 5 2 7" xfId="27476"/>
    <cellStyle name="Currency 4 5 2 8" xfId="27477"/>
    <cellStyle name="Currency 4 5 3" xfId="27478"/>
    <cellStyle name="Currency 4 5 3 2" xfId="27479"/>
    <cellStyle name="Currency 4 5 3 2 2" xfId="27480"/>
    <cellStyle name="Currency 4 5 3 2 2 2" xfId="27481"/>
    <cellStyle name="Currency 4 5 3 2 2 3" xfId="27482"/>
    <cellStyle name="Currency 4 5 3 2 3" xfId="27483"/>
    <cellStyle name="Currency 4 5 3 2 4" xfId="27484"/>
    <cellStyle name="Currency 4 5 3 2 5" xfId="27485"/>
    <cellStyle name="Currency 4 5 3 3" xfId="27486"/>
    <cellStyle name="Currency 4 5 3 3 2" xfId="27487"/>
    <cellStyle name="Currency 4 5 3 3 2 2" xfId="27488"/>
    <cellStyle name="Currency 4 5 3 3 2 3" xfId="27489"/>
    <cellStyle name="Currency 4 5 3 3 3" xfId="27490"/>
    <cellStyle name="Currency 4 5 3 3 4" xfId="27491"/>
    <cellStyle name="Currency 4 5 3 3 5" xfId="27492"/>
    <cellStyle name="Currency 4 5 3 4" xfId="27493"/>
    <cellStyle name="Currency 4 5 3 4 2" xfId="27494"/>
    <cellStyle name="Currency 4 5 3 4 3" xfId="27495"/>
    <cellStyle name="Currency 4 5 3 5" xfId="27496"/>
    <cellStyle name="Currency 4 5 3 6" xfId="27497"/>
    <cellStyle name="Currency 4 5 3 7" xfId="27498"/>
    <cellStyle name="Currency 4 5 4" xfId="27499"/>
    <cellStyle name="Currency 4 5 4 2" xfId="27500"/>
    <cellStyle name="Currency 4 5 4 2 2" xfId="27501"/>
    <cellStyle name="Currency 4 5 4 2 3" xfId="27502"/>
    <cellStyle name="Currency 4 5 4 3" xfId="27503"/>
    <cellStyle name="Currency 4 5 4 4" xfId="27504"/>
    <cellStyle name="Currency 4 5 4 5" xfId="27505"/>
    <cellStyle name="Currency 4 5 5" xfId="27506"/>
    <cellStyle name="Currency 4 5 5 2" xfId="27507"/>
    <cellStyle name="Currency 4 5 5 2 2" xfId="27508"/>
    <cellStyle name="Currency 4 5 5 2 3" xfId="27509"/>
    <cellStyle name="Currency 4 5 5 3" xfId="27510"/>
    <cellStyle name="Currency 4 5 5 4" xfId="27511"/>
    <cellStyle name="Currency 4 5 5 5" xfId="27512"/>
    <cellStyle name="Currency 4 5 6" xfId="27513"/>
    <cellStyle name="Currency 4 5 6 2" xfId="27514"/>
    <cellStyle name="Currency 4 5 6 3" xfId="27515"/>
    <cellStyle name="Currency 4 5 7" xfId="27516"/>
    <cellStyle name="Currency 4 5 8" xfId="27517"/>
    <cellStyle name="Currency 4 5 9" xfId="27518"/>
    <cellStyle name="Currency 4 6" xfId="27519"/>
    <cellStyle name="Currency 4 6 2" xfId="27520"/>
    <cellStyle name="Currency 4 6 2 2" xfId="27521"/>
    <cellStyle name="Currency 4 6 2 2 2" xfId="27522"/>
    <cellStyle name="Currency 4 6 2 2 2 2" xfId="27523"/>
    <cellStyle name="Currency 4 6 2 2 2 3" xfId="27524"/>
    <cellStyle name="Currency 4 6 2 2 3" xfId="27525"/>
    <cellStyle name="Currency 4 6 2 2 4" xfId="27526"/>
    <cellStyle name="Currency 4 6 2 2 5" xfId="27527"/>
    <cellStyle name="Currency 4 6 2 3" xfId="27528"/>
    <cellStyle name="Currency 4 6 2 3 2" xfId="27529"/>
    <cellStyle name="Currency 4 6 2 3 2 2" xfId="27530"/>
    <cellStyle name="Currency 4 6 2 3 2 3" xfId="27531"/>
    <cellStyle name="Currency 4 6 2 3 3" xfId="27532"/>
    <cellStyle name="Currency 4 6 2 3 4" xfId="27533"/>
    <cellStyle name="Currency 4 6 2 3 5" xfId="27534"/>
    <cellStyle name="Currency 4 6 2 4" xfId="27535"/>
    <cellStyle name="Currency 4 6 2 4 2" xfId="27536"/>
    <cellStyle name="Currency 4 6 2 4 3" xfId="27537"/>
    <cellStyle name="Currency 4 6 2 5" xfId="27538"/>
    <cellStyle name="Currency 4 6 2 6" xfId="27539"/>
    <cellStyle name="Currency 4 6 2 7" xfId="27540"/>
    <cellStyle name="Currency 4 6 3" xfId="27541"/>
    <cellStyle name="Currency 4 6 3 2" xfId="27542"/>
    <cellStyle name="Currency 4 6 3 2 2" xfId="27543"/>
    <cellStyle name="Currency 4 6 3 2 3" xfId="27544"/>
    <cellStyle name="Currency 4 6 3 3" xfId="27545"/>
    <cellStyle name="Currency 4 6 3 4" xfId="27546"/>
    <cellStyle name="Currency 4 6 3 5" xfId="27547"/>
    <cellStyle name="Currency 4 6 4" xfId="27548"/>
    <cellStyle name="Currency 4 6 4 2" xfId="27549"/>
    <cellStyle name="Currency 4 6 4 2 2" xfId="27550"/>
    <cellStyle name="Currency 4 6 4 2 3" xfId="27551"/>
    <cellStyle name="Currency 4 6 4 3" xfId="27552"/>
    <cellStyle name="Currency 4 6 4 4" xfId="27553"/>
    <cellStyle name="Currency 4 6 4 5" xfId="27554"/>
    <cellStyle name="Currency 4 6 5" xfId="27555"/>
    <cellStyle name="Currency 4 6 5 2" xfId="27556"/>
    <cellStyle name="Currency 4 6 5 3" xfId="27557"/>
    <cellStyle name="Currency 4 6 6" xfId="27558"/>
    <cellStyle name="Currency 4 6 7" xfId="27559"/>
    <cellStyle name="Currency 4 6 8" xfId="27560"/>
    <cellStyle name="Currency 4 7" xfId="27561"/>
    <cellStyle name="Currency 4 7 2" xfId="27562"/>
    <cellStyle name="Currency 4 7 2 2" xfId="27563"/>
    <cellStyle name="Currency 4 7 2 2 2" xfId="27564"/>
    <cellStyle name="Currency 4 7 2 2 3" xfId="27565"/>
    <cellStyle name="Currency 4 7 2 3" xfId="27566"/>
    <cellStyle name="Currency 4 7 2 4" xfId="27567"/>
    <cellStyle name="Currency 4 7 2 5" xfId="27568"/>
    <cellStyle name="Currency 4 7 3" xfId="27569"/>
    <cellStyle name="Currency 4 7 3 2" xfId="27570"/>
    <cellStyle name="Currency 4 7 3 2 2" xfId="27571"/>
    <cellStyle name="Currency 4 7 3 2 3" xfId="27572"/>
    <cellStyle name="Currency 4 7 3 3" xfId="27573"/>
    <cellStyle name="Currency 4 7 3 4" xfId="27574"/>
    <cellStyle name="Currency 4 7 3 5" xfId="27575"/>
    <cellStyle name="Currency 4 8" xfId="27576"/>
    <cellStyle name="Currency 4 8 2" xfId="27577"/>
    <cellStyle name="Currency 4 8 2 2" xfId="27578"/>
    <cellStyle name="Currency 4 8 2 2 2" xfId="27579"/>
    <cellStyle name="Currency 4 8 2 2 3" xfId="27580"/>
    <cellStyle name="Currency 4 8 2 3" xfId="27581"/>
    <cellStyle name="Currency 4 8 2 4" xfId="27582"/>
    <cellStyle name="Currency 4 8 2 5" xfId="27583"/>
    <cellStyle name="Currency 4 8 3" xfId="27584"/>
    <cellStyle name="Currency 4 8 3 2" xfId="27585"/>
    <cellStyle name="Currency 4 8 3 2 2" xfId="27586"/>
    <cellStyle name="Currency 4 8 3 2 3" xfId="27587"/>
    <cellStyle name="Currency 4 8 3 3" xfId="27588"/>
    <cellStyle name="Currency 4 8 3 4" xfId="27589"/>
    <cellStyle name="Currency 4 8 3 5" xfId="27590"/>
    <cellStyle name="Currency 4 8 4" xfId="27591"/>
    <cellStyle name="Currency 4 8 4 2" xfId="27592"/>
    <cellStyle name="Currency 4 8 4 3" xfId="27593"/>
    <cellStyle name="Currency 4 8 5" xfId="27594"/>
    <cellStyle name="Currency 4 8 6" xfId="27595"/>
    <cellStyle name="Currency 4 8 7" xfId="27596"/>
    <cellStyle name="Currency 4 9" xfId="27597"/>
    <cellStyle name="Currency 4 9 2" xfId="27598"/>
    <cellStyle name="Currency 4 9 2 2" xfId="27599"/>
    <cellStyle name="Currency 4 9 2 3" xfId="27600"/>
    <cellStyle name="Currency 4 9 3" xfId="27601"/>
    <cellStyle name="Currency 4 9 4" xfId="27602"/>
    <cellStyle name="Currency 4 9 5" xfId="27603"/>
    <cellStyle name="Currency 40" xfId="417"/>
    <cellStyle name="Currency 40 2" xfId="1931"/>
    <cellStyle name="Currency 41" xfId="418"/>
    <cellStyle name="Currency 41 2" xfId="1932"/>
    <cellStyle name="Currency 42" xfId="419"/>
    <cellStyle name="Currency 42 2" xfId="1933"/>
    <cellStyle name="Currency 43" xfId="420"/>
    <cellStyle name="Currency 43 2" xfId="1934"/>
    <cellStyle name="Currency 44" xfId="421"/>
    <cellStyle name="Currency 44 2" xfId="1935"/>
    <cellStyle name="Currency 45" xfId="422"/>
    <cellStyle name="Currency 45 2" xfId="1936"/>
    <cellStyle name="Currency 46" xfId="423"/>
    <cellStyle name="Currency 46 2" xfId="1937"/>
    <cellStyle name="Currency 47" xfId="424"/>
    <cellStyle name="Currency 47 2" xfId="1938"/>
    <cellStyle name="Currency 48" xfId="425"/>
    <cellStyle name="Currency 48 2" xfId="1939"/>
    <cellStyle name="Currency 49" xfId="426"/>
    <cellStyle name="Currency 49 2" xfId="1940"/>
    <cellStyle name="Currency 5" xfId="427"/>
    <cellStyle name="Currency 5 2" xfId="25836"/>
    <cellStyle name="Currency 50" xfId="428"/>
    <cellStyle name="Currency 50 2" xfId="1941"/>
    <cellStyle name="Currency 51" xfId="429"/>
    <cellStyle name="Currency 51 2" xfId="1942"/>
    <cellStyle name="Currency 52" xfId="430"/>
    <cellStyle name="Currency 52 2" xfId="1943"/>
    <cellStyle name="Currency 53" xfId="431"/>
    <cellStyle name="Currency 53 2" xfId="1944"/>
    <cellStyle name="Currency 54" xfId="432"/>
    <cellStyle name="Currency 54 2" xfId="1945"/>
    <cellStyle name="Currency 55" xfId="433"/>
    <cellStyle name="Currency 55 2" xfId="1946"/>
    <cellStyle name="Currency 56" xfId="434"/>
    <cellStyle name="Currency 56 2" xfId="1947"/>
    <cellStyle name="Currency 57" xfId="435"/>
    <cellStyle name="Currency 57 2" xfId="1948"/>
    <cellStyle name="Currency 58" xfId="436"/>
    <cellStyle name="Currency 58 2" xfId="1949"/>
    <cellStyle name="Currency 59" xfId="437"/>
    <cellStyle name="Currency 59 2" xfId="1950"/>
    <cellStyle name="Currency 6" xfId="438"/>
    <cellStyle name="Currency 6 2" xfId="25838"/>
    <cellStyle name="Currency 6 3" xfId="26029"/>
    <cellStyle name="Currency 6 4" xfId="26181"/>
    <cellStyle name="Currency 6 5" xfId="25837"/>
    <cellStyle name="Currency 60" xfId="439"/>
    <cellStyle name="Currency 61" xfId="440"/>
    <cellStyle name="Currency 62" xfId="1919"/>
    <cellStyle name="Currency 63" xfId="1792"/>
    <cellStyle name="Currency 64" xfId="2845"/>
    <cellStyle name="Currency 65" xfId="2891"/>
    <cellStyle name="Currency 66" xfId="2842"/>
    <cellStyle name="Currency 67" xfId="2888"/>
    <cellStyle name="Currency 68" xfId="2829"/>
    <cellStyle name="Currency 69" xfId="24161"/>
    <cellStyle name="Currency 7" xfId="441"/>
    <cellStyle name="Currency 70" xfId="24169"/>
    <cellStyle name="Currency 71" xfId="24173"/>
    <cellStyle name="Currency 72" xfId="24916"/>
    <cellStyle name="Currency 73" xfId="24930"/>
    <cellStyle name="Currency 74" xfId="25633"/>
    <cellStyle name="Currency 75" xfId="25637"/>
    <cellStyle name="Currency 76" xfId="32488"/>
    <cellStyle name="Currency 77" xfId="32490"/>
    <cellStyle name="Currency 78" xfId="32491"/>
    <cellStyle name="Currency 79" xfId="32494"/>
    <cellStyle name="Currency 8" xfId="442"/>
    <cellStyle name="Currency 8 2" xfId="26180"/>
    <cellStyle name="Currency 8 3" xfId="25839"/>
    <cellStyle name="Currency 80" xfId="32497"/>
    <cellStyle name="Currency 81" xfId="32502"/>
    <cellStyle name="Currency 82" xfId="32508"/>
    <cellStyle name="Currency 9" xfId="443"/>
    <cellStyle name="Currency 9 2" xfId="26179"/>
    <cellStyle name="Currency 9 3" xfId="25840"/>
    <cellStyle name="Currency Input" xfId="444"/>
    <cellStyle name="Currency0" xfId="445"/>
    <cellStyle name="Currency0 2" xfId="27604"/>
    <cellStyle name="Currency0 3" xfId="26116"/>
    <cellStyle name="Currency0 4" xfId="25841"/>
    <cellStyle name="d" xfId="446"/>
    <cellStyle name="d," xfId="447"/>
    <cellStyle name="d1" xfId="448"/>
    <cellStyle name="d1," xfId="449"/>
    <cellStyle name="d2" xfId="450"/>
    <cellStyle name="d2," xfId="451"/>
    <cellStyle name="d3" xfId="452"/>
    <cellStyle name="Dash" xfId="453"/>
    <cellStyle name="Date" xfId="454"/>
    <cellStyle name="Date [Abbreviated]" xfId="455"/>
    <cellStyle name="Date [Long Europe]" xfId="456"/>
    <cellStyle name="Date [Long U.S.]" xfId="457"/>
    <cellStyle name="Date [Short Europe]" xfId="458"/>
    <cellStyle name="Date [Short U.S.]" xfId="459"/>
    <cellStyle name="Date 2" xfId="27605"/>
    <cellStyle name="Date 3" xfId="26117"/>
    <cellStyle name="Date 5" xfId="25842"/>
    <cellStyle name="Date_ITCM 2010 Template" xfId="460"/>
    <cellStyle name="date1" xfId="25843"/>
    <cellStyle name="Define$0" xfId="461"/>
    <cellStyle name="Define$1" xfId="462"/>
    <cellStyle name="Define$2" xfId="463"/>
    <cellStyle name="Define0" xfId="464"/>
    <cellStyle name="Define1" xfId="465"/>
    <cellStyle name="Define1x" xfId="466"/>
    <cellStyle name="Define2" xfId="467"/>
    <cellStyle name="Define2x" xfId="468"/>
    <cellStyle name="Dollar" xfId="469"/>
    <cellStyle name="e" xfId="470"/>
    <cellStyle name="e1" xfId="471"/>
    <cellStyle name="e2" xfId="472"/>
    <cellStyle name="Emphasis 1" xfId="2929"/>
    <cellStyle name="Emphasis 2" xfId="2930"/>
    <cellStyle name="Emphasis 3" xfId="2931"/>
    <cellStyle name="Euro" xfId="473"/>
    <cellStyle name="Euro 2" xfId="1750"/>
    <cellStyle name="Euro 2 2" xfId="26118"/>
    <cellStyle name="Explanatory Text 2" xfId="474"/>
    <cellStyle name="Explanatory Text 2 2" xfId="475"/>
    <cellStyle name="Explanatory Text 2 2 2" xfId="27606"/>
    <cellStyle name="Explanatory Text 2 2 3" xfId="25844"/>
    <cellStyle name="Explanatory Text 2 3" xfId="25845"/>
    <cellStyle name="Explanatory Text 2 4" xfId="26222"/>
    <cellStyle name="Explanatory Text 3" xfId="27607"/>
    <cellStyle name="Explanatory Text 4" xfId="27608"/>
    <cellStyle name="Explanatory Text 5" xfId="27609"/>
    <cellStyle name="Explanatory Text 6" xfId="27610"/>
    <cellStyle name="Explanatory Text 7" xfId="27611"/>
    <cellStyle name="Explanatory Text 8" xfId="27612"/>
    <cellStyle name="Explanatory Text 9" xfId="27613"/>
    <cellStyle name="Fixed" xfId="476"/>
    <cellStyle name="Fixed 2" xfId="27614"/>
    <cellStyle name="Fixed 3" xfId="26119"/>
    <cellStyle name="Fixed 4" xfId="25846"/>
    <cellStyle name="FOOTER - Style1" xfId="477"/>
    <cellStyle name="g" xfId="478"/>
    <cellStyle name="general" xfId="479"/>
    <cellStyle name="General [C]" xfId="480"/>
    <cellStyle name="General [R]" xfId="481"/>
    <cellStyle name="Good 2" xfId="482"/>
    <cellStyle name="Good 2 2" xfId="483"/>
    <cellStyle name="Good 2 2 2" xfId="27615"/>
    <cellStyle name="Good 2 2 3" xfId="25848"/>
    <cellStyle name="Good 2 3" xfId="2932"/>
    <cellStyle name="Good 2 3 2" xfId="25849"/>
    <cellStyle name="Good 2 4" xfId="26223"/>
    <cellStyle name="Good 2 5" xfId="25847"/>
    <cellStyle name="Good 3" xfId="27616"/>
    <cellStyle name="Good 4" xfId="27617"/>
    <cellStyle name="Good 5" xfId="27618"/>
    <cellStyle name="Good 6" xfId="27619"/>
    <cellStyle name="Good 7" xfId="27620"/>
    <cellStyle name="Good 8" xfId="27621"/>
    <cellStyle name="Good 9" xfId="27622"/>
    <cellStyle name="Green" xfId="484"/>
    <cellStyle name="grey" xfId="485"/>
    <cellStyle name="head1" xfId="25850"/>
    <cellStyle name="Header1" xfId="486"/>
    <cellStyle name="Header2" xfId="487"/>
    <cellStyle name="Heading" xfId="488"/>
    <cellStyle name="Heading 1 2" xfId="489"/>
    <cellStyle name="Heading 1 2 2" xfId="2933"/>
    <cellStyle name="Heading 1 2 2 2" xfId="27624"/>
    <cellStyle name="Heading 1 2 2 3" xfId="25852"/>
    <cellStyle name="Heading 1 2 3" xfId="27623"/>
    <cellStyle name="Heading 1 2 4" xfId="25851"/>
    <cellStyle name="Heading 1 3" xfId="27625"/>
    <cellStyle name="Heading 1 4" xfId="27626"/>
    <cellStyle name="Heading 1 5" xfId="27627"/>
    <cellStyle name="Heading 1 6" xfId="27628"/>
    <cellStyle name="Heading 1 7" xfId="27629"/>
    <cellStyle name="Heading 1 8" xfId="27630"/>
    <cellStyle name="Heading 1 9" xfId="26120"/>
    <cellStyle name="Heading 2 2" xfId="490"/>
    <cellStyle name="Heading 2 2 2" xfId="2934"/>
    <cellStyle name="Heading 2 2 2 2" xfId="27631"/>
    <cellStyle name="Heading 2 2 2 3" xfId="25854"/>
    <cellStyle name="Heading 2 2 3" xfId="25855"/>
    <cellStyle name="Heading 2 2 4" xfId="25856"/>
    <cellStyle name="Heading 2 2 5" xfId="26122"/>
    <cellStyle name="Heading 2 2 6" xfId="25853"/>
    <cellStyle name="Heading 2 3" xfId="491"/>
    <cellStyle name="Heading 2 3 2" xfId="27632"/>
    <cellStyle name="Heading 2 4" xfId="27633"/>
    <cellStyle name="Heading 2 5" xfId="27634"/>
    <cellStyle name="Heading 2 6" xfId="27635"/>
    <cellStyle name="Heading 2 7" xfId="27636"/>
    <cellStyle name="Heading 2 8" xfId="27637"/>
    <cellStyle name="Heading 2 9" xfId="26121"/>
    <cellStyle name="Heading 3 2" xfId="492"/>
    <cellStyle name="Heading 3 2 2" xfId="493"/>
    <cellStyle name="Heading 3 2 2 2" xfId="25858"/>
    <cellStyle name="Heading 3 2 3" xfId="2935"/>
    <cellStyle name="Heading 3 2 3 2" xfId="25859"/>
    <cellStyle name="Heading 3 2 4" xfId="25860"/>
    <cellStyle name="Heading 3 2 5" xfId="26225"/>
    <cellStyle name="Heading 3 2 6" xfId="25857"/>
    <cellStyle name="Heading 3 3" xfId="27638"/>
    <cellStyle name="Heading 3 4" xfId="27639"/>
    <cellStyle name="Heading 3 5" xfId="27640"/>
    <cellStyle name="Heading 3 6" xfId="27641"/>
    <cellStyle name="Heading 3 7" xfId="27642"/>
    <cellStyle name="Heading 3 8" xfId="27643"/>
    <cellStyle name="Heading 3 9" xfId="27644"/>
    <cellStyle name="Heading 4 2" xfId="494"/>
    <cellStyle name="Heading 4 2 2" xfId="495"/>
    <cellStyle name="Heading 4 2 2 2" xfId="25861"/>
    <cellStyle name="Heading 4 2 3" xfId="26226"/>
    <cellStyle name="Heading 4 3" xfId="27645"/>
    <cellStyle name="Heading 4 4" xfId="27646"/>
    <cellStyle name="Heading 4 5" xfId="27647"/>
    <cellStyle name="Heading 4 6" xfId="27648"/>
    <cellStyle name="Heading 4 7" xfId="27649"/>
    <cellStyle name="Heading 4 8" xfId="27650"/>
    <cellStyle name="Heading 4 9" xfId="27651"/>
    <cellStyle name="Heading No Underline" xfId="496"/>
    <cellStyle name="Heading With Underline" xfId="497"/>
    <cellStyle name="Heading1" xfId="498"/>
    <cellStyle name="Heading2" xfId="499"/>
    <cellStyle name="Headline" xfId="500"/>
    <cellStyle name="Highlight" xfId="501"/>
    <cellStyle name="Hyperlink 2" xfId="502"/>
    <cellStyle name="in" xfId="503"/>
    <cellStyle name="Indented [0]" xfId="504"/>
    <cellStyle name="Indented [2]" xfId="505"/>
    <cellStyle name="Indented [4]" xfId="506"/>
    <cellStyle name="Indented [6]" xfId="507"/>
    <cellStyle name="Input [yellow]" xfId="508"/>
    <cellStyle name="Input 2" xfId="509"/>
    <cellStyle name="Input 2 10" xfId="3340"/>
    <cellStyle name="Input 2 10 2" xfId="5878"/>
    <cellStyle name="Input 2 10 3" xfId="8223"/>
    <cellStyle name="Input 2 10 4" xfId="10361"/>
    <cellStyle name="Input 2 10 5" xfId="12683"/>
    <cellStyle name="Input 2 10 6" xfId="16789"/>
    <cellStyle name="Input 2 10 7" xfId="17379"/>
    <cellStyle name="Input 2 10 8" xfId="21485"/>
    <cellStyle name="Input 2 10 9" xfId="22032"/>
    <cellStyle name="Input 2 11" xfId="3471"/>
    <cellStyle name="Input 2 11 2" xfId="6009"/>
    <cellStyle name="Input 2 11 3" xfId="8411"/>
    <cellStyle name="Input 2 11 4" xfId="11088"/>
    <cellStyle name="Input 2 11 5" xfId="13479"/>
    <cellStyle name="Input 2 11 6" xfId="15930"/>
    <cellStyle name="Input 2 11 7" xfId="18175"/>
    <cellStyle name="Input 2 11 8" xfId="20626"/>
    <cellStyle name="Input 2 11 9" xfId="22761"/>
    <cellStyle name="Input 2 12" xfId="3331"/>
    <cellStyle name="Input 2 12 2" xfId="5869"/>
    <cellStyle name="Input 2 12 3" xfId="9524"/>
    <cellStyle name="Input 2 12 4" xfId="11826"/>
    <cellStyle name="Input 2 12 5" xfId="14284"/>
    <cellStyle name="Input 2 12 6" xfId="15970"/>
    <cellStyle name="Input 2 12 7" xfId="18980"/>
    <cellStyle name="Input 2 12 8" xfId="20666"/>
    <cellStyle name="Input 2 12 9" xfId="23501"/>
    <cellStyle name="Input 2 13" xfId="3601"/>
    <cellStyle name="Input 2 13 2" xfId="6139"/>
    <cellStyle name="Input 2 13 3" xfId="8720"/>
    <cellStyle name="Input 2 13 4" xfId="11844"/>
    <cellStyle name="Input 2 13 5" xfId="14305"/>
    <cellStyle name="Input 2 13 6" xfId="15247"/>
    <cellStyle name="Input 2 13 7" xfId="19001"/>
    <cellStyle name="Input 2 13 8" xfId="19943"/>
    <cellStyle name="Input 2 13 9" xfId="23519"/>
    <cellStyle name="Input 2 14" xfId="3486"/>
    <cellStyle name="Input 2 14 2" xfId="6024"/>
    <cellStyle name="Input 2 14 3" xfId="8779"/>
    <cellStyle name="Input 2 14 4" xfId="12178"/>
    <cellStyle name="Input 2 14 5" xfId="12719"/>
    <cellStyle name="Input 2 14 6" xfId="15641"/>
    <cellStyle name="Input 2 14 7" xfId="17415"/>
    <cellStyle name="Input 2 14 8" xfId="20337"/>
    <cellStyle name="Input 2 14 9" xfId="22067"/>
    <cellStyle name="Input 2 15" xfId="3715"/>
    <cellStyle name="Input 2 15 2" xfId="6253"/>
    <cellStyle name="Input 2 15 3" xfId="8927"/>
    <cellStyle name="Input 2 15 4" xfId="11568"/>
    <cellStyle name="Input 2 15 5" xfId="14004"/>
    <cellStyle name="Input 2 15 6" xfId="15639"/>
    <cellStyle name="Input 2 15 7" xfId="18700"/>
    <cellStyle name="Input 2 15 8" xfId="20335"/>
    <cellStyle name="Input 2 15 9" xfId="23242"/>
    <cellStyle name="Input 2 16" xfId="3777"/>
    <cellStyle name="Input 2 16 2" xfId="6315"/>
    <cellStyle name="Input 2 16 3" xfId="5426"/>
    <cellStyle name="Input 2 16 4" xfId="11288"/>
    <cellStyle name="Input 2 16 5" xfId="13694"/>
    <cellStyle name="Input 2 16 6" xfId="15136"/>
    <cellStyle name="Input 2 16 7" xfId="18390"/>
    <cellStyle name="Input 2 16 8" xfId="19832"/>
    <cellStyle name="Input 2 16 9" xfId="22962"/>
    <cellStyle name="Input 2 17" xfId="3713"/>
    <cellStyle name="Input 2 17 2" xfId="6251"/>
    <cellStyle name="Input 2 17 3" xfId="9088"/>
    <cellStyle name="Input 2 17 4" xfId="11329"/>
    <cellStyle name="Input 2 17 5" xfId="13738"/>
    <cellStyle name="Input 2 17 6" xfId="15674"/>
    <cellStyle name="Input 2 17 7" xfId="18434"/>
    <cellStyle name="Input 2 17 8" xfId="20370"/>
    <cellStyle name="Input 2 17 9" xfId="23003"/>
    <cellStyle name="Input 2 18" xfId="3889"/>
    <cellStyle name="Input 2 18 2" xfId="6427"/>
    <cellStyle name="Input 2 18 3" xfId="7944"/>
    <cellStyle name="Input 2 18 4" xfId="11737"/>
    <cellStyle name="Input 2 18 5" xfId="14188"/>
    <cellStyle name="Input 2 18 6" xfId="16723"/>
    <cellStyle name="Input 2 18 7" xfId="18884"/>
    <cellStyle name="Input 2 18 8" xfId="21419"/>
    <cellStyle name="Input 2 18 9" xfId="23411"/>
    <cellStyle name="Input 2 19" xfId="3823"/>
    <cellStyle name="Input 2 19 2" xfId="6361"/>
    <cellStyle name="Input 2 19 3" xfId="8445"/>
    <cellStyle name="Input 2 19 4" xfId="11592"/>
    <cellStyle name="Input 2 19 5" xfId="14030"/>
    <cellStyle name="Input 2 19 6" xfId="16487"/>
    <cellStyle name="Input 2 19 7" xfId="18726"/>
    <cellStyle name="Input 2 19 8" xfId="21183"/>
    <cellStyle name="Input 2 19 9" xfId="23266"/>
    <cellStyle name="Input 2 2" xfId="510"/>
    <cellStyle name="Input 2 2 10" xfId="3055"/>
    <cellStyle name="Input 2 2 11" xfId="25863"/>
    <cellStyle name="Input 2 2 2" xfId="5594"/>
    <cellStyle name="Input 2 2 2 2" xfId="27652"/>
    <cellStyle name="Input 2 2 3" xfId="8802"/>
    <cellStyle name="Input 2 2 4" xfId="12176"/>
    <cellStyle name="Input 2 2 5" xfId="12633"/>
    <cellStyle name="Input 2 2 6" xfId="15582"/>
    <cellStyle name="Input 2 2 7" xfId="17329"/>
    <cellStyle name="Input 2 2 8" xfId="20278"/>
    <cellStyle name="Input 2 2 9" xfId="21987"/>
    <cellStyle name="Input 2 20" xfId="3848"/>
    <cellStyle name="Input 2 20 2" xfId="6386"/>
    <cellStyle name="Input 2 20 3" xfId="9831"/>
    <cellStyle name="Input 2 20 4" xfId="11815"/>
    <cellStyle name="Input 2 20 5" xfId="14272"/>
    <cellStyle name="Input 2 20 6" xfId="16471"/>
    <cellStyle name="Input 2 20 7" xfId="18968"/>
    <cellStyle name="Input 2 20 8" xfId="21167"/>
    <cellStyle name="Input 2 20 9" xfId="23490"/>
    <cellStyle name="Input 2 21" xfId="4037"/>
    <cellStyle name="Input 2 21 2" xfId="6575"/>
    <cellStyle name="Input 2 21 3" xfId="8390"/>
    <cellStyle name="Input 2 21 4" xfId="12076"/>
    <cellStyle name="Input 2 21 5" xfId="14556"/>
    <cellStyle name="Input 2 21 6" xfId="15207"/>
    <cellStyle name="Input 2 21 7" xfId="19252"/>
    <cellStyle name="Input 2 21 8" xfId="19903"/>
    <cellStyle name="Input 2 21 9" xfId="23748"/>
    <cellStyle name="Input 2 22" xfId="4094"/>
    <cellStyle name="Input 2 22 2" xfId="6632"/>
    <cellStyle name="Input 2 22 3" xfId="8996"/>
    <cellStyle name="Input 2 22 4" xfId="11834"/>
    <cellStyle name="Input 2 22 5" xfId="14292"/>
    <cellStyle name="Input 2 22 6" xfId="15891"/>
    <cellStyle name="Input 2 22 7" xfId="18988"/>
    <cellStyle name="Input 2 22 8" xfId="20587"/>
    <cellStyle name="Input 2 22 9" xfId="23509"/>
    <cellStyle name="Input 2 23" xfId="3947"/>
    <cellStyle name="Input 2 23 2" xfId="6485"/>
    <cellStyle name="Input 2 23 3" xfId="10158"/>
    <cellStyle name="Input 2 23 4" xfId="11384"/>
    <cellStyle name="Input 2 23 5" xfId="13798"/>
    <cellStyle name="Input 2 23 6" xfId="16832"/>
    <cellStyle name="Input 2 23 7" xfId="18494"/>
    <cellStyle name="Input 2 23 8" xfId="21528"/>
    <cellStyle name="Input 2 23 9" xfId="23058"/>
    <cellStyle name="Input 2 24" xfId="4066"/>
    <cellStyle name="Input 2 24 2" xfId="6604"/>
    <cellStyle name="Input 2 24 3" xfId="9366"/>
    <cellStyle name="Input 2 24 4" xfId="10662"/>
    <cellStyle name="Input 2 24 5" xfId="13011"/>
    <cellStyle name="Input 2 24 6" xfId="16864"/>
    <cellStyle name="Input 2 24 7" xfId="17707"/>
    <cellStyle name="Input 2 24 8" xfId="21560"/>
    <cellStyle name="Input 2 24 9" xfId="22335"/>
    <cellStyle name="Input 2 25" xfId="4091"/>
    <cellStyle name="Input 2 25 2" xfId="6629"/>
    <cellStyle name="Input 2 25 3" xfId="9987"/>
    <cellStyle name="Input 2 25 4" xfId="11847"/>
    <cellStyle name="Input 2 25 5" xfId="14309"/>
    <cellStyle name="Input 2 25 6" xfId="16831"/>
    <cellStyle name="Input 2 25 7" xfId="19005"/>
    <cellStyle name="Input 2 25 8" xfId="21527"/>
    <cellStyle name="Input 2 25 9" xfId="23523"/>
    <cellStyle name="Input 2 26" xfId="4069"/>
    <cellStyle name="Input 2 26 2" xfId="6607"/>
    <cellStyle name="Input 2 26 3" xfId="8772"/>
    <cellStyle name="Input 2 26 4" xfId="11378"/>
    <cellStyle name="Input 2 26 5" xfId="13792"/>
    <cellStyle name="Input 2 26 6" xfId="16699"/>
    <cellStyle name="Input 2 26 7" xfId="18488"/>
    <cellStyle name="Input 2 26 8" xfId="21395"/>
    <cellStyle name="Input 2 26 9" xfId="23052"/>
    <cellStyle name="Input 2 27" xfId="4070"/>
    <cellStyle name="Input 2 27 2" xfId="6608"/>
    <cellStyle name="Input 2 27 3" xfId="8853"/>
    <cellStyle name="Input 2 27 4" xfId="11948"/>
    <cellStyle name="Input 2 27 5" xfId="14421"/>
    <cellStyle name="Input 2 27 6" xfId="16833"/>
    <cellStyle name="Input 2 27 7" xfId="19117"/>
    <cellStyle name="Input 2 27 8" xfId="21529"/>
    <cellStyle name="Input 2 27 9" xfId="23623"/>
    <cellStyle name="Input 2 28" xfId="4167"/>
    <cellStyle name="Input 2 28 2" xfId="6705"/>
    <cellStyle name="Input 2 28 3" xfId="8209"/>
    <cellStyle name="Input 2 28 4" xfId="10678"/>
    <cellStyle name="Input 2 28 5" xfId="13027"/>
    <cellStyle name="Input 2 28 6" xfId="15066"/>
    <cellStyle name="Input 2 28 7" xfId="17723"/>
    <cellStyle name="Input 2 28 8" xfId="19762"/>
    <cellStyle name="Input 2 28 9" xfId="22351"/>
    <cellStyle name="Input 2 29" xfId="4265"/>
    <cellStyle name="Input 2 29 2" xfId="6803"/>
    <cellStyle name="Input 2 29 3" xfId="9367"/>
    <cellStyle name="Input 2 29 4" xfId="11689"/>
    <cellStyle name="Input 2 29 5" xfId="13812"/>
    <cellStyle name="Input 2 29 6" xfId="15918"/>
    <cellStyle name="Input 2 29 7" xfId="18508"/>
    <cellStyle name="Input 2 29 8" xfId="20614"/>
    <cellStyle name="Input 2 29 9" xfId="23071"/>
    <cellStyle name="Input 2 3" xfId="3116"/>
    <cellStyle name="Input 2 3 10" xfId="25864"/>
    <cellStyle name="Input 2 3 2" xfId="5654"/>
    <cellStyle name="Input 2 3 3" xfId="10143"/>
    <cellStyle name="Input 2 3 4" xfId="12210"/>
    <cellStyle name="Input 2 3 5" xfId="14853"/>
    <cellStyle name="Input 2 3 6" xfId="16905"/>
    <cellStyle name="Input 2 3 7" xfId="19549"/>
    <cellStyle name="Input 2 3 8" xfId="21601"/>
    <cellStyle name="Input 2 3 9" xfId="24025"/>
    <cellStyle name="Input 2 30" xfId="4308"/>
    <cellStyle name="Input 2 30 2" xfId="6846"/>
    <cellStyle name="Input 2 30 3" xfId="10227"/>
    <cellStyle name="Input 2 30 4" xfId="11503"/>
    <cellStyle name="Input 2 30 5" xfId="13930"/>
    <cellStyle name="Input 2 30 6" xfId="16063"/>
    <cellStyle name="Input 2 30 7" xfId="18626"/>
    <cellStyle name="Input 2 30 8" xfId="20759"/>
    <cellStyle name="Input 2 30 9" xfId="23177"/>
    <cellStyle name="Input 2 31" xfId="4351"/>
    <cellStyle name="Input 2 31 2" xfId="6889"/>
    <cellStyle name="Input 2 31 3" xfId="8934"/>
    <cellStyle name="Input 2 31 4" xfId="11672"/>
    <cellStyle name="Input 2 31 5" xfId="14119"/>
    <cellStyle name="Input 2 31 6" xfId="15044"/>
    <cellStyle name="Input 2 31 7" xfId="18815"/>
    <cellStyle name="Input 2 31 8" xfId="19740"/>
    <cellStyle name="Input 2 31 9" xfId="23346"/>
    <cellStyle name="Input 2 32" xfId="4523"/>
    <cellStyle name="Input 2 32 2" xfId="7061"/>
    <cellStyle name="Input 2 32 3" xfId="7725"/>
    <cellStyle name="Input 2 32 4" xfId="10275"/>
    <cellStyle name="Input 2 32 5" xfId="12585"/>
    <cellStyle name="Input 2 32 6" xfId="15802"/>
    <cellStyle name="Input 2 32 7" xfId="17281"/>
    <cellStyle name="Input 2 32 8" xfId="20498"/>
    <cellStyle name="Input 2 32 9" xfId="21944"/>
    <cellStyle name="Input 2 33" xfId="4300"/>
    <cellStyle name="Input 2 33 2" xfId="6838"/>
    <cellStyle name="Input 2 33 3" xfId="7776"/>
    <cellStyle name="Input 2 33 4" xfId="10352"/>
    <cellStyle name="Input 2 33 5" xfId="12674"/>
    <cellStyle name="Input 2 33 6" xfId="16532"/>
    <cellStyle name="Input 2 33 7" xfId="17370"/>
    <cellStyle name="Input 2 33 8" xfId="21228"/>
    <cellStyle name="Input 2 33 9" xfId="22023"/>
    <cellStyle name="Input 2 34" xfId="4550"/>
    <cellStyle name="Input 2 34 2" xfId="7088"/>
    <cellStyle name="Input 2 34 3" xfId="8515"/>
    <cellStyle name="Input 2 34 4" xfId="11112"/>
    <cellStyle name="Input 2 34 5" xfId="13506"/>
    <cellStyle name="Input 2 34 6" xfId="14091"/>
    <cellStyle name="Input 2 34 7" xfId="18202"/>
    <cellStyle name="Input 2 34 8" xfId="18787"/>
    <cellStyle name="Input 2 34 9" xfId="22785"/>
    <cellStyle name="Input 2 35" xfId="4517"/>
    <cellStyle name="Input 2 35 2" xfId="7055"/>
    <cellStyle name="Input 2 35 3" xfId="9042"/>
    <cellStyle name="Input 2 35 4" xfId="12034"/>
    <cellStyle name="Input 2 35 5" xfId="14516"/>
    <cellStyle name="Input 2 35 6" xfId="14852"/>
    <cellStyle name="Input 2 35 7" xfId="19212"/>
    <cellStyle name="Input 2 35 8" xfId="19548"/>
    <cellStyle name="Input 2 35 9" xfId="23709"/>
    <cellStyle name="Input 2 36" xfId="4513"/>
    <cellStyle name="Input 2 36 2" xfId="7051"/>
    <cellStyle name="Input 2 36 3" xfId="10066"/>
    <cellStyle name="Input 2 36 4" xfId="12207"/>
    <cellStyle name="Input 2 36 5" xfId="14856"/>
    <cellStyle name="Input 2 36 6" xfId="16902"/>
    <cellStyle name="Input 2 36 7" xfId="19552"/>
    <cellStyle name="Input 2 36 8" xfId="21598"/>
    <cellStyle name="Input 2 36 9" xfId="24028"/>
    <cellStyle name="Input 2 37" xfId="4609"/>
    <cellStyle name="Input 2 37 2" xfId="7147"/>
    <cellStyle name="Input 2 37 3" xfId="10100"/>
    <cellStyle name="Input 2 37 4" xfId="11640"/>
    <cellStyle name="Input 2 37 5" xfId="14084"/>
    <cellStyle name="Input 2 37 6" xfId="16062"/>
    <cellStyle name="Input 2 37 7" xfId="18780"/>
    <cellStyle name="Input 2 37 8" xfId="20758"/>
    <cellStyle name="Input 2 37 9" xfId="23315"/>
    <cellStyle name="Input 2 38" xfId="4785"/>
    <cellStyle name="Input 2 38 2" xfId="7323"/>
    <cellStyle name="Input 2 38 3" xfId="8038"/>
    <cellStyle name="Input 2 38 4" xfId="11780"/>
    <cellStyle name="Input 2 38 5" xfId="14234"/>
    <cellStyle name="Input 2 38 6" xfId="15940"/>
    <cellStyle name="Input 2 38 7" xfId="18930"/>
    <cellStyle name="Input 2 38 8" xfId="20636"/>
    <cellStyle name="Input 2 38 9" xfId="23454"/>
    <cellStyle name="Input 2 39" xfId="4703"/>
    <cellStyle name="Input 2 39 2" xfId="7241"/>
    <cellStyle name="Input 2 39 3" xfId="9978"/>
    <cellStyle name="Input 2 39 4" xfId="11158"/>
    <cellStyle name="Input 2 39 5" xfId="13554"/>
    <cellStyle name="Input 2 39 6" xfId="16964"/>
    <cellStyle name="Input 2 39 7" xfId="18250"/>
    <cellStyle name="Input 2 39 8" xfId="21660"/>
    <cellStyle name="Input 2 39 9" xfId="22831"/>
    <cellStyle name="Input 2 4" xfId="3046"/>
    <cellStyle name="Input 2 4 10" xfId="26227"/>
    <cellStyle name="Input 2 4 2" xfId="5585"/>
    <cellStyle name="Input 2 4 3" xfId="8091"/>
    <cellStyle name="Input 2 4 4" xfId="10905"/>
    <cellStyle name="Input 2 4 5" xfId="14896"/>
    <cellStyle name="Input 2 4 6" xfId="16685"/>
    <cellStyle name="Input 2 4 7" xfId="19592"/>
    <cellStyle name="Input 2 4 8" xfId="21381"/>
    <cellStyle name="Input 2 4 9" xfId="24062"/>
    <cellStyle name="Input 2 40" xfId="4744"/>
    <cellStyle name="Input 2 40 2" xfId="7282"/>
    <cellStyle name="Input 2 40 3" xfId="8048"/>
    <cellStyle name="Input 2 40 4" xfId="12045"/>
    <cellStyle name="Input 2 40 5" xfId="14236"/>
    <cellStyle name="Input 2 40 6" xfId="13134"/>
    <cellStyle name="Input 2 40 7" xfId="18932"/>
    <cellStyle name="Input 2 40 8" xfId="17830"/>
    <cellStyle name="Input 2 40 9" xfId="23456"/>
    <cellStyle name="Input 2 41" xfId="4923"/>
    <cellStyle name="Input 2 41 2" xfId="7461"/>
    <cellStyle name="Input 2 41 3" xfId="10219"/>
    <cellStyle name="Input 2 41 4" xfId="10655"/>
    <cellStyle name="Input 2 41 5" xfId="13004"/>
    <cellStyle name="Input 2 41 6" xfId="16334"/>
    <cellStyle name="Input 2 41 7" xfId="17700"/>
    <cellStyle name="Input 2 41 8" xfId="21030"/>
    <cellStyle name="Input 2 41 9" xfId="22328"/>
    <cellStyle name="Input 2 42" xfId="4718"/>
    <cellStyle name="Input 2 42 2" xfId="7256"/>
    <cellStyle name="Input 2 42 3" xfId="8760"/>
    <cellStyle name="Input 2 42 4" xfId="12181"/>
    <cellStyle name="Input 2 42 5" xfId="14665"/>
    <cellStyle name="Input 2 42 6" xfId="13073"/>
    <cellStyle name="Input 2 42 7" xfId="19361"/>
    <cellStyle name="Input 2 42 8" xfId="17769"/>
    <cellStyle name="Input 2 42 9" xfId="23855"/>
    <cellStyle name="Input 2 43" xfId="4895"/>
    <cellStyle name="Input 2 43 2" xfId="7433"/>
    <cellStyle name="Input 2 43 3" xfId="9320"/>
    <cellStyle name="Input 2 43 4" xfId="10831"/>
    <cellStyle name="Input 2 43 5" xfId="13195"/>
    <cellStyle name="Input 2 43 6" xfId="16303"/>
    <cellStyle name="Input 2 43 7" xfId="17891"/>
    <cellStyle name="Input 2 43 8" xfId="20999"/>
    <cellStyle name="Input 2 43 9" xfId="22502"/>
    <cellStyle name="Input 2 44" xfId="4899"/>
    <cellStyle name="Input 2 44 2" xfId="7437"/>
    <cellStyle name="Input 2 44 3" xfId="9310"/>
    <cellStyle name="Input 2 44 4" xfId="11691"/>
    <cellStyle name="Input 2 44 5" xfId="14140"/>
    <cellStyle name="Input 2 44 6" xfId="12751"/>
    <cellStyle name="Input 2 44 7" xfId="18836"/>
    <cellStyle name="Input 2 44 8" xfId="17447"/>
    <cellStyle name="Input 2 44 9" xfId="23365"/>
    <cellStyle name="Input 2 45" xfId="4823"/>
    <cellStyle name="Input 2 45 2" xfId="7361"/>
    <cellStyle name="Input 2 45 3" xfId="7951"/>
    <cellStyle name="Input 2 45 4" xfId="11441"/>
    <cellStyle name="Input 2 45 5" xfId="13859"/>
    <cellStyle name="Input 2 45 6" xfId="15612"/>
    <cellStyle name="Input 2 45 7" xfId="18555"/>
    <cellStyle name="Input 2 45 8" xfId="20308"/>
    <cellStyle name="Input 2 45 9" xfId="23116"/>
    <cellStyle name="Input 2 46" xfId="5001"/>
    <cellStyle name="Input 2 46 2" xfId="7539"/>
    <cellStyle name="Input 2 46 3" xfId="9762"/>
    <cellStyle name="Input 2 46 4" xfId="11636"/>
    <cellStyle name="Input 2 46 5" xfId="14080"/>
    <cellStyle name="Input 2 46 6" xfId="16198"/>
    <cellStyle name="Input 2 46 7" xfId="18776"/>
    <cellStyle name="Input 2 46 8" xfId="20894"/>
    <cellStyle name="Input 2 46 9" xfId="23311"/>
    <cellStyle name="Input 2 47" xfId="5038"/>
    <cellStyle name="Input 2 47 2" xfId="7576"/>
    <cellStyle name="Input 2 47 3" xfId="9921"/>
    <cellStyle name="Input 2 47 4" xfId="12105"/>
    <cellStyle name="Input 2 47 5" xfId="14587"/>
    <cellStyle name="Input 2 47 6" xfId="14984"/>
    <cellStyle name="Input 2 47 7" xfId="19283"/>
    <cellStyle name="Input 2 47 8" xfId="19680"/>
    <cellStyle name="Input 2 47 9" xfId="23779"/>
    <cellStyle name="Input 2 48" xfId="5119"/>
    <cellStyle name="Input 2 48 2" xfId="7657"/>
    <cellStyle name="Input 2 48 3" xfId="9314"/>
    <cellStyle name="Input 2 48 4" xfId="11190"/>
    <cellStyle name="Input 2 48 5" xfId="13590"/>
    <cellStyle name="Input 2 48 6" xfId="14222"/>
    <cellStyle name="Input 2 48 7" xfId="18286"/>
    <cellStyle name="Input 2 48 8" xfId="18918"/>
    <cellStyle name="Input 2 48 9" xfId="22865"/>
    <cellStyle name="Input 2 49" xfId="5188"/>
    <cellStyle name="Input 2 49 2" xfId="7727"/>
    <cellStyle name="Input 2 49 3" xfId="9164"/>
    <cellStyle name="Input 2 49 4" xfId="11076"/>
    <cellStyle name="Input 2 49 5" xfId="13465"/>
    <cellStyle name="Input 2 49 6" xfId="15394"/>
    <cellStyle name="Input 2 49 7" xfId="18161"/>
    <cellStyle name="Input 2 49 8" xfId="20090"/>
    <cellStyle name="Input 2 49 9" xfId="22749"/>
    <cellStyle name="Input 2 5" xfId="3122"/>
    <cellStyle name="Input 2 5 2" xfId="5660"/>
    <cellStyle name="Input 2 5 3" xfId="8270"/>
    <cellStyle name="Input 2 5 4" xfId="11908"/>
    <cellStyle name="Input 2 5 5" xfId="14380"/>
    <cellStyle name="Input 2 5 6" xfId="16936"/>
    <cellStyle name="Input 2 5 7" xfId="19076"/>
    <cellStyle name="Input 2 5 8" xfId="21632"/>
    <cellStyle name="Input 2 5 9" xfId="23583"/>
    <cellStyle name="Input 2 50" xfId="5234"/>
    <cellStyle name="Input 2 50 2" xfId="8910"/>
    <cellStyle name="Input 2 50 3" xfId="10871"/>
    <cellStyle name="Input 2 50 4" xfId="13237"/>
    <cellStyle name="Input 2 50 5" xfId="15600"/>
    <cellStyle name="Input 2 50 6" xfId="17933"/>
    <cellStyle name="Input 2 50 7" xfId="20296"/>
    <cellStyle name="Input 2 50 8" xfId="22542"/>
    <cellStyle name="Input 2 51" xfId="9411"/>
    <cellStyle name="Input 2 52" xfId="10753"/>
    <cellStyle name="Input 2 53" xfId="13108"/>
    <cellStyle name="Input 2 54" xfId="15997"/>
    <cellStyle name="Input 2 55" xfId="17804"/>
    <cellStyle name="Input 2 56" xfId="20693"/>
    <cellStyle name="Input 2 57" xfId="22425"/>
    <cellStyle name="Input 2 58" xfId="2936"/>
    <cellStyle name="Input 2 59" xfId="25862"/>
    <cellStyle name="Input 2 6" xfId="3168"/>
    <cellStyle name="Input 2 6 2" xfId="5706"/>
    <cellStyle name="Input 2 6 3" xfId="8488"/>
    <cellStyle name="Input 2 6 4" xfId="11615"/>
    <cellStyle name="Input 2 6 5" xfId="14055"/>
    <cellStyle name="Input 2 6 6" xfId="16461"/>
    <cellStyle name="Input 2 6 7" xfId="18751"/>
    <cellStyle name="Input 2 6 8" xfId="21157"/>
    <cellStyle name="Input 2 6 9" xfId="23289"/>
    <cellStyle name="Input 2 7" xfId="3211"/>
    <cellStyle name="Input 2 7 2" xfId="5749"/>
    <cellStyle name="Input 2 7 3" xfId="9904"/>
    <cellStyle name="Input 2 7 4" xfId="11796"/>
    <cellStyle name="Input 2 7 5" xfId="14253"/>
    <cellStyle name="Input 2 7 6" xfId="16271"/>
    <cellStyle name="Input 2 7 7" xfId="18949"/>
    <cellStyle name="Input 2 7 8" xfId="20967"/>
    <cellStyle name="Input 2 7 9" xfId="23471"/>
    <cellStyle name="Input 2 8" xfId="3254"/>
    <cellStyle name="Input 2 8 2" xfId="5792"/>
    <cellStyle name="Input 2 8 3" xfId="10085"/>
    <cellStyle name="Input 2 8 4" xfId="11812"/>
    <cellStyle name="Input 2 8 5" xfId="14269"/>
    <cellStyle name="Input 2 8 6" xfId="16708"/>
    <cellStyle name="Input 2 8 7" xfId="18965"/>
    <cellStyle name="Input 2 8 8" xfId="21404"/>
    <cellStyle name="Input 2 8 9" xfId="23487"/>
    <cellStyle name="Input 2 9" xfId="3297"/>
    <cellStyle name="Input 2 9 2" xfId="5835"/>
    <cellStyle name="Input 2 9 3" xfId="8310"/>
    <cellStyle name="Input 2 9 4" xfId="12111"/>
    <cellStyle name="Input 2 9 5" xfId="14593"/>
    <cellStyle name="Input 2 9 6" xfId="16639"/>
    <cellStyle name="Input 2 9 7" xfId="19289"/>
    <cellStyle name="Input 2 9 8" xfId="21335"/>
    <cellStyle name="Input 2 9 9" xfId="23785"/>
    <cellStyle name="Input 3" xfId="511"/>
    <cellStyle name="Input 4" xfId="512"/>
    <cellStyle name="Input 5" xfId="513"/>
    <cellStyle name="Input 5 2" xfId="27653"/>
    <cellStyle name="Input 6" xfId="27654"/>
    <cellStyle name="Input 7" xfId="27655"/>
    <cellStyle name="Input 8" xfId="27656"/>
    <cellStyle name="Input 9" xfId="27657"/>
    <cellStyle name="Input$0" xfId="514"/>
    <cellStyle name="Input$1" xfId="515"/>
    <cellStyle name="Input$2" xfId="516"/>
    <cellStyle name="Input0" xfId="517"/>
    <cellStyle name="Input1" xfId="518"/>
    <cellStyle name="Input1x" xfId="519"/>
    <cellStyle name="Input2" xfId="520"/>
    <cellStyle name="Input2x" xfId="521"/>
    <cellStyle name="lborder" xfId="522"/>
    <cellStyle name="LeftSubtitle" xfId="523"/>
    <cellStyle name="Lines" xfId="524"/>
    <cellStyle name="Linked Cell 2" xfId="525"/>
    <cellStyle name="Linked Cell 2 2" xfId="526"/>
    <cellStyle name="Linked Cell 2 2 2" xfId="27658"/>
    <cellStyle name="Linked Cell 2 3" xfId="2937"/>
    <cellStyle name="Linked Cell 2 3 2" xfId="26228"/>
    <cellStyle name="Linked Cell 2 4" xfId="25865"/>
    <cellStyle name="Linked Cell 3" xfId="27659"/>
    <cellStyle name="Linked Cell 4" xfId="27660"/>
    <cellStyle name="Linked Cell 5" xfId="27661"/>
    <cellStyle name="Linked Cell 6" xfId="27662"/>
    <cellStyle name="Linked Cell 7" xfId="27663"/>
    <cellStyle name="Linked Cell 8" xfId="27664"/>
    <cellStyle name="Linked Cell 9" xfId="27665"/>
    <cellStyle name="m" xfId="527"/>
    <cellStyle name="m1" xfId="528"/>
    <cellStyle name="m2" xfId="529"/>
    <cellStyle name="m3" xfId="530"/>
    <cellStyle name="Millares_repenerconsomarzobis" xfId="25866"/>
    <cellStyle name="Multiple" xfId="531"/>
    <cellStyle name="Negative" xfId="532"/>
    <cellStyle name="Neutral 2" xfId="533"/>
    <cellStyle name="Neutral 2 2" xfId="534"/>
    <cellStyle name="Neutral 2 2 2" xfId="27666"/>
    <cellStyle name="Neutral 2 3" xfId="2938"/>
    <cellStyle name="Neutral 2 3 2" xfId="26229"/>
    <cellStyle name="Neutral 2 4" xfId="25867"/>
    <cellStyle name="Neutral 3" xfId="27667"/>
    <cellStyle name="Neutral 4" xfId="27668"/>
    <cellStyle name="Neutral 5" xfId="27669"/>
    <cellStyle name="Neutral 6" xfId="27670"/>
    <cellStyle name="Neutral 7" xfId="27671"/>
    <cellStyle name="Neutral 8" xfId="27672"/>
    <cellStyle name="Neutral 9" xfId="27673"/>
    <cellStyle name="no dec" xfId="535"/>
    <cellStyle name="Normal" xfId="0" builtinId="0"/>
    <cellStyle name="Normal - Style1" xfId="536"/>
    <cellStyle name="Normal - Style1 2" xfId="26123"/>
    <cellStyle name="Normal - Style1 3" xfId="25868"/>
    <cellStyle name="Normal 10" xfId="537"/>
    <cellStyle name="Normal 10 10" xfId="538"/>
    <cellStyle name="Normal 10 10 2" xfId="539"/>
    <cellStyle name="Normal 10 10 2 2" xfId="1953"/>
    <cellStyle name="Normal 10 10 3" xfId="1952"/>
    <cellStyle name="Normal 10 10 4" xfId="26416"/>
    <cellStyle name="Normal 10 11" xfId="540"/>
    <cellStyle name="Normal 10 11 2" xfId="1954"/>
    <cellStyle name="Normal 10 12" xfId="1951"/>
    <cellStyle name="Normal 10 12 2" xfId="26124"/>
    <cellStyle name="Normal 10 13" xfId="24174"/>
    <cellStyle name="Normal 10 14" xfId="24917"/>
    <cellStyle name="Normal 10 2" xfId="541"/>
    <cellStyle name="Normal 10 2 2" xfId="542"/>
    <cellStyle name="Normal 10 2 2 2" xfId="543"/>
    <cellStyle name="Normal 10 2 2 2 2" xfId="544"/>
    <cellStyle name="Normal 10 2 2 2 2 2" xfId="1957"/>
    <cellStyle name="Normal 10 2 2 2 2 2 2" xfId="24879"/>
    <cellStyle name="Normal 10 2 2 2 2 2 3" xfId="25602"/>
    <cellStyle name="Normal 10 2 2 2 2 3" xfId="24500"/>
    <cellStyle name="Normal 10 2 2 2 2 4" xfId="25245"/>
    <cellStyle name="Normal 10 2 2 2 3" xfId="1956"/>
    <cellStyle name="Normal 10 2 2 2 3 2" xfId="24699"/>
    <cellStyle name="Normal 10 2 2 2 3 3" xfId="25422"/>
    <cellStyle name="Normal 10 2 2 2 3 4" xfId="26501"/>
    <cellStyle name="Normal 10 2 2 2 4" xfId="24320"/>
    <cellStyle name="Normal 10 2 2 2 5" xfId="25065"/>
    <cellStyle name="Normal 10 2 2 2 6" xfId="26069"/>
    <cellStyle name="Normal 10 2 2 3" xfId="545"/>
    <cellStyle name="Normal 10 2 2 3 2" xfId="1958"/>
    <cellStyle name="Normal 10 2 2 3 2 2" xfId="24791"/>
    <cellStyle name="Normal 10 2 2 3 2 3" xfId="25514"/>
    <cellStyle name="Normal 10 2 2 3 3" xfId="24412"/>
    <cellStyle name="Normal 10 2 2 3 4" xfId="25157"/>
    <cellStyle name="Normal 10 2 2 4" xfId="1955"/>
    <cellStyle name="Normal 10 2 2 4 2" xfId="24611"/>
    <cellStyle name="Normal 10 2 2 4 3" xfId="25334"/>
    <cellStyle name="Normal 10 2 2 5" xfId="1794"/>
    <cellStyle name="Normal 10 2 2 6" xfId="24232"/>
    <cellStyle name="Normal 10 2 2 7" xfId="24977"/>
    <cellStyle name="Normal 10 2 2 8" xfId="26285"/>
    <cellStyle name="Normal 10 2 3" xfId="546"/>
    <cellStyle name="Normal 10 2 3 2" xfId="547"/>
    <cellStyle name="Normal 10 2 3 2 2" xfId="548"/>
    <cellStyle name="Normal 10 2 3 2 2 2" xfId="1961"/>
    <cellStyle name="Normal 10 2 3 2 2 3" xfId="24835"/>
    <cellStyle name="Normal 10 2 3 2 2 4" xfId="25558"/>
    <cellStyle name="Normal 10 2 3 2 3" xfId="1960"/>
    <cellStyle name="Normal 10 2 3 2 4" xfId="24456"/>
    <cellStyle name="Normal 10 2 3 2 5" xfId="25201"/>
    <cellStyle name="Normal 10 2 3 2 6" xfId="26573"/>
    <cellStyle name="Normal 10 2 3 3" xfId="549"/>
    <cellStyle name="Normal 10 2 3 3 2" xfId="1962"/>
    <cellStyle name="Normal 10 2 3 3 3" xfId="24655"/>
    <cellStyle name="Normal 10 2 3 3 4" xfId="25378"/>
    <cellStyle name="Normal 10 2 3 4" xfId="1959"/>
    <cellStyle name="Normal 10 2 3 5" xfId="24276"/>
    <cellStyle name="Normal 10 2 3 6" xfId="25021"/>
    <cellStyle name="Normal 10 2 3 7" xfId="26357"/>
    <cellStyle name="Normal 10 2 4" xfId="550"/>
    <cellStyle name="Normal 10 2 4 2" xfId="551"/>
    <cellStyle name="Normal 10 2 4 2 2" xfId="1964"/>
    <cellStyle name="Normal 10 2 4 2 3" xfId="24747"/>
    <cellStyle name="Normal 10 2 4 2 4" xfId="25470"/>
    <cellStyle name="Normal 10 2 4 3" xfId="1963"/>
    <cellStyle name="Normal 10 2 4 4" xfId="24368"/>
    <cellStyle name="Normal 10 2 4 5" xfId="25113"/>
    <cellStyle name="Normal 10 2 4 6" xfId="26429"/>
    <cellStyle name="Normal 10 2 5" xfId="552"/>
    <cellStyle name="Normal 10 2 5 2" xfId="1965"/>
    <cellStyle name="Normal 10 2 5 3" xfId="24567"/>
    <cellStyle name="Normal 10 2 5 4" xfId="25290"/>
    <cellStyle name="Normal 10 2 6" xfId="24188"/>
    <cellStyle name="Normal 10 2 7" xfId="24933"/>
    <cellStyle name="Normal 10 2 8" xfId="26145"/>
    <cellStyle name="Normal 10 3" xfId="553"/>
    <cellStyle name="Normal 10 3 2" xfId="554"/>
    <cellStyle name="Normal 10 3 2 2" xfId="555"/>
    <cellStyle name="Normal 10 3 2 2 2" xfId="556"/>
    <cellStyle name="Normal 10 3 2 2 2 2" xfId="1968"/>
    <cellStyle name="Normal 10 3 2 2 3" xfId="1967"/>
    <cellStyle name="Normal 10 3 2 2 4" xfId="26514"/>
    <cellStyle name="Normal 10 3 2 3" xfId="557"/>
    <cellStyle name="Normal 10 3 2 3 2" xfId="1969"/>
    <cellStyle name="Normal 10 3 2 4" xfId="1966"/>
    <cellStyle name="Normal 10 3 2 5" xfId="26298"/>
    <cellStyle name="Normal 10 3 3" xfId="558"/>
    <cellStyle name="Normal 10 3 3 2" xfId="559"/>
    <cellStyle name="Normal 10 3 3 2 2" xfId="560"/>
    <cellStyle name="Normal 10 3 3 2 2 2" xfId="1972"/>
    <cellStyle name="Normal 10 3 3 2 3" xfId="1971"/>
    <cellStyle name="Normal 10 3 3 2 4" xfId="26586"/>
    <cellStyle name="Normal 10 3 3 3" xfId="561"/>
    <cellStyle name="Normal 10 3 3 3 2" xfId="1973"/>
    <cellStyle name="Normal 10 3 3 4" xfId="1970"/>
    <cellStyle name="Normal 10 3 3 5" xfId="26370"/>
    <cellStyle name="Normal 10 3 4" xfId="562"/>
    <cellStyle name="Normal 10 3 4 2" xfId="563"/>
    <cellStyle name="Normal 10 3 4 2 2" xfId="1975"/>
    <cellStyle name="Normal 10 3 4 3" xfId="1974"/>
    <cellStyle name="Normal 10 3 4 4" xfId="26442"/>
    <cellStyle name="Normal 10 3 5" xfId="564"/>
    <cellStyle name="Normal 10 3 5 2" xfId="1976"/>
    <cellStyle name="Normal 10 3 6" xfId="565"/>
    <cellStyle name="Normal 10 3 6 2" xfId="1977"/>
    <cellStyle name="Normal 10 3 7" xfId="26158"/>
    <cellStyle name="Normal 10 4" xfId="566"/>
    <cellStyle name="Normal 10 4 2" xfId="567"/>
    <cellStyle name="Normal 10 4 2 2" xfId="568"/>
    <cellStyle name="Normal 10 4 2 2 2" xfId="569"/>
    <cellStyle name="Normal 10 4 2 2 2 2" xfId="1981"/>
    <cellStyle name="Normal 10 4 2 2 2 3" xfId="24866"/>
    <cellStyle name="Normal 10 4 2 2 2 4" xfId="25589"/>
    <cellStyle name="Normal 10 4 2 2 3" xfId="1980"/>
    <cellStyle name="Normal 10 4 2 2 4" xfId="24487"/>
    <cellStyle name="Normal 10 4 2 2 5" xfId="25232"/>
    <cellStyle name="Normal 10 4 2 2 6" xfId="26531"/>
    <cellStyle name="Normal 10 4 2 3" xfId="570"/>
    <cellStyle name="Normal 10 4 2 3 2" xfId="1982"/>
    <cellStyle name="Normal 10 4 2 3 3" xfId="24686"/>
    <cellStyle name="Normal 10 4 2 3 4" xfId="25409"/>
    <cellStyle name="Normal 10 4 2 4" xfId="1979"/>
    <cellStyle name="Normal 10 4 2 5" xfId="24307"/>
    <cellStyle name="Normal 10 4 2 6" xfId="25052"/>
    <cellStyle name="Normal 10 4 2 7" xfId="26315"/>
    <cellStyle name="Normal 10 4 3" xfId="571"/>
    <cellStyle name="Normal 10 4 3 2" xfId="572"/>
    <cellStyle name="Normal 10 4 3 2 2" xfId="573"/>
    <cellStyle name="Normal 10 4 3 2 2 2" xfId="1985"/>
    <cellStyle name="Normal 10 4 3 2 3" xfId="1984"/>
    <cellStyle name="Normal 10 4 3 2 4" xfId="24778"/>
    <cellStyle name="Normal 10 4 3 2 5" xfId="25501"/>
    <cellStyle name="Normal 10 4 3 2 6" xfId="26603"/>
    <cellStyle name="Normal 10 4 3 3" xfId="574"/>
    <cellStyle name="Normal 10 4 3 3 2" xfId="1986"/>
    <cellStyle name="Normal 10 4 3 4" xfId="1983"/>
    <cellStyle name="Normal 10 4 3 5" xfId="24399"/>
    <cellStyle name="Normal 10 4 3 6" xfId="25144"/>
    <cellStyle name="Normal 10 4 3 7" xfId="26387"/>
    <cellStyle name="Normal 10 4 4" xfId="575"/>
    <cellStyle name="Normal 10 4 4 2" xfId="576"/>
    <cellStyle name="Normal 10 4 4 2 2" xfId="1988"/>
    <cellStyle name="Normal 10 4 4 3" xfId="1987"/>
    <cellStyle name="Normal 10 4 4 4" xfId="24598"/>
    <cellStyle name="Normal 10 4 4 5" xfId="25321"/>
    <cellStyle name="Normal 10 4 4 6" xfId="26459"/>
    <cellStyle name="Normal 10 4 5" xfId="577"/>
    <cellStyle name="Normal 10 4 5 2" xfId="1989"/>
    <cellStyle name="Normal 10 4 6" xfId="1978"/>
    <cellStyle name="Normal 10 4 7" xfId="24219"/>
    <cellStyle name="Normal 10 4 8" xfId="24964"/>
    <cellStyle name="Normal 10 4 9" xfId="26238"/>
    <cellStyle name="Normal 10 5" xfId="578"/>
    <cellStyle name="Normal 10 5 2" xfId="579"/>
    <cellStyle name="Normal 10 5 2 2" xfId="580"/>
    <cellStyle name="Normal 10 5 2 2 2" xfId="581"/>
    <cellStyle name="Normal 10 5 2 2 2 2" xfId="1993"/>
    <cellStyle name="Normal 10 5 2 2 3" xfId="1992"/>
    <cellStyle name="Normal 10 5 2 2 4" xfId="24822"/>
    <cellStyle name="Normal 10 5 2 2 5" xfId="25545"/>
    <cellStyle name="Normal 10 5 2 2 6" xfId="26537"/>
    <cellStyle name="Normal 10 5 2 3" xfId="582"/>
    <cellStyle name="Normal 10 5 2 3 2" xfId="1994"/>
    <cellStyle name="Normal 10 5 2 4" xfId="1991"/>
    <cellStyle name="Normal 10 5 2 5" xfId="24443"/>
    <cellStyle name="Normal 10 5 2 6" xfId="25188"/>
    <cellStyle name="Normal 10 5 2 7" xfId="26321"/>
    <cellStyle name="Normal 10 5 3" xfId="583"/>
    <cellStyle name="Normal 10 5 3 2" xfId="584"/>
    <cellStyle name="Normal 10 5 3 2 2" xfId="585"/>
    <cellStyle name="Normal 10 5 3 2 2 2" xfId="1997"/>
    <cellStyle name="Normal 10 5 3 2 3" xfId="1996"/>
    <cellStyle name="Normal 10 5 3 2 4" xfId="26609"/>
    <cellStyle name="Normal 10 5 3 3" xfId="586"/>
    <cellStyle name="Normal 10 5 3 3 2" xfId="1998"/>
    <cellStyle name="Normal 10 5 3 4" xfId="1995"/>
    <cellStyle name="Normal 10 5 3 5" xfId="24642"/>
    <cellStyle name="Normal 10 5 3 6" xfId="25365"/>
    <cellStyle name="Normal 10 5 3 7" xfId="26393"/>
    <cellStyle name="Normal 10 5 4" xfId="587"/>
    <cellStyle name="Normal 10 5 4 2" xfId="588"/>
    <cellStyle name="Normal 10 5 4 2 2" xfId="2000"/>
    <cellStyle name="Normal 10 5 4 3" xfId="1999"/>
    <cellStyle name="Normal 10 5 4 4" xfId="26465"/>
    <cellStyle name="Normal 10 5 5" xfId="589"/>
    <cellStyle name="Normal 10 5 5 2" xfId="2001"/>
    <cellStyle name="Normal 10 5 6" xfId="1990"/>
    <cellStyle name="Normal 10 5 7" xfId="24263"/>
    <cellStyle name="Normal 10 5 8" xfId="25008"/>
    <cellStyle name="Normal 10 5 9" xfId="26248"/>
    <cellStyle name="Normal 10 6" xfId="590"/>
    <cellStyle name="Normal 10 6 2" xfId="591"/>
    <cellStyle name="Normal 10 6 2 2" xfId="592"/>
    <cellStyle name="Normal 10 6 2 2 2" xfId="593"/>
    <cellStyle name="Normal 10 6 2 2 2 2" xfId="2005"/>
    <cellStyle name="Normal 10 6 2 2 3" xfId="2004"/>
    <cellStyle name="Normal 10 6 2 2 4" xfId="26541"/>
    <cellStyle name="Normal 10 6 2 3" xfId="594"/>
    <cellStyle name="Normal 10 6 2 3 2" xfId="2006"/>
    <cellStyle name="Normal 10 6 2 4" xfId="2003"/>
    <cellStyle name="Normal 10 6 2 5" xfId="24732"/>
    <cellStyle name="Normal 10 6 2 6" xfId="25455"/>
    <cellStyle name="Normal 10 6 2 7" xfId="26325"/>
    <cellStyle name="Normal 10 6 3" xfId="595"/>
    <cellStyle name="Normal 10 6 3 2" xfId="596"/>
    <cellStyle name="Normal 10 6 3 2 2" xfId="597"/>
    <cellStyle name="Normal 10 6 3 2 2 2" xfId="2009"/>
    <cellStyle name="Normal 10 6 3 2 3" xfId="2008"/>
    <cellStyle name="Normal 10 6 3 2 4" xfId="26613"/>
    <cellStyle name="Normal 10 6 3 3" xfId="598"/>
    <cellStyle name="Normal 10 6 3 3 2" xfId="2010"/>
    <cellStyle name="Normal 10 6 3 4" xfId="2007"/>
    <cellStyle name="Normal 10 6 3 5" xfId="26397"/>
    <cellStyle name="Normal 10 6 4" xfId="599"/>
    <cellStyle name="Normal 10 6 4 2" xfId="600"/>
    <cellStyle name="Normal 10 6 4 2 2" xfId="2012"/>
    <cellStyle name="Normal 10 6 4 3" xfId="2011"/>
    <cellStyle name="Normal 10 6 4 4" xfId="26469"/>
    <cellStyle name="Normal 10 6 5" xfId="601"/>
    <cellStyle name="Normal 10 6 5 2" xfId="2013"/>
    <cellStyle name="Normal 10 6 6" xfId="2002"/>
    <cellStyle name="Normal 10 6 7" xfId="24353"/>
    <cellStyle name="Normal 10 6 8" xfId="25098"/>
    <cellStyle name="Normal 10 6 9" xfId="26253"/>
    <cellStyle name="Normal 10 7" xfId="602"/>
    <cellStyle name="Normal 10 7 2" xfId="603"/>
    <cellStyle name="Normal 10 7 2 2" xfId="604"/>
    <cellStyle name="Normal 10 7 2 2 2" xfId="605"/>
    <cellStyle name="Normal 10 7 2 2 2 2" xfId="2017"/>
    <cellStyle name="Normal 10 7 2 2 3" xfId="2016"/>
    <cellStyle name="Normal 10 7 2 2 4" xfId="26556"/>
    <cellStyle name="Normal 10 7 2 3" xfId="606"/>
    <cellStyle name="Normal 10 7 2 3 2" xfId="2018"/>
    <cellStyle name="Normal 10 7 2 4" xfId="2015"/>
    <cellStyle name="Normal 10 7 2 5" xfId="26340"/>
    <cellStyle name="Normal 10 7 3" xfId="607"/>
    <cellStyle name="Normal 10 7 3 2" xfId="608"/>
    <cellStyle name="Normal 10 7 3 2 2" xfId="609"/>
    <cellStyle name="Normal 10 7 3 2 2 2" xfId="2021"/>
    <cellStyle name="Normal 10 7 3 2 3" xfId="2020"/>
    <cellStyle name="Normal 10 7 3 2 4" xfId="26628"/>
    <cellStyle name="Normal 10 7 3 3" xfId="610"/>
    <cellStyle name="Normal 10 7 3 3 2" xfId="2022"/>
    <cellStyle name="Normal 10 7 3 4" xfId="2019"/>
    <cellStyle name="Normal 10 7 3 5" xfId="26412"/>
    <cellStyle name="Normal 10 7 4" xfId="611"/>
    <cellStyle name="Normal 10 7 4 2" xfId="612"/>
    <cellStyle name="Normal 10 7 4 2 2" xfId="2024"/>
    <cellStyle name="Normal 10 7 4 3" xfId="2023"/>
    <cellStyle name="Normal 10 7 4 4" xfId="26484"/>
    <cellStyle name="Normal 10 7 5" xfId="613"/>
    <cellStyle name="Normal 10 7 5 2" xfId="2025"/>
    <cellStyle name="Normal 10 7 6" xfId="2014"/>
    <cellStyle name="Normal 10 7 7" xfId="24554"/>
    <cellStyle name="Normal 10 7 8" xfId="25277"/>
    <cellStyle name="Normal 10 7 9" xfId="26268"/>
    <cellStyle name="Normal 10 8" xfId="614"/>
    <cellStyle name="Normal 10 8 2" xfId="615"/>
    <cellStyle name="Normal 10 8 2 2" xfId="616"/>
    <cellStyle name="Normal 10 8 2 2 2" xfId="2028"/>
    <cellStyle name="Normal 10 8 2 3" xfId="2027"/>
    <cellStyle name="Normal 10 8 2 4" xfId="26488"/>
    <cellStyle name="Normal 10 8 3" xfId="617"/>
    <cellStyle name="Normal 10 8 3 2" xfId="2029"/>
    <cellStyle name="Normal 10 8 4" xfId="2026"/>
    <cellStyle name="Normal 10 8 5" xfId="26272"/>
    <cellStyle name="Normal 10 9" xfId="618"/>
    <cellStyle name="Normal 10 9 2" xfId="619"/>
    <cellStyle name="Normal 10 9 2 2" xfId="620"/>
    <cellStyle name="Normal 10 9 2 2 2" xfId="2032"/>
    <cellStyle name="Normal 10 9 2 3" xfId="2031"/>
    <cellStyle name="Normal 10 9 2 4" xfId="26560"/>
    <cellStyle name="Normal 10 9 3" xfId="621"/>
    <cellStyle name="Normal 10 9 3 2" xfId="2033"/>
    <cellStyle name="Normal 10 9 4" xfId="2030"/>
    <cellStyle name="Normal 10 9 5" xfId="26344"/>
    <cellStyle name="Normal 100" xfId="24160"/>
    <cellStyle name="Normal 101" xfId="24165"/>
    <cellStyle name="Normal 102" xfId="24171"/>
    <cellStyle name="Normal 103" xfId="24911"/>
    <cellStyle name="Normal 104" xfId="24932"/>
    <cellStyle name="Normal 105" xfId="24912"/>
    <cellStyle name="Normal 106" xfId="25635"/>
    <cellStyle name="Normal 107" xfId="32487"/>
    <cellStyle name="Normal 108" xfId="32489"/>
    <cellStyle name="Normal 109" xfId="32492"/>
    <cellStyle name="Normal 11" xfId="622"/>
    <cellStyle name="Normal 11 2" xfId="623"/>
    <cellStyle name="Normal 11 2 2" xfId="624"/>
    <cellStyle name="Normal 11 2 2 2" xfId="625"/>
    <cellStyle name="Normal 11 2 2 2 2" xfId="626"/>
    <cellStyle name="Normal 11 2 2 2 2 2" xfId="2037"/>
    <cellStyle name="Normal 11 2 2 2 3" xfId="2036"/>
    <cellStyle name="Normal 11 2 2 2 4" xfId="26532"/>
    <cellStyle name="Normal 11 2 2 3" xfId="627"/>
    <cellStyle name="Normal 11 2 2 3 2" xfId="2038"/>
    <cellStyle name="Normal 11 2 2 4" xfId="2035"/>
    <cellStyle name="Normal 11 2 2 5" xfId="26316"/>
    <cellStyle name="Normal 11 2 3" xfId="628"/>
    <cellStyle name="Normal 11 2 3 2" xfId="629"/>
    <cellStyle name="Normal 11 2 3 2 2" xfId="630"/>
    <cellStyle name="Normal 11 2 3 2 2 2" xfId="2041"/>
    <cellStyle name="Normal 11 2 3 2 3" xfId="2040"/>
    <cellStyle name="Normal 11 2 3 2 4" xfId="26604"/>
    <cellStyle name="Normal 11 2 3 3" xfId="631"/>
    <cellStyle name="Normal 11 2 3 3 2" xfId="2042"/>
    <cellStyle name="Normal 11 2 3 4" xfId="2039"/>
    <cellStyle name="Normal 11 2 3 5" xfId="26388"/>
    <cellStyle name="Normal 11 2 4" xfId="632"/>
    <cellStyle name="Normal 11 2 4 2" xfId="633"/>
    <cellStyle name="Normal 11 2 4 2 2" xfId="2044"/>
    <cellStyle name="Normal 11 2 4 3" xfId="2043"/>
    <cellStyle name="Normal 11 2 4 4" xfId="26460"/>
    <cellStyle name="Normal 11 2 5" xfId="634"/>
    <cellStyle name="Normal 11 2 5 2" xfId="2045"/>
    <cellStyle name="Normal 11 2 6" xfId="2034"/>
    <cellStyle name="Normal 11 2 6 2" xfId="26239"/>
    <cellStyle name="Normal 11 2 7" xfId="26030"/>
    <cellStyle name="Normal 11 3" xfId="635"/>
    <cellStyle name="Normal 11 3 2" xfId="636"/>
    <cellStyle name="Normal 11 3 2 2" xfId="637"/>
    <cellStyle name="Normal 11 3 2 2 2" xfId="638"/>
    <cellStyle name="Normal 11 3 2 2 2 2" xfId="2049"/>
    <cellStyle name="Normal 11 3 2 2 3" xfId="2048"/>
    <cellStyle name="Normal 11 3 2 2 4" xfId="26538"/>
    <cellStyle name="Normal 11 3 2 3" xfId="639"/>
    <cellStyle name="Normal 11 3 2 3 2" xfId="2050"/>
    <cellStyle name="Normal 11 3 2 4" xfId="2047"/>
    <cellStyle name="Normal 11 3 2 5" xfId="26322"/>
    <cellStyle name="Normal 11 3 3" xfId="640"/>
    <cellStyle name="Normal 11 3 3 2" xfId="641"/>
    <cellStyle name="Normal 11 3 3 2 2" xfId="642"/>
    <cellStyle name="Normal 11 3 3 2 2 2" xfId="2053"/>
    <cellStyle name="Normal 11 3 3 2 3" xfId="2052"/>
    <cellStyle name="Normal 11 3 3 2 4" xfId="26610"/>
    <cellStyle name="Normal 11 3 3 3" xfId="643"/>
    <cellStyle name="Normal 11 3 3 3 2" xfId="2054"/>
    <cellStyle name="Normal 11 3 3 4" xfId="2051"/>
    <cellStyle name="Normal 11 3 3 5" xfId="26394"/>
    <cellStyle name="Normal 11 3 4" xfId="644"/>
    <cellStyle name="Normal 11 3 4 2" xfId="645"/>
    <cellStyle name="Normal 11 3 4 2 2" xfId="2056"/>
    <cellStyle name="Normal 11 3 4 3" xfId="2055"/>
    <cellStyle name="Normal 11 3 4 4" xfId="26466"/>
    <cellStyle name="Normal 11 3 5" xfId="646"/>
    <cellStyle name="Normal 11 3 5 2" xfId="2057"/>
    <cellStyle name="Normal 11 3 6" xfId="2046"/>
    <cellStyle name="Normal 11 3 7" xfId="5277"/>
    <cellStyle name="Normal 11 3 8" xfId="26249"/>
    <cellStyle name="Normal 11 4" xfId="647"/>
    <cellStyle name="Normal 11 4 2" xfId="648"/>
    <cellStyle name="Normal 11 4 2 2" xfId="649"/>
    <cellStyle name="Normal 11 4 2 2 2" xfId="650"/>
    <cellStyle name="Normal 11 4 2 2 2 2" xfId="2061"/>
    <cellStyle name="Normal 11 4 2 2 3" xfId="2060"/>
    <cellStyle name="Normal 11 4 2 2 4" xfId="26557"/>
    <cellStyle name="Normal 11 4 2 3" xfId="651"/>
    <cellStyle name="Normal 11 4 2 3 2" xfId="2062"/>
    <cellStyle name="Normal 11 4 2 4" xfId="2059"/>
    <cellStyle name="Normal 11 4 2 5" xfId="26341"/>
    <cellStyle name="Normal 11 4 3" xfId="652"/>
    <cellStyle name="Normal 11 4 3 2" xfId="653"/>
    <cellStyle name="Normal 11 4 3 2 2" xfId="654"/>
    <cellStyle name="Normal 11 4 3 2 2 2" xfId="2065"/>
    <cellStyle name="Normal 11 4 3 2 3" xfId="2064"/>
    <cellStyle name="Normal 11 4 3 2 4" xfId="26629"/>
    <cellStyle name="Normal 11 4 3 3" xfId="655"/>
    <cellStyle name="Normal 11 4 3 3 2" xfId="2066"/>
    <cellStyle name="Normal 11 4 3 4" xfId="2063"/>
    <cellStyle name="Normal 11 4 3 5" xfId="26413"/>
    <cellStyle name="Normal 11 4 4" xfId="656"/>
    <cellStyle name="Normal 11 4 4 2" xfId="657"/>
    <cellStyle name="Normal 11 4 4 2 2" xfId="2068"/>
    <cellStyle name="Normal 11 4 4 3" xfId="2067"/>
    <cellStyle name="Normal 11 4 4 4" xfId="26485"/>
    <cellStyle name="Normal 11 4 5" xfId="658"/>
    <cellStyle name="Normal 11 4 5 2" xfId="2069"/>
    <cellStyle name="Normal 11 4 6" xfId="2058"/>
    <cellStyle name="Normal 11 4 7" xfId="26269"/>
    <cellStyle name="Normal 11 5" xfId="5414"/>
    <cellStyle name="Normal 11 5 2" xfId="26125"/>
    <cellStyle name="Normal 11 6" xfId="25869"/>
    <cellStyle name="Normal 110" xfId="32493"/>
    <cellStyle name="Normal 111" xfId="32496"/>
    <cellStyle name="Normal 112" xfId="32504"/>
    <cellStyle name="Normal 113" xfId="32507"/>
    <cellStyle name="Normal 115 2" xfId="26101"/>
    <cellStyle name="Normal 12" xfId="659"/>
    <cellStyle name="Normal 12 10" xfId="25870"/>
    <cellStyle name="Normal 12 2" xfId="660"/>
    <cellStyle name="Normal 12 2 2" xfId="661"/>
    <cellStyle name="Normal 12 2 2 2" xfId="662"/>
    <cellStyle name="Normal 12 2 2 2 2" xfId="663"/>
    <cellStyle name="Normal 12 2 2 2 2 2" xfId="2074"/>
    <cellStyle name="Normal 12 2 2 2 2 2 2" xfId="24906"/>
    <cellStyle name="Normal 12 2 2 2 2 2 2 2" xfId="25629"/>
    <cellStyle name="Normal 12 2 2 2 2 2 3" xfId="24527"/>
    <cellStyle name="Normal 12 2 2 2 2 2 4" xfId="25272"/>
    <cellStyle name="Normal 12 2 2 2 2 3" xfId="24726"/>
    <cellStyle name="Normal 12 2 2 2 2 3 2" xfId="25449"/>
    <cellStyle name="Normal 12 2 2 2 2 4" xfId="24347"/>
    <cellStyle name="Normal 12 2 2 2 2 5" xfId="25092"/>
    <cellStyle name="Normal 12 2 2 2 3" xfId="2073"/>
    <cellStyle name="Normal 12 2 2 2 3 2" xfId="24818"/>
    <cellStyle name="Normal 12 2 2 2 3 2 2" xfId="25541"/>
    <cellStyle name="Normal 12 2 2 2 3 3" xfId="24439"/>
    <cellStyle name="Normal 12 2 2 2 3 4" xfId="25184"/>
    <cellStyle name="Normal 12 2 2 2 4" xfId="24638"/>
    <cellStyle name="Normal 12 2 2 2 4 2" xfId="25361"/>
    <cellStyle name="Normal 12 2 2 2 5" xfId="24259"/>
    <cellStyle name="Normal 12 2 2 2 6" xfId="25004"/>
    <cellStyle name="Normal 12 2 2 3" xfId="664"/>
    <cellStyle name="Normal 12 2 2 3 2" xfId="2075"/>
    <cellStyle name="Normal 12 2 2 3 2 2" xfId="24862"/>
    <cellStyle name="Normal 12 2 2 3 2 2 2" xfId="25585"/>
    <cellStyle name="Normal 12 2 2 3 2 3" xfId="24483"/>
    <cellStyle name="Normal 12 2 2 3 2 4" xfId="25228"/>
    <cellStyle name="Normal 12 2 2 3 3" xfId="24682"/>
    <cellStyle name="Normal 12 2 2 3 3 2" xfId="25405"/>
    <cellStyle name="Normal 12 2 2 3 4" xfId="24303"/>
    <cellStyle name="Normal 12 2 2 3 5" xfId="25048"/>
    <cellStyle name="Normal 12 2 2 4" xfId="2072"/>
    <cellStyle name="Normal 12 2 2 4 2" xfId="24774"/>
    <cellStyle name="Normal 12 2 2 4 2 2" xfId="25497"/>
    <cellStyle name="Normal 12 2 2 4 3" xfId="24395"/>
    <cellStyle name="Normal 12 2 2 4 4" xfId="25140"/>
    <cellStyle name="Normal 12 2 2 5" xfId="24594"/>
    <cellStyle name="Normal 12 2 2 5 2" xfId="25317"/>
    <cellStyle name="Normal 12 2 2 6" xfId="24215"/>
    <cellStyle name="Normal 12 2 2 7" xfId="24960"/>
    <cellStyle name="Normal 12 2 2 8" xfId="26240"/>
    <cellStyle name="Normal 12 2 3" xfId="665"/>
    <cellStyle name="Normal 12 2 3 2" xfId="666"/>
    <cellStyle name="Normal 12 2 3 2 2" xfId="2077"/>
    <cellStyle name="Normal 12 2 3 2 2 2" xfId="24898"/>
    <cellStyle name="Normal 12 2 3 2 2 2 2" xfId="25621"/>
    <cellStyle name="Normal 12 2 3 2 2 3" xfId="24519"/>
    <cellStyle name="Normal 12 2 3 2 2 4" xfId="25264"/>
    <cellStyle name="Normal 12 2 3 2 3" xfId="24718"/>
    <cellStyle name="Normal 12 2 3 2 3 2" xfId="25441"/>
    <cellStyle name="Normal 12 2 3 2 4" xfId="24339"/>
    <cellStyle name="Normal 12 2 3 2 5" xfId="25084"/>
    <cellStyle name="Normal 12 2 3 3" xfId="2076"/>
    <cellStyle name="Normal 12 2 3 3 2" xfId="24810"/>
    <cellStyle name="Normal 12 2 3 3 2 2" xfId="25533"/>
    <cellStyle name="Normal 12 2 3 3 3" xfId="24431"/>
    <cellStyle name="Normal 12 2 3 3 4" xfId="25176"/>
    <cellStyle name="Normal 12 2 3 4" xfId="24630"/>
    <cellStyle name="Normal 12 2 3 4 2" xfId="25353"/>
    <cellStyle name="Normal 12 2 3 5" xfId="24251"/>
    <cellStyle name="Normal 12 2 3 6" xfId="24996"/>
    <cellStyle name="Normal 12 2 4" xfId="667"/>
    <cellStyle name="Normal 12 2 4 2" xfId="2078"/>
    <cellStyle name="Normal 12 2 4 2 2" xfId="24854"/>
    <cellStyle name="Normal 12 2 4 2 2 2" xfId="25577"/>
    <cellStyle name="Normal 12 2 4 2 3" xfId="24475"/>
    <cellStyle name="Normal 12 2 4 2 4" xfId="25220"/>
    <cellStyle name="Normal 12 2 4 3" xfId="24674"/>
    <cellStyle name="Normal 12 2 4 3 2" xfId="25397"/>
    <cellStyle name="Normal 12 2 4 4" xfId="24295"/>
    <cellStyle name="Normal 12 2 4 5" xfId="25040"/>
    <cellStyle name="Normal 12 2 5" xfId="668"/>
    <cellStyle name="Normal 12 2 5 2" xfId="24766"/>
    <cellStyle name="Normal 12 2 5 2 2" xfId="25489"/>
    <cellStyle name="Normal 12 2 5 3" xfId="24387"/>
    <cellStyle name="Normal 12 2 5 4" xfId="25132"/>
    <cellStyle name="Normal 12 2 6" xfId="2071"/>
    <cellStyle name="Normal 12 2 6 2" xfId="24586"/>
    <cellStyle name="Normal 12 2 6 3" xfId="25309"/>
    <cellStyle name="Normal 12 2 7" xfId="24207"/>
    <cellStyle name="Normal 12 2 8" xfId="24952"/>
    <cellStyle name="Normal 12 2 9" xfId="26031"/>
    <cellStyle name="Normal 12 3" xfId="669"/>
    <cellStyle name="Normal 12 3 2" xfId="670"/>
    <cellStyle name="Normal 12 3 2 2" xfId="2080"/>
    <cellStyle name="Normal 12 3 2 2 2" xfId="24892"/>
    <cellStyle name="Normal 12 3 2 2 2 2" xfId="25615"/>
    <cellStyle name="Normal 12 3 2 2 3" xfId="24513"/>
    <cellStyle name="Normal 12 3 2 2 4" xfId="25258"/>
    <cellStyle name="Normal 12 3 2 3" xfId="24712"/>
    <cellStyle name="Normal 12 3 2 3 2" xfId="25435"/>
    <cellStyle name="Normal 12 3 2 4" xfId="24333"/>
    <cellStyle name="Normal 12 3 2 5" xfId="25078"/>
    <cellStyle name="Normal 12 3 3" xfId="671"/>
    <cellStyle name="Normal 12 3 3 2" xfId="24804"/>
    <cellStyle name="Normal 12 3 3 2 2" xfId="25527"/>
    <cellStyle name="Normal 12 3 3 3" xfId="24425"/>
    <cellStyle name="Normal 12 3 3 4" xfId="25170"/>
    <cellStyle name="Normal 12 3 4" xfId="2079"/>
    <cellStyle name="Normal 12 3 4 2" xfId="24624"/>
    <cellStyle name="Normal 12 3 4 3" xfId="25347"/>
    <cellStyle name="Normal 12 3 5" xfId="24245"/>
    <cellStyle name="Normal 12 3 6" xfId="24990"/>
    <cellStyle name="Normal 12 4" xfId="672"/>
    <cellStyle name="Normal 12 4 2" xfId="2081"/>
    <cellStyle name="Normal 12 4 2 2" xfId="24848"/>
    <cellStyle name="Normal 12 4 2 2 2" xfId="25571"/>
    <cellStyle name="Normal 12 4 2 3" xfId="24469"/>
    <cellStyle name="Normal 12 4 2 4" xfId="25214"/>
    <cellStyle name="Normal 12 4 3" xfId="24668"/>
    <cellStyle name="Normal 12 4 3 2" xfId="25391"/>
    <cellStyle name="Normal 12 4 4" xfId="24289"/>
    <cellStyle name="Normal 12 4 5" xfId="25034"/>
    <cellStyle name="Normal 12 4 6" xfId="26632"/>
    <cellStyle name="Normal 12 5" xfId="673"/>
    <cellStyle name="Normal 12 5 2" xfId="24760"/>
    <cellStyle name="Normal 12 5 2 2" xfId="25483"/>
    <cellStyle name="Normal 12 5 3" xfId="24381"/>
    <cellStyle name="Normal 12 5 4" xfId="25126"/>
    <cellStyle name="Normal 12 6" xfId="2070"/>
    <cellStyle name="Normal 12 6 2" xfId="24580"/>
    <cellStyle name="Normal 12 6 3" xfId="25303"/>
    <cellStyle name="Normal 12 7" xfId="5415"/>
    <cellStyle name="Normal 12 8" xfId="24201"/>
    <cellStyle name="Normal 12 9" xfId="24946"/>
    <cellStyle name="Normal 13" xfId="674"/>
    <cellStyle name="Normal 13 10" xfId="24951"/>
    <cellStyle name="Normal 13 11" xfId="25871"/>
    <cellStyle name="Normal 13 2" xfId="675"/>
    <cellStyle name="Normal 13 2 2" xfId="676"/>
    <cellStyle name="Normal 13 2 2 2" xfId="677"/>
    <cellStyle name="Normal 13 2 2 2 2" xfId="678"/>
    <cellStyle name="Normal 13 2 2 2 2 2" xfId="2086"/>
    <cellStyle name="Normal 13 2 2 2 2 2 2" xfId="24907"/>
    <cellStyle name="Normal 13 2 2 2 2 2 2 2" xfId="25630"/>
    <cellStyle name="Normal 13 2 2 2 2 2 3" xfId="24528"/>
    <cellStyle name="Normal 13 2 2 2 2 2 4" xfId="25273"/>
    <cellStyle name="Normal 13 2 2 2 2 3" xfId="24727"/>
    <cellStyle name="Normal 13 2 2 2 2 3 2" xfId="25450"/>
    <cellStyle name="Normal 13 2 2 2 2 4" xfId="24348"/>
    <cellStyle name="Normal 13 2 2 2 2 5" xfId="25093"/>
    <cellStyle name="Normal 13 2 2 2 3" xfId="2085"/>
    <cellStyle name="Normal 13 2 2 2 3 2" xfId="24819"/>
    <cellStyle name="Normal 13 2 2 2 3 2 2" xfId="25542"/>
    <cellStyle name="Normal 13 2 2 2 3 3" xfId="24440"/>
    <cellStyle name="Normal 13 2 2 2 3 4" xfId="25185"/>
    <cellStyle name="Normal 13 2 2 2 4" xfId="24639"/>
    <cellStyle name="Normal 13 2 2 2 4 2" xfId="25362"/>
    <cellStyle name="Normal 13 2 2 2 5" xfId="24260"/>
    <cellStyle name="Normal 13 2 2 2 6" xfId="25005"/>
    <cellStyle name="Normal 13 2 2 3" xfId="679"/>
    <cellStyle name="Normal 13 2 2 3 2" xfId="2087"/>
    <cellStyle name="Normal 13 2 2 3 2 2" xfId="24863"/>
    <cellStyle name="Normal 13 2 2 3 2 2 2" xfId="25586"/>
    <cellStyle name="Normal 13 2 2 3 2 3" xfId="24484"/>
    <cellStyle name="Normal 13 2 2 3 2 4" xfId="25229"/>
    <cellStyle name="Normal 13 2 2 3 3" xfId="24683"/>
    <cellStyle name="Normal 13 2 2 3 3 2" xfId="25406"/>
    <cellStyle name="Normal 13 2 2 3 4" xfId="24304"/>
    <cellStyle name="Normal 13 2 2 3 5" xfId="25049"/>
    <cellStyle name="Normal 13 2 2 4" xfId="2084"/>
    <cellStyle name="Normal 13 2 2 4 2" xfId="24775"/>
    <cellStyle name="Normal 13 2 2 4 2 2" xfId="25498"/>
    <cellStyle name="Normal 13 2 2 4 3" xfId="24396"/>
    <cellStyle name="Normal 13 2 2 4 4" xfId="25141"/>
    <cellStyle name="Normal 13 2 2 5" xfId="24595"/>
    <cellStyle name="Normal 13 2 2 5 2" xfId="25318"/>
    <cellStyle name="Normal 13 2 2 6" xfId="24216"/>
    <cellStyle name="Normal 13 2 2 7" xfId="24961"/>
    <cellStyle name="Normal 13 2 2 8" xfId="27675"/>
    <cellStyle name="Normal 13 2 3" xfId="680"/>
    <cellStyle name="Normal 13 2 3 2" xfId="681"/>
    <cellStyle name="Normal 13 2 3 2 2" xfId="2089"/>
    <cellStyle name="Normal 13 2 3 2 2 2" xfId="24901"/>
    <cellStyle name="Normal 13 2 3 2 2 2 2" xfId="25624"/>
    <cellStyle name="Normal 13 2 3 2 2 3" xfId="24522"/>
    <cellStyle name="Normal 13 2 3 2 2 4" xfId="25267"/>
    <cellStyle name="Normal 13 2 3 2 3" xfId="24721"/>
    <cellStyle name="Normal 13 2 3 2 3 2" xfId="25444"/>
    <cellStyle name="Normal 13 2 3 2 4" xfId="24342"/>
    <cellStyle name="Normal 13 2 3 2 5" xfId="25087"/>
    <cellStyle name="Normal 13 2 3 3" xfId="2088"/>
    <cellStyle name="Normal 13 2 3 3 2" xfId="24813"/>
    <cellStyle name="Normal 13 2 3 3 2 2" xfId="25536"/>
    <cellStyle name="Normal 13 2 3 3 3" xfId="24434"/>
    <cellStyle name="Normal 13 2 3 3 4" xfId="25179"/>
    <cellStyle name="Normal 13 2 3 4" xfId="24633"/>
    <cellStyle name="Normal 13 2 3 4 2" xfId="25356"/>
    <cellStyle name="Normal 13 2 3 5" xfId="24254"/>
    <cellStyle name="Normal 13 2 3 6" xfId="24999"/>
    <cellStyle name="Normal 13 2 3 7" xfId="27676"/>
    <cellStyle name="Normal 13 2 4" xfId="682"/>
    <cellStyle name="Normal 13 2 4 2" xfId="2090"/>
    <cellStyle name="Normal 13 2 4 2 2" xfId="24857"/>
    <cellStyle name="Normal 13 2 4 2 2 2" xfId="25580"/>
    <cellStyle name="Normal 13 2 4 2 3" xfId="24478"/>
    <cellStyle name="Normal 13 2 4 2 4" xfId="25223"/>
    <cellStyle name="Normal 13 2 4 3" xfId="24677"/>
    <cellStyle name="Normal 13 2 4 3 2" xfId="25400"/>
    <cellStyle name="Normal 13 2 4 4" xfId="24298"/>
    <cellStyle name="Normal 13 2 4 5" xfId="25043"/>
    <cellStyle name="Normal 13 2 4 6" xfId="27674"/>
    <cellStyle name="Normal 13 2 5" xfId="2083"/>
    <cellStyle name="Normal 13 2 5 2" xfId="24769"/>
    <cellStyle name="Normal 13 2 5 2 2" xfId="25492"/>
    <cellStyle name="Normal 13 2 5 3" xfId="24390"/>
    <cellStyle name="Normal 13 2 5 4" xfId="25135"/>
    <cellStyle name="Normal 13 2 6" xfId="24589"/>
    <cellStyle name="Normal 13 2 6 2" xfId="25312"/>
    <cellStyle name="Normal 13 2 7" xfId="24210"/>
    <cellStyle name="Normal 13 2 8" xfId="24955"/>
    <cellStyle name="Normal 13 2 9" xfId="26032"/>
    <cellStyle name="Normal 13 3" xfId="683"/>
    <cellStyle name="Normal 13 3 2" xfId="684"/>
    <cellStyle name="Normal 13 3 2 2" xfId="685"/>
    <cellStyle name="Normal 13 3 2 2 2" xfId="2093"/>
    <cellStyle name="Normal 13 3 2 2 2 2" xfId="24905"/>
    <cellStyle name="Normal 13 3 2 2 2 2 2" xfId="25628"/>
    <cellStyle name="Normal 13 3 2 2 2 3" xfId="24526"/>
    <cellStyle name="Normal 13 3 2 2 2 4" xfId="25271"/>
    <cellStyle name="Normal 13 3 2 2 3" xfId="24725"/>
    <cellStyle name="Normal 13 3 2 2 3 2" xfId="25448"/>
    <cellStyle name="Normal 13 3 2 2 4" xfId="24346"/>
    <cellStyle name="Normal 13 3 2 2 5" xfId="25091"/>
    <cellStyle name="Normal 13 3 2 3" xfId="2092"/>
    <cellStyle name="Normal 13 3 2 3 2" xfId="24817"/>
    <cellStyle name="Normal 13 3 2 3 2 2" xfId="25540"/>
    <cellStyle name="Normal 13 3 2 3 3" xfId="24438"/>
    <cellStyle name="Normal 13 3 2 3 4" xfId="25183"/>
    <cellStyle name="Normal 13 3 2 4" xfId="24637"/>
    <cellStyle name="Normal 13 3 2 4 2" xfId="25360"/>
    <cellStyle name="Normal 13 3 2 5" xfId="24258"/>
    <cellStyle name="Normal 13 3 2 6" xfId="25003"/>
    <cellStyle name="Normal 13 3 3" xfId="686"/>
    <cellStyle name="Normal 13 3 3 2" xfId="2094"/>
    <cellStyle name="Normal 13 3 3 2 2" xfId="24861"/>
    <cellStyle name="Normal 13 3 3 2 2 2" xfId="25584"/>
    <cellStyle name="Normal 13 3 3 2 3" xfId="24482"/>
    <cellStyle name="Normal 13 3 3 2 4" xfId="25227"/>
    <cellStyle name="Normal 13 3 3 3" xfId="24681"/>
    <cellStyle name="Normal 13 3 3 3 2" xfId="25404"/>
    <cellStyle name="Normal 13 3 3 4" xfId="24302"/>
    <cellStyle name="Normal 13 3 3 5" xfId="25047"/>
    <cellStyle name="Normal 13 3 4" xfId="2091"/>
    <cellStyle name="Normal 13 3 4 2" xfId="24773"/>
    <cellStyle name="Normal 13 3 4 2 2" xfId="25496"/>
    <cellStyle name="Normal 13 3 4 3" xfId="24394"/>
    <cellStyle name="Normal 13 3 4 4" xfId="25139"/>
    <cellStyle name="Normal 13 3 5" xfId="24593"/>
    <cellStyle name="Normal 13 3 5 2" xfId="25316"/>
    <cellStyle name="Normal 13 3 6" xfId="24214"/>
    <cellStyle name="Normal 13 3 7" xfId="24959"/>
    <cellStyle name="Normal 13 3 8" xfId="27677"/>
    <cellStyle name="Normal 13 4" xfId="687"/>
    <cellStyle name="Normal 13 4 2" xfId="688"/>
    <cellStyle name="Normal 13 4 2 2" xfId="2096"/>
    <cellStyle name="Normal 13 4 2 2 2" xfId="24897"/>
    <cellStyle name="Normal 13 4 2 2 2 2" xfId="25620"/>
    <cellStyle name="Normal 13 4 2 2 3" xfId="24518"/>
    <cellStyle name="Normal 13 4 2 2 4" xfId="25263"/>
    <cellStyle name="Normal 13 4 2 3" xfId="24717"/>
    <cellStyle name="Normal 13 4 2 3 2" xfId="25440"/>
    <cellStyle name="Normal 13 4 2 4" xfId="24338"/>
    <cellStyle name="Normal 13 4 2 5" xfId="25083"/>
    <cellStyle name="Normal 13 4 3" xfId="2095"/>
    <cellStyle name="Normal 13 4 3 2" xfId="24809"/>
    <cellStyle name="Normal 13 4 3 2 2" xfId="25532"/>
    <cellStyle name="Normal 13 4 3 3" xfId="24430"/>
    <cellStyle name="Normal 13 4 3 4" xfId="25175"/>
    <cellStyle name="Normal 13 4 4" xfId="24629"/>
    <cellStyle name="Normal 13 4 4 2" xfId="25352"/>
    <cellStyle name="Normal 13 4 5" xfId="24250"/>
    <cellStyle name="Normal 13 4 6" xfId="24995"/>
    <cellStyle name="Normal 13 4 7" xfId="27678"/>
    <cellStyle name="Normal 13 5" xfId="689"/>
    <cellStyle name="Normal 13 5 2" xfId="2097"/>
    <cellStyle name="Normal 13 5 2 2" xfId="24853"/>
    <cellStyle name="Normal 13 5 2 2 2" xfId="25576"/>
    <cellStyle name="Normal 13 5 2 3" xfId="24474"/>
    <cellStyle name="Normal 13 5 2 4" xfId="25219"/>
    <cellStyle name="Normal 13 5 3" xfId="24673"/>
    <cellStyle name="Normal 13 5 3 2" xfId="25396"/>
    <cellStyle name="Normal 13 5 4" xfId="24294"/>
    <cellStyle name="Normal 13 5 5" xfId="25039"/>
    <cellStyle name="Normal 13 5 6" xfId="27679"/>
    <cellStyle name="Normal 13 6" xfId="690"/>
    <cellStyle name="Normal 13 6 2" xfId="24765"/>
    <cellStyle name="Normal 13 6 2 2" xfId="25488"/>
    <cellStyle name="Normal 13 6 3" xfId="24386"/>
    <cellStyle name="Normal 13 6 4" xfId="25131"/>
    <cellStyle name="Normal 13 7" xfId="2082"/>
    <cellStyle name="Normal 13 7 2" xfId="24585"/>
    <cellStyle name="Normal 13 7 3" xfId="25308"/>
    <cellStyle name="Normal 13 8" xfId="5418"/>
    <cellStyle name="Normal 13 9" xfId="24206"/>
    <cellStyle name="Normal 14" xfId="691"/>
    <cellStyle name="Normal 14 2" xfId="692"/>
    <cellStyle name="Normal 14 2 2" xfId="24146"/>
    <cellStyle name="Normal 14 2 2 2" xfId="27680"/>
    <cellStyle name="Normal 14 2 3" xfId="26033"/>
    <cellStyle name="Normal 14 3" xfId="5400"/>
    <cellStyle name="Normal 14 3 2" xfId="26178"/>
    <cellStyle name="Normal 14 4" xfId="25872"/>
    <cellStyle name="Normal 15" xfId="693"/>
    <cellStyle name="Normal 15 2" xfId="694"/>
    <cellStyle name="Normal 15 2 2" xfId="26034"/>
    <cellStyle name="Normal 15 3" xfId="26177"/>
    <cellStyle name="Normal 15 4" xfId="25873"/>
    <cellStyle name="Normal 16" xfId="695"/>
    <cellStyle name="Normal 16 2" xfId="696"/>
    <cellStyle name="Normal 16 2 2" xfId="697"/>
    <cellStyle name="Normal 16 2 2 2" xfId="698"/>
    <cellStyle name="Normal 16 2 2 2 2" xfId="699"/>
    <cellStyle name="Normal 16 2 2 2 2 2" xfId="2101"/>
    <cellStyle name="Normal 16 2 2 2 2 2 2" xfId="24908"/>
    <cellStyle name="Normal 16 2 2 2 2 2 2 2" xfId="25631"/>
    <cellStyle name="Normal 16 2 2 2 2 2 3" xfId="24529"/>
    <cellStyle name="Normal 16 2 2 2 2 2 4" xfId="25274"/>
    <cellStyle name="Normal 16 2 2 2 2 3" xfId="24728"/>
    <cellStyle name="Normal 16 2 2 2 2 3 2" xfId="25451"/>
    <cellStyle name="Normal 16 2 2 2 2 4" xfId="24349"/>
    <cellStyle name="Normal 16 2 2 2 2 5" xfId="25094"/>
    <cellStyle name="Normal 16 2 2 2 3" xfId="2100"/>
    <cellStyle name="Normal 16 2 2 2 3 2" xfId="24820"/>
    <cellStyle name="Normal 16 2 2 2 3 2 2" xfId="25543"/>
    <cellStyle name="Normal 16 2 2 2 3 3" xfId="24441"/>
    <cellStyle name="Normal 16 2 2 2 3 4" xfId="25186"/>
    <cellStyle name="Normal 16 2 2 2 4" xfId="24640"/>
    <cellStyle name="Normal 16 2 2 2 4 2" xfId="25363"/>
    <cellStyle name="Normal 16 2 2 2 5" xfId="24261"/>
    <cellStyle name="Normal 16 2 2 2 6" xfId="25006"/>
    <cellStyle name="Normal 16 2 2 3" xfId="700"/>
    <cellStyle name="Normal 16 2 2 3 2" xfId="2102"/>
    <cellStyle name="Normal 16 2 2 3 2 2" xfId="24864"/>
    <cellStyle name="Normal 16 2 2 3 2 2 2" xfId="25587"/>
    <cellStyle name="Normal 16 2 2 3 2 3" xfId="24485"/>
    <cellStyle name="Normal 16 2 2 3 2 4" xfId="25230"/>
    <cellStyle name="Normal 16 2 2 3 3" xfId="24684"/>
    <cellStyle name="Normal 16 2 2 3 3 2" xfId="25407"/>
    <cellStyle name="Normal 16 2 2 3 4" xfId="24305"/>
    <cellStyle name="Normal 16 2 2 3 5" xfId="25050"/>
    <cellStyle name="Normal 16 2 2 4" xfId="2099"/>
    <cellStyle name="Normal 16 2 2 4 2" xfId="24776"/>
    <cellStyle name="Normal 16 2 2 4 2 2" xfId="25499"/>
    <cellStyle name="Normal 16 2 2 4 3" xfId="24397"/>
    <cellStyle name="Normal 16 2 2 4 4" xfId="25142"/>
    <cellStyle name="Normal 16 2 2 5" xfId="24596"/>
    <cellStyle name="Normal 16 2 2 5 2" xfId="25319"/>
    <cellStyle name="Normal 16 2 2 6" xfId="24217"/>
    <cellStyle name="Normal 16 2 2 7" xfId="24962"/>
    <cellStyle name="Normal 16 2 3" xfId="701"/>
    <cellStyle name="Normal 16 2 3 2" xfId="702"/>
    <cellStyle name="Normal 16 2 3 2 2" xfId="2104"/>
    <cellStyle name="Normal 16 2 3 2 2 2" xfId="24904"/>
    <cellStyle name="Normal 16 2 3 2 2 2 2" xfId="25627"/>
    <cellStyle name="Normal 16 2 3 2 2 3" xfId="24525"/>
    <cellStyle name="Normal 16 2 3 2 2 4" xfId="25270"/>
    <cellStyle name="Normal 16 2 3 2 3" xfId="24724"/>
    <cellStyle name="Normal 16 2 3 2 3 2" xfId="25447"/>
    <cellStyle name="Normal 16 2 3 2 4" xfId="24345"/>
    <cellStyle name="Normal 16 2 3 2 5" xfId="25090"/>
    <cellStyle name="Normal 16 2 3 3" xfId="2103"/>
    <cellStyle name="Normal 16 2 3 3 2" xfId="24816"/>
    <cellStyle name="Normal 16 2 3 3 2 2" xfId="25539"/>
    <cellStyle name="Normal 16 2 3 3 3" xfId="24437"/>
    <cellStyle name="Normal 16 2 3 3 4" xfId="25182"/>
    <cellStyle name="Normal 16 2 3 4" xfId="24636"/>
    <cellStyle name="Normal 16 2 3 4 2" xfId="25359"/>
    <cellStyle name="Normal 16 2 3 5" xfId="24257"/>
    <cellStyle name="Normal 16 2 3 6" xfId="25002"/>
    <cellStyle name="Normal 16 2 4" xfId="703"/>
    <cellStyle name="Normal 16 2 4 2" xfId="2105"/>
    <cellStyle name="Normal 16 2 4 2 2" xfId="24860"/>
    <cellStyle name="Normal 16 2 4 2 2 2" xfId="25583"/>
    <cellStyle name="Normal 16 2 4 2 3" xfId="24481"/>
    <cellStyle name="Normal 16 2 4 2 4" xfId="25226"/>
    <cellStyle name="Normal 16 2 4 3" xfId="24680"/>
    <cellStyle name="Normal 16 2 4 3 2" xfId="25403"/>
    <cellStyle name="Normal 16 2 4 4" xfId="24301"/>
    <cellStyle name="Normal 16 2 4 5" xfId="25046"/>
    <cellStyle name="Normal 16 2 5" xfId="2098"/>
    <cellStyle name="Normal 16 2 5 2" xfId="24772"/>
    <cellStyle name="Normal 16 2 5 2 2" xfId="25495"/>
    <cellStyle name="Normal 16 2 5 3" xfId="24393"/>
    <cellStyle name="Normal 16 2 5 4" xfId="25138"/>
    <cellStyle name="Normal 16 2 6" xfId="24592"/>
    <cellStyle name="Normal 16 2 6 2" xfId="25315"/>
    <cellStyle name="Normal 16 2 7" xfId="24213"/>
    <cellStyle name="Normal 16 2 8" xfId="24958"/>
    <cellStyle name="Normal 16 2 9" xfId="27681"/>
    <cellStyle name="Normal 16 3" xfId="704"/>
    <cellStyle name="Normal 16 3 2" xfId="24730"/>
    <cellStyle name="Normal 16 3 3" xfId="25453"/>
    <cellStyle name="Normal 16 4" xfId="24351"/>
    <cellStyle name="Normal 16 5" xfId="25096"/>
    <cellStyle name="Normal 17" xfId="705"/>
    <cellStyle name="Normal 17 2" xfId="706"/>
    <cellStyle name="Normal 17 2 2" xfId="27682"/>
    <cellStyle name="Normal 18" xfId="707"/>
    <cellStyle name="Normal 18 10" xfId="25874"/>
    <cellStyle name="Normal 18 2" xfId="708"/>
    <cellStyle name="Normal 18 2 2" xfId="709"/>
    <cellStyle name="Normal 18 3" xfId="710"/>
    <cellStyle name="Normal 18 3 2" xfId="711"/>
    <cellStyle name="Normal 18 4" xfId="712"/>
    <cellStyle name="Normal 18 4 2" xfId="713"/>
    <cellStyle name="Normal 18 5" xfId="714"/>
    <cellStyle name="Normal 18 6" xfId="715"/>
    <cellStyle name="Normal 18 7" xfId="716"/>
    <cellStyle name="Normal 18 8" xfId="2106"/>
    <cellStyle name="Normal 18 9" xfId="24533"/>
    <cellStyle name="Normal 19" xfId="717"/>
    <cellStyle name="Normal 19 2" xfId="718"/>
    <cellStyle name="Normal 19 2 2" xfId="27683"/>
    <cellStyle name="Normal 19 2 3" xfId="26175"/>
    <cellStyle name="Normal 19 2 4" xfId="25876"/>
    <cellStyle name="Normal 19 3" xfId="719"/>
    <cellStyle name="Normal 19 3 2" xfId="27684"/>
    <cellStyle name="Normal 19 4" xfId="2107"/>
    <cellStyle name="Normal 19 4 2" xfId="26176"/>
    <cellStyle name="Normal 19 5" xfId="24534"/>
    <cellStyle name="Normal 19 6" xfId="25875"/>
    <cellStyle name="Normal 2" xfId="720"/>
    <cellStyle name="Normal 2 10" xfId="25639"/>
    <cellStyle name="Normal 2 11 8" xfId="32486"/>
    <cellStyle name="Normal 2 2" xfId="721"/>
    <cellStyle name="Normal 2 2 2" xfId="722"/>
    <cellStyle name="Normal 2 2 2 2" xfId="723"/>
    <cellStyle name="Normal 2 2 2 2 2" xfId="5312"/>
    <cellStyle name="Normal 2 2 2 2 2 2" xfId="5313"/>
    <cellStyle name="Normal 2 2 2 2 2 2 2" xfId="5314"/>
    <cellStyle name="Normal 2 2 2 2 2 2 2 2" xfId="7856"/>
    <cellStyle name="Normal 2 2 2 2 2 2 2 3" xfId="14730"/>
    <cellStyle name="Normal 2 2 2 2 2 2 2 4" xfId="19426"/>
    <cellStyle name="Normal 2 2 2 2 2 2 2 5" xfId="23916"/>
    <cellStyle name="Normal 2 2 2 2 2 2 3" xfId="7855"/>
    <cellStyle name="Normal 2 2 2 2 2 2 4" xfId="14729"/>
    <cellStyle name="Normal 2 2 2 2 2 2 5" xfId="19425"/>
    <cellStyle name="Normal 2 2 2 2 2 2 6" xfId="23915"/>
    <cellStyle name="Normal 2 2 2 2 2 3" xfId="5315"/>
    <cellStyle name="Normal 2 2 2 2 2 3 2" xfId="7857"/>
    <cellStyle name="Normal 2 2 2 2 2 3 3" xfId="14731"/>
    <cellStyle name="Normal 2 2 2 2 2 3 4" xfId="19427"/>
    <cellStyle name="Normal 2 2 2 2 2 3 5" xfId="23917"/>
    <cellStyle name="Normal 2 2 2 2 2 4" xfId="7854"/>
    <cellStyle name="Normal 2 2 2 2 2 5" xfId="14728"/>
    <cellStyle name="Normal 2 2 2 2 2 6" xfId="19424"/>
    <cellStyle name="Normal 2 2 2 2 2 7" xfId="23914"/>
    <cellStyle name="Normal 2 2 2 3" xfId="5316"/>
    <cellStyle name="Normal 2 2 2 3 2" xfId="5317"/>
    <cellStyle name="Normal 2 2 2 3 2 2" xfId="7859"/>
    <cellStyle name="Normal 2 2 2 3 2 3" xfId="14733"/>
    <cellStyle name="Normal 2 2 2 3 2 4" xfId="19429"/>
    <cellStyle name="Normal 2 2 2 3 2 5" xfId="23919"/>
    <cellStyle name="Normal 2 2 2 3 3" xfId="7858"/>
    <cellStyle name="Normal 2 2 2 3 4" xfId="14732"/>
    <cellStyle name="Normal 2 2 2 3 5" xfId="19428"/>
    <cellStyle name="Normal 2 2 2 3 6" xfId="23918"/>
    <cellStyle name="Normal 2 2 2 4" xfId="5318"/>
    <cellStyle name="Normal 2 2 2 4 2" xfId="7860"/>
    <cellStyle name="Normal 2 2 2 4 3" xfId="14734"/>
    <cellStyle name="Normal 2 2 2 4 4" xfId="19430"/>
    <cellStyle name="Normal 2 2 2 4 5" xfId="23920"/>
    <cellStyle name="Normal 2 2 2 5" xfId="7852"/>
    <cellStyle name="Normal 2 2 2 6" xfId="14726"/>
    <cellStyle name="Normal 2 2 2 7" xfId="19422"/>
    <cellStyle name="Normal 2 2 2 8" xfId="23912"/>
    <cellStyle name="Normal 2 2 2 9" xfId="5311"/>
    <cellStyle name="Normal 2 2 3" xfId="724"/>
    <cellStyle name="Normal 2 2 3 2" xfId="725"/>
    <cellStyle name="Normal 2 2 3 2 2" xfId="726"/>
    <cellStyle name="Normal 2 2 3 2 2 2" xfId="727"/>
    <cellStyle name="Normal 2 2 3 2 2 2 2" xfId="2112"/>
    <cellStyle name="Normal 2 2 3 2 2 3" xfId="2111"/>
    <cellStyle name="Normal 2 2 3 2 2 4" xfId="26533"/>
    <cellStyle name="Normal 2 2 3 2 3" xfId="728"/>
    <cellStyle name="Normal 2 2 3 2 3 2" xfId="2113"/>
    <cellStyle name="Normal 2 2 3 2 4" xfId="2110"/>
    <cellStyle name="Normal 2 2 3 2 5" xfId="26317"/>
    <cellStyle name="Normal 2 2 3 3" xfId="729"/>
    <cellStyle name="Normal 2 2 3 3 2" xfId="730"/>
    <cellStyle name="Normal 2 2 3 3 2 2" xfId="731"/>
    <cellStyle name="Normal 2 2 3 3 2 2 2" xfId="2116"/>
    <cellStyle name="Normal 2 2 3 3 2 3" xfId="2115"/>
    <cellStyle name="Normal 2 2 3 3 2 4" xfId="26605"/>
    <cellStyle name="Normal 2 2 3 3 3" xfId="732"/>
    <cellStyle name="Normal 2 2 3 3 3 2" xfId="2117"/>
    <cellStyle name="Normal 2 2 3 3 4" xfId="2114"/>
    <cellStyle name="Normal 2 2 3 3 5" xfId="26389"/>
    <cellStyle name="Normal 2 2 3 4" xfId="733"/>
    <cellStyle name="Normal 2 2 3 4 2" xfId="734"/>
    <cellStyle name="Normal 2 2 3 4 2 2" xfId="2119"/>
    <cellStyle name="Normal 2 2 3 4 3" xfId="2118"/>
    <cellStyle name="Normal 2 2 3 4 4" xfId="26461"/>
    <cellStyle name="Normal 2 2 3 5" xfId="735"/>
    <cellStyle name="Normal 2 2 3 5 2" xfId="2120"/>
    <cellStyle name="Normal 2 2 3 6" xfId="2109"/>
    <cellStyle name="Normal 2 2 3 6 2" xfId="26242"/>
    <cellStyle name="Normal 2 2 3 7" xfId="5319"/>
    <cellStyle name="Normal 2 2 3 8" xfId="26075"/>
    <cellStyle name="Normal 2 2 4" xfId="736"/>
    <cellStyle name="Normal 2 2 4 2" xfId="737"/>
    <cellStyle name="Normal 2 2 4 2 2" xfId="738"/>
    <cellStyle name="Normal 2 2 4 2 2 2" xfId="739"/>
    <cellStyle name="Normal 2 2 4 2 2 2 2" xfId="2124"/>
    <cellStyle name="Normal 2 2 4 2 2 2 2 2" xfId="7864"/>
    <cellStyle name="Normal 2 2 4 2 2 2 3" xfId="14738"/>
    <cellStyle name="Normal 2 2 4 2 2 2 4" xfId="19434"/>
    <cellStyle name="Normal 2 2 4 2 2 2 5" xfId="23924"/>
    <cellStyle name="Normal 2 2 4 2 2 2 6" xfId="5322"/>
    <cellStyle name="Normal 2 2 4 2 2 3" xfId="2123"/>
    <cellStyle name="Normal 2 2 4 2 2 3 2" xfId="7863"/>
    <cellStyle name="Normal 2 2 4 2 2 4" xfId="14737"/>
    <cellStyle name="Normal 2 2 4 2 2 5" xfId="19433"/>
    <cellStyle name="Normal 2 2 4 2 2 6" xfId="23923"/>
    <cellStyle name="Normal 2 2 4 2 2 7" xfId="5321"/>
    <cellStyle name="Normal 2 2 4 2 2 8" xfId="26539"/>
    <cellStyle name="Normal 2 2 4 2 3" xfId="740"/>
    <cellStyle name="Normal 2 2 4 2 3 2" xfId="2125"/>
    <cellStyle name="Normal 2 2 4 2 3 2 2" xfId="7865"/>
    <cellStyle name="Normal 2 2 4 2 3 3" xfId="14739"/>
    <cellStyle name="Normal 2 2 4 2 3 4" xfId="19435"/>
    <cellStyle name="Normal 2 2 4 2 3 5" xfId="23925"/>
    <cellStyle name="Normal 2 2 4 2 3 6" xfId="5323"/>
    <cellStyle name="Normal 2 2 4 2 4" xfId="2122"/>
    <cellStyle name="Normal 2 2 4 2 4 2" xfId="7862"/>
    <cellStyle name="Normal 2 2 4 2 5" xfId="14736"/>
    <cellStyle name="Normal 2 2 4 2 6" xfId="19432"/>
    <cellStyle name="Normal 2 2 4 2 7" xfId="23922"/>
    <cellStyle name="Normal 2 2 4 2 8" xfId="5320"/>
    <cellStyle name="Normal 2 2 4 2 9" xfId="26323"/>
    <cellStyle name="Normal 2 2 4 3" xfId="741"/>
    <cellStyle name="Normal 2 2 4 3 2" xfId="742"/>
    <cellStyle name="Normal 2 2 4 3 2 2" xfId="743"/>
    <cellStyle name="Normal 2 2 4 3 2 2 2" xfId="2128"/>
    <cellStyle name="Normal 2 2 4 3 2 3" xfId="2127"/>
    <cellStyle name="Normal 2 2 4 3 2 4" xfId="26611"/>
    <cellStyle name="Normal 2 2 4 3 3" xfId="744"/>
    <cellStyle name="Normal 2 2 4 3 3 2" xfId="2129"/>
    <cellStyle name="Normal 2 2 4 3 4" xfId="2126"/>
    <cellStyle name="Normal 2 2 4 3 5" xfId="26395"/>
    <cellStyle name="Normal 2 2 4 4" xfId="745"/>
    <cellStyle name="Normal 2 2 4 4 2" xfId="746"/>
    <cellStyle name="Normal 2 2 4 4 2 2" xfId="2131"/>
    <cellStyle name="Normal 2 2 4 4 3" xfId="2130"/>
    <cellStyle name="Normal 2 2 4 4 4" xfId="26467"/>
    <cellStyle name="Normal 2 2 4 5" xfId="747"/>
    <cellStyle name="Normal 2 2 4 5 2" xfId="2132"/>
    <cellStyle name="Normal 2 2 4 6" xfId="2121"/>
    <cellStyle name="Normal 2 2 4 7" xfId="5278"/>
    <cellStyle name="Normal 2 2 4 8" xfId="26250"/>
    <cellStyle name="Normal 2 2 5" xfId="748"/>
    <cellStyle name="Normal 2 2 5 2" xfId="749"/>
    <cellStyle name="Normal 2 2 5 2 2" xfId="750"/>
    <cellStyle name="Normal 2 2 5 2 2 2" xfId="751"/>
    <cellStyle name="Normal 2 2 5 2 2 2 2" xfId="2136"/>
    <cellStyle name="Normal 2 2 5 2 2 3" xfId="2135"/>
    <cellStyle name="Normal 2 2 5 2 2 4" xfId="7867"/>
    <cellStyle name="Normal 2 2 5 2 2 5" xfId="26558"/>
    <cellStyle name="Normal 2 2 5 2 3" xfId="752"/>
    <cellStyle name="Normal 2 2 5 2 3 2" xfId="2137"/>
    <cellStyle name="Normal 2 2 5 2 3 3" xfId="14741"/>
    <cellStyle name="Normal 2 2 5 2 4" xfId="2134"/>
    <cellStyle name="Normal 2 2 5 2 4 2" xfId="19437"/>
    <cellStyle name="Normal 2 2 5 2 5" xfId="23927"/>
    <cellStyle name="Normal 2 2 5 2 6" xfId="5325"/>
    <cellStyle name="Normal 2 2 5 2 7" xfId="26342"/>
    <cellStyle name="Normal 2 2 5 3" xfId="753"/>
    <cellStyle name="Normal 2 2 5 3 2" xfId="754"/>
    <cellStyle name="Normal 2 2 5 3 2 2" xfId="755"/>
    <cellStyle name="Normal 2 2 5 3 2 2 2" xfId="2140"/>
    <cellStyle name="Normal 2 2 5 3 2 3" xfId="2139"/>
    <cellStyle name="Normal 2 2 5 3 2 4" xfId="26630"/>
    <cellStyle name="Normal 2 2 5 3 3" xfId="756"/>
    <cellStyle name="Normal 2 2 5 3 3 2" xfId="2141"/>
    <cellStyle name="Normal 2 2 5 3 4" xfId="2138"/>
    <cellStyle name="Normal 2 2 5 3 5" xfId="7866"/>
    <cellStyle name="Normal 2 2 5 3 6" xfId="26414"/>
    <cellStyle name="Normal 2 2 5 4" xfId="757"/>
    <cellStyle name="Normal 2 2 5 4 2" xfId="758"/>
    <cellStyle name="Normal 2 2 5 4 2 2" xfId="2143"/>
    <cellStyle name="Normal 2 2 5 4 3" xfId="2142"/>
    <cellStyle name="Normal 2 2 5 4 4" xfId="14740"/>
    <cellStyle name="Normal 2 2 5 4 5" xfId="26486"/>
    <cellStyle name="Normal 2 2 5 5" xfId="759"/>
    <cellStyle name="Normal 2 2 5 5 2" xfId="2144"/>
    <cellStyle name="Normal 2 2 5 5 3" xfId="19436"/>
    <cellStyle name="Normal 2 2 5 6" xfId="2133"/>
    <cellStyle name="Normal 2 2 5 6 2" xfId="23926"/>
    <cellStyle name="Normal 2 2 5 7" xfId="5324"/>
    <cellStyle name="Normal 2 2 5 8" xfId="26270"/>
    <cellStyle name="Normal 2 2 6" xfId="5326"/>
    <cellStyle name="Normal 2 2 6 2" xfId="7868"/>
    <cellStyle name="Normal 2 2 6 3" xfId="14742"/>
    <cellStyle name="Normal 2 2 6 4" xfId="19438"/>
    <cellStyle name="Normal 2 2 6 5" xfId="23928"/>
    <cellStyle name="Normal 2 2 6 6" xfId="26126"/>
    <cellStyle name="Normal 2 2 7" xfId="5115"/>
    <cellStyle name="Normal 2 25" xfId="1798"/>
    <cellStyle name="Normal 2 3" xfId="760"/>
    <cellStyle name="Normal 2 3 2" xfId="761"/>
    <cellStyle name="Normal 2 3 2 2" xfId="1752"/>
    <cellStyle name="Normal 2 3 2 2 2" xfId="2852"/>
    <cellStyle name="Normal 2 3 2 2 3" xfId="5327"/>
    <cellStyle name="Normal 2 3 2 3" xfId="1779"/>
    <cellStyle name="Normal 2 3 2 3 2" xfId="2875"/>
    <cellStyle name="Normal 2 3 2 3 2 2" xfId="7871"/>
    <cellStyle name="Normal 2 3 2 3 2 3" xfId="14745"/>
    <cellStyle name="Normal 2 3 2 3 2 4" xfId="19441"/>
    <cellStyle name="Normal 2 3 2 3 2 5" xfId="23930"/>
    <cellStyle name="Normal 2 3 2 3 2 6" xfId="5329"/>
    <cellStyle name="Normal 2 3 2 3 3" xfId="7870"/>
    <cellStyle name="Normal 2 3 2 3 4" xfId="14744"/>
    <cellStyle name="Normal 2 3 2 3 5" xfId="19440"/>
    <cellStyle name="Normal 2 3 2 3 6" xfId="23929"/>
    <cellStyle name="Normal 2 3 2 3 7" xfId="5328"/>
    <cellStyle name="Normal 2 3 2 4" xfId="5330"/>
    <cellStyle name="Normal 2 3 2 5" xfId="5331"/>
    <cellStyle name="Normal 2 3 2 5 2" xfId="7873"/>
    <cellStyle name="Normal 2 3 2 5 3" xfId="14747"/>
    <cellStyle name="Normal 2 3 2 5 4" xfId="19443"/>
    <cellStyle name="Normal 2 3 2 5 5" xfId="23932"/>
    <cellStyle name="Normal 2 3 2 6" xfId="25878"/>
    <cellStyle name="Normal 2 3 3" xfId="5332"/>
    <cellStyle name="Normal 2 3 3 2" xfId="5333"/>
    <cellStyle name="Normal 2 3 3 2 2" xfId="7875"/>
    <cellStyle name="Normal 2 3 3 2 3" xfId="14749"/>
    <cellStyle name="Normal 2 3 3 2 4" xfId="19445"/>
    <cellStyle name="Normal 2 3 3 2 5" xfId="23934"/>
    <cellStyle name="Normal 2 3 3 2 6" xfId="26036"/>
    <cellStyle name="Normal 2 3 3 3" xfId="7874"/>
    <cellStyle name="Normal 2 3 3 4" xfId="14748"/>
    <cellStyle name="Normal 2 3 3 5" xfId="19444"/>
    <cellStyle name="Normal 2 3 3 6" xfId="23933"/>
    <cellStyle name="Normal 2 3 3 7" xfId="25879"/>
    <cellStyle name="Normal 2 3 4" xfId="5334"/>
    <cellStyle name="Normal 2 3 4 2" xfId="5335"/>
    <cellStyle name="Normal 2 3 4 2 2" xfId="7877"/>
    <cellStyle name="Normal 2 3 4 2 3" xfId="14751"/>
    <cellStyle name="Normal 2 3 4 2 4" xfId="19447"/>
    <cellStyle name="Normal 2 3 4 2 5" xfId="23936"/>
    <cellStyle name="Normal 2 3 4 3" xfId="7876"/>
    <cellStyle name="Normal 2 3 4 4" xfId="14750"/>
    <cellStyle name="Normal 2 3 4 5" xfId="19446"/>
    <cellStyle name="Normal 2 3 4 6" xfId="23935"/>
    <cellStyle name="Normal 2 3 4 7" xfId="26035"/>
    <cellStyle name="Normal 2 3 5" xfId="5336"/>
    <cellStyle name="Normal 2 3 5 2" xfId="5337"/>
    <cellStyle name="Normal 2 3 5 2 2" xfId="7879"/>
    <cellStyle name="Normal 2 3 5 2 3" xfId="14753"/>
    <cellStyle name="Normal 2 3 5 2 4" xfId="19449"/>
    <cellStyle name="Normal 2 3 5 2 5" xfId="23938"/>
    <cellStyle name="Normal 2 3 5 3" xfId="7878"/>
    <cellStyle name="Normal 2 3 5 4" xfId="14752"/>
    <cellStyle name="Normal 2 3 5 5" xfId="19448"/>
    <cellStyle name="Normal 2 3 5 6" xfId="23937"/>
    <cellStyle name="Normal 2 3 5 7" xfId="26087"/>
    <cellStyle name="Normal 2 3 6" xfId="26174"/>
    <cellStyle name="Normal 2 3 7" xfId="25877"/>
    <cellStyle name="Normal 2 4" xfId="762"/>
    <cellStyle name="Normal 2 4 2" xfId="5339"/>
    <cellStyle name="Normal 2 4 2 2" xfId="5340"/>
    <cellStyle name="Normal 2 4 2 3" xfId="5341"/>
    <cellStyle name="Normal 2 4 2 3 2" xfId="5342"/>
    <cellStyle name="Normal 2 4 2 3 2 2" xfId="7884"/>
    <cellStyle name="Normal 2 4 2 3 2 3" xfId="14758"/>
    <cellStyle name="Normal 2 4 2 3 2 4" xfId="19454"/>
    <cellStyle name="Normal 2 4 2 3 2 5" xfId="23942"/>
    <cellStyle name="Normal 2 4 2 3 3" xfId="7883"/>
    <cellStyle name="Normal 2 4 2 3 4" xfId="14757"/>
    <cellStyle name="Normal 2 4 2 3 5" xfId="19453"/>
    <cellStyle name="Normal 2 4 2 3 6" xfId="23941"/>
    <cellStyle name="Normal 2 4 2 4" xfId="5343"/>
    <cellStyle name="Normal 2 4 2 4 2" xfId="7885"/>
    <cellStyle name="Normal 2 4 2 4 3" xfId="14759"/>
    <cellStyle name="Normal 2 4 2 4 4" xfId="19455"/>
    <cellStyle name="Normal 2 4 2 4 5" xfId="23943"/>
    <cellStyle name="Normal 2 4 2 5" xfId="7881"/>
    <cellStyle name="Normal 2 4 2 6" xfId="14755"/>
    <cellStyle name="Normal 2 4 2 7" xfId="19451"/>
    <cellStyle name="Normal 2 4 2 8" xfId="23940"/>
    <cellStyle name="Normal 2 4 2 9" xfId="25881"/>
    <cellStyle name="Normal 2 4 3" xfId="5344"/>
    <cellStyle name="Normal 2 4 3 2" xfId="5345"/>
    <cellStyle name="Normal 2 4 3 2 2" xfId="7887"/>
    <cellStyle name="Normal 2 4 3 2 3" xfId="14761"/>
    <cellStyle name="Normal 2 4 3 2 4" xfId="19457"/>
    <cellStyle name="Normal 2 4 3 2 5" xfId="23945"/>
    <cellStyle name="Normal 2 4 3 3" xfId="7886"/>
    <cellStyle name="Normal 2 4 3 4" xfId="14760"/>
    <cellStyle name="Normal 2 4 3 5" xfId="19456"/>
    <cellStyle name="Normal 2 4 3 6" xfId="23944"/>
    <cellStyle name="Normal 2 4 3 7" xfId="26100"/>
    <cellStyle name="Normal 2 4 4" xfId="5346"/>
    <cellStyle name="Normal 2 4 4 2" xfId="5347"/>
    <cellStyle name="Normal 2 4 4 2 2" xfId="7889"/>
    <cellStyle name="Normal 2 4 4 2 3" xfId="14763"/>
    <cellStyle name="Normal 2 4 4 2 4" xfId="19459"/>
    <cellStyle name="Normal 2 4 4 2 5" xfId="23947"/>
    <cellStyle name="Normal 2 4 4 3" xfId="7888"/>
    <cellStyle name="Normal 2 4 4 4" xfId="14762"/>
    <cellStyle name="Normal 2 4 4 5" xfId="19458"/>
    <cellStyle name="Normal 2 4 4 6" xfId="23946"/>
    <cellStyle name="Normal 2 4 4 7" xfId="26241"/>
    <cellStyle name="Normal 2 4 5" xfId="5348"/>
    <cellStyle name="Normal 2 4 5 2" xfId="5349"/>
    <cellStyle name="Normal 2 4 5 2 2" xfId="7891"/>
    <cellStyle name="Normal 2 4 5 2 3" xfId="14765"/>
    <cellStyle name="Normal 2 4 5 2 4" xfId="19461"/>
    <cellStyle name="Normal 2 4 5 2 5" xfId="23949"/>
    <cellStyle name="Normal 2 4 5 3" xfId="7890"/>
    <cellStyle name="Normal 2 4 5 4" xfId="14764"/>
    <cellStyle name="Normal 2 4 5 5" xfId="19460"/>
    <cellStyle name="Normal 2 4 5 6" xfId="23948"/>
    <cellStyle name="Normal 2 4 6" xfId="5338"/>
    <cellStyle name="Normal 2 4 7" xfId="25880"/>
    <cellStyle name="Normal 2 5" xfId="1751"/>
    <cellStyle name="Normal 2 5 10" xfId="25882"/>
    <cellStyle name="Normal 2 5 2" xfId="2851"/>
    <cellStyle name="Normal 2 5 2 2" xfId="5352"/>
    <cellStyle name="Normal 2 5 2 2 2" xfId="5353"/>
    <cellStyle name="Normal 2 5 2 2 2 2" xfId="7895"/>
    <cellStyle name="Normal 2 5 2 2 2 3" xfId="14769"/>
    <cellStyle name="Normal 2 5 2 2 2 4" xfId="19465"/>
    <cellStyle name="Normal 2 5 2 2 2 5" xfId="23953"/>
    <cellStyle name="Normal 2 5 2 2 3" xfId="7894"/>
    <cellStyle name="Normal 2 5 2 2 4" xfId="14768"/>
    <cellStyle name="Normal 2 5 2 2 5" xfId="19464"/>
    <cellStyle name="Normal 2 5 2 2 6" xfId="23952"/>
    <cellStyle name="Normal 2 5 2 3" xfId="5354"/>
    <cellStyle name="Normal 2 5 2 3 2" xfId="7896"/>
    <cellStyle name="Normal 2 5 2 3 3" xfId="14770"/>
    <cellStyle name="Normal 2 5 2 3 4" xfId="19466"/>
    <cellStyle name="Normal 2 5 2 3 5" xfId="23954"/>
    <cellStyle name="Normal 2 5 2 4" xfId="7893"/>
    <cellStyle name="Normal 2 5 2 5" xfId="14767"/>
    <cellStyle name="Normal 2 5 2 6" xfId="19463"/>
    <cellStyle name="Normal 2 5 2 7" xfId="23951"/>
    <cellStyle name="Normal 2 5 2 8" xfId="5351"/>
    <cellStyle name="Normal 2 5 3" xfId="5355"/>
    <cellStyle name="Normal 2 5 3 2" xfId="5356"/>
    <cellStyle name="Normal 2 5 3 2 2" xfId="7898"/>
    <cellStyle name="Normal 2 5 3 2 3" xfId="14772"/>
    <cellStyle name="Normal 2 5 3 2 4" xfId="19468"/>
    <cellStyle name="Normal 2 5 3 2 5" xfId="23956"/>
    <cellStyle name="Normal 2 5 3 3" xfId="7897"/>
    <cellStyle name="Normal 2 5 3 4" xfId="14771"/>
    <cellStyle name="Normal 2 5 3 5" xfId="19467"/>
    <cellStyle name="Normal 2 5 3 6" xfId="23955"/>
    <cellStyle name="Normal 2 5 4" xfId="5357"/>
    <cellStyle name="Normal 2 5 4 2" xfId="7899"/>
    <cellStyle name="Normal 2 5 4 3" xfId="14773"/>
    <cellStyle name="Normal 2 5 4 4" xfId="19469"/>
    <cellStyle name="Normal 2 5 4 5" xfId="23957"/>
    <cellStyle name="Normal 2 5 5" xfId="7892"/>
    <cellStyle name="Normal 2 5 6" xfId="14766"/>
    <cellStyle name="Normal 2 5 7" xfId="19462"/>
    <cellStyle name="Normal 2 5 8" xfId="23950"/>
    <cellStyle name="Normal 2 5 9" xfId="5350"/>
    <cellStyle name="Normal 2 6" xfId="1778"/>
    <cellStyle name="Normal 2 6 2" xfId="2874"/>
    <cellStyle name="Normal 2 6 2 2" xfId="5360"/>
    <cellStyle name="Normal 2 6 2 2 2" xfId="5361"/>
    <cellStyle name="Normal 2 6 2 2 2 2" xfId="7903"/>
    <cellStyle name="Normal 2 6 2 2 2 3" xfId="14777"/>
    <cellStyle name="Normal 2 6 2 2 2 4" xfId="19473"/>
    <cellStyle name="Normal 2 6 2 2 2 5" xfId="23961"/>
    <cellStyle name="Normal 2 6 2 2 3" xfId="7902"/>
    <cellStyle name="Normal 2 6 2 2 4" xfId="14776"/>
    <cellStyle name="Normal 2 6 2 2 5" xfId="19472"/>
    <cellStyle name="Normal 2 6 2 2 6" xfId="23960"/>
    <cellStyle name="Normal 2 6 2 3" xfId="5362"/>
    <cellStyle name="Normal 2 6 2 3 2" xfId="7904"/>
    <cellStyle name="Normal 2 6 2 3 3" xfId="14778"/>
    <cellStyle name="Normal 2 6 2 3 4" xfId="19474"/>
    <cellStyle name="Normal 2 6 2 3 5" xfId="23962"/>
    <cellStyle name="Normal 2 6 2 4" xfId="7901"/>
    <cellStyle name="Normal 2 6 2 5" xfId="14775"/>
    <cellStyle name="Normal 2 6 2 6" xfId="19471"/>
    <cellStyle name="Normal 2 6 2 7" xfId="23959"/>
    <cellStyle name="Normal 2 6 2 8" xfId="5359"/>
    <cellStyle name="Normal 2 6 2 9" xfId="26046"/>
    <cellStyle name="Normal 2 6 3" xfId="5358"/>
    <cellStyle name="Normal 2 6 4" xfId="25956"/>
    <cellStyle name="Normal 2 7" xfId="2108"/>
    <cellStyle name="Normal 2 7 2" xfId="5364"/>
    <cellStyle name="Normal 2 7 2 2" xfId="7906"/>
    <cellStyle name="Normal 2 7 2 3" xfId="14780"/>
    <cellStyle name="Normal 2 7 2 4" xfId="19476"/>
    <cellStyle name="Normal 2 7 2 5" xfId="23964"/>
    <cellStyle name="Normal 2 7 2 6" xfId="26058"/>
    <cellStyle name="Normal 2 7 3" xfId="7905"/>
    <cellStyle name="Normal 2 7 4" xfId="14779"/>
    <cellStyle name="Normal 2 7 5" xfId="19475"/>
    <cellStyle name="Normal 2 7 6" xfId="23963"/>
    <cellStyle name="Normal 2 7 7" xfId="5363"/>
    <cellStyle name="Normal 2 7 8" xfId="25972"/>
    <cellStyle name="Normal 2 8" xfId="1795"/>
    <cellStyle name="Normal 2 8 2" xfId="7907"/>
    <cellStyle name="Normal 2 8 2 2" xfId="26063"/>
    <cellStyle name="Normal 2 8 3" xfId="14781"/>
    <cellStyle name="Normal 2 8 4" xfId="19477"/>
    <cellStyle name="Normal 2 8 5" xfId="23965"/>
    <cellStyle name="Normal 2 8 6" xfId="5365"/>
    <cellStyle name="Normal 2 8 7" xfId="25978"/>
    <cellStyle name="Normal 2 9" xfId="24166"/>
    <cellStyle name="Normal 2 9 2" xfId="25985"/>
    <cellStyle name="Normal 20" xfId="763"/>
    <cellStyle name="Normal 20 2" xfId="764"/>
    <cellStyle name="Normal 20 2 2" xfId="26173"/>
    <cellStyle name="Normal 20 2 3" xfId="25883"/>
    <cellStyle name="Normal 20 3" xfId="765"/>
    <cellStyle name="Normal 20 4" xfId="24535"/>
    <cellStyle name="Normal 21" xfId="766"/>
    <cellStyle name="Normal 21 2" xfId="767"/>
    <cellStyle name="Normal 21 2 2" xfId="26172"/>
    <cellStyle name="Normal 21 2 3" xfId="25885"/>
    <cellStyle name="Normal 21 3" xfId="768"/>
    <cellStyle name="Normal 21 4" xfId="2145"/>
    <cellStyle name="Normal 21 5" xfId="24541"/>
    <cellStyle name="Normal 21 6" xfId="25884"/>
    <cellStyle name="Normal 22" xfId="769"/>
    <cellStyle name="Normal 22 2" xfId="770"/>
    <cellStyle name="Normal 22 3" xfId="2146"/>
    <cellStyle name="Normal 22 4" xfId="24545"/>
    <cellStyle name="Normal 23" xfId="771"/>
    <cellStyle name="Normal 23 2" xfId="772"/>
    <cellStyle name="Normal 23 3" xfId="773"/>
    <cellStyle name="Normal 23 4" xfId="2147"/>
    <cellStyle name="Normal 23 5" xfId="24531"/>
    <cellStyle name="Normal 24" xfId="774"/>
    <cellStyle name="Normal 24 2" xfId="775"/>
    <cellStyle name="Normal 24 3" xfId="776"/>
    <cellStyle name="Normal 24 4" xfId="2148"/>
    <cellStyle name="Normal 24 5" xfId="24536"/>
    <cellStyle name="Normal 25" xfId="777"/>
    <cellStyle name="Normal 25 2" xfId="778"/>
    <cellStyle name="Normal 25 3" xfId="2149"/>
    <cellStyle name="Normal 25 3 2" xfId="27685"/>
    <cellStyle name="Normal 25 4" xfId="24546"/>
    <cellStyle name="Normal 26" xfId="779"/>
    <cellStyle name="Normal 26 2" xfId="2150"/>
    <cellStyle name="Normal 26 2 2" xfId="24746"/>
    <cellStyle name="Normal 26 2 2 2" xfId="27687"/>
    <cellStyle name="Normal 26 2 3" xfId="25469"/>
    <cellStyle name="Normal 26 2 4" xfId="25887"/>
    <cellStyle name="Normal 26 3" xfId="24367"/>
    <cellStyle name="Normal 26 3 2" xfId="27686"/>
    <cellStyle name="Normal 26 4" xfId="25112"/>
    <cellStyle name="Normal 26 5" xfId="25886"/>
    <cellStyle name="Normal 27" xfId="780"/>
    <cellStyle name="Normal 27 2" xfId="2151"/>
    <cellStyle name="Normal 27 2 2" xfId="25888"/>
    <cellStyle name="Normal 27 3" xfId="24549"/>
    <cellStyle name="Normal 27 3 2" xfId="27688"/>
    <cellStyle name="Normal 28" xfId="781"/>
    <cellStyle name="Normal 28 2" xfId="2152"/>
    <cellStyle name="Normal 28 2 2" xfId="25890"/>
    <cellStyle name="Normal 28 3" xfId="27689"/>
    <cellStyle name="Normal 28 4" xfId="25889"/>
    <cellStyle name="Normal 29" xfId="782"/>
    <cellStyle name="Normal 29 2" xfId="2153"/>
    <cellStyle name="Normal 29 2 2" xfId="26084"/>
    <cellStyle name="Normal 29 2 3" xfId="27691"/>
    <cellStyle name="Normal 29 2 4" xfId="25892"/>
    <cellStyle name="Normal 29 3" xfId="27692"/>
    <cellStyle name="Normal 29 4" xfId="27690"/>
    <cellStyle name="Normal 29 5" xfId="25891"/>
    <cellStyle name="Normal 3" xfId="783"/>
    <cellStyle name="Normal 3 10" xfId="25988"/>
    <cellStyle name="Normal 3 11" xfId="26091"/>
    <cellStyle name="Normal 3 12" xfId="25642"/>
    <cellStyle name="Normal 3 2" xfId="784"/>
    <cellStyle name="Normal 3 2 10" xfId="23966"/>
    <cellStyle name="Normal 3 2 11" xfId="5366"/>
    <cellStyle name="Normal 3 2 12" xfId="32509"/>
    <cellStyle name="Normal 3 2 2" xfId="785"/>
    <cellStyle name="Normal 3 2 2 2" xfId="5368"/>
    <cellStyle name="Normal 3 2 2 2 2" xfId="5369"/>
    <cellStyle name="Normal 3 2 2 2 2 2" xfId="7911"/>
    <cellStyle name="Normal 3 2 2 2 2 3" xfId="14785"/>
    <cellStyle name="Normal 3 2 2 2 2 4" xfId="19481"/>
    <cellStyle name="Normal 3 2 2 2 2 5" xfId="23969"/>
    <cellStyle name="Normal 3 2 2 2 3" xfId="7910"/>
    <cellStyle name="Normal 3 2 2 2 4" xfId="14784"/>
    <cellStyle name="Normal 3 2 2 2 5" xfId="19480"/>
    <cellStyle name="Normal 3 2 2 2 6" xfId="23968"/>
    <cellStyle name="Normal 3 2 2 2 7" xfId="25894"/>
    <cellStyle name="Normal 3 2 2 3" xfId="5370"/>
    <cellStyle name="Normal 3 2 2 3 2" xfId="7912"/>
    <cellStyle name="Normal 3 2 2 3 3" xfId="14786"/>
    <cellStyle name="Normal 3 2 2 3 4" xfId="19482"/>
    <cellStyle name="Normal 3 2 2 3 5" xfId="23970"/>
    <cellStyle name="Normal 3 2 2 4" xfId="7909"/>
    <cellStyle name="Normal 3 2 2 5" xfId="14783"/>
    <cellStyle name="Normal 3 2 2 6" xfId="19479"/>
    <cellStyle name="Normal 3 2 2 7" xfId="23967"/>
    <cellStyle name="Normal 3 2 2 8" xfId="5367"/>
    <cellStyle name="Normal 3 2 2 9" xfId="25893"/>
    <cellStyle name="Normal 3 2 3" xfId="5371"/>
    <cellStyle name="Normal 3 2 3 2" xfId="5372"/>
    <cellStyle name="Normal 3 2 3 2 2" xfId="7914"/>
    <cellStyle name="Normal 3 2 3 2 3" xfId="14788"/>
    <cellStyle name="Normal 3 2 3 2 4" xfId="19484"/>
    <cellStyle name="Normal 3 2 3 2 5" xfId="23972"/>
    <cellStyle name="Normal 3 2 3 2 6" xfId="26037"/>
    <cellStyle name="Normal 3 2 3 3" xfId="7913"/>
    <cellStyle name="Normal 3 2 3 4" xfId="14787"/>
    <cellStyle name="Normal 3 2 3 5" xfId="19483"/>
    <cellStyle name="Normal 3 2 3 6" xfId="23971"/>
    <cellStyle name="Normal 3 2 3 7" xfId="25895"/>
    <cellStyle name="Normal 3 2 4" xfId="5373"/>
    <cellStyle name="Normal 3 2 4 2" xfId="5374"/>
    <cellStyle name="Normal 3 2 4 2 2" xfId="7916"/>
    <cellStyle name="Normal 3 2 4 2 3" xfId="14790"/>
    <cellStyle name="Normal 3 2 4 2 4" xfId="19486"/>
    <cellStyle name="Normal 3 2 4 2 5" xfId="23974"/>
    <cellStyle name="Normal 3 2 4 3" xfId="7915"/>
    <cellStyle name="Normal 3 2 4 4" xfId="14789"/>
    <cellStyle name="Normal 3 2 4 5" xfId="19485"/>
    <cellStyle name="Normal 3 2 4 6" xfId="23973"/>
    <cellStyle name="Normal 3 2 5" xfId="5375"/>
    <cellStyle name="Normal 3 2 5 2" xfId="5376"/>
    <cellStyle name="Normal 3 2 5 2 2" xfId="7918"/>
    <cellStyle name="Normal 3 2 5 2 3" xfId="14792"/>
    <cellStyle name="Normal 3 2 5 2 4" xfId="19488"/>
    <cellStyle name="Normal 3 2 5 2 5" xfId="23976"/>
    <cellStyle name="Normal 3 2 5 3" xfId="7917"/>
    <cellStyle name="Normal 3 2 5 4" xfId="14791"/>
    <cellStyle name="Normal 3 2 5 5" xfId="19487"/>
    <cellStyle name="Normal 3 2 5 6" xfId="23975"/>
    <cellStyle name="Normal 3 2 6" xfId="5377"/>
    <cellStyle name="Normal 3 2 6 2" xfId="7919"/>
    <cellStyle name="Normal 3 2 6 3" xfId="14793"/>
    <cellStyle name="Normal 3 2 6 4" xfId="19489"/>
    <cellStyle name="Normal 3 2 6 5" xfId="23977"/>
    <cellStyle name="Normal 3 2 7" xfId="7908"/>
    <cellStyle name="Normal 3 2 8" xfId="14782"/>
    <cellStyle name="Normal 3 2 9" xfId="19478"/>
    <cellStyle name="Normal 3 3" xfId="786"/>
    <cellStyle name="Normal 3 3 10" xfId="5378"/>
    <cellStyle name="Normal 3 3 11" xfId="25896"/>
    <cellStyle name="Normal 3 3 2" xfId="787"/>
    <cellStyle name="Normal 3 3 2 2" xfId="5379"/>
    <cellStyle name="Normal 3 3 2 2 2" xfId="26039"/>
    <cellStyle name="Normal 3 3 2 3" xfId="25897"/>
    <cellStyle name="Normal 3 3 3" xfId="5380"/>
    <cellStyle name="Normal 3 3 3 2" xfId="5381"/>
    <cellStyle name="Normal 3 3 3 2 2" xfId="7923"/>
    <cellStyle name="Normal 3 3 3 2 3" xfId="14797"/>
    <cellStyle name="Normal 3 3 3 2 4" xfId="19493"/>
    <cellStyle name="Normal 3 3 3 2 5" xfId="23981"/>
    <cellStyle name="Normal 3 3 3 3" xfId="7922"/>
    <cellStyle name="Normal 3 3 3 4" xfId="14796"/>
    <cellStyle name="Normal 3 3 3 5" xfId="19492"/>
    <cellStyle name="Normal 3 3 3 6" xfId="23980"/>
    <cellStyle name="Normal 3 3 3 7" xfId="26038"/>
    <cellStyle name="Normal 3 3 4" xfId="5382"/>
    <cellStyle name="Normal 3 3 4 2" xfId="5383"/>
    <cellStyle name="Normal 3 3 4 2 2" xfId="7925"/>
    <cellStyle name="Normal 3 3 4 2 3" xfId="14799"/>
    <cellStyle name="Normal 3 3 4 2 4" xfId="19495"/>
    <cellStyle name="Normal 3 3 4 2 5" xfId="23983"/>
    <cellStyle name="Normal 3 3 4 3" xfId="7924"/>
    <cellStyle name="Normal 3 3 4 4" xfId="14798"/>
    <cellStyle name="Normal 3 3 4 5" xfId="19494"/>
    <cellStyle name="Normal 3 3 4 6" xfId="23982"/>
    <cellStyle name="Normal 3 3 4 7" xfId="26243"/>
    <cellStyle name="Normal 3 3 5" xfId="5384"/>
    <cellStyle name="Normal 3 3 5 2" xfId="7926"/>
    <cellStyle name="Normal 3 3 5 3" xfId="14800"/>
    <cellStyle name="Normal 3 3 5 4" xfId="19496"/>
    <cellStyle name="Normal 3 3 5 5" xfId="23984"/>
    <cellStyle name="Normal 3 3 6" xfId="7920"/>
    <cellStyle name="Normal 3 3 7" xfId="14794"/>
    <cellStyle name="Normal 3 3 8" xfId="19490"/>
    <cellStyle name="Normal 3 3 9" xfId="23978"/>
    <cellStyle name="Normal 3 4" xfId="5385"/>
    <cellStyle name="Normal 3 4 2" xfId="5386"/>
    <cellStyle name="Normal 3 4 2 2" xfId="7928"/>
    <cellStyle name="Normal 3 4 2 3" xfId="14802"/>
    <cellStyle name="Normal 3 4 2 4" xfId="19498"/>
    <cellStyle name="Normal 3 4 2 5" xfId="23986"/>
    <cellStyle name="Normal 3 4 3" xfId="7927"/>
    <cellStyle name="Normal 3 4 4" xfId="14801"/>
    <cellStyle name="Normal 3 4 5" xfId="19497"/>
    <cellStyle name="Normal 3 4 6" xfId="23985"/>
    <cellStyle name="Normal 3 4 7" xfId="25898"/>
    <cellStyle name="Normal 3 5" xfId="5404"/>
    <cellStyle name="Normal 3 5 2" xfId="26040"/>
    <cellStyle name="Normal 3 5 3" xfId="25899"/>
    <cellStyle name="Normal 3 6" xfId="2901"/>
    <cellStyle name="Normal 3 6 2" xfId="25900"/>
    <cellStyle name="Normal 3 7" xfId="25959"/>
    <cellStyle name="Normal 3 7 2" xfId="26049"/>
    <cellStyle name="Normal 3 8" xfId="25975"/>
    <cellStyle name="Normal 3 8 2" xfId="26061"/>
    <cellStyle name="Normal 3 9" xfId="25981"/>
    <cellStyle name="Normal 3 9 2" xfId="26066"/>
    <cellStyle name="Normal 3_Attach O, GG, Support -New Method 2-14-11" xfId="788"/>
    <cellStyle name="Normal 30" xfId="789"/>
    <cellStyle name="Normal 30 2" xfId="2154"/>
    <cellStyle name="Normal 30 2 2" xfId="27693"/>
    <cellStyle name="Normal 30 3" xfId="25901"/>
    <cellStyle name="Normal 304 3" xfId="26090"/>
    <cellStyle name="Normal 31" xfId="790"/>
    <cellStyle name="Normal 31 2" xfId="2155"/>
    <cellStyle name="Normal 31 2 2" xfId="27694"/>
    <cellStyle name="Normal 31 3" xfId="25902"/>
    <cellStyle name="Normal 32" xfId="791"/>
    <cellStyle name="Normal 32 2" xfId="2156"/>
    <cellStyle name="Normal 32 2 2" xfId="27696"/>
    <cellStyle name="Normal 32 3" xfId="24910"/>
    <cellStyle name="Normal 32 3 2" xfId="27695"/>
    <cellStyle name="Normal 32 4" xfId="25903"/>
    <cellStyle name="Normal 33" xfId="792"/>
    <cellStyle name="Normal 33 2" xfId="2157"/>
    <cellStyle name="Normal 33 2 2" xfId="27698"/>
    <cellStyle name="Normal 33 3" xfId="27697"/>
    <cellStyle name="Normal 33 4" xfId="25904"/>
    <cellStyle name="Normal 34" xfId="793"/>
    <cellStyle name="Normal 34 2" xfId="2158"/>
    <cellStyle name="Normal 34 2 2" xfId="27699"/>
    <cellStyle name="Normal 34 3" xfId="25954"/>
    <cellStyle name="Normal 35" xfId="794"/>
    <cellStyle name="Normal 35 2" xfId="2159"/>
    <cellStyle name="Normal 35 3" xfId="25955"/>
    <cellStyle name="Normal 36" xfId="795"/>
    <cellStyle name="Normal 36 2" xfId="2160"/>
    <cellStyle name="Normal 36 2 2" xfId="26051"/>
    <cellStyle name="Normal 36 3" xfId="25961"/>
    <cellStyle name="Normal 37" xfId="796"/>
    <cellStyle name="Normal 37 2" xfId="2161"/>
    <cellStyle name="Normal 37 2 2" xfId="26053"/>
    <cellStyle name="Normal 37 3" xfId="25963"/>
    <cellStyle name="Normal 38" xfId="797"/>
    <cellStyle name="Normal 38 2" xfId="2162"/>
    <cellStyle name="Normal 38 2 2" xfId="26055"/>
    <cellStyle name="Normal 38 3" xfId="25965"/>
    <cellStyle name="Normal 39" xfId="798"/>
    <cellStyle name="Normal 39 2" xfId="2163"/>
    <cellStyle name="Normal 39 3" xfId="25968"/>
    <cellStyle name="Normal 4" xfId="799"/>
    <cellStyle name="Normal 4 10" xfId="27700"/>
    <cellStyle name="Normal 4 10 2" xfId="27701"/>
    <cellStyle name="Normal 4 10 2 2" xfId="27702"/>
    <cellStyle name="Normal 4 10 2 2 2" xfId="27703"/>
    <cellStyle name="Normal 4 10 2 2 2 2" xfId="27704"/>
    <cellStyle name="Normal 4 10 2 2 2 3" xfId="27705"/>
    <cellStyle name="Normal 4 10 2 2 3" xfId="27706"/>
    <cellStyle name="Normal 4 10 2 2 4" xfId="27707"/>
    <cellStyle name="Normal 4 10 2 2 5" xfId="27708"/>
    <cellStyle name="Normal 4 10 2 3" xfId="27709"/>
    <cellStyle name="Normal 4 10 2 3 2" xfId="27710"/>
    <cellStyle name="Normal 4 10 2 3 2 2" xfId="27711"/>
    <cellStyle name="Normal 4 10 2 3 2 3" xfId="27712"/>
    <cellStyle name="Normal 4 10 2 3 3" xfId="27713"/>
    <cellStyle name="Normal 4 10 2 3 4" xfId="27714"/>
    <cellStyle name="Normal 4 10 2 3 5" xfId="27715"/>
    <cellStyle name="Normal 4 10 2 4" xfId="27716"/>
    <cellStyle name="Normal 4 10 2 4 2" xfId="27717"/>
    <cellStyle name="Normal 4 10 2 4 3" xfId="27718"/>
    <cellStyle name="Normal 4 10 2 5" xfId="27719"/>
    <cellStyle name="Normal 4 10 2 6" xfId="27720"/>
    <cellStyle name="Normal 4 10 2 7" xfId="27721"/>
    <cellStyle name="Normal 4 10 3" xfId="27722"/>
    <cellStyle name="Normal 4 10 3 2" xfId="27723"/>
    <cellStyle name="Normal 4 10 3 2 2" xfId="27724"/>
    <cellStyle name="Normal 4 10 3 2 3" xfId="27725"/>
    <cellStyle name="Normal 4 10 3 3" xfId="27726"/>
    <cellStyle name="Normal 4 10 3 4" xfId="27727"/>
    <cellStyle name="Normal 4 10 3 5" xfId="27728"/>
    <cellStyle name="Normal 4 10 4" xfId="27729"/>
    <cellStyle name="Normal 4 10 4 2" xfId="27730"/>
    <cellStyle name="Normal 4 10 4 2 2" xfId="27731"/>
    <cellStyle name="Normal 4 10 4 2 3" xfId="27732"/>
    <cellStyle name="Normal 4 10 4 3" xfId="27733"/>
    <cellStyle name="Normal 4 10 4 4" xfId="27734"/>
    <cellStyle name="Normal 4 10 4 5" xfId="27735"/>
    <cellStyle name="Normal 4 10 5" xfId="27736"/>
    <cellStyle name="Normal 4 10 5 2" xfId="27737"/>
    <cellStyle name="Normal 4 10 5 3" xfId="27738"/>
    <cellStyle name="Normal 4 10 6" xfId="27739"/>
    <cellStyle name="Normal 4 10 7" xfId="27740"/>
    <cellStyle name="Normal 4 10 8" xfId="27741"/>
    <cellStyle name="Normal 4 11" xfId="27742"/>
    <cellStyle name="Normal 4 11 2" xfId="27743"/>
    <cellStyle name="Normal 4 11 2 2" xfId="27744"/>
    <cellStyle name="Normal 4 11 2 2 2" xfId="27745"/>
    <cellStyle name="Normal 4 11 2 2 3" xfId="27746"/>
    <cellStyle name="Normal 4 11 2 3" xfId="27747"/>
    <cellStyle name="Normal 4 11 2 4" xfId="27748"/>
    <cellStyle name="Normal 4 11 2 5" xfId="27749"/>
    <cellStyle name="Normal 4 11 3" xfId="27750"/>
    <cellStyle name="Normal 4 11 3 2" xfId="27751"/>
    <cellStyle name="Normal 4 11 3 2 2" xfId="27752"/>
    <cellStyle name="Normal 4 11 3 2 3" xfId="27753"/>
    <cellStyle name="Normal 4 11 3 3" xfId="27754"/>
    <cellStyle name="Normal 4 11 3 4" xfId="27755"/>
    <cellStyle name="Normal 4 11 3 5" xfId="27756"/>
    <cellStyle name="Normal 4 11 4" xfId="27757"/>
    <cellStyle name="Normal 4 11 4 2" xfId="27758"/>
    <cellStyle name="Normal 4 11 4 3" xfId="27759"/>
    <cellStyle name="Normal 4 11 5" xfId="27760"/>
    <cellStyle name="Normal 4 11 6" xfId="27761"/>
    <cellStyle name="Normal 4 11 7" xfId="27762"/>
    <cellStyle name="Normal 4 12" xfId="27763"/>
    <cellStyle name="Normal 4 12 2" xfId="27764"/>
    <cellStyle name="Normal 4 12 2 2" xfId="27765"/>
    <cellStyle name="Normal 4 12 2 2 2" xfId="27766"/>
    <cellStyle name="Normal 4 12 2 2 3" xfId="27767"/>
    <cellStyle name="Normal 4 12 2 3" xfId="27768"/>
    <cellStyle name="Normal 4 12 2 4" xfId="27769"/>
    <cellStyle name="Normal 4 12 2 5" xfId="27770"/>
    <cellStyle name="Normal 4 12 3" xfId="27771"/>
    <cellStyle name="Normal 4 12 3 2" xfId="27772"/>
    <cellStyle name="Normal 4 12 3 2 2" xfId="27773"/>
    <cellStyle name="Normal 4 12 3 2 3" xfId="27774"/>
    <cellStyle name="Normal 4 12 3 3" xfId="27775"/>
    <cellStyle name="Normal 4 12 3 4" xfId="27776"/>
    <cellStyle name="Normal 4 12 3 5" xfId="27777"/>
    <cellStyle name="Normal 4 12 4" xfId="27778"/>
    <cellStyle name="Normal 4 12 4 2" xfId="27779"/>
    <cellStyle name="Normal 4 12 4 3" xfId="27780"/>
    <cellStyle name="Normal 4 12 5" xfId="27781"/>
    <cellStyle name="Normal 4 12 6" xfId="27782"/>
    <cellStyle name="Normal 4 12 7" xfId="27783"/>
    <cellStyle name="Normal 4 13" xfId="27784"/>
    <cellStyle name="Normal 4 13 2" xfId="27785"/>
    <cellStyle name="Normal 4 13 2 2" xfId="27786"/>
    <cellStyle name="Normal 4 13 2 3" xfId="27787"/>
    <cellStyle name="Normal 4 13 3" xfId="27788"/>
    <cellStyle name="Normal 4 13 4" xfId="27789"/>
    <cellStyle name="Normal 4 13 5" xfId="27790"/>
    <cellStyle name="Normal 4 14" xfId="27791"/>
    <cellStyle name="Normal 4 14 2" xfId="27792"/>
    <cellStyle name="Normal 4 14 2 2" xfId="27793"/>
    <cellStyle name="Normal 4 14 2 3" xfId="27794"/>
    <cellStyle name="Normal 4 14 3" xfId="27795"/>
    <cellStyle name="Normal 4 14 4" xfId="27796"/>
    <cellStyle name="Normal 4 14 5" xfId="27797"/>
    <cellStyle name="Normal 4 15 2 3" xfId="26082"/>
    <cellStyle name="Normal 4 2" xfId="800"/>
    <cellStyle name="Normal 4 2 10" xfId="27798"/>
    <cellStyle name="Normal 4 2 10 2" xfId="27799"/>
    <cellStyle name="Normal 4 2 10 2 2" xfId="27800"/>
    <cellStyle name="Normal 4 2 10 2 2 2" xfId="27801"/>
    <cellStyle name="Normal 4 2 10 2 2 3" xfId="27802"/>
    <cellStyle name="Normal 4 2 10 2 3" xfId="27803"/>
    <cellStyle name="Normal 4 2 10 2 4" xfId="27804"/>
    <cellStyle name="Normal 4 2 10 2 5" xfId="27805"/>
    <cellStyle name="Normal 4 2 10 3" xfId="27806"/>
    <cellStyle name="Normal 4 2 10 3 2" xfId="27807"/>
    <cellStyle name="Normal 4 2 10 3 2 2" xfId="27808"/>
    <cellStyle name="Normal 4 2 10 3 2 3" xfId="27809"/>
    <cellStyle name="Normal 4 2 10 3 3" xfId="27810"/>
    <cellStyle name="Normal 4 2 10 3 4" xfId="27811"/>
    <cellStyle name="Normal 4 2 10 3 5" xfId="27812"/>
    <cellStyle name="Normal 4 2 10 4" xfId="27813"/>
    <cellStyle name="Normal 4 2 10 4 2" xfId="27814"/>
    <cellStyle name="Normal 4 2 10 4 3" xfId="27815"/>
    <cellStyle name="Normal 4 2 10 5" xfId="27816"/>
    <cellStyle name="Normal 4 2 10 6" xfId="27817"/>
    <cellStyle name="Normal 4 2 10 7" xfId="27818"/>
    <cellStyle name="Normal 4 2 11" xfId="27819"/>
    <cellStyle name="Normal 4 2 11 2" xfId="27820"/>
    <cellStyle name="Normal 4 2 11 2 2" xfId="27821"/>
    <cellStyle name="Normal 4 2 11 2 3" xfId="27822"/>
    <cellStyle name="Normal 4 2 11 3" xfId="27823"/>
    <cellStyle name="Normal 4 2 11 4" xfId="27824"/>
    <cellStyle name="Normal 4 2 11 5" xfId="27825"/>
    <cellStyle name="Normal 4 2 12" xfId="27826"/>
    <cellStyle name="Normal 4 2 12 2" xfId="27827"/>
    <cellStyle name="Normal 4 2 12 2 2" xfId="27828"/>
    <cellStyle name="Normal 4 2 12 2 3" xfId="27829"/>
    <cellStyle name="Normal 4 2 12 3" xfId="27830"/>
    <cellStyle name="Normal 4 2 12 4" xfId="27831"/>
    <cellStyle name="Normal 4 2 12 5" xfId="27832"/>
    <cellStyle name="Normal 4 2 2" xfId="801"/>
    <cellStyle name="Normal 4 2 2 10" xfId="27833"/>
    <cellStyle name="Normal 4 2 2 10 2" xfId="27834"/>
    <cellStyle name="Normal 4 2 2 10 2 2" xfId="27835"/>
    <cellStyle name="Normal 4 2 2 10 2 3" xfId="27836"/>
    <cellStyle name="Normal 4 2 2 10 3" xfId="27837"/>
    <cellStyle name="Normal 4 2 2 10 4" xfId="27838"/>
    <cellStyle name="Normal 4 2 2 10 5" xfId="27839"/>
    <cellStyle name="Normal 4 2 2 11" xfId="27840"/>
    <cellStyle name="Normal 4 2 2 11 2" xfId="27841"/>
    <cellStyle name="Normal 4 2 2 11 3" xfId="27842"/>
    <cellStyle name="Normal 4 2 2 12" xfId="27843"/>
    <cellStyle name="Normal 4 2 2 13" xfId="27844"/>
    <cellStyle name="Normal 4 2 2 14" xfId="27845"/>
    <cellStyle name="Normal 4 2 2 2" xfId="802"/>
    <cellStyle name="Normal 4 2 2 2 10" xfId="27847"/>
    <cellStyle name="Normal 4 2 2 2 10 2" xfId="27848"/>
    <cellStyle name="Normal 4 2 2 2 10 3" xfId="27849"/>
    <cellStyle name="Normal 4 2 2 2 11" xfId="27850"/>
    <cellStyle name="Normal 4 2 2 2 12" xfId="27851"/>
    <cellStyle name="Normal 4 2 2 2 13" xfId="27852"/>
    <cellStyle name="Normal 4 2 2 2 14" xfId="27846"/>
    <cellStyle name="Normal 4 2 2 2 2" xfId="5387"/>
    <cellStyle name="Normal 4 2 2 2 2 10" xfId="27853"/>
    <cellStyle name="Normal 4 2 2 2 2 2" xfId="27854"/>
    <cellStyle name="Normal 4 2 2 2 2 2 2" xfId="27855"/>
    <cellStyle name="Normal 4 2 2 2 2 2 2 2" xfId="27856"/>
    <cellStyle name="Normal 4 2 2 2 2 2 2 2 2" xfId="27857"/>
    <cellStyle name="Normal 4 2 2 2 2 2 2 2 2 2" xfId="27858"/>
    <cellStyle name="Normal 4 2 2 2 2 2 2 2 2 3" xfId="27859"/>
    <cellStyle name="Normal 4 2 2 2 2 2 2 2 3" xfId="27860"/>
    <cellStyle name="Normal 4 2 2 2 2 2 2 2 4" xfId="27861"/>
    <cellStyle name="Normal 4 2 2 2 2 2 2 2 5" xfId="27862"/>
    <cellStyle name="Normal 4 2 2 2 2 2 2 3" xfId="27863"/>
    <cellStyle name="Normal 4 2 2 2 2 2 2 3 2" xfId="27864"/>
    <cellStyle name="Normal 4 2 2 2 2 2 2 3 2 2" xfId="27865"/>
    <cellStyle name="Normal 4 2 2 2 2 2 2 3 2 3" xfId="27866"/>
    <cellStyle name="Normal 4 2 2 2 2 2 2 3 3" xfId="27867"/>
    <cellStyle name="Normal 4 2 2 2 2 2 2 3 4" xfId="27868"/>
    <cellStyle name="Normal 4 2 2 2 2 2 2 3 5" xfId="27869"/>
    <cellStyle name="Normal 4 2 2 2 2 2 2 4" xfId="27870"/>
    <cellStyle name="Normal 4 2 2 2 2 2 2 4 2" xfId="27871"/>
    <cellStyle name="Normal 4 2 2 2 2 2 2 4 3" xfId="27872"/>
    <cellStyle name="Normal 4 2 2 2 2 2 2 5" xfId="27873"/>
    <cellStyle name="Normal 4 2 2 2 2 2 2 6" xfId="27874"/>
    <cellStyle name="Normal 4 2 2 2 2 2 2 7" xfId="27875"/>
    <cellStyle name="Normal 4 2 2 2 2 2 3" xfId="27876"/>
    <cellStyle name="Normal 4 2 2 2 2 2 3 2" xfId="27877"/>
    <cellStyle name="Normal 4 2 2 2 2 2 3 2 2" xfId="27878"/>
    <cellStyle name="Normal 4 2 2 2 2 2 3 2 3" xfId="27879"/>
    <cellStyle name="Normal 4 2 2 2 2 2 3 3" xfId="27880"/>
    <cellStyle name="Normal 4 2 2 2 2 2 3 4" xfId="27881"/>
    <cellStyle name="Normal 4 2 2 2 2 2 3 5" xfId="27882"/>
    <cellStyle name="Normal 4 2 2 2 2 2 4" xfId="27883"/>
    <cellStyle name="Normal 4 2 2 2 2 2 4 2" xfId="27884"/>
    <cellStyle name="Normal 4 2 2 2 2 2 4 2 2" xfId="27885"/>
    <cellStyle name="Normal 4 2 2 2 2 2 4 2 3" xfId="27886"/>
    <cellStyle name="Normal 4 2 2 2 2 2 4 3" xfId="27887"/>
    <cellStyle name="Normal 4 2 2 2 2 2 4 4" xfId="27888"/>
    <cellStyle name="Normal 4 2 2 2 2 2 4 5" xfId="27889"/>
    <cellStyle name="Normal 4 2 2 2 2 2 5" xfId="27890"/>
    <cellStyle name="Normal 4 2 2 2 2 2 5 2" xfId="27891"/>
    <cellStyle name="Normal 4 2 2 2 2 2 5 3" xfId="27892"/>
    <cellStyle name="Normal 4 2 2 2 2 2 6" xfId="27893"/>
    <cellStyle name="Normal 4 2 2 2 2 2 7" xfId="27894"/>
    <cellStyle name="Normal 4 2 2 2 2 2 8" xfId="27895"/>
    <cellStyle name="Normal 4 2 2 2 2 3" xfId="27896"/>
    <cellStyle name="Normal 4 2 2 2 2 3 2" xfId="27897"/>
    <cellStyle name="Normal 4 2 2 2 2 3 2 2" xfId="27898"/>
    <cellStyle name="Normal 4 2 2 2 2 3 2 2 2" xfId="27899"/>
    <cellStyle name="Normal 4 2 2 2 2 3 2 2 3" xfId="27900"/>
    <cellStyle name="Normal 4 2 2 2 2 3 2 3" xfId="27901"/>
    <cellStyle name="Normal 4 2 2 2 2 3 2 4" xfId="27902"/>
    <cellStyle name="Normal 4 2 2 2 2 3 2 5" xfId="27903"/>
    <cellStyle name="Normal 4 2 2 2 2 3 3" xfId="27904"/>
    <cellStyle name="Normal 4 2 2 2 2 3 3 2" xfId="27905"/>
    <cellStyle name="Normal 4 2 2 2 2 3 3 2 2" xfId="27906"/>
    <cellStyle name="Normal 4 2 2 2 2 3 3 2 3" xfId="27907"/>
    <cellStyle name="Normal 4 2 2 2 2 3 3 3" xfId="27908"/>
    <cellStyle name="Normal 4 2 2 2 2 3 3 4" xfId="27909"/>
    <cellStyle name="Normal 4 2 2 2 2 3 3 5" xfId="27910"/>
    <cellStyle name="Normal 4 2 2 2 2 3 4" xfId="27911"/>
    <cellStyle name="Normal 4 2 2 2 2 3 4 2" xfId="27912"/>
    <cellStyle name="Normal 4 2 2 2 2 3 4 3" xfId="27913"/>
    <cellStyle name="Normal 4 2 2 2 2 3 5" xfId="27914"/>
    <cellStyle name="Normal 4 2 2 2 2 3 6" xfId="27915"/>
    <cellStyle name="Normal 4 2 2 2 2 3 7" xfId="27916"/>
    <cellStyle name="Normal 4 2 2 2 2 4" xfId="27917"/>
    <cellStyle name="Normal 4 2 2 2 2 4 2" xfId="27918"/>
    <cellStyle name="Normal 4 2 2 2 2 4 2 2" xfId="27919"/>
    <cellStyle name="Normal 4 2 2 2 2 4 2 3" xfId="27920"/>
    <cellStyle name="Normal 4 2 2 2 2 4 3" xfId="27921"/>
    <cellStyle name="Normal 4 2 2 2 2 4 4" xfId="27922"/>
    <cellStyle name="Normal 4 2 2 2 2 4 5" xfId="27923"/>
    <cellStyle name="Normal 4 2 2 2 2 5" xfId="27924"/>
    <cellStyle name="Normal 4 2 2 2 2 5 2" xfId="27925"/>
    <cellStyle name="Normal 4 2 2 2 2 5 2 2" xfId="27926"/>
    <cellStyle name="Normal 4 2 2 2 2 5 2 3" xfId="27927"/>
    <cellStyle name="Normal 4 2 2 2 2 5 3" xfId="27928"/>
    <cellStyle name="Normal 4 2 2 2 2 5 4" xfId="27929"/>
    <cellStyle name="Normal 4 2 2 2 2 5 5" xfId="27930"/>
    <cellStyle name="Normal 4 2 2 2 2 6" xfId="27931"/>
    <cellStyle name="Normal 4 2 2 2 2 6 2" xfId="27932"/>
    <cellStyle name="Normal 4 2 2 2 2 6 3" xfId="27933"/>
    <cellStyle name="Normal 4 2 2 2 2 7" xfId="27934"/>
    <cellStyle name="Normal 4 2 2 2 2 8" xfId="27935"/>
    <cellStyle name="Normal 4 2 2 2 2 9" xfId="27936"/>
    <cellStyle name="Normal 4 2 2 2 3" xfId="27937"/>
    <cellStyle name="Normal 4 2 2 2 3 2" xfId="27938"/>
    <cellStyle name="Normal 4 2 2 2 3 2 2" xfId="27939"/>
    <cellStyle name="Normal 4 2 2 2 3 2 2 2" xfId="27940"/>
    <cellStyle name="Normal 4 2 2 2 3 2 2 2 2" xfId="27941"/>
    <cellStyle name="Normal 4 2 2 2 3 2 2 2 2 2" xfId="27942"/>
    <cellStyle name="Normal 4 2 2 2 3 2 2 2 2 3" xfId="27943"/>
    <cellStyle name="Normal 4 2 2 2 3 2 2 2 3" xfId="27944"/>
    <cellStyle name="Normal 4 2 2 2 3 2 2 2 4" xfId="27945"/>
    <cellStyle name="Normal 4 2 2 2 3 2 2 2 5" xfId="27946"/>
    <cellStyle name="Normal 4 2 2 2 3 2 2 3" xfId="27947"/>
    <cellStyle name="Normal 4 2 2 2 3 2 2 3 2" xfId="27948"/>
    <cellStyle name="Normal 4 2 2 2 3 2 2 3 2 2" xfId="27949"/>
    <cellStyle name="Normal 4 2 2 2 3 2 2 3 2 3" xfId="27950"/>
    <cellStyle name="Normal 4 2 2 2 3 2 2 3 3" xfId="27951"/>
    <cellStyle name="Normal 4 2 2 2 3 2 2 3 4" xfId="27952"/>
    <cellStyle name="Normal 4 2 2 2 3 2 2 3 5" xfId="27953"/>
    <cellStyle name="Normal 4 2 2 2 3 2 2 4" xfId="27954"/>
    <cellStyle name="Normal 4 2 2 2 3 2 2 4 2" xfId="27955"/>
    <cellStyle name="Normal 4 2 2 2 3 2 2 4 3" xfId="27956"/>
    <cellStyle name="Normal 4 2 2 2 3 2 2 5" xfId="27957"/>
    <cellStyle name="Normal 4 2 2 2 3 2 2 6" xfId="27958"/>
    <cellStyle name="Normal 4 2 2 2 3 2 2 7" xfId="27959"/>
    <cellStyle name="Normal 4 2 2 2 3 2 3" xfId="27960"/>
    <cellStyle name="Normal 4 2 2 2 3 2 3 2" xfId="27961"/>
    <cellStyle name="Normal 4 2 2 2 3 2 3 2 2" xfId="27962"/>
    <cellStyle name="Normal 4 2 2 2 3 2 3 2 3" xfId="27963"/>
    <cellStyle name="Normal 4 2 2 2 3 2 3 3" xfId="27964"/>
    <cellStyle name="Normal 4 2 2 2 3 2 3 4" xfId="27965"/>
    <cellStyle name="Normal 4 2 2 2 3 2 3 5" xfId="27966"/>
    <cellStyle name="Normal 4 2 2 2 3 2 4" xfId="27967"/>
    <cellStyle name="Normal 4 2 2 2 3 2 4 2" xfId="27968"/>
    <cellStyle name="Normal 4 2 2 2 3 2 4 2 2" xfId="27969"/>
    <cellStyle name="Normal 4 2 2 2 3 2 4 2 3" xfId="27970"/>
    <cellStyle name="Normal 4 2 2 2 3 2 4 3" xfId="27971"/>
    <cellStyle name="Normal 4 2 2 2 3 2 4 4" xfId="27972"/>
    <cellStyle name="Normal 4 2 2 2 3 2 4 5" xfId="27973"/>
    <cellStyle name="Normal 4 2 2 2 3 2 5" xfId="27974"/>
    <cellStyle name="Normal 4 2 2 2 3 2 5 2" xfId="27975"/>
    <cellStyle name="Normal 4 2 2 2 3 2 5 3" xfId="27976"/>
    <cellStyle name="Normal 4 2 2 2 3 2 6" xfId="27977"/>
    <cellStyle name="Normal 4 2 2 2 3 2 7" xfId="27978"/>
    <cellStyle name="Normal 4 2 2 2 3 2 8" xfId="27979"/>
    <cellStyle name="Normal 4 2 2 2 3 3" xfId="27980"/>
    <cellStyle name="Normal 4 2 2 2 3 3 2" xfId="27981"/>
    <cellStyle name="Normal 4 2 2 2 3 3 2 2" xfId="27982"/>
    <cellStyle name="Normal 4 2 2 2 3 3 2 2 2" xfId="27983"/>
    <cellStyle name="Normal 4 2 2 2 3 3 2 2 3" xfId="27984"/>
    <cellStyle name="Normal 4 2 2 2 3 3 2 3" xfId="27985"/>
    <cellStyle name="Normal 4 2 2 2 3 3 2 4" xfId="27986"/>
    <cellStyle name="Normal 4 2 2 2 3 3 2 5" xfId="27987"/>
    <cellStyle name="Normal 4 2 2 2 3 3 3" xfId="27988"/>
    <cellStyle name="Normal 4 2 2 2 3 3 3 2" xfId="27989"/>
    <cellStyle name="Normal 4 2 2 2 3 3 3 2 2" xfId="27990"/>
    <cellStyle name="Normal 4 2 2 2 3 3 3 2 3" xfId="27991"/>
    <cellStyle name="Normal 4 2 2 2 3 3 3 3" xfId="27992"/>
    <cellStyle name="Normal 4 2 2 2 3 3 3 4" xfId="27993"/>
    <cellStyle name="Normal 4 2 2 2 3 3 3 5" xfId="27994"/>
    <cellStyle name="Normal 4 2 2 2 3 3 4" xfId="27995"/>
    <cellStyle name="Normal 4 2 2 2 3 3 4 2" xfId="27996"/>
    <cellStyle name="Normal 4 2 2 2 3 3 4 3" xfId="27997"/>
    <cellStyle name="Normal 4 2 2 2 3 3 5" xfId="27998"/>
    <cellStyle name="Normal 4 2 2 2 3 3 6" xfId="27999"/>
    <cellStyle name="Normal 4 2 2 2 3 3 7" xfId="28000"/>
    <cellStyle name="Normal 4 2 2 2 3 4" xfId="28001"/>
    <cellStyle name="Normal 4 2 2 2 3 4 2" xfId="28002"/>
    <cellStyle name="Normal 4 2 2 2 3 4 2 2" xfId="28003"/>
    <cellStyle name="Normal 4 2 2 2 3 4 2 3" xfId="28004"/>
    <cellStyle name="Normal 4 2 2 2 3 4 3" xfId="28005"/>
    <cellStyle name="Normal 4 2 2 2 3 4 4" xfId="28006"/>
    <cellStyle name="Normal 4 2 2 2 3 4 5" xfId="28007"/>
    <cellStyle name="Normal 4 2 2 2 3 5" xfId="28008"/>
    <cellStyle name="Normal 4 2 2 2 3 5 2" xfId="28009"/>
    <cellStyle name="Normal 4 2 2 2 3 5 2 2" xfId="28010"/>
    <cellStyle name="Normal 4 2 2 2 3 5 2 3" xfId="28011"/>
    <cellStyle name="Normal 4 2 2 2 3 5 3" xfId="28012"/>
    <cellStyle name="Normal 4 2 2 2 3 5 4" xfId="28013"/>
    <cellStyle name="Normal 4 2 2 2 3 5 5" xfId="28014"/>
    <cellStyle name="Normal 4 2 2 2 3 6" xfId="28015"/>
    <cellStyle name="Normal 4 2 2 2 3 6 2" xfId="28016"/>
    <cellStyle name="Normal 4 2 2 2 3 6 3" xfId="28017"/>
    <cellStyle name="Normal 4 2 2 2 3 7" xfId="28018"/>
    <cellStyle name="Normal 4 2 2 2 3 8" xfId="28019"/>
    <cellStyle name="Normal 4 2 2 2 3 9" xfId="28020"/>
    <cellStyle name="Normal 4 2 2 2 4" xfId="28021"/>
    <cellStyle name="Normal 4 2 2 2 4 2" xfId="28022"/>
    <cellStyle name="Normal 4 2 2 2 4 2 2" xfId="28023"/>
    <cellStyle name="Normal 4 2 2 2 4 2 2 2" xfId="28024"/>
    <cellStyle name="Normal 4 2 2 2 4 2 2 2 2" xfId="28025"/>
    <cellStyle name="Normal 4 2 2 2 4 2 2 2 2 2" xfId="28026"/>
    <cellStyle name="Normal 4 2 2 2 4 2 2 2 2 3" xfId="28027"/>
    <cellStyle name="Normal 4 2 2 2 4 2 2 2 3" xfId="28028"/>
    <cellStyle name="Normal 4 2 2 2 4 2 2 2 4" xfId="28029"/>
    <cellStyle name="Normal 4 2 2 2 4 2 2 2 5" xfId="28030"/>
    <cellStyle name="Normal 4 2 2 2 4 2 2 3" xfId="28031"/>
    <cellStyle name="Normal 4 2 2 2 4 2 2 3 2" xfId="28032"/>
    <cellStyle name="Normal 4 2 2 2 4 2 2 3 2 2" xfId="28033"/>
    <cellStyle name="Normal 4 2 2 2 4 2 2 3 2 3" xfId="28034"/>
    <cellStyle name="Normal 4 2 2 2 4 2 2 3 3" xfId="28035"/>
    <cellStyle name="Normal 4 2 2 2 4 2 2 3 4" xfId="28036"/>
    <cellStyle name="Normal 4 2 2 2 4 2 2 3 5" xfId="28037"/>
    <cellStyle name="Normal 4 2 2 2 4 2 2 4" xfId="28038"/>
    <cellStyle name="Normal 4 2 2 2 4 2 2 4 2" xfId="28039"/>
    <cellStyle name="Normal 4 2 2 2 4 2 2 4 3" xfId="28040"/>
    <cellStyle name="Normal 4 2 2 2 4 2 2 5" xfId="28041"/>
    <cellStyle name="Normal 4 2 2 2 4 2 2 6" xfId="28042"/>
    <cellStyle name="Normal 4 2 2 2 4 2 2 7" xfId="28043"/>
    <cellStyle name="Normal 4 2 2 2 4 2 3" xfId="28044"/>
    <cellStyle name="Normal 4 2 2 2 4 2 3 2" xfId="28045"/>
    <cellStyle name="Normal 4 2 2 2 4 2 3 2 2" xfId="28046"/>
    <cellStyle name="Normal 4 2 2 2 4 2 3 2 3" xfId="28047"/>
    <cellStyle name="Normal 4 2 2 2 4 2 3 3" xfId="28048"/>
    <cellStyle name="Normal 4 2 2 2 4 2 3 4" xfId="28049"/>
    <cellStyle name="Normal 4 2 2 2 4 2 3 5" xfId="28050"/>
    <cellStyle name="Normal 4 2 2 2 4 2 4" xfId="28051"/>
    <cellStyle name="Normal 4 2 2 2 4 2 4 2" xfId="28052"/>
    <cellStyle name="Normal 4 2 2 2 4 2 4 2 2" xfId="28053"/>
    <cellStyle name="Normal 4 2 2 2 4 2 4 2 3" xfId="28054"/>
    <cellStyle name="Normal 4 2 2 2 4 2 4 3" xfId="28055"/>
    <cellStyle name="Normal 4 2 2 2 4 2 4 4" xfId="28056"/>
    <cellStyle name="Normal 4 2 2 2 4 2 4 5" xfId="28057"/>
    <cellStyle name="Normal 4 2 2 2 4 2 5" xfId="28058"/>
    <cellStyle name="Normal 4 2 2 2 4 2 5 2" xfId="28059"/>
    <cellStyle name="Normal 4 2 2 2 4 2 5 3" xfId="28060"/>
    <cellStyle name="Normal 4 2 2 2 4 2 6" xfId="28061"/>
    <cellStyle name="Normal 4 2 2 2 4 2 7" xfId="28062"/>
    <cellStyle name="Normal 4 2 2 2 4 2 8" xfId="28063"/>
    <cellStyle name="Normal 4 2 2 2 4 3" xfId="28064"/>
    <cellStyle name="Normal 4 2 2 2 4 3 2" xfId="28065"/>
    <cellStyle name="Normal 4 2 2 2 4 3 2 2" xfId="28066"/>
    <cellStyle name="Normal 4 2 2 2 4 3 2 2 2" xfId="28067"/>
    <cellStyle name="Normal 4 2 2 2 4 3 2 2 3" xfId="28068"/>
    <cellStyle name="Normal 4 2 2 2 4 3 2 3" xfId="28069"/>
    <cellStyle name="Normal 4 2 2 2 4 3 2 4" xfId="28070"/>
    <cellStyle name="Normal 4 2 2 2 4 3 2 5" xfId="28071"/>
    <cellStyle name="Normal 4 2 2 2 4 3 3" xfId="28072"/>
    <cellStyle name="Normal 4 2 2 2 4 3 3 2" xfId="28073"/>
    <cellStyle name="Normal 4 2 2 2 4 3 3 2 2" xfId="28074"/>
    <cellStyle name="Normal 4 2 2 2 4 3 3 2 3" xfId="28075"/>
    <cellStyle name="Normal 4 2 2 2 4 3 3 3" xfId="28076"/>
    <cellStyle name="Normal 4 2 2 2 4 3 3 4" xfId="28077"/>
    <cellStyle name="Normal 4 2 2 2 4 3 3 5" xfId="28078"/>
    <cellStyle name="Normal 4 2 2 2 4 3 4" xfId="28079"/>
    <cellStyle name="Normal 4 2 2 2 4 3 4 2" xfId="28080"/>
    <cellStyle name="Normal 4 2 2 2 4 3 4 3" xfId="28081"/>
    <cellStyle name="Normal 4 2 2 2 4 3 5" xfId="28082"/>
    <cellStyle name="Normal 4 2 2 2 4 3 6" xfId="28083"/>
    <cellStyle name="Normal 4 2 2 2 4 3 7" xfId="28084"/>
    <cellStyle name="Normal 4 2 2 2 4 4" xfId="28085"/>
    <cellStyle name="Normal 4 2 2 2 4 4 2" xfId="28086"/>
    <cellStyle name="Normal 4 2 2 2 4 4 2 2" xfId="28087"/>
    <cellStyle name="Normal 4 2 2 2 4 4 2 3" xfId="28088"/>
    <cellStyle name="Normal 4 2 2 2 4 4 3" xfId="28089"/>
    <cellStyle name="Normal 4 2 2 2 4 4 4" xfId="28090"/>
    <cellStyle name="Normal 4 2 2 2 4 4 5" xfId="28091"/>
    <cellStyle name="Normal 4 2 2 2 4 5" xfId="28092"/>
    <cellStyle name="Normal 4 2 2 2 4 5 2" xfId="28093"/>
    <cellStyle name="Normal 4 2 2 2 4 5 2 2" xfId="28094"/>
    <cellStyle name="Normal 4 2 2 2 4 5 2 3" xfId="28095"/>
    <cellStyle name="Normal 4 2 2 2 4 5 3" xfId="28096"/>
    <cellStyle name="Normal 4 2 2 2 4 5 4" xfId="28097"/>
    <cellStyle name="Normal 4 2 2 2 4 5 5" xfId="28098"/>
    <cellStyle name="Normal 4 2 2 2 4 6" xfId="28099"/>
    <cellStyle name="Normal 4 2 2 2 4 6 2" xfId="28100"/>
    <cellStyle name="Normal 4 2 2 2 4 6 3" xfId="28101"/>
    <cellStyle name="Normal 4 2 2 2 4 7" xfId="28102"/>
    <cellStyle name="Normal 4 2 2 2 4 8" xfId="28103"/>
    <cellStyle name="Normal 4 2 2 2 4 9" xfId="28104"/>
    <cellStyle name="Normal 4 2 2 2 5" xfId="28105"/>
    <cellStyle name="Normal 4 2 2 2 5 2" xfId="28106"/>
    <cellStyle name="Normal 4 2 2 2 5 2 2" xfId="28107"/>
    <cellStyle name="Normal 4 2 2 2 5 2 2 2" xfId="28108"/>
    <cellStyle name="Normal 4 2 2 2 5 2 2 2 2" xfId="28109"/>
    <cellStyle name="Normal 4 2 2 2 5 2 2 2 3" xfId="28110"/>
    <cellStyle name="Normal 4 2 2 2 5 2 2 3" xfId="28111"/>
    <cellStyle name="Normal 4 2 2 2 5 2 2 4" xfId="28112"/>
    <cellStyle name="Normal 4 2 2 2 5 2 2 5" xfId="28113"/>
    <cellStyle name="Normal 4 2 2 2 5 2 3" xfId="28114"/>
    <cellStyle name="Normal 4 2 2 2 5 2 3 2" xfId="28115"/>
    <cellStyle name="Normal 4 2 2 2 5 2 3 2 2" xfId="28116"/>
    <cellStyle name="Normal 4 2 2 2 5 2 3 2 3" xfId="28117"/>
    <cellStyle name="Normal 4 2 2 2 5 2 3 3" xfId="28118"/>
    <cellStyle name="Normal 4 2 2 2 5 2 3 4" xfId="28119"/>
    <cellStyle name="Normal 4 2 2 2 5 2 3 5" xfId="28120"/>
    <cellStyle name="Normal 4 2 2 2 5 2 4" xfId="28121"/>
    <cellStyle name="Normal 4 2 2 2 5 2 4 2" xfId="28122"/>
    <cellStyle name="Normal 4 2 2 2 5 2 4 3" xfId="28123"/>
    <cellStyle name="Normal 4 2 2 2 5 2 5" xfId="28124"/>
    <cellStyle name="Normal 4 2 2 2 5 2 6" xfId="28125"/>
    <cellStyle name="Normal 4 2 2 2 5 2 7" xfId="28126"/>
    <cellStyle name="Normal 4 2 2 2 5 3" xfId="28127"/>
    <cellStyle name="Normal 4 2 2 2 5 3 2" xfId="28128"/>
    <cellStyle name="Normal 4 2 2 2 5 3 2 2" xfId="28129"/>
    <cellStyle name="Normal 4 2 2 2 5 3 2 3" xfId="28130"/>
    <cellStyle name="Normal 4 2 2 2 5 3 3" xfId="28131"/>
    <cellStyle name="Normal 4 2 2 2 5 3 4" xfId="28132"/>
    <cellStyle name="Normal 4 2 2 2 5 3 5" xfId="28133"/>
    <cellStyle name="Normal 4 2 2 2 5 4" xfId="28134"/>
    <cellStyle name="Normal 4 2 2 2 5 4 2" xfId="28135"/>
    <cellStyle name="Normal 4 2 2 2 5 4 2 2" xfId="28136"/>
    <cellStyle name="Normal 4 2 2 2 5 4 2 3" xfId="28137"/>
    <cellStyle name="Normal 4 2 2 2 5 4 3" xfId="28138"/>
    <cellStyle name="Normal 4 2 2 2 5 4 4" xfId="28139"/>
    <cellStyle name="Normal 4 2 2 2 5 4 5" xfId="28140"/>
    <cellStyle name="Normal 4 2 2 2 5 5" xfId="28141"/>
    <cellStyle name="Normal 4 2 2 2 5 5 2" xfId="28142"/>
    <cellStyle name="Normal 4 2 2 2 5 5 3" xfId="28143"/>
    <cellStyle name="Normal 4 2 2 2 5 6" xfId="28144"/>
    <cellStyle name="Normal 4 2 2 2 5 7" xfId="28145"/>
    <cellStyle name="Normal 4 2 2 2 5 8" xfId="28146"/>
    <cellStyle name="Normal 4 2 2 2 6" xfId="28147"/>
    <cellStyle name="Normal 4 2 2 2 6 2" xfId="28148"/>
    <cellStyle name="Normal 4 2 2 2 6 2 2" xfId="28149"/>
    <cellStyle name="Normal 4 2 2 2 6 2 2 2" xfId="28150"/>
    <cellStyle name="Normal 4 2 2 2 6 2 2 3" xfId="28151"/>
    <cellStyle name="Normal 4 2 2 2 6 2 3" xfId="28152"/>
    <cellStyle name="Normal 4 2 2 2 6 2 4" xfId="28153"/>
    <cellStyle name="Normal 4 2 2 2 6 2 5" xfId="28154"/>
    <cellStyle name="Normal 4 2 2 2 6 3" xfId="28155"/>
    <cellStyle name="Normal 4 2 2 2 6 3 2" xfId="28156"/>
    <cellStyle name="Normal 4 2 2 2 6 3 2 2" xfId="28157"/>
    <cellStyle name="Normal 4 2 2 2 6 3 2 3" xfId="28158"/>
    <cellStyle name="Normal 4 2 2 2 6 3 3" xfId="28159"/>
    <cellStyle name="Normal 4 2 2 2 6 3 4" xfId="28160"/>
    <cellStyle name="Normal 4 2 2 2 6 3 5" xfId="28161"/>
    <cellStyle name="Normal 4 2 2 2 6 4" xfId="28162"/>
    <cellStyle name="Normal 4 2 2 2 6 4 2" xfId="28163"/>
    <cellStyle name="Normal 4 2 2 2 6 4 3" xfId="28164"/>
    <cellStyle name="Normal 4 2 2 2 6 5" xfId="28165"/>
    <cellStyle name="Normal 4 2 2 2 6 6" xfId="28166"/>
    <cellStyle name="Normal 4 2 2 2 6 7" xfId="28167"/>
    <cellStyle name="Normal 4 2 2 2 7" xfId="28168"/>
    <cellStyle name="Normal 4 2 2 2 7 2" xfId="28169"/>
    <cellStyle name="Normal 4 2 2 2 7 2 2" xfId="28170"/>
    <cellStyle name="Normal 4 2 2 2 7 2 2 2" xfId="28171"/>
    <cellStyle name="Normal 4 2 2 2 7 2 2 3" xfId="28172"/>
    <cellStyle name="Normal 4 2 2 2 7 2 3" xfId="28173"/>
    <cellStyle name="Normal 4 2 2 2 7 2 4" xfId="28174"/>
    <cellStyle name="Normal 4 2 2 2 7 2 5" xfId="28175"/>
    <cellStyle name="Normal 4 2 2 2 7 3" xfId="28176"/>
    <cellStyle name="Normal 4 2 2 2 7 3 2" xfId="28177"/>
    <cellStyle name="Normal 4 2 2 2 7 3 2 2" xfId="28178"/>
    <cellStyle name="Normal 4 2 2 2 7 3 2 3" xfId="28179"/>
    <cellStyle name="Normal 4 2 2 2 7 3 3" xfId="28180"/>
    <cellStyle name="Normal 4 2 2 2 7 3 4" xfId="28181"/>
    <cellStyle name="Normal 4 2 2 2 7 3 5" xfId="28182"/>
    <cellStyle name="Normal 4 2 2 2 7 4" xfId="28183"/>
    <cellStyle name="Normal 4 2 2 2 7 4 2" xfId="28184"/>
    <cellStyle name="Normal 4 2 2 2 7 4 3" xfId="28185"/>
    <cellStyle name="Normal 4 2 2 2 7 5" xfId="28186"/>
    <cellStyle name="Normal 4 2 2 2 7 6" xfId="28187"/>
    <cellStyle name="Normal 4 2 2 2 7 7" xfId="28188"/>
    <cellStyle name="Normal 4 2 2 2 8" xfId="28189"/>
    <cellStyle name="Normal 4 2 2 2 8 2" xfId="28190"/>
    <cellStyle name="Normal 4 2 2 2 8 2 2" xfId="28191"/>
    <cellStyle name="Normal 4 2 2 2 8 2 3" xfId="28192"/>
    <cellStyle name="Normal 4 2 2 2 8 3" xfId="28193"/>
    <cellStyle name="Normal 4 2 2 2 8 4" xfId="28194"/>
    <cellStyle name="Normal 4 2 2 2 8 5" xfId="28195"/>
    <cellStyle name="Normal 4 2 2 2 9" xfId="28196"/>
    <cellStyle name="Normal 4 2 2 2 9 2" xfId="28197"/>
    <cellStyle name="Normal 4 2 2 2 9 2 2" xfId="28198"/>
    <cellStyle name="Normal 4 2 2 2 9 2 3" xfId="28199"/>
    <cellStyle name="Normal 4 2 2 2 9 3" xfId="28200"/>
    <cellStyle name="Normal 4 2 2 2 9 4" xfId="28201"/>
    <cellStyle name="Normal 4 2 2 2 9 5" xfId="28202"/>
    <cellStyle name="Normal 4 2 2 3" xfId="28203"/>
    <cellStyle name="Normal 4 2 2 3 2" xfId="28204"/>
    <cellStyle name="Normal 4 2 2 3 2 2" xfId="28205"/>
    <cellStyle name="Normal 4 2 2 3 2 2 2" xfId="28206"/>
    <cellStyle name="Normal 4 2 2 3 2 2 2 2" xfId="28207"/>
    <cellStyle name="Normal 4 2 2 3 2 2 2 2 2" xfId="28208"/>
    <cellStyle name="Normal 4 2 2 3 2 2 2 2 3" xfId="28209"/>
    <cellStyle name="Normal 4 2 2 3 2 2 2 3" xfId="28210"/>
    <cellStyle name="Normal 4 2 2 3 2 2 2 4" xfId="28211"/>
    <cellStyle name="Normal 4 2 2 3 2 2 2 5" xfId="28212"/>
    <cellStyle name="Normal 4 2 2 3 2 2 3" xfId="28213"/>
    <cellStyle name="Normal 4 2 2 3 2 2 3 2" xfId="28214"/>
    <cellStyle name="Normal 4 2 2 3 2 2 3 2 2" xfId="28215"/>
    <cellStyle name="Normal 4 2 2 3 2 2 3 2 3" xfId="28216"/>
    <cellStyle name="Normal 4 2 2 3 2 2 3 3" xfId="28217"/>
    <cellStyle name="Normal 4 2 2 3 2 2 3 4" xfId="28218"/>
    <cellStyle name="Normal 4 2 2 3 2 2 3 5" xfId="28219"/>
    <cellStyle name="Normal 4 2 2 3 2 2 4" xfId="28220"/>
    <cellStyle name="Normal 4 2 2 3 2 2 4 2" xfId="28221"/>
    <cellStyle name="Normal 4 2 2 3 2 2 4 3" xfId="28222"/>
    <cellStyle name="Normal 4 2 2 3 2 2 5" xfId="28223"/>
    <cellStyle name="Normal 4 2 2 3 2 2 6" xfId="28224"/>
    <cellStyle name="Normal 4 2 2 3 2 2 7" xfId="28225"/>
    <cellStyle name="Normal 4 2 2 3 2 3" xfId="28226"/>
    <cellStyle name="Normal 4 2 2 3 2 3 2" xfId="28227"/>
    <cellStyle name="Normal 4 2 2 3 2 3 2 2" xfId="28228"/>
    <cellStyle name="Normal 4 2 2 3 2 3 2 3" xfId="28229"/>
    <cellStyle name="Normal 4 2 2 3 2 3 3" xfId="28230"/>
    <cellStyle name="Normal 4 2 2 3 2 3 4" xfId="28231"/>
    <cellStyle name="Normal 4 2 2 3 2 3 5" xfId="28232"/>
    <cellStyle name="Normal 4 2 2 3 2 4" xfId="28233"/>
    <cellStyle name="Normal 4 2 2 3 2 4 2" xfId="28234"/>
    <cellStyle name="Normal 4 2 2 3 2 4 2 2" xfId="28235"/>
    <cellStyle name="Normal 4 2 2 3 2 4 2 3" xfId="28236"/>
    <cellStyle name="Normal 4 2 2 3 2 4 3" xfId="28237"/>
    <cellStyle name="Normal 4 2 2 3 2 4 4" xfId="28238"/>
    <cellStyle name="Normal 4 2 2 3 2 4 5" xfId="28239"/>
    <cellStyle name="Normal 4 2 2 3 2 5" xfId="28240"/>
    <cellStyle name="Normal 4 2 2 3 2 5 2" xfId="28241"/>
    <cellStyle name="Normal 4 2 2 3 2 5 3" xfId="28242"/>
    <cellStyle name="Normal 4 2 2 3 2 6" xfId="28243"/>
    <cellStyle name="Normal 4 2 2 3 2 7" xfId="28244"/>
    <cellStyle name="Normal 4 2 2 3 2 8" xfId="28245"/>
    <cellStyle name="Normal 4 2 2 3 3" xfId="28246"/>
    <cellStyle name="Normal 4 2 2 3 3 2" xfId="28247"/>
    <cellStyle name="Normal 4 2 2 3 3 2 2" xfId="28248"/>
    <cellStyle name="Normal 4 2 2 3 3 2 2 2" xfId="28249"/>
    <cellStyle name="Normal 4 2 2 3 3 2 2 3" xfId="28250"/>
    <cellStyle name="Normal 4 2 2 3 3 2 3" xfId="28251"/>
    <cellStyle name="Normal 4 2 2 3 3 2 4" xfId="28252"/>
    <cellStyle name="Normal 4 2 2 3 3 2 5" xfId="28253"/>
    <cellStyle name="Normal 4 2 2 3 3 3" xfId="28254"/>
    <cellStyle name="Normal 4 2 2 3 3 3 2" xfId="28255"/>
    <cellStyle name="Normal 4 2 2 3 3 3 2 2" xfId="28256"/>
    <cellStyle name="Normal 4 2 2 3 3 3 2 3" xfId="28257"/>
    <cellStyle name="Normal 4 2 2 3 3 3 3" xfId="28258"/>
    <cellStyle name="Normal 4 2 2 3 3 3 4" xfId="28259"/>
    <cellStyle name="Normal 4 2 2 3 3 3 5" xfId="28260"/>
    <cellStyle name="Normal 4 2 2 3 3 4" xfId="28261"/>
    <cellStyle name="Normal 4 2 2 3 3 4 2" xfId="28262"/>
    <cellStyle name="Normal 4 2 2 3 3 4 3" xfId="28263"/>
    <cellStyle name="Normal 4 2 2 3 3 5" xfId="28264"/>
    <cellStyle name="Normal 4 2 2 3 3 6" xfId="28265"/>
    <cellStyle name="Normal 4 2 2 3 3 7" xfId="28266"/>
    <cellStyle name="Normal 4 2 2 3 4" xfId="28267"/>
    <cellStyle name="Normal 4 2 2 3 4 2" xfId="28268"/>
    <cellStyle name="Normal 4 2 2 3 4 2 2" xfId="28269"/>
    <cellStyle name="Normal 4 2 2 3 4 2 3" xfId="28270"/>
    <cellStyle name="Normal 4 2 2 3 4 3" xfId="28271"/>
    <cellStyle name="Normal 4 2 2 3 4 4" xfId="28272"/>
    <cellStyle name="Normal 4 2 2 3 4 5" xfId="28273"/>
    <cellStyle name="Normal 4 2 2 3 5" xfId="28274"/>
    <cellStyle name="Normal 4 2 2 3 5 2" xfId="28275"/>
    <cellStyle name="Normal 4 2 2 3 5 2 2" xfId="28276"/>
    <cellStyle name="Normal 4 2 2 3 5 2 3" xfId="28277"/>
    <cellStyle name="Normal 4 2 2 3 5 3" xfId="28278"/>
    <cellStyle name="Normal 4 2 2 3 5 4" xfId="28279"/>
    <cellStyle name="Normal 4 2 2 3 5 5" xfId="28280"/>
    <cellStyle name="Normal 4 2 2 3 6" xfId="28281"/>
    <cellStyle name="Normal 4 2 2 3 6 2" xfId="28282"/>
    <cellStyle name="Normal 4 2 2 3 6 3" xfId="28283"/>
    <cellStyle name="Normal 4 2 2 3 7" xfId="28284"/>
    <cellStyle name="Normal 4 2 2 3 8" xfId="28285"/>
    <cellStyle name="Normal 4 2 2 3 9" xfId="28286"/>
    <cellStyle name="Normal 4 2 2 4" xfId="28287"/>
    <cellStyle name="Normal 4 2 2 4 2" xfId="28288"/>
    <cellStyle name="Normal 4 2 2 4 2 2" xfId="28289"/>
    <cellStyle name="Normal 4 2 2 4 2 2 2" xfId="28290"/>
    <cellStyle name="Normal 4 2 2 4 2 2 2 2" xfId="28291"/>
    <cellStyle name="Normal 4 2 2 4 2 2 2 2 2" xfId="28292"/>
    <cellStyle name="Normal 4 2 2 4 2 2 2 2 3" xfId="28293"/>
    <cellStyle name="Normal 4 2 2 4 2 2 2 3" xfId="28294"/>
    <cellStyle name="Normal 4 2 2 4 2 2 2 4" xfId="28295"/>
    <cellStyle name="Normal 4 2 2 4 2 2 2 5" xfId="28296"/>
    <cellStyle name="Normal 4 2 2 4 2 2 3" xfId="28297"/>
    <cellStyle name="Normal 4 2 2 4 2 2 3 2" xfId="28298"/>
    <cellStyle name="Normal 4 2 2 4 2 2 3 2 2" xfId="28299"/>
    <cellStyle name="Normal 4 2 2 4 2 2 3 2 3" xfId="28300"/>
    <cellStyle name="Normal 4 2 2 4 2 2 3 3" xfId="28301"/>
    <cellStyle name="Normal 4 2 2 4 2 2 3 4" xfId="28302"/>
    <cellStyle name="Normal 4 2 2 4 2 2 3 5" xfId="28303"/>
    <cellStyle name="Normal 4 2 2 4 2 2 4" xfId="28304"/>
    <cellStyle name="Normal 4 2 2 4 2 2 4 2" xfId="28305"/>
    <cellStyle name="Normal 4 2 2 4 2 2 4 3" xfId="28306"/>
    <cellStyle name="Normal 4 2 2 4 2 2 5" xfId="28307"/>
    <cellStyle name="Normal 4 2 2 4 2 2 6" xfId="28308"/>
    <cellStyle name="Normal 4 2 2 4 2 2 7" xfId="28309"/>
    <cellStyle name="Normal 4 2 2 4 2 3" xfId="28310"/>
    <cellStyle name="Normal 4 2 2 4 2 3 2" xfId="28311"/>
    <cellStyle name="Normal 4 2 2 4 2 3 2 2" xfId="28312"/>
    <cellStyle name="Normal 4 2 2 4 2 3 2 3" xfId="28313"/>
    <cellStyle name="Normal 4 2 2 4 2 3 3" xfId="28314"/>
    <cellStyle name="Normal 4 2 2 4 2 3 4" xfId="28315"/>
    <cellStyle name="Normal 4 2 2 4 2 3 5" xfId="28316"/>
    <cellStyle name="Normal 4 2 2 4 2 4" xfId="28317"/>
    <cellStyle name="Normal 4 2 2 4 2 4 2" xfId="28318"/>
    <cellStyle name="Normal 4 2 2 4 2 4 2 2" xfId="28319"/>
    <cellStyle name="Normal 4 2 2 4 2 4 2 3" xfId="28320"/>
    <cellStyle name="Normal 4 2 2 4 2 4 3" xfId="28321"/>
    <cellStyle name="Normal 4 2 2 4 2 4 4" xfId="28322"/>
    <cellStyle name="Normal 4 2 2 4 2 4 5" xfId="28323"/>
    <cellStyle name="Normal 4 2 2 4 2 5" xfId="28324"/>
    <cellStyle name="Normal 4 2 2 4 2 5 2" xfId="28325"/>
    <cellStyle name="Normal 4 2 2 4 2 5 3" xfId="28326"/>
    <cellStyle name="Normal 4 2 2 4 2 6" xfId="28327"/>
    <cellStyle name="Normal 4 2 2 4 2 7" xfId="28328"/>
    <cellStyle name="Normal 4 2 2 4 2 8" xfId="28329"/>
    <cellStyle name="Normal 4 2 2 4 3" xfId="28330"/>
    <cellStyle name="Normal 4 2 2 4 3 2" xfId="28331"/>
    <cellStyle name="Normal 4 2 2 4 3 2 2" xfId="28332"/>
    <cellStyle name="Normal 4 2 2 4 3 2 2 2" xfId="28333"/>
    <cellStyle name="Normal 4 2 2 4 3 2 2 3" xfId="28334"/>
    <cellStyle name="Normal 4 2 2 4 3 2 3" xfId="28335"/>
    <cellStyle name="Normal 4 2 2 4 3 2 4" xfId="28336"/>
    <cellStyle name="Normal 4 2 2 4 3 2 5" xfId="28337"/>
    <cellStyle name="Normal 4 2 2 4 3 3" xfId="28338"/>
    <cellStyle name="Normal 4 2 2 4 3 3 2" xfId="28339"/>
    <cellStyle name="Normal 4 2 2 4 3 3 2 2" xfId="28340"/>
    <cellStyle name="Normal 4 2 2 4 3 3 2 3" xfId="28341"/>
    <cellStyle name="Normal 4 2 2 4 3 3 3" xfId="28342"/>
    <cellStyle name="Normal 4 2 2 4 3 3 4" xfId="28343"/>
    <cellStyle name="Normal 4 2 2 4 3 3 5" xfId="28344"/>
    <cellStyle name="Normal 4 2 2 4 3 4" xfId="28345"/>
    <cellStyle name="Normal 4 2 2 4 3 4 2" xfId="28346"/>
    <cellStyle name="Normal 4 2 2 4 3 4 3" xfId="28347"/>
    <cellStyle name="Normal 4 2 2 4 3 5" xfId="28348"/>
    <cellStyle name="Normal 4 2 2 4 3 6" xfId="28349"/>
    <cellStyle name="Normal 4 2 2 4 3 7" xfId="28350"/>
    <cellStyle name="Normal 4 2 2 4 4" xfId="28351"/>
    <cellStyle name="Normal 4 2 2 4 4 2" xfId="28352"/>
    <cellStyle name="Normal 4 2 2 4 4 2 2" xfId="28353"/>
    <cellStyle name="Normal 4 2 2 4 4 2 3" xfId="28354"/>
    <cellStyle name="Normal 4 2 2 4 4 3" xfId="28355"/>
    <cellStyle name="Normal 4 2 2 4 4 4" xfId="28356"/>
    <cellStyle name="Normal 4 2 2 4 4 5" xfId="28357"/>
    <cellStyle name="Normal 4 2 2 4 5" xfId="28358"/>
    <cellStyle name="Normal 4 2 2 4 5 2" xfId="28359"/>
    <cellStyle name="Normal 4 2 2 4 5 2 2" xfId="28360"/>
    <cellStyle name="Normal 4 2 2 4 5 2 3" xfId="28361"/>
    <cellStyle name="Normal 4 2 2 4 5 3" xfId="28362"/>
    <cellStyle name="Normal 4 2 2 4 5 4" xfId="28363"/>
    <cellStyle name="Normal 4 2 2 4 5 5" xfId="28364"/>
    <cellStyle name="Normal 4 2 2 4 6" xfId="28365"/>
    <cellStyle name="Normal 4 2 2 4 6 2" xfId="28366"/>
    <cellStyle name="Normal 4 2 2 4 6 3" xfId="28367"/>
    <cellStyle name="Normal 4 2 2 4 7" xfId="28368"/>
    <cellStyle name="Normal 4 2 2 4 8" xfId="28369"/>
    <cellStyle name="Normal 4 2 2 4 9" xfId="28370"/>
    <cellStyle name="Normal 4 2 2 5" xfId="28371"/>
    <cellStyle name="Normal 4 2 2 5 2" xfId="28372"/>
    <cellStyle name="Normal 4 2 2 5 2 2" xfId="28373"/>
    <cellStyle name="Normal 4 2 2 5 2 2 2" xfId="28374"/>
    <cellStyle name="Normal 4 2 2 5 2 2 2 2" xfId="28375"/>
    <cellStyle name="Normal 4 2 2 5 2 2 2 2 2" xfId="28376"/>
    <cellStyle name="Normal 4 2 2 5 2 2 2 2 3" xfId="28377"/>
    <cellStyle name="Normal 4 2 2 5 2 2 2 3" xfId="28378"/>
    <cellStyle name="Normal 4 2 2 5 2 2 2 4" xfId="28379"/>
    <cellStyle name="Normal 4 2 2 5 2 2 2 5" xfId="28380"/>
    <cellStyle name="Normal 4 2 2 5 2 2 3" xfId="28381"/>
    <cellStyle name="Normal 4 2 2 5 2 2 3 2" xfId="28382"/>
    <cellStyle name="Normal 4 2 2 5 2 2 3 2 2" xfId="28383"/>
    <cellStyle name="Normal 4 2 2 5 2 2 3 2 3" xfId="28384"/>
    <cellStyle name="Normal 4 2 2 5 2 2 3 3" xfId="28385"/>
    <cellStyle name="Normal 4 2 2 5 2 2 3 4" xfId="28386"/>
    <cellStyle name="Normal 4 2 2 5 2 2 3 5" xfId="28387"/>
    <cellStyle name="Normal 4 2 2 5 2 2 4" xfId="28388"/>
    <cellStyle name="Normal 4 2 2 5 2 2 4 2" xfId="28389"/>
    <cellStyle name="Normal 4 2 2 5 2 2 4 3" xfId="28390"/>
    <cellStyle name="Normal 4 2 2 5 2 2 5" xfId="28391"/>
    <cellStyle name="Normal 4 2 2 5 2 2 6" xfId="28392"/>
    <cellStyle name="Normal 4 2 2 5 2 2 7" xfId="28393"/>
    <cellStyle name="Normal 4 2 2 5 2 3" xfId="28394"/>
    <cellStyle name="Normal 4 2 2 5 2 3 2" xfId="28395"/>
    <cellStyle name="Normal 4 2 2 5 2 3 2 2" xfId="28396"/>
    <cellStyle name="Normal 4 2 2 5 2 3 2 3" xfId="28397"/>
    <cellStyle name="Normal 4 2 2 5 2 3 3" xfId="28398"/>
    <cellStyle name="Normal 4 2 2 5 2 3 4" xfId="28399"/>
    <cellStyle name="Normal 4 2 2 5 2 3 5" xfId="28400"/>
    <cellStyle name="Normal 4 2 2 5 2 4" xfId="28401"/>
    <cellStyle name="Normal 4 2 2 5 2 4 2" xfId="28402"/>
    <cellStyle name="Normal 4 2 2 5 2 4 2 2" xfId="28403"/>
    <cellStyle name="Normal 4 2 2 5 2 4 2 3" xfId="28404"/>
    <cellStyle name="Normal 4 2 2 5 2 4 3" xfId="28405"/>
    <cellStyle name="Normal 4 2 2 5 2 4 4" xfId="28406"/>
    <cellStyle name="Normal 4 2 2 5 2 4 5" xfId="28407"/>
    <cellStyle name="Normal 4 2 2 5 2 5" xfId="28408"/>
    <cellStyle name="Normal 4 2 2 5 2 5 2" xfId="28409"/>
    <cellStyle name="Normal 4 2 2 5 2 5 3" xfId="28410"/>
    <cellStyle name="Normal 4 2 2 5 2 6" xfId="28411"/>
    <cellStyle name="Normal 4 2 2 5 2 7" xfId="28412"/>
    <cellStyle name="Normal 4 2 2 5 2 8" xfId="28413"/>
    <cellStyle name="Normal 4 2 2 5 3" xfId="28414"/>
    <cellStyle name="Normal 4 2 2 5 3 2" xfId="28415"/>
    <cellStyle name="Normal 4 2 2 5 3 2 2" xfId="28416"/>
    <cellStyle name="Normal 4 2 2 5 3 2 2 2" xfId="28417"/>
    <cellStyle name="Normal 4 2 2 5 3 2 2 3" xfId="28418"/>
    <cellStyle name="Normal 4 2 2 5 3 2 3" xfId="28419"/>
    <cellStyle name="Normal 4 2 2 5 3 2 4" xfId="28420"/>
    <cellStyle name="Normal 4 2 2 5 3 2 5" xfId="28421"/>
    <cellStyle name="Normal 4 2 2 5 3 3" xfId="28422"/>
    <cellStyle name="Normal 4 2 2 5 3 3 2" xfId="28423"/>
    <cellStyle name="Normal 4 2 2 5 3 3 2 2" xfId="28424"/>
    <cellStyle name="Normal 4 2 2 5 3 3 2 3" xfId="28425"/>
    <cellStyle name="Normal 4 2 2 5 3 3 3" xfId="28426"/>
    <cellStyle name="Normal 4 2 2 5 3 3 4" xfId="28427"/>
    <cellStyle name="Normal 4 2 2 5 3 3 5" xfId="28428"/>
    <cellStyle name="Normal 4 2 2 5 3 4" xfId="28429"/>
    <cellStyle name="Normal 4 2 2 5 3 4 2" xfId="28430"/>
    <cellStyle name="Normal 4 2 2 5 3 4 3" xfId="28431"/>
    <cellStyle name="Normal 4 2 2 5 3 5" xfId="28432"/>
    <cellStyle name="Normal 4 2 2 5 3 6" xfId="28433"/>
    <cellStyle name="Normal 4 2 2 5 3 7" xfId="28434"/>
    <cellStyle name="Normal 4 2 2 5 4" xfId="28435"/>
    <cellStyle name="Normal 4 2 2 5 4 2" xfId="28436"/>
    <cellStyle name="Normal 4 2 2 5 4 2 2" xfId="28437"/>
    <cellStyle name="Normal 4 2 2 5 4 2 3" xfId="28438"/>
    <cellStyle name="Normal 4 2 2 5 4 3" xfId="28439"/>
    <cellStyle name="Normal 4 2 2 5 4 4" xfId="28440"/>
    <cellStyle name="Normal 4 2 2 5 4 5" xfId="28441"/>
    <cellStyle name="Normal 4 2 2 5 5" xfId="28442"/>
    <cellStyle name="Normal 4 2 2 5 5 2" xfId="28443"/>
    <cellStyle name="Normal 4 2 2 5 5 2 2" xfId="28444"/>
    <cellStyle name="Normal 4 2 2 5 5 2 3" xfId="28445"/>
    <cellStyle name="Normal 4 2 2 5 5 3" xfId="28446"/>
    <cellStyle name="Normal 4 2 2 5 5 4" xfId="28447"/>
    <cellStyle name="Normal 4 2 2 5 5 5" xfId="28448"/>
    <cellStyle name="Normal 4 2 2 5 6" xfId="28449"/>
    <cellStyle name="Normal 4 2 2 5 6 2" xfId="28450"/>
    <cellStyle name="Normal 4 2 2 5 6 3" xfId="28451"/>
    <cellStyle name="Normal 4 2 2 5 7" xfId="28452"/>
    <cellStyle name="Normal 4 2 2 5 8" xfId="28453"/>
    <cellStyle name="Normal 4 2 2 5 9" xfId="28454"/>
    <cellStyle name="Normal 4 2 2 6" xfId="28455"/>
    <cellStyle name="Normal 4 2 2 6 2" xfId="28456"/>
    <cellStyle name="Normal 4 2 2 6 2 2" xfId="28457"/>
    <cellStyle name="Normal 4 2 2 6 2 2 2" xfId="28458"/>
    <cellStyle name="Normal 4 2 2 6 2 2 2 2" xfId="28459"/>
    <cellStyle name="Normal 4 2 2 6 2 2 2 3" xfId="28460"/>
    <cellStyle name="Normal 4 2 2 6 2 2 3" xfId="28461"/>
    <cellStyle name="Normal 4 2 2 6 2 2 4" xfId="28462"/>
    <cellStyle name="Normal 4 2 2 6 2 2 5" xfId="28463"/>
    <cellStyle name="Normal 4 2 2 6 2 3" xfId="28464"/>
    <cellStyle name="Normal 4 2 2 6 2 3 2" xfId="28465"/>
    <cellStyle name="Normal 4 2 2 6 2 3 2 2" xfId="28466"/>
    <cellStyle name="Normal 4 2 2 6 2 3 2 3" xfId="28467"/>
    <cellStyle name="Normal 4 2 2 6 2 3 3" xfId="28468"/>
    <cellStyle name="Normal 4 2 2 6 2 3 4" xfId="28469"/>
    <cellStyle name="Normal 4 2 2 6 2 3 5" xfId="28470"/>
    <cellStyle name="Normal 4 2 2 6 2 4" xfId="28471"/>
    <cellStyle name="Normal 4 2 2 6 2 4 2" xfId="28472"/>
    <cellStyle name="Normal 4 2 2 6 2 4 3" xfId="28473"/>
    <cellStyle name="Normal 4 2 2 6 2 5" xfId="28474"/>
    <cellStyle name="Normal 4 2 2 6 2 6" xfId="28475"/>
    <cellStyle name="Normal 4 2 2 6 2 7" xfId="28476"/>
    <cellStyle name="Normal 4 2 2 6 3" xfId="28477"/>
    <cellStyle name="Normal 4 2 2 6 3 2" xfId="28478"/>
    <cellStyle name="Normal 4 2 2 6 3 2 2" xfId="28479"/>
    <cellStyle name="Normal 4 2 2 6 3 2 3" xfId="28480"/>
    <cellStyle name="Normal 4 2 2 6 3 3" xfId="28481"/>
    <cellStyle name="Normal 4 2 2 6 3 4" xfId="28482"/>
    <cellStyle name="Normal 4 2 2 6 3 5" xfId="28483"/>
    <cellStyle name="Normal 4 2 2 6 4" xfId="28484"/>
    <cellStyle name="Normal 4 2 2 6 4 2" xfId="28485"/>
    <cellStyle name="Normal 4 2 2 6 4 2 2" xfId="28486"/>
    <cellStyle name="Normal 4 2 2 6 4 2 3" xfId="28487"/>
    <cellStyle name="Normal 4 2 2 6 4 3" xfId="28488"/>
    <cellStyle name="Normal 4 2 2 6 4 4" xfId="28489"/>
    <cellStyle name="Normal 4 2 2 6 4 5" xfId="28490"/>
    <cellStyle name="Normal 4 2 2 6 5" xfId="28491"/>
    <cellStyle name="Normal 4 2 2 6 5 2" xfId="28492"/>
    <cellStyle name="Normal 4 2 2 6 5 3" xfId="28493"/>
    <cellStyle name="Normal 4 2 2 6 6" xfId="28494"/>
    <cellStyle name="Normal 4 2 2 6 7" xfId="28495"/>
    <cellStyle name="Normal 4 2 2 6 8" xfId="28496"/>
    <cellStyle name="Normal 4 2 2 7" xfId="28497"/>
    <cellStyle name="Normal 4 2 2 7 2" xfId="28498"/>
    <cellStyle name="Normal 4 2 2 7 2 2" xfId="28499"/>
    <cellStyle name="Normal 4 2 2 7 2 2 2" xfId="28500"/>
    <cellStyle name="Normal 4 2 2 7 2 2 3" xfId="28501"/>
    <cellStyle name="Normal 4 2 2 7 2 3" xfId="28502"/>
    <cellStyle name="Normal 4 2 2 7 2 4" xfId="28503"/>
    <cellStyle name="Normal 4 2 2 7 2 5" xfId="28504"/>
    <cellStyle name="Normal 4 2 2 7 3" xfId="28505"/>
    <cellStyle name="Normal 4 2 2 7 3 2" xfId="28506"/>
    <cellStyle name="Normal 4 2 2 7 3 2 2" xfId="28507"/>
    <cellStyle name="Normal 4 2 2 7 3 2 3" xfId="28508"/>
    <cellStyle name="Normal 4 2 2 7 3 3" xfId="28509"/>
    <cellStyle name="Normal 4 2 2 7 3 4" xfId="28510"/>
    <cellStyle name="Normal 4 2 2 7 3 5" xfId="28511"/>
    <cellStyle name="Normal 4 2 2 7 4" xfId="28512"/>
    <cellStyle name="Normal 4 2 2 7 4 2" xfId="28513"/>
    <cellStyle name="Normal 4 2 2 7 4 3" xfId="28514"/>
    <cellStyle name="Normal 4 2 2 7 5" xfId="28515"/>
    <cellStyle name="Normal 4 2 2 7 6" xfId="28516"/>
    <cellStyle name="Normal 4 2 2 7 7" xfId="28517"/>
    <cellStyle name="Normal 4 2 2 8" xfId="28518"/>
    <cellStyle name="Normal 4 2 2 8 2" xfId="28519"/>
    <cellStyle name="Normal 4 2 2 8 2 2" xfId="28520"/>
    <cellStyle name="Normal 4 2 2 8 2 2 2" xfId="28521"/>
    <cellStyle name="Normal 4 2 2 8 2 2 3" xfId="28522"/>
    <cellStyle name="Normal 4 2 2 8 2 3" xfId="28523"/>
    <cellStyle name="Normal 4 2 2 8 2 4" xfId="28524"/>
    <cellStyle name="Normal 4 2 2 8 2 5" xfId="28525"/>
    <cellStyle name="Normal 4 2 2 8 3" xfId="28526"/>
    <cellStyle name="Normal 4 2 2 8 3 2" xfId="28527"/>
    <cellStyle name="Normal 4 2 2 8 3 2 2" xfId="28528"/>
    <cellStyle name="Normal 4 2 2 8 3 2 3" xfId="28529"/>
    <cellStyle name="Normal 4 2 2 8 3 3" xfId="28530"/>
    <cellStyle name="Normal 4 2 2 8 3 4" xfId="28531"/>
    <cellStyle name="Normal 4 2 2 8 3 5" xfId="28532"/>
    <cellStyle name="Normal 4 2 2 8 4" xfId="28533"/>
    <cellStyle name="Normal 4 2 2 8 4 2" xfId="28534"/>
    <cellStyle name="Normal 4 2 2 8 4 3" xfId="28535"/>
    <cellStyle name="Normal 4 2 2 8 5" xfId="28536"/>
    <cellStyle name="Normal 4 2 2 8 6" xfId="28537"/>
    <cellStyle name="Normal 4 2 2 8 7" xfId="28538"/>
    <cellStyle name="Normal 4 2 2 9" xfId="28539"/>
    <cellStyle name="Normal 4 2 2 9 2" xfId="28540"/>
    <cellStyle name="Normal 4 2 2 9 2 2" xfId="28541"/>
    <cellStyle name="Normal 4 2 2 9 2 3" xfId="28542"/>
    <cellStyle name="Normal 4 2 2 9 3" xfId="28543"/>
    <cellStyle name="Normal 4 2 2 9 4" xfId="28544"/>
    <cellStyle name="Normal 4 2 2 9 5" xfId="28545"/>
    <cellStyle name="Normal 4 2 3" xfId="2164"/>
    <cellStyle name="Normal 4 2 3 10" xfId="28547"/>
    <cellStyle name="Normal 4 2 3 10 2" xfId="28548"/>
    <cellStyle name="Normal 4 2 3 10 2 2" xfId="28549"/>
    <cellStyle name="Normal 4 2 3 10 2 3" xfId="28550"/>
    <cellStyle name="Normal 4 2 3 10 3" xfId="28551"/>
    <cellStyle name="Normal 4 2 3 10 4" xfId="28552"/>
    <cellStyle name="Normal 4 2 3 10 5" xfId="28553"/>
    <cellStyle name="Normal 4 2 3 11" xfId="28554"/>
    <cellStyle name="Normal 4 2 3 11 2" xfId="28555"/>
    <cellStyle name="Normal 4 2 3 11 3" xfId="28556"/>
    <cellStyle name="Normal 4 2 3 12" xfId="28557"/>
    <cellStyle name="Normal 4 2 3 13" xfId="28558"/>
    <cellStyle name="Normal 4 2 3 14" xfId="28559"/>
    <cellStyle name="Normal 4 2 3 15" xfId="28546"/>
    <cellStyle name="Normal 4 2 3 2" xfId="7783"/>
    <cellStyle name="Normal 4 2 3 2 10" xfId="28561"/>
    <cellStyle name="Normal 4 2 3 2 11" xfId="28562"/>
    <cellStyle name="Normal 4 2 3 2 12" xfId="28563"/>
    <cellStyle name="Normal 4 2 3 2 13" xfId="28560"/>
    <cellStyle name="Normal 4 2 3 2 2" xfId="28564"/>
    <cellStyle name="Normal 4 2 3 2 2 2" xfId="28565"/>
    <cellStyle name="Normal 4 2 3 2 2 2 2" xfId="28566"/>
    <cellStyle name="Normal 4 2 3 2 2 2 2 2" xfId="28567"/>
    <cellStyle name="Normal 4 2 3 2 2 2 2 2 2" xfId="28568"/>
    <cellStyle name="Normal 4 2 3 2 2 2 2 2 2 2" xfId="28569"/>
    <cellStyle name="Normal 4 2 3 2 2 2 2 2 2 3" xfId="28570"/>
    <cellStyle name="Normal 4 2 3 2 2 2 2 2 3" xfId="28571"/>
    <cellStyle name="Normal 4 2 3 2 2 2 2 2 4" xfId="28572"/>
    <cellStyle name="Normal 4 2 3 2 2 2 2 2 5" xfId="28573"/>
    <cellStyle name="Normal 4 2 3 2 2 2 2 3" xfId="28574"/>
    <cellStyle name="Normal 4 2 3 2 2 2 2 3 2" xfId="28575"/>
    <cellStyle name="Normal 4 2 3 2 2 2 2 3 2 2" xfId="28576"/>
    <cellStyle name="Normal 4 2 3 2 2 2 2 3 2 3" xfId="28577"/>
    <cellStyle name="Normal 4 2 3 2 2 2 2 3 3" xfId="28578"/>
    <cellStyle name="Normal 4 2 3 2 2 2 2 3 4" xfId="28579"/>
    <cellStyle name="Normal 4 2 3 2 2 2 2 3 5" xfId="28580"/>
    <cellStyle name="Normal 4 2 3 2 2 2 2 4" xfId="28581"/>
    <cellStyle name="Normal 4 2 3 2 2 2 2 4 2" xfId="28582"/>
    <cellStyle name="Normal 4 2 3 2 2 2 2 4 3" xfId="28583"/>
    <cellStyle name="Normal 4 2 3 2 2 2 2 5" xfId="28584"/>
    <cellStyle name="Normal 4 2 3 2 2 2 2 6" xfId="28585"/>
    <cellStyle name="Normal 4 2 3 2 2 2 2 7" xfId="28586"/>
    <cellStyle name="Normal 4 2 3 2 2 2 3" xfId="28587"/>
    <cellStyle name="Normal 4 2 3 2 2 2 3 2" xfId="28588"/>
    <cellStyle name="Normal 4 2 3 2 2 2 3 2 2" xfId="28589"/>
    <cellStyle name="Normal 4 2 3 2 2 2 3 2 3" xfId="28590"/>
    <cellStyle name="Normal 4 2 3 2 2 2 3 3" xfId="28591"/>
    <cellStyle name="Normal 4 2 3 2 2 2 3 4" xfId="28592"/>
    <cellStyle name="Normal 4 2 3 2 2 2 3 5" xfId="28593"/>
    <cellStyle name="Normal 4 2 3 2 2 2 4" xfId="28594"/>
    <cellStyle name="Normal 4 2 3 2 2 2 4 2" xfId="28595"/>
    <cellStyle name="Normal 4 2 3 2 2 2 4 2 2" xfId="28596"/>
    <cellStyle name="Normal 4 2 3 2 2 2 4 2 3" xfId="28597"/>
    <cellStyle name="Normal 4 2 3 2 2 2 4 3" xfId="28598"/>
    <cellStyle name="Normal 4 2 3 2 2 2 4 4" xfId="28599"/>
    <cellStyle name="Normal 4 2 3 2 2 2 4 5" xfId="28600"/>
    <cellStyle name="Normal 4 2 3 2 2 2 5" xfId="28601"/>
    <cellStyle name="Normal 4 2 3 2 2 2 5 2" xfId="28602"/>
    <cellStyle name="Normal 4 2 3 2 2 2 5 3" xfId="28603"/>
    <cellStyle name="Normal 4 2 3 2 2 2 6" xfId="28604"/>
    <cellStyle name="Normal 4 2 3 2 2 2 7" xfId="28605"/>
    <cellStyle name="Normal 4 2 3 2 2 2 8" xfId="28606"/>
    <cellStyle name="Normal 4 2 3 2 2 3" xfId="28607"/>
    <cellStyle name="Normal 4 2 3 2 2 3 2" xfId="28608"/>
    <cellStyle name="Normal 4 2 3 2 2 3 2 2" xfId="28609"/>
    <cellStyle name="Normal 4 2 3 2 2 3 2 2 2" xfId="28610"/>
    <cellStyle name="Normal 4 2 3 2 2 3 2 2 3" xfId="28611"/>
    <cellStyle name="Normal 4 2 3 2 2 3 2 3" xfId="28612"/>
    <cellStyle name="Normal 4 2 3 2 2 3 2 4" xfId="28613"/>
    <cellStyle name="Normal 4 2 3 2 2 3 2 5" xfId="28614"/>
    <cellStyle name="Normal 4 2 3 2 2 3 3" xfId="28615"/>
    <cellStyle name="Normal 4 2 3 2 2 3 3 2" xfId="28616"/>
    <cellStyle name="Normal 4 2 3 2 2 3 3 2 2" xfId="28617"/>
    <cellStyle name="Normal 4 2 3 2 2 3 3 2 3" xfId="28618"/>
    <cellStyle name="Normal 4 2 3 2 2 3 3 3" xfId="28619"/>
    <cellStyle name="Normal 4 2 3 2 2 3 3 4" xfId="28620"/>
    <cellStyle name="Normal 4 2 3 2 2 3 3 5" xfId="28621"/>
    <cellStyle name="Normal 4 2 3 2 2 3 4" xfId="28622"/>
    <cellStyle name="Normal 4 2 3 2 2 3 4 2" xfId="28623"/>
    <cellStyle name="Normal 4 2 3 2 2 3 4 3" xfId="28624"/>
    <cellStyle name="Normal 4 2 3 2 2 3 5" xfId="28625"/>
    <cellStyle name="Normal 4 2 3 2 2 3 6" xfId="28626"/>
    <cellStyle name="Normal 4 2 3 2 2 3 7" xfId="28627"/>
    <cellStyle name="Normal 4 2 3 2 2 4" xfId="28628"/>
    <cellStyle name="Normal 4 2 3 2 2 4 2" xfId="28629"/>
    <cellStyle name="Normal 4 2 3 2 2 4 2 2" xfId="28630"/>
    <cellStyle name="Normal 4 2 3 2 2 4 2 3" xfId="28631"/>
    <cellStyle name="Normal 4 2 3 2 2 4 3" xfId="28632"/>
    <cellStyle name="Normal 4 2 3 2 2 4 4" xfId="28633"/>
    <cellStyle name="Normal 4 2 3 2 2 4 5" xfId="28634"/>
    <cellStyle name="Normal 4 2 3 2 2 5" xfId="28635"/>
    <cellStyle name="Normal 4 2 3 2 2 5 2" xfId="28636"/>
    <cellStyle name="Normal 4 2 3 2 2 5 2 2" xfId="28637"/>
    <cellStyle name="Normal 4 2 3 2 2 5 2 3" xfId="28638"/>
    <cellStyle name="Normal 4 2 3 2 2 5 3" xfId="28639"/>
    <cellStyle name="Normal 4 2 3 2 2 5 4" xfId="28640"/>
    <cellStyle name="Normal 4 2 3 2 2 5 5" xfId="28641"/>
    <cellStyle name="Normal 4 2 3 2 2 6" xfId="28642"/>
    <cellStyle name="Normal 4 2 3 2 2 6 2" xfId="28643"/>
    <cellStyle name="Normal 4 2 3 2 2 6 3" xfId="28644"/>
    <cellStyle name="Normal 4 2 3 2 2 7" xfId="28645"/>
    <cellStyle name="Normal 4 2 3 2 2 8" xfId="28646"/>
    <cellStyle name="Normal 4 2 3 2 2 9" xfId="28647"/>
    <cellStyle name="Normal 4 2 3 2 3" xfId="28648"/>
    <cellStyle name="Normal 4 2 3 2 3 2" xfId="28649"/>
    <cellStyle name="Normal 4 2 3 2 3 2 2" xfId="28650"/>
    <cellStyle name="Normal 4 2 3 2 3 2 2 2" xfId="28651"/>
    <cellStyle name="Normal 4 2 3 2 3 2 2 2 2" xfId="28652"/>
    <cellStyle name="Normal 4 2 3 2 3 2 2 2 2 2" xfId="28653"/>
    <cellStyle name="Normal 4 2 3 2 3 2 2 2 2 3" xfId="28654"/>
    <cellStyle name="Normal 4 2 3 2 3 2 2 2 3" xfId="28655"/>
    <cellStyle name="Normal 4 2 3 2 3 2 2 2 4" xfId="28656"/>
    <cellStyle name="Normal 4 2 3 2 3 2 2 2 5" xfId="28657"/>
    <cellStyle name="Normal 4 2 3 2 3 2 2 3" xfId="28658"/>
    <cellStyle name="Normal 4 2 3 2 3 2 2 3 2" xfId="28659"/>
    <cellStyle name="Normal 4 2 3 2 3 2 2 3 2 2" xfId="28660"/>
    <cellStyle name="Normal 4 2 3 2 3 2 2 3 2 3" xfId="28661"/>
    <cellStyle name="Normal 4 2 3 2 3 2 2 3 3" xfId="28662"/>
    <cellStyle name="Normal 4 2 3 2 3 2 2 3 4" xfId="28663"/>
    <cellStyle name="Normal 4 2 3 2 3 2 2 3 5" xfId="28664"/>
    <cellStyle name="Normal 4 2 3 2 3 2 2 4" xfId="28665"/>
    <cellStyle name="Normal 4 2 3 2 3 2 2 4 2" xfId="28666"/>
    <cellStyle name="Normal 4 2 3 2 3 2 2 4 3" xfId="28667"/>
    <cellStyle name="Normal 4 2 3 2 3 2 2 5" xfId="28668"/>
    <cellStyle name="Normal 4 2 3 2 3 2 2 6" xfId="28669"/>
    <cellStyle name="Normal 4 2 3 2 3 2 2 7" xfId="28670"/>
    <cellStyle name="Normal 4 2 3 2 3 2 3" xfId="28671"/>
    <cellStyle name="Normal 4 2 3 2 3 2 3 2" xfId="28672"/>
    <cellStyle name="Normal 4 2 3 2 3 2 3 2 2" xfId="28673"/>
    <cellStyle name="Normal 4 2 3 2 3 2 3 2 3" xfId="28674"/>
    <cellStyle name="Normal 4 2 3 2 3 2 3 3" xfId="28675"/>
    <cellStyle name="Normal 4 2 3 2 3 2 3 4" xfId="28676"/>
    <cellStyle name="Normal 4 2 3 2 3 2 3 5" xfId="28677"/>
    <cellStyle name="Normal 4 2 3 2 3 2 4" xfId="28678"/>
    <cellStyle name="Normal 4 2 3 2 3 2 4 2" xfId="28679"/>
    <cellStyle name="Normal 4 2 3 2 3 2 4 2 2" xfId="28680"/>
    <cellStyle name="Normal 4 2 3 2 3 2 4 2 3" xfId="28681"/>
    <cellStyle name="Normal 4 2 3 2 3 2 4 3" xfId="28682"/>
    <cellStyle name="Normal 4 2 3 2 3 2 4 4" xfId="28683"/>
    <cellStyle name="Normal 4 2 3 2 3 2 4 5" xfId="28684"/>
    <cellStyle name="Normal 4 2 3 2 3 2 5" xfId="28685"/>
    <cellStyle name="Normal 4 2 3 2 3 2 5 2" xfId="28686"/>
    <cellStyle name="Normal 4 2 3 2 3 2 5 3" xfId="28687"/>
    <cellStyle name="Normal 4 2 3 2 3 2 6" xfId="28688"/>
    <cellStyle name="Normal 4 2 3 2 3 2 7" xfId="28689"/>
    <cellStyle name="Normal 4 2 3 2 3 2 8" xfId="28690"/>
    <cellStyle name="Normal 4 2 3 2 3 3" xfId="28691"/>
    <cellStyle name="Normal 4 2 3 2 3 3 2" xfId="28692"/>
    <cellStyle name="Normal 4 2 3 2 3 3 2 2" xfId="28693"/>
    <cellStyle name="Normal 4 2 3 2 3 3 2 2 2" xfId="28694"/>
    <cellStyle name="Normal 4 2 3 2 3 3 2 2 3" xfId="28695"/>
    <cellStyle name="Normal 4 2 3 2 3 3 2 3" xfId="28696"/>
    <cellStyle name="Normal 4 2 3 2 3 3 2 4" xfId="28697"/>
    <cellStyle name="Normal 4 2 3 2 3 3 2 5" xfId="28698"/>
    <cellStyle name="Normal 4 2 3 2 3 3 3" xfId="28699"/>
    <cellStyle name="Normal 4 2 3 2 3 3 3 2" xfId="28700"/>
    <cellStyle name="Normal 4 2 3 2 3 3 3 2 2" xfId="28701"/>
    <cellStyle name="Normal 4 2 3 2 3 3 3 2 3" xfId="28702"/>
    <cellStyle name="Normal 4 2 3 2 3 3 3 3" xfId="28703"/>
    <cellStyle name="Normal 4 2 3 2 3 3 3 4" xfId="28704"/>
    <cellStyle name="Normal 4 2 3 2 3 3 3 5" xfId="28705"/>
    <cellStyle name="Normal 4 2 3 2 3 3 4" xfId="28706"/>
    <cellStyle name="Normal 4 2 3 2 3 3 4 2" xfId="28707"/>
    <cellStyle name="Normal 4 2 3 2 3 3 4 3" xfId="28708"/>
    <cellStyle name="Normal 4 2 3 2 3 3 5" xfId="28709"/>
    <cellStyle name="Normal 4 2 3 2 3 3 6" xfId="28710"/>
    <cellStyle name="Normal 4 2 3 2 3 3 7" xfId="28711"/>
    <cellStyle name="Normal 4 2 3 2 3 4" xfId="28712"/>
    <cellStyle name="Normal 4 2 3 2 3 4 2" xfId="28713"/>
    <cellStyle name="Normal 4 2 3 2 3 4 2 2" xfId="28714"/>
    <cellStyle name="Normal 4 2 3 2 3 4 2 3" xfId="28715"/>
    <cellStyle name="Normal 4 2 3 2 3 4 3" xfId="28716"/>
    <cellStyle name="Normal 4 2 3 2 3 4 4" xfId="28717"/>
    <cellStyle name="Normal 4 2 3 2 3 4 5" xfId="28718"/>
    <cellStyle name="Normal 4 2 3 2 3 5" xfId="28719"/>
    <cellStyle name="Normal 4 2 3 2 3 5 2" xfId="28720"/>
    <cellStyle name="Normal 4 2 3 2 3 5 2 2" xfId="28721"/>
    <cellStyle name="Normal 4 2 3 2 3 5 2 3" xfId="28722"/>
    <cellStyle name="Normal 4 2 3 2 3 5 3" xfId="28723"/>
    <cellStyle name="Normal 4 2 3 2 3 5 4" xfId="28724"/>
    <cellStyle name="Normal 4 2 3 2 3 5 5" xfId="28725"/>
    <cellStyle name="Normal 4 2 3 2 3 6" xfId="28726"/>
    <cellStyle name="Normal 4 2 3 2 3 6 2" xfId="28727"/>
    <cellStyle name="Normal 4 2 3 2 3 6 3" xfId="28728"/>
    <cellStyle name="Normal 4 2 3 2 3 7" xfId="28729"/>
    <cellStyle name="Normal 4 2 3 2 3 8" xfId="28730"/>
    <cellStyle name="Normal 4 2 3 2 3 9" xfId="28731"/>
    <cellStyle name="Normal 4 2 3 2 4" xfId="28732"/>
    <cellStyle name="Normal 4 2 3 2 4 2" xfId="28733"/>
    <cellStyle name="Normal 4 2 3 2 4 2 2" xfId="28734"/>
    <cellStyle name="Normal 4 2 3 2 4 2 2 2" xfId="28735"/>
    <cellStyle name="Normal 4 2 3 2 4 2 2 2 2" xfId="28736"/>
    <cellStyle name="Normal 4 2 3 2 4 2 2 2 2 2" xfId="28737"/>
    <cellStyle name="Normal 4 2 3 2 4 2 2 2 2 3" xfId="28738"/>
    <cellStyle name="Normal 4 2 3 2 4 2 2 2 3" xfId="28739"/>
    <cellStyle name="Normal 4 2 3 2 4 2 2 2 4" xfId="28740"/>
    <cellStyle name="Normal 4 2 3 2 4 2 2 2 5" xfId="28741"/>
    <cellStyle name="Normal 4 2 3 2 4 2 2 3" xfId="28742"/>
    <cellStyle name="Normal 4 2 3 2 4 2 2 3 2" xfId="28743"/>
    <cellStyle name="Normal 4 2 3 2 4 2 2 3 2 2" xfId="28744"/>
    <cellStyle name="Normal 4 2 3 2 4 2 2 3 2 3" xfId="28745"/>
    <cellStyle name="Normal 4 2 3 2 4 2 2 3 3" xfId="28746"/>
    <cellStyle name="Normal 4 2 3 2 4 2 2 3 4" xfId="28747"/>
    <cellStyle name="Normal 4 2 3 2 4 2 2 3 5" xfId="28748"/>
    <cellStyle name="Normal 4 2 3 2 4 2 2 4" xfId="28749"/>
    <cellStyle name="Normal 4 2 3 2 4 2 2 4 2" xfId="28750"/>
    <cellStyle name="Normal 4 2 3 2 4 2 2 4 3" xfId="28751"/>
    <cellStyle name="Normal 4 2 3 2 4 2 2 5" xfId="28752"/>
    <cellStyle name="Normal 4 2 3 2 4 2 2 6" xfId="28753"/>
    <cellStyle name="Normal 4 2 3 2 4 2 2 7" xfId="28754"/>
    <cellStyle name="Normal 4 2 3 2 4 2 3" xfId="28755"/>
    <cellStyle name="Normal 4 2 3 2 4 2 3 2" xfId="28756"/>
    <cellStyle name="Normal 4 2 3 2 4 2 3 2 2" xfId="28757"/>
    <cellStyle name="Normal 4 2 3 2 4 2 3 2 3" xfId="28758"/>
    <cellStyle name="Normal 4 2 3 2 4 2 3 3" xfId="28759"/>
    <cellStyle name="Normal 4 2 3 2 4 2 3 4" xfId="28760"/>
    <cellStyle name="Normal 4 2 3 2 4 2 3 5" xfId="28761"/>
    <cellStyle name="Normal 4 2 3 2 4 2 4" xfId="28762"/>
    <cellStyle name="Normal 4 2 3 2 4 2 4 2" xfId="28763"/>
    <cellStyle name="Normal 4 2 3 2 4 2 4 2 2" xfId="28764"/>
    <cellStyle name="Normal 4 2 3 2 4 2 4 2 3" xfId="28765"/>
    <cellStyle name="Normal 4 2 3 2 4 2 4 3" xfId="28766"/>
    <cellStyle name="Normal 4 2 3 2 4 2 4 4" xfId="28767"/>
    <cellStyle name="Normal 4 2 3 2 4 2 4 5" xfId="28768"/>
    <cellStyle name="Normal 4 2 3 2 4 2 5" xfId="28769"/>
    <cellStyle name="Normal 4 2 3 2 4 2 5 2" xfId="28770"/>
    <cellStyle name="Normal 4 2 3 2 4 2 5 3" xfId="28771"/>
    <cellStyle name="Normal 4 2 3 2 4 2 6" xfId="28772"/>
    <cellStyle name="Normal 4 2 3 2 4 2 7" xfId="28773"/>
    <cellStyle name="Normal 4 2 3 2 4 2 8" xfId="28774"/>
    <cellStyle name="Normal 4 2 3 2 4 3" xfId="28775"/>
    <cellStyle name="Normal 4 2 3 2 4 3 2" xfId="28776"/>
    <cellStyle name="Normal 4 2 3 2 4 3 2 2" xfId="28777"/>
    <cellStyle name="Normal 4 2 3 2 4 3 2 2 2" xfId="28778"/>
    <cellStyle name="Normal 4 2 3 2 4 3 2 2 3" xfId="28779"/>
    <cellStyle name="Normal 4 2 3 2 4 3 2 3" xfId="28780"/>
    <cellStyle name="Normal 4 2 3 2 4 3 2 4" xfId="28781"/>
    <cellStyle name="Normal 4 2 3 2 4 3 2 5" xfId="28782"/>
    <cellStyle name="Normal 4 2 3 2 4 3 3" xfId="28783"/>
    <cellStyle name="Normal 4 2 3 2 4 3 3 2" xfId="28784"/>
    <cellStyle name="Normal 4 2 3 2 4 3 3 2 2" xfId="28785"/>
    <cellStyle name="Normal 4 2 3 2 4 3 3 2 3" xfId="28786"/>
    <cellStyle name="Normal 4 2 3 2 4 3 3 3" xfId="28787"/>
    <cellStyle name="Normal 4 2 3 2 4 3 3 4" xfId="28788"/>
    <cellStyle name="Normal 4 2 3 2 4 3 3 5" xfId="28789"/>
    <cellStyle name="Normal 4 2 3 2 4 3 4" xfId="28790"/>
    <cellStyle name="Normal 4 2 3 2 4 3 4 2" xfId="28791"/>
    <cellStyle name="Normal 4 2 3 2 4 3 4 3" xfId="28792"/>
    <cellStyle name="Normal 4 2 3 2 4 3 5" xfId="28793"/>
    <cellStyle name="Normal 4 2 3 2 4 3 6" xfId="28794"/>
    <cellStyle name="Normal 4 2 3 2 4 3 7" xfId="28795"/>
    <cellStyle name="Normal 4 2 3 2 4 4" xfId="28796"/>
    <cellStyle name="Normal 4 2 3 2 4 4 2" xfId="28797"/>
    <cellStyle name="Normal 4 2 3 2 4 4 2 2" xfId="28798"/>
    <cellStyle name="Normal 4 2 3 2 4 4 2 3" xfId="28799"/>
    <cellStyle name="Normal 4 2 3 2 4 4 3" xfId="28800"/>
    <cellStyle name="Normal 4 2 3 2 4 4 4" xfId="28801"/>
    <cellStyle name="Normal 4 2 3 2 4 4 5" xfId="28802"/>
    <cellStyle name="Normal 4 2 3 2 4 5" xfId="28803"/>
    <cellStyle name="Normal 4 2 3 2 4 5 2" xfId="28804"/>
    <cellStyle name="Normal 4 2 3 2 4 5 2 2" xfId="28805"/>
    <cellStyle name="Normal 4 2 3 2 4 5 2 3" xfId="28806"/>
    <cellStyle name="Normal 4 2 3 2 4 5 3" xfId="28807"/>
    <cellStyle name="Normal 4 2 3 2 4 5 4" xfId="28808"/>
    <cellStyle name="Normal 4 2 3 2 4 5 5" xfId="28809"/>
    <cellStyle name="Normal 4 2 3 2 4 6" xfId="28810"/>
    <cellStyle name="Normal 4 2 3 2 4 6 2" xfId="28811"/>
    <cellStyle name="Normal 4 2 3 2 4 6 3" xfId="28812"/>
    <cellStyle name="Normal 4 2 3 2 4 7" xfId="28813"/>
    <cellStyle name="Normal 4 2 3 2 4 8" xfId="28814"/>
    <cellStyle name="Normal 4 2 3 2 4 9" xfId="28815"/>
    <cellStyle name="Normal 4 2 3 2 5" xfId="28816"/>
    <cellStyle name="Normal 4 2 3 2 5 2" xfId="28817"/>
    <cellStyle name="Normal 4 2 3 2 5 2 2" xfId="28818"/>
    <cellStyle name="Normal 4 2 3 2 5 2 2 2" xfId="28819"/>
    <cellStyle name="Normal 4 2 3 2 5 2 2 2 2" xfId="28820"/>
    <cellStyle name="Normal 4 2 3 2 5 2 2 2 3" xfId="28821"/>
    <cellStyle name="Normal 4 2 3 2 5 2 2 3" xfId="28822"/>
    <cellStyle name="Normal 4 2 3 2 5 2 2 4" xfId="28823"/>
    <cellStyle name="Normal 4 2 3 2 5 2 2 5" xfId="28824"/>
    <cellStyle name="Normal 4 2 3 2 5 2 3" xfId="28825"/>
    <cellStyle name="Normal 4 2 3 2 5 2 3 2" xfId="28826"/>
    <cellStyle name="Normal 4 2 3 2 5 2 3 2 2" xfId="28827"/>
    <cellStyle name="Normal 4 2 3 2 5 2 3 2 3" xfId="28828"/>
    <cellStyle name="Normal 4 2 3 2 5 2 3 3" xfId="28829"/>
    <cellStyle name="Normal 4 2 3 2 5 2 3 4" xfId="28830"/>
    <cellStyle name="Normal 4 2 3 2 5 2 3 5" xfId="28831"/>
    <cellStyle name="Normal 4 2 3 2 5 2 4" xfId="28832"/>
    <cellStyle name="Normal 4 2 3 2 5 2 4 2" xfId="28833"/>
    <cellStyle name="Normal 4 2 3 2 5 2 4 3" xfId="28834"/>
    <cellStyle name="Normal 4 2 3 2 5 2 5" xfId="28835"/>
    <cellStyle name="Normal 4 2 3 2 5 2 6" xfId="28836"/>
    <cellStyle name="Normal 4 2 3 2 5 2 7" xfId="28837"/>
    <cellStyle name="Normal 4 2 3 2 5 3" xfId="28838"/>
    <cellStyle name="Normal 4 2 3 2 5 3 2" xfId="28839"/>
    <cellStyle name="Normal 4 2 3 2 5 3 2 2" xfId="28840"/>
    <cellStyle name="Normal 4 2 3 2 5 3 2 3" xfId="28841"/>
    <cellStyle name="Normal 4 2 3 2 5 3 3" xfId="28842"/>
    <cellStyle name="Normal 4 2 3 2 5 3 4" xfId="28843"/>
    <cellStyle name="Normal 4 2 3 2 5 3 5" xfId="28844"/>
    <cellStyle name="Normal 4 2 3 2 5 4" xfId="28845"/>
    <cellStyle name="Normal 4 2 3 2 5 4 2" xfId="28846"/>
    <cellStyle name="Normal 4 2 3 2 5 4 2 2" xfId="28847"/>
    <cellStyle name="Normal 4 2 3 2 5 4 2 3" xfId="28848"/>
    <cellStyle name="Normal 4 2 3 2 5 4 3" xfId="28849"/>
    <cellStyle name="Normal 4 2 3 2 5 4 4" xfId="28850"/>
    <cellStyle name="Normal 4 2 3 2 5 4 5" xfId="28851"/>
    <cellStyle name="Normal 4 2 3 2 5 5" xfId="28852"/>
    <cellStyle name="Normal 4 2 3 2 5 5 2" xfId="28853"/>
    <cellStyle name="Normal 4 2 3 2 5 5 3" xfId="28854"/>
    <cellStyle name="Normal 4 2 3 2 5 6" xfId="28855"/>
    <cellStyle name="Normal 4 2 3 2 5 7" xfId="28856"/>
    <cellStyle name="Normal 4 2 3 2 5 8" xfId="28857"/>
    <cellStyle name="Normal 4 2 3 2 6" xfId="28858"/>
    <cellStyle name="Normal 4 2 3 2 6 2" xfId="28859"/>
    <cellStyle name="Normal 4 2 3 2 6 2 2" xfId="28860"/>
    <cellStyle name="Normal 4 2 3 2 6 2 2 2" xfId="28861"/>
    <cellStyle name="Normal 4 2 3 2 6 2 2 3" xfId="28862"/>
    <cellStyle name="Normal 4 2 3 2 6 2 3" xfId="28863"/>
    <cellStyle name="Normal 4 2 3 2 6 2 4" xfId="28864"/>
    <cellStyle name="Normal 4 2 3 2 6 2 5" xfId="28865"/>
    <cellStyle name="Normal 4 2 3 2 6 3" xfId="28866"/>
    <cellStyle name="Normal 4 2 3 2 6 3 2" xfId="28867"/>
    <cellStyle name="Normal 4 2 3 2 6 3 2 2" xfId="28868"/>
    <cellStyle name="Normal 4 2 3 2 6 3 2 3" xfId="28869"/>
    <cellStyle name="Normal 4 2 3 2 6 3 3" xfId="28870"/>
    <cellStyle name="Normal 4 2 3 2 6 3 4" xfId="28871"/>
    <cellStyle name="Normal 4 2 3 2 6 3 5" xfId="28872"/>
    <cellStyle name="Normal 4 2 3 2 6 4" xfId="28873"/>
    <cellStyle name="Normal 4 2 3 2 6 4 2" xfId="28874"/>
    <cellStyle name="Normal 4 2 3 2 6 4 3" xfId="28875"/>
    <cellStyle name="Normal 4 2 3 2 6 5" xfId="28876"/>
    <cellStyle name="Normal 4 2 3 2 6 6" xfId="28877"/>
    <cellStyle name="Normal 4 2 3 2 6 7" xfId="28878"/>
    <cellStyle name="Normal 4 2 3 2 7" xfId="28879"/>
    <cellStyle name="Normal 4 2 3 2 7 2" xfId="28880"/>
    <cellStyle name="Normal 4 2 3 2 7 2 2" xfId="28881"/>
    <cellStyle name="Normal 4 2 3 2 7 2 3" xfId="28882"/>
    <cellStyle name="Normal 4 2 3 2 7 3" xfId="28883"/>
    <cellStyle name="Normal 4 2 3 2 7 4" xfId="28884"/>
    <cellStyle name="Normal 4 2 3 2 7 5" xfId="28885"/>
    <cellStyle name="Normal 4 2 3 2 8" xfId="28886"/>
    <cellStyle name="Normal 4 2 3 2 8 2" xfId="28887"/>
    <cellStyle name="Normal 4 2 3 2 8 2 2" xfId="28888"/>
    <cellStyle name="Normal 4 2 3 2 8 2 3" xfId="28889"/>
    <cellStyle name="Normal 4 2 3 2 8 3" xfId="28890"/>
    <cellStyle name="Normal 4 2 3 2 8 4" xfId="28891"/>
    <cellStyle name="Normal 4 2 3 2 8 5" xfId="28892"/>
    <cellStyle name="Normal 4 2 3 2 9" xfId="28893"/>
    <cellStyle name="Normal 4 2 3 2 9 2" xfId="28894"/>
    <cellStyle name="Normal 4 2 3 2 9 3" xfId="28895"/>
    <cellStyle name="Normal 4 2 3 3" xfId="28896"/>
    <cellStyle name="Normal 4 2 3 3 2" xfId="28897"/>
    <cellStyle name="Normal 4 2 3 3 2 2" xfId="28898"/>
    <cellStyle name="Normal 4 2 3 3 2 2 2" xfId="28899"/>
    <cellStyle name="Normal 4 2 3 3 2 2 2 2" xfId="28900"/>
    <cellStyle name="Normal 4 2 3 3 2 2 2 2 2" xfId="28901"/>
    <cellStyle name="Normal 4 2 3 3 2 2 2 2 3" xfId="28902"/>
    <cellStyle name="Normal 4 2 3 3 2 2 2 3" xfId="28903"/>
    <cellStyle name="Normal 4 2 3 3 2 2 2 4" xfId="28904"/>
    <cellStyle name="Normal 4 2 3 3 2 2 2 5" xfId="28905"/>
    <cellStyle name="Normal 4 2 3 3 2 2 3" xfId="28906"/>
    <cellStyle name="Normal 4 2 3 3 2 2 3 2" xfId="28907"/>
    <cellStyle name="Normal 4 2 3 3 2 2 3 2 2" xfId="28908"/>
    <cellStyle name="Normal 4 2 3 3 2 2 3 2 3" xfId="28909"/>
    <cellStyle name="Normal 4 2 3 3 2 2 3 3" xfId="28910"/>
    <cellStyle name="Normal 4 2 3 3 2 2 3 4" xfId="28911"/>
    <cellStyle name="Normal 4 2 3 3 2 2 3 5" xfId="28912"/>
    <cellStyle name="Normal 4 2 3 3 2 2 4" xfId="28913"/>
    <cellStyle name="Normal 4 2 3 3 2 2 4 2" xfId="28914"/>
    <cellStyle name="Normal 4 2 3 3 2 2 4 3" xfId="28915"/>
    <cellStyle name="Normal 4 2 3 3 2 2 5" xfId="28916"/>
    <cellStyle name="Normal 4 2 3 3 2 2 6" xfId="28917"/>
    <cellStyle name="Normal 4 2 3 3 2 2 7" xfId="28918"/>
    <cellStyle name="Normal 4 2 3 3 2 3" xfId="28919"/>
    <cellStyle name="Normal 4 2 3 3 2 3 2" xfId="28920"/>
    <cellStyle name="Normal 4 2 3 3 2 3 2 2" xfId="28921"/>
    <cellStyle name="Normal 4 2 3 3 2 3 2 3" xfId="28922"/>
    <cellStyle name="Normal 4 2 3 3 2 3 3" xfId="28923"/>
    <cellStyle name="Normal 4 2 3 3 2 3 4" xfId="28924"/>
    <cellStyle name="Normal 4 2 3 3 2 3 5" xfId="28925"/>
    <cellStyle name="Normal 4 2 3 3 2 4" xfId="28926"/>
    <cellStyle name="Normal 4 2 3 3 2 4 2" xfId="28927"/>
    <cellStyle name="Normal 4 2 3 3 2 4 2 2" xfId="28928"/>
    <cellStyle name="Normal 4 2 3 3 2 4 2 3" xfId="28929"/>
    <cellStyle name="Normal 4 2 3 3 2 4 3" xfId="28930"/>
    <cellStyle name="Normal 4 2 3 3 2 4 4" xfId="28931"/>
    <cellStyle name="Normal 4 2 3 3 2 4 5" xfId="28932"/>
    <cellStyle name="Normal 4 2 3 3 2 5" xfId="28933"/>
    <cellStyle name="Normal 4 2 3 3 2 5 2" xfId="28934"/>
    <cellStyle name="Normal 4 2 3 3 2 5 3" xfId="28935"/>
    <cellStyle name="Normal 4 2 3 3 2 6" xfId="28936"/>
    <cellStyle name="Normal 4 2 3 3 2 7" xfId="28937"/>
    <cellStyle name="Normal 4 2 3 3 2 8" xfId="28938"/>
    <cellStyle name="Normal 4 2 3 3 3" xfId="28939"/>
    <cellStyle name="Normal 4 2 3 3 3 2" xfId="28940"/>
    <cellStyle name="Normal 4 2 3 3 3 2 2" xfId="28941"/>
    <cellStyle name="Normal 4 2 3 3 3 2 2 2" xfId="28942"/>
    <cellStyle name="Normal 4 2 3 3 3 2 2 3" xfId="28943"/>
    <cellStyle name="Normal 4 2 3 3 3 2 3" xfId="28944"/>
    <cellStyle name="Normal 4 2 3 3 3 2 4" xfId="28945"/>
    <cellStyle name="Normal 4 2 3 3 3 2 5" xfId="28946"/>
    <cellStyle name="Normal 4 2 3 3 3 3" xfId="28947"/>
    <cellStyle name="Normal 4 2 3 3 3 3 2" xfId="28948"/>
    <cellStyle name="Normal 4 2 3 3 3 3 2 2" xfId="28949"/>
    <cellStyle name="Normal 4 2 3 3 3 3 2 3" xfId="28950"/>
    <cellStyle name="Normal 4 2 3 3 3 3 3" xfId="28951"/>
    <cellStyle name="Normal 4 2 3 3 3 3 4" xfId="28952"/>
    <cellStyle name="Normal 4 2 3 3 3 3 5" xfId="28953"/>
    <cellStyle name="Normal 4 2 3 3 3 4" xfId="28954"/>
    <cellStyle name="Normal 4 2 3 3 3 4 2" xfId="28955"/>
    <cellStyle name="Normal 4 2 3 3 3 4 3" xfId="28956"/>
    <cellStyle name="Normal 4 2 3 3 3 5" xfId="28957"/>
    <cellStyle name="Normal 4 2 3 3 3 6" xfId="28958"/>
    <cellStyle name="Normal 4 2 3 3 3 7" xfId="28959"/>
    <cellStyle name="Normal 4 2 3 3 4" xfId="28960"/>
    <cellStyle name="Normal 4 2 3 3 4 2" xfId="28961"/>
    <cellStyle name="Normal 4 2 3 3 4 2 2" xfId="28962"/>
    <cellStyle name="Normal 4 2 3 3 4 2 3" xfId="28963"/>
    <cellStyle name="Normal 4 2 3 3 4 3" xfId="28964"/>
    <cellStyle name="Normal 4 2 3 3 4 4" xfId="28965"/>
    <cellStyle name="Normal 4 2 3 3 4 5" xfId="28966"/>
    <cellStyle name="Normal 4 2 3 3 5" xfId="28967"/>
    <cellStyle name="Normal 4 2 3 3 5 2" xfId="28968"/>
    <cellStyle name="Normal 4 2 3 3 5 2 2" xfId="28969"/>
    <cellStyle name="Normal 4 2 3 3 5 2 3" xfId="28970"/>
    <cellStyle name="Normal 4 2 3 3 5 3" xfId="28971"/>
    <cellStyle name="Normal 4 2 3 3 5 4" xfId="28972"/>
    <cellStyle name="Normal 4 2 3 3 5 5" xfId="28973"/>
    <cellStyle name="Normal 4 2 3 3 6" xfId="28974"/>
    <cellStyle name="Normal 4 2 3 3 6 2" xfId="28975"/>
    <cellStyle name="Normal 4 2 3 3 6 3" xfId="28976"/>
    <cellStyle name="Normal 4 2 3 3 7" xfId="28977"/>
    <cellStyle name="Normal 4 2 3 3 8" xfId="28978"/>
    <cellStyle name="Normal 4 2 3 3 9" xfId="28979"/>
    <cellStyle name="Normal 4 2 3 4" xfId="28980"/>
    <cellStyle name="Normal 4 2 3 4 2" xfId="28981"/>
    <cellStyle name="Normal 4 2 3 4 2 2" xfId="28982"/>
    <cellStyle name="Normal 4 2 3 4 2 2 2" xfId="28983"/>
    <cellStyle name="Normal 4 2 3 4 2 2 2 2" xfId="28984"/>
    <cellStyle name="Normal 4 2 3 4 2 2 2 2 2" xfId="28985"/>
    <cellStyle name="Normal 4 2 3 4 2 2 2 2 3" xfId="28986"/>
    <cellStyle name="Normal 4 2 3 4 2 2 2 3" xfId="28987"/>
    <cellStyle name="Normal 4 2 3 4 2 2 2 4" xfId="28988"/>
    <cellStyle name="Normal 4 2 3 4 2 2 2 5" xfId="28989"/>
    <cellStyle name="Normal 4 2 3 4 2 2 3" xfId="28990"/>
    <cellStyle name="Normal 4 2 3 4 2 2 3 2" xfId="28991"/>
    <cellStyle name="Normal 4 2 3 4 2 2 3 2 2" xfId="28992"/>
    <cellStyle name="Normal 4 2 3 4 2 2 3 2 3" xfId="28993"/>
    <cellStyle name="Normal 4 2 3 4 2 2 3 3" xfId="28994"/>
    <cellStyle name="Normal 4 2 3 4 2 2 3 4" xfId="28995"/>
    <cellStyle name="Normal 4 2 3 4 2 2 3 5" xfId="28996"/>
    <cellStyle name="Normal 4 2 3 4 2 2 4" xfId="28997"/>
    <cellStyle name="Normal 4 2 3 4 2 2 4 2" xfId="28998"/>
    <cellStyle name="Normal 4 2 3 4 2 2 4 3" xfId="28999"/>
    <cellStyle name="Normal 4 2 3 4 2 2 5" xfId="29000"/>
    <cellStyle name="Normal 4 2 3 4 2 2 6" xfId="29001"/>
    <cellStyle name="Normal 4 2 3 4 2 2 7" xfId="29002"/>
    <cellStyle name="Normal 4 2 3 4 2 3" xfId="29003"/>
    <cellStyle name="Normal 4 2 3 4 2 3 2" xfId="29004"/>
    <cellStyle name="Normal 4 2 3 4 2 3 2 2" xfId="29005"/>
    <cellStyle name="Normal 4 2 3 4 2 3 2 3" xfId="29006"/>
    <cellStyle name="Normal 4 2 3 4 2 3 3" xfId="29007"/>
    <cellStyle name="Normal 4 2 3 4 2 3 4" xfId="29008"/>
    <cellStyle name="Normal 4 2 3 4 2 3 5" xfId="29009"/>
    <cellStyle name="Normal 4 2 3 4 2 4" xfId="29010"/>
    <cellStyle name="Normal 4 2 3 4 2 4 2" xfId="29011"/>
    <cellStyle name="Normal 4 2 3 4 2 4 2 2" xfId="29012"/>
    <cellStyle name="Normal 4 2 3 4 2 4 2 3" xfId="29013"/>
    <cellStyle name="Normal 4 2 3 4 2 4 3" xfId="29014"/>
    <cellStyle name="Normal 4 2 3 4 2 4 4" xfId="29015"/>
    <cellStyle name="Normal 4 2 3 4 2 4 5" xfId="29016"/>
    <cellStyle name="Normal 4 2 3 4 2 5" xfId="29017"/>
    <cellStyle name="Normal 4 2 3 4 2 5 2" xfId="29018"/>
    <cellStyle name="Normal 4 2 3 4 2 5 3" xfId="29019"/>
    <cellStyle name="Normal 4 2 3 4 2 6" xfId="29020"/>
    <cellStyle name="Normal 4 2 3 4 2 7" xfId="29021"/>
    <cellStyle name="Normal 4 2 3 4 2 8" xfId="29022"/>
    <cellStyle name="Normal 4 2 3 4 3" xfId="29023"/>
    <cellStyle name="Normal 4 2 3 4 3 2" xfId="29024"/>
    <cellStyle name="Normal 4 2 3 4 3 2 2" xfId="29025"/>
    <cellStyle name="Normal 4 2 3 4 3 2 2 2" xfId="29026"/>
    <cellStyle name="Normal 4 2 3 4 3 2 2 3" xfId="29027"/>
    <cellStyle name="Normal 4 2 3 4 3 2 3" xfId="29028"/>
    <cellStyle name="Normal 4 2 3 4 3 2 4" xfId="29029"/>
    <cellStyle name="Normal 4 2 3 4 3 2 5" xfId="29030"/>
    <cellStyle name="Normal 4 2 3 4 3 3" xfId="29031"/>
    <cellStyle name="Normal 4 2 3 4 3 3 2" xfId="29032"/>
    <cellStyle name="Normal 4 2 3 4 3 3 2 2" xfId="29033"/>
    <cellStyle name="Normal 4 2 3 4 3 3 2 3" xfId="29034"/>
    <cellStyle name="Normal 4 2 3 4 3 3 3" xfId="29035"/>
    <cellStyle name="Normal 4 2 3 4 3 3 4" xfId="29036"/>
    <cellStyle name="Normal 4 2 3 4 3 3 5" xfId="29037"/>
    <cellStyle name="Normal 4 2 3 4 3 4" xfId="29038"/>
    <cellStyle name="Normal 4 2 3 4 3 4 2" xfId="29039"/>
    <cellStyle name="Normal 4 2 3 4 3 4 3" xfId="29040"/>
    <cellStyle name="Normal 4 2 3 4 3 5" xfId="29041"/>
    <cellStyle name="Normal 4 2 3 4 3 6" xfId="29042"/>
    <cellStyle name="Normal 4 2 3 4 3 7" xfId="29043"/>
    <cellStyle name="Normal 4 2 3 4 4" xfId="29044"/>
    <cellStyle name="Normal 4 2 3 4 4 2" xfId="29045"/>
    <cellStyle name="Normal 4 2 3 4 4 2 2" xfId="29046"/>
    <cellStyle name="Normal 4 2 3 4 4 2 3" xfId="29047"/>
    <cellStyle name="Normal 4 2 3 4 4 3" xfId="29048"/>
    <cellStyle name="Normal 4 2 3 4 4 4" xfId="29049"/>
    <cellStyle name="Normal 4 2 3 4 4 5" xfId="29050"/>
    <cellStyle name="Normal 4 2 3 4 5" xfId="29051"/>
    <cellStyle name="Normal 4 2 3 4 5 2" xfId="29052"/>
    <cellStyle name="Normal 4 2 3 4 5 2 2" xfId="29053"/>
    <cellStyle name="Normal 4 2 3 4 5 2 3" xfId="29054"/>
    <cellStyle name="Normal 4 2 3 4 5 3" xfId="29055"/>
    <cellStyle name="Normal 4 2 3 4 5 4" xfId="29056"/>
    <cellStyle name="Normal 4 2 3 4 5 5" xfId="29057"/>
    <cellStyle name="Normal 4 2 3 4 6" xfId="29058"/>
    <cellStyle name="Normal 4 2 3 4 6 2" xfId="29059"/>
    <cellStyle name="Normal 4 2 3 4 6 3" xfId="29060"/>
    <cellStyle name="Normal 4 2 3 4 7" xfId="29061"/>
    <cellStyle name="Normal 4 2 3 4 8" xfId="29062"/>
    <cellStyle name="Normal 4 2 3 4 9" xfId="29063"/>
    <cellStyle name="Normal 4 2 3 5" xfId="29064"/>
    <cellStyle name="Normal 4 2 3 5 2" xfId="29065"/>
    <cellStyle name="Normal 4 2 3 5 2 2" xfId="29066"/>
    <cellStyle name="Normal 4 2 3 5 2 2 2" xfId="29067"/>
    <cellStyle name="Normal 4 2 3 5 2 2 2 2" xfId="29068"/>
    <cellStyle name="Normal 4 2 3 5 2 2 2 2 2" xfId="29069"/>
    <cellStyle name="Normal 4 2 3 5 2 2 2 2 3" xfId="29070"/>
    <cellStyle name="Normal 4 2 3 5 2 2 2 3" xfId="29071"/>
    <cellStyle name="Normal 4 2 3 5 2 2 2 4" xfId="29072"/>
    <cellStyle name="Normal 4 2 3 5 2 2 2 5" xfId="29073"/>
    <cellStyle name="Normal 4 2 3 5 2 2 3" xfId="29074"/>
    <cellStyle name="Normal 4 2 3 5 2 2 3 2" xfId="29075"/>
    <cellStyle name="Normal 4 2 3 5 2 2 3 2 2" xfId="29076"/>
    <cellStyle name="Normal 4 2 3 5 2 2 3 2 3" xfId="29077"/>
    <cellStyle name="Normal 4 2 3 5 2 2 3 3" xfId="29078"/>
    <cellStyle name="Normal 4 2 3 5 2 2 3 4" xfId="29079"/>
    <cellStyle name="Normal 4 2 3 5 2 2 3 5" xfId="29080"/>
    <cellStyle name="Normal 4 2 3 5 2 2 4" xfId="29081"/>
    <cellStyle name="Normal 4 2 3 5 2 2 4 2" xfId="29082"/>
    <cellStyle name="Normal 4 2 3 5 2 2 4 3" xfId="29083"/>
    <cellStyle name="Normal 4 2 3 5 2 2 5" xfId="29084"/>
    <cellStyle name="Normal 4 2 3 5 2 2 6" xfId="29085"/>
    <cellStyle name="Normal 4 2 3 5 2 2 7" xfId="29086"/>
    <cellStyle name="Normal 4 2 3 5 2 3" xfId="29087"/>
    <cellStyle name="Normal 4 2 3 5 2 3 2" xfId="29088"/>
    <cellStyle name="Normal 4 2 3 5 2 3 2 2" xfId="29089"/>
    <cellStyle name="Normal 4 2 3 5 2 3 2 3" xfId="29090"/>
    <cellStyle name="Normal 4 2 3 5 2 3 3" xfId="29091"/>
    <cellStyle name="Normal 4 2 3 5 2 3 4" xfId="29092"/>
    <cellStyle name="Normal 4 2 3 5 2 3 5" xfId="29093"/>
    <cellStyle name="Normal 4 2 3 5 2 4" xfId="29094"/>
    <cellStyle name="Normal 4 2 3 5 2 4 2" xfId="29095"/>
    <cellStyle name="Normal 4 2 3 5 2 4 2 2" xfId="29096"/>
    <cellStyle name="Normal 4 2 3 5 2 4 2 3" xfId="29097"/>
    <cellStyle name="Normal 4 2 3 5 2 4 3" xfId="29098"/>
    <cellStyle name="Normal 4 2 3 5 2 4 4" xfId="29099"/>
    <cellStyle name="Normal 4 2 3 5 2 4 5" xfId="29100"/>
    <cellStyle name="Normal 4 2 3 5 2 5" xfId="29101"/>
    <cellStyle name="Normal 4 2 3 5 2 5 2" xfId="29102"/>
    <cellStyle name="Normal 4 2 3 5 2 5 3" xfId="29103"/>
    <cellStyle name="Normal 4 2 3 5 2 6" xfId="29104"/>
    <cellStyle name="Normal 4 2 3 5 2 7" xfId="29105"/>
    <cellStyle name="Normal 4 2 3 5 2 8" xfId="29106"/>
    <cellStyle name="Normal 4 2 3 5 3" xfId="29107"/>
    <cellStyle name="Normal 4 2 3 5 3 2" xfId="29108"/>
    <cellStyle name="Normal 4 2 3 5 3 2 2" xfId="29109"/>
    <cellStyle name="Normal 4 2 3 5 3 2 2 2" xfId="29110"/>
    <cellStyle name="Normal 4 2 3 5 3 2 2 3" xfId="29111"/>
    <cellStyle name="Normal 4 2 3 5 3 2 3" xfId="29112"/>
    <cellStyle name="Normal 4 2 3 5 3 2 4" xfId="29113"/>
    <cellStyle name="Normal 4 2 3 5 3 2 5" xfId="29114"/>
    <cellStyle name="Normal 4 2 3 5 3 3" xfId="29115"/>
    <cellStyle name="Normal 4 2 3 5 3 3 2" xfId="29116"/>
    <cellStyle name="Normal 4 2 3 5 3 3 2 2" xfId="29117"/>
    <cellStyle name="Normal 4 2 3 5 3 3 2 3" xfId="29118"/>
    <cellStyle name="Normal 4 2 3 5 3 3 3" xfId="29119"/>
    <cellStyle name="Normal 4 2 3 5 3 3 4" xfId="29120"/>
    <cellStyle name="Normal 4 2 3 5 3 3 5" xfId="29121"/>
    <cellStyle name="Normal 4 2 3 5 3 4" xfId="29122"/>
    <cellStyle name="Normal 4 2 3 5 3 4 2" xfId="29123"/>
    <cellStyle name="Normal 4 2 3 5 3 4 3" xfId="29124"/>
    <cellStyle name="Normal 4 2 3 5 3 5" xfId="29125"/>
    <cellStyle name="Normal 4 2 3 5 3 6" xfId="29126"/>
    <cellStyle name="Normal 4 2 3 5 3 7" xfId="29127"/>
    <cellStyle name="Normal 4 2 3 5 4" xfId="29128"/>
    <cellStyle name="Normal 4 2 3 5 4 2" xfId="29129"/>
    <cellStyle name="Normal 4 2 3 5 4 2 2" xfId="29130"/>
    <cellStyle name="Normal 4 2 3 5 4 2 3" xfId="29131"/>
    <cellStyle name="Normal 4 2 3 5 4 3" xfId="29132"/>
    <cellStyle name="Normal 4 2 3 5 4 4" xfId="29133"/>
    <cellStyle name="Normal 4 2 3 5 4 5" xfId="29134"/>
    <cellStyle name="Normal 4 2 3 5 5" xfId="29135"/>
    <cellStyle name="Normal 4 2 3 5 5 2" xfId="29136"/>
    <cellStyle name="Normal 4 2 3 5 5 2 2" xfId="29137"/>
    <cellStyle name="Normal 4 2 3 5 5 2 3" xfId="29138"/>
    <cellStyle name="Normal 4 2 3 5 5 3" xfId="29139"/>
    <cellStyle name="Normal 4 2 3 5 5 4" xfId="29140"/>
    <cellStyle name="Normal 4 2 3 5 5 5" xfId="29141"/>
    <cellStyle name="Normal 4 2 3 5 6" xfId="29142"/>
    <cellStyle name="Normal 4 2 3 5 6 2" xfId="29143"/>
    <cellStyle name="Normal 4 2 3 5 6 3" xfId="29144"/>
    <cellStyle name="Normal 4 2 3 5 7" xfId="29145"/>
    <cellStyle name="Normal 4 2 3 5 8" xfId="29146"/>
    <cellStyle name="Normal 4 2 3 5 9" xfId="29147"/>
    <cellStyle name="Normal 4 2 3 6" xfId="29148"/>
    <cellStyle name="Normal 4 2 3 6 2" xfId="29149"/>
    <cellStyle name="Normal 4 2 3 6 2 2" xfId="29150"/>
    <cellStyle name="Normal 4 2 3 6 2 2 2" xfId="29151"/>
    <cellStyle name="Normal 4 2 3 6 2 2 2 2" xfId="29152"/>
    <cellStyle name="Normal 4 2 3 6 2 2 2 3" xfId="29153"/>
    <cellStyle name="Normal 4 2 3 6 2 2 3" xfId="29154"/>
    <cellStyle name="Normal 4 2 3 6 2 2 4" xfId="29155"/>
    <cellStyle name="Normal 4 2 3 6 2 2 5" xfId="29156"/>
    <cellStyle name="Normal 4 2 3 6 2 3" xfId="29157"/>
    <cellStyle name="Normal 4 2 3 6 2 3 2" xfId="29158"/>
    <cellStyle name="Normal 4 2 3 6 2 3 2 2" xfId="29159"/>
    <cellStyle name="Normal 4 2 3 6 2 3 2 3" xfId="29160"/>
    <cellStyle name="Normal 4 2 3 6 2 3 3" xfId="29161"/>
    <cellStyle name="Normal 4 2 3 6 2 3 4" xfId="29162"/>
    <cellStyle name="Normal 4 2 3 6 2 3 5" xfId="29163"/>
    <cellStyle name="Normal 4 2 3 6 2 4" xfId="29164"/>
    <cellStyle name="Normal 4 2 3 6 2 4 2" xfId="29165"/>
    <cellStyle name="Normal 4 2 3 6 2 4 3" xfId="29166"/>
    <cellStyle name="Normal 4 2 3 6 2 5" xfId="29167"/>
    <cellStyle name="Normal 4 2 3 6 2 6" xfId="29168"/>
    <cellStyle name="Normal 4 2 3 6 2 7" xfId="29169"/>
    <cellStyle name="Normal 4 2 3 6 3" xfId="29170"/>
    <cellStyle name="Normal 4 2 3 6 3 2" xfId="29171"/>
    <cellStyle name="Normal 4 2 3 6 3 2 2" xfId="29172"/>
    <cellStyle name="Normal 4 2 3 6 3 2 3" xfId="29173"/>
    <cellStyle name="Normal 4 2 3 6 3 3" xfId="29174"/>
    <cellStyle name="Normal 4 2 3 6 3 4" xfId="29175"/>
    <cellStyle name="Normal 4 2 3 6 3 5" xfId="29176"/>
    <cellStyle name="Normal 4 2 3 6 4" xfId="29177"/>
    <cellStyle name="Normal 4 2 3 6 4 2" xfId="29178"/>
    <cellStyle name="Normal 4 2 3 6 4 2 2" xfId="29179"/>
    <cellStyle name="Normal 4 2 3 6 4 2 3" xfId="29180"/>
    <cellStyle name="Normal 4 2 3 6 4 3" xfId="29181"/>
    <cellStyle name="Normal 4 2 3 6 4 4" xfId="29182"/>
    <cellStyle name="Normal 4 2 3 6 4 5" xfId="29183"/>
    <cellStyle name="Normal 4 2 3 6 5" xfId="29184"/>
    <cellStyle name="Normal 4 2 3 6 5 2" xfId="29185"/>
    <cellStyle name="Normal 4 2 3 6 5 3" xfId="29186"/>
    <cellStyle name="Normal 4 2 3 6 6" xfId="29187"/>
    <cellStyle name="Normal 4 2 3 6 7" xfId="29188"/>
    <cellStyle name="Normal 4 2 3 6 8" xfId="29189"/>
    <cellStyle name="Normal 4 2 3 7" xfId="29190"/>
    <cellStyle name="Normal 4 2 3 7 2" xfId="29191"/>
    <cellStyle name="Normal 4 2 3 7 2 2" xfId="29192"/>
    <cellStyle name="Normal 4 2 3 7 2 2 2" xfId="29193"/>
    <cellStyle name="Normal 4 2 3 7 2 2 3" xfId="29194"/>
    <cellStyle name="Normal 4 2 3 7 2 3" xfId="29195"/>
    <cellStyle name="Normal 4 2 3 7 2 4" xfId="29196"/>
    <cellStyle name="Normal 4 2 3 7 2 5" xfId="29197"/>
    <cellStyle name="Normal 4 2 3 7 3" xfId="29198"/>
    <cellStyle name="Normal 4 2 3 7 3 2" xfId="29199"/>
    <cellStyle name="Normal 4 2 3 7 3 2 2" xfId="29200"/>
    <cellStyle name="Normal 4 2 3 7 3 2 3" xfId="29201"/>
    <cellStyle name="Normal 4 2 3 7 3 3" xfId="29202"/>
    <cellStyle name="Normal 4 2 3 7 3 4" xfId="29203"/>
    <cellStyle name="Normal 4 2 3 7 3 5" xfId="29204"/>
    <cellStyle name="Normal 4 2 3 7 4" xfId="29205"/>
    <cellStyle name="Normal 4 2 3 7 4 2" xfId="29206"/>
    <cellStyle name="Normal 4 2 3 7 4 3" xfId="29207"/>
    <cellStyle name="Normal 4 2 3 7 5" xfId="29208"/>
    <cellStyle name="Normal 4 2 3 7 6" xfId="29209"/>
    <cellStyle name="Normal 4 2 3 7 7" xfId="29210"/>
    <cellStyle name="Normal 4 2 3 8" xfId="29211"/>
    <cellStyle name="Normal 4 2 3 8 2" xfId="29212"/>
    <cellStyle name="Normal 4 2 3 8 2 2" xfId="29213"/>
    <cellStyle name="Normal 4 2 3 8 2 2 2" xfId="29214"/>
    <cellStyle name="Normal 4 2 3 8 2 2 3" xfId="29215"/>
    <cellStyle name="Normal 4 2 3 8 2 3" xfId="29216"/>
    <cellStyle name="Normal 4 2 3 8 2 4" xfId="29217"/>
    <cellStyle name="Normal 4 2 3 8 2 5" xfId="29218"/>
    <cellStyle name="Normal 4 2 3 8 3" xfId="29219"/>
    <cellStyle name="Normal 4 2 3 8 3 2" xfId="29220"/>
    <cellStyle name="Normal 4 2 3 8 3 2 2" xfId="29221"/>
    <cellStyle name="Normal 4 2 3 8 3 2 3" xfId="29222"/>
    <cellStyle name="Normal 4 2 3 8 3 3" xfId="29223"/>
    <cellStyle name="Normal 4 2 3 8 3 4" xfId="29224"/>
    <cellStyle name="Normal 4 2 3 8 3 5" xfId="29225"/>
    <cellStyle name="Normal 4 2 3 8 4" xfId="29226"/>
    <cellStyle name="Normal 4 2 3 8 4 2" xfId="29227"/>
    <cellStyle name="Normal 4 2 3 8 4 3" xfId="29228"/>
    <cellStyle name="Normal 4 2 3 8 5" xfId="29229"/>
    <cellStyle name="Normal 4 2 3 8 6" xfId="29230"/>
    <cellStyle name="Normal 4 2 3 8 7" xfId="29231"/>
    <cellStyle name="Normal 4 2 3 9" xfId="29232"/>
    <cellStyle name="Normal 4 2 3 9 2" xfId="29233"/>
    <cellStyle name="Normal 4 2 3 9 2 2" xfId="29234"/>
    <cellStyle name="Normal 4 2 3 9 2 3" xfId="29235"/>
    <cellStyle name="Normal 4 2 3 9 3" xfId="29236"/>
    <cellStyle name="Normal 4 2 3 9 4" xfId="29237"/>
    <cellStyle name="Normal 4 2 3 9 5" xfId="29238"/>
    <cellStyle name="Normal 4 2 4" xfId="14657"/>
    <cellStyle name="Normal 4 2 4 10" xfId="29240"/>
    <cellStyle name="Normal 4 2 4 11" xfId="29241"/>
    <cellStyle name="Normal 4 2 4 12" xfId="29242"/>
    <cellStyle name="Normal 4 2 4 13" xfId="29239"/>
    <cellStyle name="Normal 4 2 4 2" xfId="29243"/>
    <cellStyle name="Normal 4 2 4 2 2" xfId="29244"/>
    <cellStyle name="Normal 4 2 4 2 2 2" xfId="29245"/>
    <cellStyle name="Normal 4 2 4 2 2 2 2" xfId="29246"/>
    <cellStyle name="Normal 4 2 4 2 2 2 2 2" xfId="29247"/>
    <cellStyle name="Normal 4 2 4 2 2 2 2 2 2" xfId="29248"/>
    <cellStyle name="Normal 4 2 4 2 2 2 2 2 3" xfId="29249"/>
    <cellStyle name="Normal 4 2 4 2 2 2 2 3" xfId="29250"/>
    <cellStyle name="Normal 4 2 4 2 2 2 2 4" xfId="29251"/>
    <cellStyle name="Normal 4 2 4 2 2 2 2 5" xfId="29252"/>
    <cellStyle name="Normal 4 2 4 2 2 2 3" xfId="29253"/>
    <cellStyle name="Normal 4 2 4 2 2 2 3 2" xfId="29254"/>
    <cellStyle name="Normal 4 2 4 2 2 2 3 2 2" xfId="29255"/>
    <cellStyle name="Normal 4 2 4 2 2 2 3 2 3" xfId="29256"/>
    <cellStyle name="Normal 4 2 4 2 2 2 3 3" xfId="29257"/>
    <cellStyle name="Normal 4 2 4 2 2 2 3 4" xfId="29258"/>
    <cellStyle name="Normal 4 2 4 2 2 2 3 5" xfId="29259"/>
    <cellStyle name="Normal 4 2 4 2 2 2 4" xfId="29260"/>
    <cellStyle name="Normal 4 2 4 2 2 2 4 2" xfId="29261"/>
    <cellStyle name="Normal 4 2 4 2 2 2 4 3" xfId="29262"/>
    <cellStyle name="Normal 4 2 4 2 2 2 5" xfId="29263"/>
    <cellStyle name="Normal 4 2 4 2 2 2 6" xfId="29264"/>
    <cellStyle name="Normal 4 2 4 2 2 2 7" xfId="29265"/>
    <cellStyle name="Normal 4 2 4 2 2 3" xfId="29266"/>
    <cellStyle name="Normal 4 2 4 2 2 3 2" xfId="29267"/>
    <cellStyle name="Normal 4 2 4 2 2 3 2 2" xfId="29268"/>
    <cellStyle name="Normal 4 2 4 2 2 3 2 3" xfId="29269"/>
    <cellStyle name="Normal 4 2 4 2 2 3 3" xfId="29270"/>
    <cellStyle name="Normal 4 2 4 2 2 3 4" xfId="29271"/>
    <cellStyle name="Normal 4 2 4 2 2 3 5" xfId="29272"/>
    <cellStyle name="Normal 4 2 4 2 2 4" xfId="29273"/>
    <cellStyle name="Normal 4 2 4 2 2 4 2" xfId="29274"/>
    <cellStyle name="Normal 4 2 4 2 2 4 2 2" xfId="29275"/>
    <cellStyle name="Normal 4 2 4 2 2 4 2 3" xfId="29276"/>
    <cellStyle name="Normal 4 2 4 2 2 4 3" xfId="29277"/>
    <cellStyle name="Normal 4 2 4 2 2 4 4" xfId="29278"/>
    <cellStyle name="Normal 4 2 4 2 2 4 5" xfId="29279"/>
    <cellStyle name="Normal 4 2 4 2 2 5" xfId="29280"/>
    <cellStyle name="Normal 4 2 4 2 2 5 2" xfId="29281"/>
    <cellStyle name="Normal 4 2 4 2 2 5 3" xfId="29282"/>
    <cellStyle name="Normal 4 2 4 2 2 6" xfId="29283"/>
    <cellStyle name="Normal 4 2 4 2 2 7" xfId="29284"/>
    <cellStyle name="Normal 4 2 4 2 2 8" xfId="29285"/>
    <cellStyle name="Normal 4 2 4 2 3" xfId="29286"/>
    <cellStyle name="Normal 4 2 4 2 3 2" xfId="29287"/>
    <cellStyle name="Normal 4 2 4 2 3 2 2" xfId="29288"/>
    <cellStyle name="Normal 4 2 4 2 3 2 2 2" xfId="29289"/>
    <cellStyle name="Normal 4 2 4 2 3 2 2 3" xfId="29290"/>
    <cellStyle name="Normal 4 2 4 2 3 2 3" xfId="29291"/>
    <cellStyle name="Normal 4 2 4 2 3 2 4" xfId="29292"/>
    <cellStyle name="Normal 4 2 4 2 3 2 5" xfId="29293"/>
    <cellStyle name="Normal 4 2 4 2 3 3" xfId="29294"/>
    <cellStyle name="Normal 4 2 4 2 3 3 2" xfId="29295"/>
    <cellStyle name="Normal 4 2 4 2 3 3 2 2" xfId="29296"/>
    <cellStyle name="Normal 4 2 4 2 3 3 2 3" xfId="29297"/>
    <cellStyle name="Normal 4 2 4 2 3 3 3" xfId="29298"/>
    <cellStyle name="Normal 4 2 4 2 3 3 4" xfId="29299"/>
    <cellStyle name="Normal 4 2 4 2 3 3 5" xfId="29300"/>
    <cellStyle name="Normal 4 2 4 2 3 4" xfId="29301"/>
    <cellStyle name="Normal 4 2 4 2 3 4 2" xfId="29302"/>
    <cellStyle name="Normal 4 2 4 2 3 4 3" xfId="29303"/>
    <cellStyle name="Normal 4 2 4 2 3 5" xfId="29304"/>
    <cellStyle name="Normal 4 2 4 2 3 6" xfId="29305"/>
    <cellStyle name="Normal 4 2 4 2 3 7" xfId="29306"/>
    <cellStyle name="Normal 4 2 4 2 4" xfId="29307"/>
    <cellStyle name="Normal 4 2 4 2 4 2" xfId="29308"/>
    <cellStyle name="Normal 4 2 4 2 4 2 2" xfId="29309"/>
    <cellStyle name="Normal 4 2 4 2 4 2 3" xfId="29310"/>
    <cellStyle name="Normal 4 2 4 2 4 3" xfId="29311"/>
    <cellStyle name="Normal 4 2 4 2 4 4" xfId="29312"/>
    <cellStyle name="Normal 4 2 4 2 4 5" xfId="29313"/>
    <cellStyle name="Normal 4 2 4 2 5" xfId="29314"/>
    <cellStyle name="Normal 4 2 4 2 5 2" xfId="29315"/>
    <cellStyle name="Normal 4 2 4 2 5 2 2" xfId="29316"/>
    <cellStyle name="Normal 4 2 4 2 5 2 3" xfId="29317"/>
    <cellStyle name="Normal 4 2 4 2 5 3" xfId="29318"/>
    <cellStyle name="Normal 4 2 4 2 5 4" xfId="29319"/>
    <cellStyle name="Normal 4 2 4 2 5 5" xfId="29320"/>
    <cellStyle name="Normal 4 2 4 2 6" xfId="29321"/>
    <cellStyle name="Normal 4 2 4 2 6 2" xfId="29322"/>
    <cellStyle name="Normal 4 2 4 2 6 3" xfId="29323"/>
    <cellStyle name="Normal 4 2 4 2 7" xfId="29324"/>
    <cellStyle name="Normal 4 2 4 2 8" xfId="29325"/>
    <cellStyle name="Normal 4 2 4 2 9" xfId="29326"/>
    <cellStyle name="Normal 4 2 4 3" xfId="29327"/>
    <cellStyle name="Normal 4 2 4 3 2" xfId="29328"/>
    <cellStyle name="Normal 4 2 4 3 2 2" xfId="29329"/>
    <cellStyle name="Normal 4 2 4 3 2 2 2" xfId="29330"/>
    <cellStyle name="Normal 4 2 4 3 2 2 2 2" xfId="29331"/>
    <cellStyle name="Normal 4 2 4 3 2 2 2 2 2" xfId="29332"/>
    <cellStyle name="Normal 4 2 4 3 2 2 2 2 3" xfId="29333"/>
    <cellStyle name="Normal 4 2 4 3 2 2 2 3" xfId="29334"/>
    <cellStyle name="Normal 4 2 4 3 2 2 2 4" xfId="29335"/>
    <cellStyle name="Normal 4 2 4 3 2 2 2 5" xfId="29336"/>
    <cellStyle name="Normal 4 2 4 3 2 2 3" xfId="29337"/>
    <cellStyle name="Normal 4 2 4 3 2 2 3 2" xfId="29338"/>
    <cellStyle name="Normal 4 2 4 3 2 2 3 2 2" xfId="29339"/>
    <cellStyle name="Normal 4 2 4 3 2 2 3 2 3" xfId="29340"/>
    <cellStyle name="Normal 4 2 4 3 2 2 3 3" xfId="29341"/>
    <cellStyle name="Normal 4 2 4 3 2 2 3 4" xfId="29342"/>
    <cellStyle name="Normal 4 2 4 3 2 2 3 5" xfId="29343"/>
    <cellStyle name="Normal 4 2 4 3 2 2 4" xfId="29344"/>
    <cellStyle name="Normal 4 2 4 3 2 2 4 2" xfId="29345"/>
    <cellStyle name="Normal 4 2 4 3 2 2 4 3" xfId="29346"/>
    <cellStyle name="Normal 4 2 4 3 2 2 5" xfId="29347"/>
    <cellStyle name="Normal 4 2 4 3 2 2 6" xfId="29348"/>
    <cellStyle name="Normal 4 2 4 3 2 2 7" xfId="29349"/>
    <cellStyle name="Normal 4 2 4 3 2 3" xfId="29350"/>
    <cellStyle name="Normal 4 2 4 3 2 3 2" xfId="29351"/>
    <cellStyle name="Normal 4 2 4 3 2 3 2 2" xfId="29352"/>
    <cellStyle name="Normal 4 2 4 3 2 3 2 3" xfId="29353"/>
    <cellStyle name="Normal 4 2 4 3 2 3 3" xfId="29354"/>
    <cellStyle name="Normal 4 2 4 3 2 3 4" xfId="29355"/>
    <cellStyle name="Normal 4 2 4 3 2 3 5" xfId="29356"/>
    <cellStyle name="Normal 4 2 4 3 2 4" xfId="29357"/>
    <cellStyle name="Normal 4 2 4 3 2 4 2" xfId="29358"/>
    <cellStyle name="Normal 4 2 4 3 2 4 2 2" xfId="29359"/>
    <cellStyle name="Normal 4 2 4 3 2 4 2 3" xfId="29360"/>
    <cellStyle name="Normal 4 2 4 3 2 4 3" xfId="29361"/>
    <cellStyle name="Normal 4 2 4 3 2 4 4" xfId="29362"/>
    <cellStyle name="Normal 4 2 4 3 2 4 5" xfId="29363"/>
    <cellStyle name="Normal 4 2 4 3 2 5" xfId="29364"/>
    <cellStyle name="Normal 4 2 4 3 2 5 2" xfId="29365"/>
    <cellStyle name="Normal 4 2 4 3 2 5 3" xfId="29366"/>
    <cellStyle name="Normal 4 2 4 3 2 6" xfId="29367"/>
    <cellStyle name="Normal 4 2 4 3 2 7" xfId="29368"/>
    <cellStyle name="Normal 4 2 4 3 2 8" xfId="29369"/>
    <cellStyle name="Normal 4 2 4 3 3" xfId="29370"/>
    <cellStyle name="Normal 4 2 4 3 3 2" xfId="29371"/>
    <cellStyle name="Normal 4 2 4 3 3 2 2" xfId="29372"/>
    <cellStyle name="Normal 4 2 4 3 3 2 2 2" xfId="29373"/>
    <cellStyle name="Normal 4 2 4 3 3 2 2 3" xfId="29374"/>
    <cellStyle name="Normal 4 2 4 3 3 2 3" xfId="29375"/>
    <cellStyle name="Normal 4 2 4 3 3 2 4" xfId="29376"/>
    <cellStyle name="Normal 4 2 4 3 3 2 5" xfId="29377"/>
    <cellStyle name="Normal 4 2 4 3 3 3" xfId="29378"/>
    <cellStyle name="Normal 4 2 4 3 3 3 2" xfId="29379"/>
    <cellStyle name="Normal 4 2 4 3 3 3 2 2" xfId="29380"/>
    <cellStyle name="Normal 4 2 4 3 3 3 2 3" xfId="29381"/>
    <cellStyle name="Normal 4 2 4 3 3 3 3" xfId="29382"/>
    <cellStyle name="Normal 4 2 4 3 3 3 4" xfId="29383"/>
    <cellStyle name="Normal 4 2 4 3 3 3 5" xfId="29384"/>
    <cellStyle name="Normal 4 2 4 3 3 4" xfId="29385"/>
    <cellStyle name="Normal 4 2 4 3 3 4 2" xfId="29386"/>
    <cellStyle name="Normal 4 2 4 3 3 4 3" xfId="29387"/>
    <cellStyle name="Normal 4 2 4 3 3 5" xfId="29388"/>
    <cellStyle name="Normal 4 2 4 3 3 6" xfId="29389"/>
    <cellStyle name="Normal 4 2 4 3 3 7" xfId="29390"/>
    <cellStyle name="Normal 4 2 4 3 4" xfId="29391"/>
    <cellStyle name="Normal 4 2 4 3 4 2" xfId="29392"/>
    <cellStyle name="Normal 4 2 4 3 4 2 2" xfId="29393"/>
    <cellStyle name="Normal 4 2 4 3 4 2 3" xfId="29394"/>
    <cellStyle name="Normal 4 2 4 3 4 3" xfId="29395"/>
    <cellStyle name="Normal 4 2 4 3 4 4" xfId="29396"/>
    <cellStyle name="Normal 4 2 4 3 4 5" xfId="29397"/>
    <cellStyle name="Normal 4 2 4 3 5" xfId="29398"/>
    <cellStyle name="Normal 4 2 4 3 5 2" xfId="29399"/>
    <cellStyle name="Normal 4 2 4 3 5 2 2" xfId="29400"/>
    <cellStyle name="Normal 4 2 4 3 5 2 3" xfId="29401"/>
    <cellStyle name="Normal 4 2 4 3 5 3" xfId="29402"/>
    <cellStyle name="Normal 4 2 4 3 5 4" xfId="29403"/>
    <cellStyle name="Normal 4 2 4 3 5 5" xfId="29404"/>
    <cellStyle name="Normal 4 2 4 3 6" xfId="29405"/>
    <cellStyle name="Normal 4 2 4 3 6 2" xfId="29406"/>
    <cellStyle name="Normal 4 2 4 3 6 3" xfId="29407"/>
    <cellStyle name="Normal 4 2 4 3 7" xfId="29408"/>
    <cellStyle name="Normal 4 2 4 3 8" xfId="29409"/>
    <cellStyle name="Normal 4 2 4 3 9" xfId="29410"/>
    <cellStyle name="Normal 4 2 4 4" xfId="29411"/>
    <cellStyle name="Normal 4 2 4 4 2" xfId="29412"/>
    <cellStyle name="Normal 4 2 4 4 2 2" xfId="29413"/>
    <cellStyle name="Normal 4 2 4 4 2 2 2" xfId="29414"/>
    <cellStyle name="Normal 4 2 4 4 2 2 2 2" xfId="29415"/>
    <cellStyle name="Normal 4 2 4 4 2 2 2 2 2" xfId="29416"/>
    <cellStyle name="Normal 4 2 4 4 2 2 2 2 3" xfId="29417"/>
    <cellStyle name="Normal 4 2 4 4 2 2 2 3" xfId="29418"/>
    <cellStyle name="Normal 4 2 4 4 2 2 2 4" xfId="29419"/>
    <cellStyle name="Normal 4 2 4 4 2 2 2 5" xfId="29420"/>
    <cellStyle name="Normal 4 2 4 4 2 2 3" xfId="29421"/>
    <cellStyle name="Normal 4 2 4 4 2 2 3 2" xfId="29422"/>
    <cellStyle name="Normal 4 2 4 4 2 2 3 2 2" xfId="29423"/>
    <cellStyle name="Normal 4 2 4 4 2 2 3 2 3" xfId="29424"/>
    <cellStyle name="Normal 4 2 4 4 2 2 3 3" xfId="29425"/>
    <cellStyle name="Normal 4 2 4 4 2 2 3 4" xfId="29426"/>
    <cellStyle name="Normal 4 2 4 4 2 2 3 5" xfId="29427"/>
    <cellStyle name="Normal 4 2 4 4 2 2 4" xfId="29428"/>
    <cellStyle name="Normal 4 2 4 4 2 2 4 2" xfId="29429"/>
    <cellStyle name="Normal 4 2 4 4 2 2 4 3" xfId="29430"/>
    <cellStyle name="Normal 4 2 4 4 2 2 5" xfId="29431"/>
    <cellStyle name="Normal 4 2 4 4 2 2 6" xfId="29432"/>
    <cellStyle name="Normal 4 2 4 4 2 2 7" xfId="29433"/>
    <cellStyle name="Normal 4 2 4 4 2 3" xfId="29434"/>
    <cellStyle name="Normal 4 2 4 4 2 3 2" xfId="29435"/>
    <cellStyle name="Normal 4 2 4 4 2 3 2 2" xfId="29436"/>
    <cellStyle name="Normal 4 2 4 4 2 3 2 3" xfId="29437"/>
    <cellStyle name="Normal 4 2 4 4 2 3 3" xfId="29438"/>
    <cellStyle name="Normal 4 2 4 4 2 3 4" xfId="29439"/>
    <cellStyle name="Normal 4 2 4 4 2 3 5" xfId="29440"/>
    <cellStyle name="Normal 4 2 4 4 2 4" xfId="29441"/>
    <cellStyle name="Normal 4 2 4 4 2 4 2" xfId="29442"/>
    <cellStyle name="Normal 4 2 4 4 2 4 2 2" xfId="29443"/>
    <cellStyle name="Normal 4 2 4 4 2 4 2 3" xfId="29444"/>
    <cellStyle name="Normal 4 2 4 4 2 4 3" xfId="29445"/>
    <cellStyle name="Normal 4 2 4 4 2 4 4" xfId="29446"/>
    <cellStyle name="Normal 4 2 4 4 2 4 5" xfId="29447"/>
    <cellStyle name="Normal 4 2 4 4 2 5" xfId="29448"/>
    <cellStyle name="Normal 4 2 4 4 2 5 2" xfId="29449"/>
    <cellStyle name="Normal 4 2 4 4 2 5 3" xfId="29450"/>
    <cellStyle name="Normal 4 2 4 4 2 6" xfId="29451"/>
    <cellStyle name="Normal 4 2 4 4 2 7" xfId="29452"/>
    <cellStyle name="Normal 4 2 4 4 2 8" xfId="29453"/>
    <cellStyle name="Normal 4 2 4 4 3" xfId="29454"/>
    <cellStyle name="Normal 4 2 4 4 3 2" xfId="29455"/>
    <cellStyle name="Normal 4 2 4 4 3 2 2" xfId="29456"/>
    <cellStyle name="Normal 4 2 4 4 3 2 2 2" xfId="29457"/>
    <cellStyle name="Normal 4 2 4 4 3 2 2 3" xfId="29458"/>
    <cellStyle name="Normal 4 2 4 4 3 2 3" xfId="29459"/>
    <cellStyle name="Normal 4 2 4 4 3 2 4" xfId="29460"/>
    <cellStyle name="Normal 4 2 4 4 3 2 5" xfId="29461"/>
    <cellStyle name="Normal 4 2 4 4 3 3" xfId="29462"/>
    <cellStyle name="Normal 4 2 4 4 3 3 2" xfId="29463"/>
    <cellStyle name="Normal 4 2 4 4 3 3 2 2" xfId="29464"/>
    <cellStyle name="Normal 4 2 4 4 3 3 2 3" xfId="29465"/>
    <cellStyle name="Normal 4 2 4 4 3 3 3" xfId="29466"/>
    <cellStyle name="Normal 4 2 4 4 3 3 4" xfId="29467"/>
    <cellStyle name="Normal 4 2 4 4 3 3 5" xfId="29468"/>
    <cellStyle name="Normal 4 2 4 4 3 4" xfId="29469"/>
    <cellStyle name="Normal 4 2 4 4 3 4 2" xfId="29470"/>
    <cellStyle name="Normal 4 2 4 4 3 4 3" xfId="29471"/>
    <cellStyle name="Normal 4 2 4 4 3 5" xfId="29472"/>
    <cellStyle name="Normal 4 2 4 4 3 6" xfId="29473"/>
    <cellStyle name="Normal 4 2 4 4 3 7" xfId="29474"/>
    <cellStyle name="Normal 4 2 4 4 4" xfId="29475"/>
    <cellStyle name="Normal 4 2 4 4 4 2" xfId="29476"/>
    <cellStyle name="Normal 4 2 4 4 4 2 2" xfId="29477"/>
    <cellStyle name="Normal 4 2 4 4 4 2 3" xfId="29478"/>
    <cellStyle name="Normal 4 2 4 4 4 3" xfId="29479"/>
    <cellStyle name="Normal 4 2 4 4 4 4" xfId="29480"/>
    <cellStyle name="Normal 4 2 4 4 4 5" xfId="29481"/>
    <cellStyle name="Normal 4 2 4 4 5" xfId="29482"/>
    <cellStyle name="Normal 4 2 4 4 5 2" xfId="29483"/>
    <cellStyle name="Normal 4 2 4 4 5 2 2" xfId="29484"/>
    <cellStyle name="Normal 4 2 4 4 5 2 3" xfId="29485"/>
    <cellStyle name="Normal 4 2 4 4 5 3" xfId="29486"/>
    <cellStyle name="Normal 4 2 4 4 5 4" xfId="29487"/>
    <cellStyle name="Normal 4 2 4 4 5 5" xfId="29488"/>
    <cellStyle name="Normal 4 2 4 4 6" xfId="29489"/>
    <cellStyle name="Normal 4 2 4 4 6 2" xfId="29490"/>
    <cellStyle name="Normal 4 2 4 4 6 3" xfId="29491"/>
    <cellStyle name="Normal 4 2 4 4 7" xfId="29492"/>
    <cellStyle name="Normal 4 2 4 4 8" xfId="29493"/>
    <cellStyle name="Normal 4 2 4 4 9" xfId="29494"/>
    <cellStyle name="Normal 4 2 4 5" xfId="29495"/>
    <cellStyle name="Normal 4 2 4 5 2" xfId="29496"/>
    <cellStyle name="Normal 4 2 4 5 2 2" xfId="29497"/>
    <cellStyle name="Normal 4 2 4 5 2 2 2" xfId="29498"/>
    <cellStyle name="Normal 4 2 4 5 2 2 2 2" xfId="29499"/>
    <cellStyle name="Normal 4 2 4 5 2 2 2 3" xfId="29500"/>
    <cellStyle name="Normal 4 2 4 5 2 2 3" xfId="29501"/>
    <cellStyle name="Normal 4 2 4 5 2 2 4" xfId="29502"/>
    <cellStyle name="Normal 4 2 4 5 2 2 5" xfId="29503"/>
    <cellStyle name="Normal 4 2 4 5 2 3" xfId="29504"/>
    <cellStyle name="Normal 4 2 4 5 2 3 2" xfId="29505"/>
    <cellStyle name="Normal 4 2 4 5 2 3 2 2" xfId="29506"/>
    <cellStyle name="Normal 4 2 4 5 2 3 2 3" xfId="29507"/>
    <cellStyle name="Normal 4 2 4 5 2 3 3" xfId="29508"/>
    <cellStyle name="Normal 4 2 4 5 2 3 4" xfId="29509"/>
    <cellStyle name="Normal 4 2 4 5 2 3 5" xfId="29510"/>
    <cellStyle name="Normal 4 2 4 5 2 4" xfId="29511"/>
    <cellStyle name="Normal 4 2 4 5 2 4 2" xfId="29512"/>
    <cellStyle name="Normal 4 2 4 5 2 4 3" xfId="29513"/>
    <cellStyle name="Normal 4 2 4 5 2 5" xfId="29514"/>
    <cellStyle name="Normal 4 2 4 5 2 6" xfId="29515"/>
    <cellStyle name="Normal 4 2 4 5 2 7" xfId="29516"/>
    <cellStyle name="Normal 4 2 4 5 3" xfId="29517"/>
    <cellStyle name="Normal 4 2 4 5 3 2" xfId="29518"/>
    <cellStyle name="Normal 4 2 4 5 3 2 2" xfId="29519"/>
    <cellStyle name="Normal 4 2 4 5 3 2 3" xfId="29520"/>
    <cellStyle name="Normal 4 2 4 5 3 3" xfId="29521"/>
    <cellStyle name="Normal 4 2 4 5 3 4" xfId="29522"/>
    <cellStyle name="Normal 4 2 4 5 3 5" xfId="29523"/>
    <cellStyle name="Normal 4 2 4 5 4" xfId="29524"/>
    <cellStyle name="Normal 4 2 4 5 4 2" xfId="29525"/>
    <cellStyle name="Normal 4 2 4 5 4 2 2" xfId="29526"/>
    <cellStyle name="Normal 4 2 4 5 4 2 3" xfId="29527"/>
    <cellStyle name="Normal 4 2 4 5 4 3" xfId="29528"/>
    <cellStyle name="Normal 4 2 4 5 4 4" xfId="29529"/>
    <cellStyle name="Normal 4 2 4 5 4 5" xfId="29530"/>
    <cellStyle name="Normal 4 2 4 5 5" xfId="29531"/>
    <cellStyle name="Normal 4 2 4 5 5 2" xfId="29532"/>
    <cellStyle name="Normal 4 2 4 5 5 3" xfId="29533"/>
    <cellStyle name="Normal 4 2 4 5 6" xfId="29534"/>
    <cellStyle name="Normal 4 2 4 5 7" xfId="29535"/>
    <cellStyle name="Normal 4 2 4 5 8" xfId="29536"/>
    <cellStyle name="Normal 4 2 4 6" xfId="29537"/>
    <cellStyle name="Normal 4 2 4 6 2" xfId="29538"/>
    <cellStyle name="Normal 4 2 4 6 2 2" xfId="29539"/>
    <cellStyle name="Normal 4 2 4 6 2 2 2" xfId="29540"/>
    <cellStyle name="Normal 4 2 4 6 2 2 3" xfId="29541"/>
    <cellStyle name="Normal 4 2 4 6 2 3" xfId="29542"/>
    <cellStyle name="Normal 4 2 4 6 2 4" xfId="29543"/>
    <cellStyle name="Normal 4 2 4 6 2 5" xfId="29544"/>
    <cellStyle name="Normal 4 2 4 6 3" xfId="29545"/>
    <cellStyle name="Normal 4 2 4 6 3 2" xfId="29546"/>
    <cellStyle name="Normal 4 2 4 6 3 2 2" xfId="29547"/>
    <cellStyle name="Normal 4 2 4 6 3 2 3" xfId="29548"/>
    <cellStyle name="Normal 4 2 4 6 3 3" xfId="29549"/>
    <cellStyle name="Normal 4 2 4 6 3 4" xfId="29550"/>
    <cellStyle name="Normal 4 2 4 6 3 5" xfId="29551"/>
    <cellStyle name="Normal 4 2 4 6 4" xfId="29552"/>
    <cellStyle name="Normal 4 2 4 6 4 2" xfId="29553"/>
    <cellStyle name="Normal 4 2 4 6 4 3" xfId="29554"/>
    <cellStyle name="Normal 4 2 4 6 5" xfId="29555"/>
    <cellStyle name="Normal 4 2 4 6 6" xfId="29556"/>
    <cellStyle name="Normal 4 2 4 6 7" xfId="29557"/>
    <cellStyle name="Normal 4 2 4 7" xfId="29558"/>
    <cellStyle name="Normal 4 2 4 7 2" xfId="29559"/>
    <cellStyle name="Normal 4 2 4 7 2 2" xfId="29560"/>
    <cellStyle name="Normal 4 2 4 7 2 3" xfId="29561"/>
    <cellStyle name="Normal 4 2 4 7 3" xfId="29562"/>
    <cellStyle name="Normal 4 2 4 7 4" xfId="29563"/>
    <cellStyle name="Normal 4 2 4 7 5" xfId="29564"/>
    <cellStyle name="Normal 4 2 4 8" xfId="29565"/>
    <cellStyle name="Normal 4 2 4 8 2" xfId="29566"/>
    <cellStyle name="Normal 4 2 4 8 2 2" xfId="29567"/>
    <cellStyle name="Normal 4 2 4 8 2 3" xfId="29568"/>
    <cellStyle name="Normal 4 2 4 8 3" xfId="29569"/>
    <cellStyle name="Normal 4 2 4 8 4" xfId="29570"/>
    <cellStyle name="Normal 4 2 4 8 5" xfId="29571"/>
    <cellStyle name="Normal 4 2 4 9" xfId="29572"/>
    <cellStyle name="Normal 4 2 4 9 2" xfId="29573"/>
    <cellStyle name="Normal 4 2 4 9 3" xfId="29574"/>
    <cellStyle name="Normal 4 2 5" xfId="19353"/>
    <cellStyle name="Normal 4 2 5 10" xfId="29575"/>
    <cellStyle name="Normal 4 2 5 2" xfId="29576"/>
    <cellStyle name="Normal 4 2 5 2 2" xfId="29577"/>
    <cellStyle name="Normal 4 2 5 2 2 2" xfId="29578"/>
    <cellStyle name="Normal 4 2 5 2 2 2 2" xfId="29579"/>
    <cellStyle name="Normal 4 2 5 2 2 2 2 2" xfId="29580"/>
    <cellStyle name="Normal 4 2 5 2 2 2 2 3" xfId="29581"/>
    <cellStyle name="Normal 4 2 5 2 2 2 3" xfId="29582"/>
    <cellStyle name="Normal 4 2 5 2 2 2 4" xfId="29583"/>
    <cellStyle name="Normal 4 2 5 2 2 2 5" xfId="29584"/>
    <cellStyle name="Normal 4 2 5 2 2 3" xfId="29585"/>
    <cellStyle name="Normal 4 2 5 2 2 3 2" xfId="29586"/>
    <cellStyle name="Normal 4 2 5 2 2 3 2 2" xfId="29587"/>
    <cellStyle name="Normal 4 2 5 2 2 3 2 3" xfId="29588"/>
    <cellStyle name="Normal 4 2 5 2 2 3 3" xfId="29589"/>
    <cellStyle name="Normal 4 2 5 2 2 3 4" xfId="29590"/>
    <cellStyle name="Normal 4 2 5 2 2 3 5" xfId="29591"/>
    <cellStyle name="Normal 4 2 5 2 2 4" xfId="29592"/>
    <cellStyle name="Normal 4 2 5 2 2 4 2" xfId="29593"/>
    <cellStyle name="Normal 4 2 5 2 2 4 3" xfId="29594"/>
    <cellStyle name="Normal 4 2 5 2 2 5" xfId="29595"/>
    <cellStyle name="Normal 4 2 5 2 2 6" xfId="29596"/>
    <cellStyle name="Normal 4 2 5 2 2 7" xfId="29597"/>
    <cellStyle name="Normal 4 2 5 2 3" xfId="29598"/>
    <cellStyle name="Normal 4 2 5 2 3 2" xfId="29599"/>
    <cellStyle name="Normal 4 2 5 2 3 2 2" xfId="29600"/>
    <cellStyle name="Normal 4 2 5 2 3 2 3" xfId="29601"/>
    <cellStyle name="Normal 4 2 5 2 3 3" xfId="29602"/>
    <cellStyle name="Normal 4 2 5 2 3 4" xfId="29603"/>
    <cellStyle name="Normal 4 2 5 2 3 5" xfId="29604"/>
    <cellStyle name="Normal 4 2 5 2 4" xfId="29605"/>
    <cellStyle name="Normal 4 2 5 2 4 2" xfId="29606"/>
    <cellStyle name="Normal 4 2 5 2 4 2 2" xfId="29607"/>
    <cellStyle name="Normal 4 2 5 2 4 2 3" xfId="29608"/>
    <cellStyle name="Normal 4 2 5 2 4 3" xfId="29609"/>
    <cellStyle name="Normal 4 2 5 2 4 4" xfId="29610"/>
    <cellStyle name="Normal 4 2 5 2 4 5" xfId="29611"/>
    <cellStyle name="Normal 4 2 5 2 5" xfId="29612"/>
    <cellStyle name="Normal 4 2 5 2 5 2" xfId="29613"/>
    <cellStyle name="Normal 4 2 5 2 5 3" xfId="29614"/>
    <cellStyle name="Normal 4 2 5 2 6" xfId="29615"/>
    <cellStyle name="Normal 4 2 5 2 7" xfId="29616"/>
    <cellStyle name="Normal 4 2 5 2 8" xfId="29617"/>
    <cellStyle name="Normal 4 2 5 3" xfId="29618"/>
    <cellStyle name="Normal 4 2 5 3 2" xfId="29619"/>
    <cellStyle name="Normal 4 2 5 3 2 2" xfId="29620"/>
    <cellStyle name="Normal 4 2 5 3 2 2 2" xfId="29621"/>
    <cellStyle name="Normal 4 2 5 3 2 2 3" xfId="29622"/>
    <cellStyle name="Normal 4 2 5 3 2 3" xfId="29623"/>
    <cellStyle name="Normal 4 2 5 3 2 4" xfId="29624"/>
    <cellStyle name="Normal 4 2 5 3 2 5" xfId="29625"/>
    <cellStyle name="Normal 4 2 5 3 3" xfId="29626"/>
    <cellStyle name="Normal 4 2 5 3 3 2" xfId="29627"/>
    <cellStyle name="Normal 4 2 5 3 3 2 2" xfId="29628"/>
    <cellStyle name="Normal 4 2 5 3 3 2 3" xfId="29629"/>
    <cellStyle name="Normal 4 2 5 3 3 3" xfId="29630"/>
    <cellStyle name="Normal 4 2 5 3 3 4" xfId="29631"/>
    <cellStyle name="Normal 4 2 5 3 3 5" xfId="29632"/>
    <cellStyle name="Normal 4 2 5 3 4" xfId="29633"/>
    <cellStyle name="Normal 4 2 5 3 4 2" xfId="29634"/>
    <cellStyle name="Normal 4 2 5 3 4 3" xfId="29635"/>
    <cellStyle name="Normal 4 2 5 3 5" xfId="29636"/>
    <cellStyle name="Normal 4 2 5 3 6" xfId="29637"/>
    <cellStyle name="Normal 4 2 5 3 7" xfId="29638"/>
    <cellStyle name="Normal 4 2 5 4" xfId="29639"/>
    <cellStyle name="Normal 4 2 5 4 2" xfId="29640"/>
    <cellStyle name="Normal 4 2 5 4 2 2" xfId="29641"/>
    <cellStyle name="Normal 4 2 5 4 2 3" xfId="29642"/>
    <cellStyle name="Normal 4 2 5 4 3" xfId="29643"/>
    <cellStyle name="Normal 4 2 5 4 4" xfId="29644"/>
    <cellStyle name="Normal 4 2 5 4 5" xfId="29645"/>
    <cellStyle name="Normal 4 2 5 5" xfId="29646"/>
    <cellStyle name="Normal 4 2 5 5 2" xfId="29647"/>
    <cellStyle name="Normal 4 2 5 5 2 2" xfId="29648"/>
    <cellStyle name="Normal 4 2 5 5 2 3" xfId="29649"/>
    <cellStyle name="Normal 4 2 5 5 3" xfId="29650"/>
    <cellStyle name="Normal 4 2 5 5 4" xfId="29651"/>
    <cellStyle name="Normal 4 2 5 5 5" xfId="29652"/>
    <cellStyle name="Normal 4 2 5 6" xfId="29653"/>
    <cellStyle name="Normal 4 2 5 6 2" xfId="29654"/>
    <cellStyle name="Normal 4 2 5 6 3" xfId="29655"/>
    <cellStyle name="Normal 4 2 5 7" xfId="29656"/>
    <cellStyle name="Normal 4 2 5 8" xfId="29657"/>
    <cellStyle name="Normal 4 2 5 9" xfId="29658"/>
    <cellStyle name="Normal 4 2 6" xfId="23848"/>
    <cellStyle name="Normal 4 2 6 10" xfId="29659"/>
    <cellStyle name="Normal 4 2 6 2" xfId="29660"/>
    <cellStyle name="Normal 4 2 6 2 2" xfId="29661"/>
    <cellStyle name="Normal 4 2 6 2 2 2" xfId="29662"/>
    <cellStyle name="Normal 4 2 6 2 2 2 2" xfId="29663"/>
    <cellStyle name="Normal 4 2 6 2 2 2 2 2" xfId="29664"/>
    <cellStyle name="Normal 4 2 6 2 2 2 2 3" xfId="29665"/>
    <cellStyle name="Normal 4 2 6 2 2 2 3" xfId="29666"/>
    <cellStyle name="Normal 4 2 6 2 2 2 4" xfId="29667"/>
    <cellStyle name="Normal 4 2 6 2 2 2 5" xfId="29668"/>
    <cellStyle name="Normal 4 2 6 2 2 3" xfId="29669"/>
    <cellStyle name="Normal 4 2 6 2 2 3 2" xfId="29670"/>
    <cellStyle name="Normal 4 2 6 2 2 3 2 2" xfId="29671"/>
    <cellStyle name="Normal 4 2 6 2 2 3 2 3" xfId="29672"/>
    <cellStyle name="Normal 4 2 6 2 2 3 3" xfId="29673"/>
    <cellStyle name="Normal 4 2 6 2 2 3 4" xfId="29674"/>
    <cellStyle name="Normal 4 2 6 2 2 3 5" xfId="29675"/>
    <cellStyle name="Normal 4 2 6 2 2 4" xfId="29676"/>
    <cellStyle name="Normal 4 2 6 2 2 4 2" xfId="29677"/>
    <cellStyle name="Normal 4 2 6 2 2 4 3" xfId="29678"/>
    <cellStyle name="Normal 4 2 6 2 2 5" xfId="29679"/>
    <cellStyle name="Normal 4 2 6 2 2 6" xfId="29680"/>
    <cellStyle name="Normal 4 2 6 2 2 7" xfId="29681"/>
    <cellStyle name="Normal 4 2 6 2 3" xfId="29682"/>
    <cellStyle name="Normal 4 2 6 2 3 2" xfId="29683"/>
    <cellStyle name="Normal 4 2 6 2 3 2 2" xfId="29684"/>
    <cellStyle name="Normal 4 2 6 2 3 2 3" xfId="29685"/>
    <cellStyle name="Normal 4 2 6 2 3 3" xfId="29686"/>
    <cellStyle name="Normal 4 2 6 2 3 4" xfId="29687"/>
    <cellStyle name="Normal 4 2 6 2 3 5" xfId="29688"/>
    <cellStyle name="Normal 4 2 6 2 4" xfId="29689"/>
    <cellStyle name="Normal 4 2 6 2 4 2" xfId="29690"/>
    <cellStyle name="Normal 4 2 6 2 4 2 2" xfId="29691"/>
    <cellStyle name="Normal 4 2 6 2 4 2 3" xfId="29692"/>
    <cellStyle name="Normal 4 2 6 2 4 3" xfId="29693"/>
    <cellStyle name="Normal 4 2 6 2 4 4" xfId="29694"/>
    <cellStyle name="Normal 4 2 6 2 4 5" xfId="29695"/>
    <cellStyle name="Normal 4 2 6 2 5" xfId="29696"/>
    <cellStyle name="Normal 4 2 6 2 5 2" xfId="29697"/>
    <cellStyle name="Normal 4 2 6 2 5 3" xfId="29698"/>
    <cellStyle name="Normal 4 2 6 2 6" xfId="29699"/>
    <cellStyle name="Normal 4 2 6 2 7" xfId="29700"/>
    <cellStyle name="Normal 4 2 6 2 8" xfId="29701"/>
    <cellStyle name="Normal 4 2 6 3" xfId="29702"/>
    <cellStyle name="Normal 4 2 6 3 2" xfId="29703"/>
    <cellStyle name="Normal 4 2 6 3 2 2" xfId="29704"/>
    <cellStyle name="Normal 4 2 6 3 2 2 2" xfId="29705"/>
    <cellStyle name="Normal 4 2 6 3 2 2 3" xfId="29706"/>
    <cellStyle name="Normal 4 2 6 3 2 3" xfId="29707"/>
    <cellStyle name="Normal 4 2 6 3 2 4" xfId="29708"/>
    <cellStyle name="Normal 4 2 6 3 2 5" xfId="29709"/>
    <cellStyle name="Normal 4 2 6 3 3" xfId="29710"/>
    <cellStyle name="Normal 4 2 6 3 3 2" xfId="29711"/>
    <cellStyle name="Normal 4 2 6 3 3 2 2" xfId="29712"/>
    <cellStyle name="Normal 4 2 6 3 3 2 3" xfId="29713"/>
    <cellStyle name="Normal 4 2 6 3 3 3" xfId="29714"/>
    <cellStyle name="Normal 4 2 6 3 3 4" xfId="29715"/>
    <cellStyle name="Normal 4 2 6 3 3 5" xfId="29716"/>
    <cellStyle name="Normal 4 2 6 3 4" xfId="29717"/>
    <cellStyle name="Normal 4 2 6 3 4 2" xfId="29718"/>
    <cellStyle name="Normal 4 2 6 3 4 3" xfId="29719"/>
    <cellStyle name="Normal 4 2 6 3 5" xfId="29720"/>
    <cellStyle name="Normal 4 2 6 3 6" xfId="29721"/>
    <cellStyle name="Normal 4 2 6 3 7" xfId="29722"/>
    <cellStyle name="Normal 4 2 6 4" xfId="29723"/>
    <cellStyle name="Normal 4 2 6 4 2" xfId="29724"/>
    <cellStyle name="Normal 4 2 6 4 2 2" xfId="29725"/>
    <cellStyle name="Normal 4 2 6 4 2 3" xfId="29726"/>
    <cellStyle name="Normal 4 2 6 4 3" xfId="29727"/>
    <cellStyle name="Normal 4 2 6 4 4" xfId="29728"/>
    <cellStyle name="Normal 4 2 6 4 5" xfId="29729"/>
    <cellStyle name="Normal 4 2 6 5" xfId="29730"/>
    <cellStyle name="Normal 4 2 6 5 2" xfId="29731"/>
    <cellStyle name="Normal 4 2 6 5 2 2" xfId="29732"/>
    <cellStyle name="Normal 4 2 6 5 2 3" xfId="29733"/>
    <cellStyle name="Normal 4 2 6 5 3" xfId="29734"/>
    <cellStyle name="Normal 4 2 6 5 4" xfId="29735"/>
    <cellStyle name="Normal 4 2 6 5 5" xfId="29736"/>
    <cellStyle name="Normal 4 2 6 6" xfId="29737"/>
    <cellStyle name="Normal 4 2 6 6 2" xfId="29738"/>
    <cellStyle name="Normal 4 2 6 6 3" xfId="29739"/>
    <cellStyle name="Normal 4 2 6 7" xfId="29740"/>
    <cellStyle name="Normal 4 2 6 8" xfId="29741"/>
    <cellStyle name="Normal 4 2 6 9" xfId="29742"/>
    <cellStyle name="Normal 4 2 7" xfId="24140"/>
    <cellStyle name="Normal 4 2 7 10" xfId="29743"/>
    <cellStyle name="Normal 4 2 7 2" xfId="29744"/>
    <cellStyle name="Normal 4 2 7 2 2" xfId="29745"/>
    <cellStyle name="Normal 4 2 7 2 2 2" xfId="29746"/>
    <cellStyle name="Normal 4 2 7 2 2 2 2" xfId="29747"/>
    <cellStyle name="Normal 4 2 7 2 2 2 2 2" xfId="29748"/>
    <cellStyle name="Normal 4 2 7 2 2 2 2 3" xfId="29749"/>
    <cellStyle name="Normal 4 2 7 2 2 2 3" xfId="29750"/>
    <cellStyle name="Normal 4 2 7 2 2 2 4" xfId="29751"/>
    <cellStyle name="Normal 4 2 7 2 2 2 5" xfId="29752"/>
    <cellStyle name="Normal 4 2 7 2 2 3" xfId="29753"/>
    <cellStyle name="Normal 4 2 7 2 2 3 2" xfId="29754"/>
    <cellStyle name="Normal 4 2 7 2 2 3 2 2" xfId="29755"/>
    <cellStyle name="Normal 4 2 7 2 2 3 2 3" xfId="29756"/>
    <cellStyle name="Normal 4 2 7 2 2 3 3" xfId="29757"/>
    <cellStyle name="Normal 4 2 7 2 2 3 4" xfId="29758"/>
    <cellStyle name="Normal 4 2 7 2 2 3 5" xfId="29759"/>
    <cellStyle name="Normal 4 2 7 2 2 4" xfId="29760"/>
    <cellStyle name="Normal 4 2 7 2 2 4 2" xfId="29761"/>
    <cellStyle name="Normal 4 2 7 2 2 4 3" xfId="29762"/>
    <cellStyle name="Normal 4 2 7 2 2 5" xfId="29763"/>
    <cellStyle name="Normal 4 2 7 2 2 6" xfId="29764"/>
    <cellStyle name="Normal 4 2 7 2 2 7" xfId="29765"/>
    <cellStyle name="Normal 4 2 7 2 3" xfId="29766"/>
    <cellStyle name="Normal 4 2 7 2 3 2" xfId="29767"/>
    <cellStyle name="Normal 4 2 7 2 3 2 2" xfId="29768"/>
    <cellStyle name="Normal 4 2 7 2 3 2 3" xfId="29769"/>
    <cellStyle name="Normal 4 2 7 2 3 3" xfId="29770"/>
    <cellStyle name="Normal 4 2 7 2 3 4" xfId="29771"/>
    <cellStyle name="Normal 4 2 7 2 3 5" xfId="29772"/>
    <cellStyle name="Normal 4 2 7 2 4" xfId="29773"/>
    <cellStyle name="Normal 4 2 7 2 4 2" xfId="29774"/>
    <cellStyle name="Normal 4 2 7 2 4 2 2" xfId="29775"/>
    <cellStyle name="Normal 4 2 7 2 4 2 3" xfId="29776"/>
    <cellStyle name="Normal 4 2 7 2 4 3" xfId="29777"/>
    <cellStyle name="Normal 4 2 7 2 4 4" xfId="29778"/>
    <cellStyle name="Normal 4 2 7 2 4 5" xfId="29779"/>
    <cellStyle name="Normal 4 2 7 2 5" xfId="29780"/>
    <cellStyle name="Normal 4 2 7 2 5 2" xfId="29781"/>
    <cellStyle name="Normal 4 2 7 2 5 3" xfId="29782"/>
    <cellStyle name="Normal 4 2 7 2 6" xfId="29783"/>
    <cellStyle name="Normal 4 2 7 2 7" xfId="29784"/>
    <cellStyle name="Normal 4 2 7 2 8" xfId="29785"/>
    <cellStyle name="Normal 4 2 7 3" xfId="29786"/>
    <cellStyle name="Normal 4 2 7 3 2" xfId="29787"/>
    <cellStyle name="Normal 4 2 7 3 2 2" xfId="29788"/>
    <cellStyle name="Normal 4 2 7 3 2 2 2" xfId="29789"/>
    <cellStyle name="Normal 4 2 7 3 2 2 3" xfId="29790"/>
    <cellStyle name="Normal 4 2 7 3 2 3" xfId="29791"/>
    <cellStyle name="Normal 4 2 7 3 2 4" xfId="29792"/>
    <cellStyle name="Normal 4 2 7 3 2 5" xfId="29793"/>
    <cellStyle name="Normal 4 2 7 3 3" xfId="29794"/>
    <cellStyle name="Normal 4 2 7 3 3 2" xfId="29795"/>
    <cellStyle name="Normal 4 2 7 3 3 2 2" xfId="29796"/>
    <cellStyle name="Normal 4 2 7 3 3 2 3" xfId="29797"/>
    <cellStyle name="Normal 4 2 7 3 3 3" xfId="29798"/>
    <cellStyle name="Normal 4 2 7 3 3 4" xfId="29799"/>
    <cellStyle name="Normal 4 2 7 3 3 5" xfId="29800"/>
    <cellStyle name="Normal 4 2 7 3 4" xfId="29801"/>
    <cellStyle name="Normal 4 2 7 3 4 2" xfId="29802"/>
    <cellStyle name="Normal 4 2 7 3 4 3" xfId="29803"/>
    <cellStyle name="Normal 4 2 7 3 5" xfId="29804"/>
    <cellStyle name="Normal 4 2 7 3 6" xfId="29805"/>
    <cellStyle name="Normal 4 2 7 3 7" xfId="29806"/>
    <cellStyle name="Normal 4 2 7 4" xfId="29807"/>
    <cellStyle name="Normal 4 2 7 4 2" xfId="29808"/>
    <cellStyle name="Normal 4 2 7 4 2 2" xfId="29809"/>
    <cellStyle name="Normal 4 2 7 4 2 3" xfId="29810"/>
    <cellStyle name="Normal 4 2 7 4 3" xfId="29811"/>
    <cellStyle name="Normal 4 2 7 4 4" xfId="29812"/>
    <cellStyle name="Normal 4 2 7 4 5" xfId="29813"/>
    <cellStyle name="Normal 4 2 7 5" xfId="29814"/>
    <cellStyle name="Normal 4 2 7 5 2" xfId="29815"/>
    <cellStyle name="Normal 4 2 7 5 2 2" xfId="29816"/>
    <cellStyle name="Normal 4 2 7 5 2 3" xfId="29817"/>
    <cellStyle name="Normal 4 2 7 5 3" xfId="29818"/>
    <cellStyle name="Normal 4 2 7 5 4" xfId="29819"/>
    <cellStyle name="Normal 4 2 7 5 5" xfId="29820"/>
    <cellStyle name="Normal 4 2 7 6" xfId="29821"/>
    <cellStyle name="Normal 4 2 7 6 2" xfId="29822"/>
    <cellStyle name="Normal 4 2 7 6 3" xfId="29823"/>
    <cellStyle name="Normal 4 2 7 7" xfId="29824"/>
    <cellStyle name="Normal 4 2 7 8" xfId="29825"/>
    <cellStyle name="Normal 4 2 7 9" xfId="29826"/>
    <cellStyle name="Normal 4 2 8" xfId="5244"/>
    <cellStyle name="Normal 4 2 8 2" xfId="29828"/>
    <cellStyle name="Normal 4 2 8 2 2" xfId="29829"/>
    <cellStyle name="Normal 4 2 8 2 2 2" xfId="29830"/>
    <cellStyle name="Normal 4 2 8 2 2 2 2" xfId="29831"/>
    <cellStyle name="Normal 4 2 8 2 2 2 3" xfId="29832"/>
    <cellStyle name="Normal 4 2 8 2 2 3" xfId="29833"/>
    <cellStyle name="Normal 4 2 8 2 2 4" xfId="29834"/>
    <cellStyle name="Normal 4 2 8 2 2 5" xfId="29835"/>
    <cellStyle name="Normal 4 2 8 2 3" xfId="29836"/>
    <cellStyle name="Normal 4 2 8 2 3 2" xfId="29837"/>
    <cellStyle name="Normal 4 2 8 2 3 2 2" xfId="29838"/>
    <cellStyle name="Normal 4 2 8 2 3 2 3" xfId="29839"/>
    <cellStyle name="Normal 4 2 8 2 3 3" xfId="29840"/>
    <cellStyle name="Normal 4 2 8 2 3 4" xfId="29841"/>
    <cellStyle name="Normal 4 2 8 2 3 5" xfId="29842"/>
    <cellStyle name="Normal 4 2 8 2 4" xfId="29843"/>
    <cellStyle name="Normal 4 2 8 2 4 2" xfId="29844"/>
    <cellStyle name="Normal 4 2 8 2 4 3" xfId="29845"/>
    <cellStyle name="Normal 4 2 8 2 5" xfId="29846"/>
    <cellStyle name="Normal 4 2 8 2 6" xfId="29847"/>
    <cellStyle name="Normal 4 2 8 2 7" xfId="29848"/>
    <cellStyle name="Normal 4 2 8 3" xfId="29849"/>
    <cellStyle name="Normal 4 2 8 3 2" xfId="29850"/>
    <cellStyle name="Normal 4 2 8 3 2 2" xfId="29851"/>
    <cellStyle name="Normal 4 2 8 3 2 3" xfId="29852"/>
    <cellStyle name="Normal 4 2 8 3 3" xfId="29853"/>
    <cellStyle name="Normal 4 2 8 3 4" xfId="29854"/>
    <cellStyle name="Normal 4 2 8 3 5" xfId="29855"/>
    <cellStyle name="Normal 4 2 8 4" xfId="29856"/>
    <cellStyle name="Normal 4 2 8 4 2" xfId="29857"/>
    <cellStyle name="Normal 4 2 8 4 2 2" xfId="29858"/>
    <cellStyle name="Normal 4 2 8 4 2 3" xfId="29859"/>
    <cellStyle name="Normal 4 2 8 4 3" xfId="29860"/>
    <cellStyle name="Normal 4 2 8 4 4" xfId="29861"/>
    <cellStyle name="Normal 4 2 8 4 5" xfId="29862"/>
    <cellStyle name="Normal 4 2 8 5" xfId="29863"/>
    <cellStyle name="Normal 4 2 8 5 2" xfId="29864"/>
    <cellStyle name="Normal 4 2 8 5 3" xfId="29865"/>
    <cellStyle name="Normal 4 2 8 6" xfId="29866"/>
    <cellStyle name="Normal 4 2 8 7" xfId="29867"/>
    <cellStyle name="Normal 4 2 8 8" xfId="29868"/>
    <cellStyle name="Normal 4 2 8 9" xfId="29827"/>
    <cellStyle name="Normal 4 2 9" xfId="29869"/>
    <cellStyle name="Normal 4 2 9 2" xfId="29870"/>
    <cellStyle name="Normal 4 2 9 2 2" xfId="29871"/>
    <cellStyle name="Normal 4 2 9 2 2 2" xfId="29872"/>
    <cellStyle name="Normal 4 2 9 2 2 3" xfId="29873"/>
    <cellStyle name="Normal 4 2 9 2 3" xfId="29874"/>
    <cellStyle name="Normal 4 2 9 2 4" xfId="29875"/>
    <cellStyle name="Normal 4 2 9 2 5" xfId="29876"/>
    <cellStyle name="Normal 4 2 9 3" xfId="29877"/>
    <cellStyle name="Normal 4 2 9 3 2" xfId="29878"/>
    <cellStyle name="Normal 4 2 9 3 2 2" xfId="29879"/>
    <cellStyle name="Normal 4 2 9 3 2 3" xfId="29880"/>
    <cellStyle name="Normal 4 2 9 3 3" xfId="29881"/>
    <cellStyle name="Normal 4 2 9 3 4" xfId="29882"/>
    <cellStyle name="Normal 4 2 9 3 5" xfId="29883"/>
    <cellStyle name="Normal 4 2 9 4" xfId="29884"/>
    <cellStyle name="Normal 4 2 9 4 2" xfId="29885"/>
    <cellStyle name="Normal 4 2 9 4 3" xfId="29886"/>
    <cellStyle name="Normal 4 2 9 5" xfId="29887"/>
    <cellStyle name="Normal 4 2 9 6" xfId="29888"/>
    <cellStyle name="Normal 4 2 9 7" xfId="29889"/>
    <cellStyle name="Normal 4 3" xfId="803"/>
    <cellStyle name="Normal 4 3 10" xfId="29890"/>
    <cellStyle name="Normal 4 3 10 2" xfId="29891"/>
    <cellStyle name="Normal 4 3 10 2 2" xfId="29892"/>
    <cellStyle name="Normal 4 3 10 2 2 2" xfId="29893"/>
    <cellStyle name="Normal 4 3 10 2 2 3" xfId="29894"/>
    <cellStyle name="Normal 4 3 10 2 3" xfId="29895"/>
    <cellStyle name="Normal 4 3 10 2 4" xfId="29896"/>
    <cellStyle name="Normal 4 3 10 2 5" xfId="29897"/>
    <cellStyle name="Normal 4 3 10 3" xfId="29898"/>
    <cellStyle name="Normal 4 3 10 3 2" xfId="29899"/>
    <cellStyle name="Normal 4 3 10 3 2 2" xfId="29900"/>
    <cellStyle name="Normal 4 3 10 3 2 3" xfId="29901"/>
    <cellStyle name="Normal 4 3 10 3 3" xfId="29902"/>
    <cellStyle name="Normal 4 3 10 3 4" xfId="29903"/>
    <cellStyle name="Normal 4 3 10 3 5" xfId="29904"/>
    <cellStyle name="Normal 4 3 10 4" xfId="29905"/>
    <cellStyle name="Normal 4 3 10 4 2" xfId="29906"/>
    <cellStyle name="Normal 4 3 10 4 3" xfId="29907"/>
    <cellStyle name="Normal 4 3 10 5" xfId="29908"/>
    <cellStyle name="Normal 4 3 10 6" xfId="29909"/>
    <cellStyle name="Normal 4 3 10 7" xfId="29910"/>
    <cellStyle name="Normal 4 3 11" xfId="29911"/>
    <cellStyle name="Normal 4 3 11 2" xfId="29912"/>
    <cellStyle name="Normal 4 3 11 2 2" xfId="29913"/>
    <cellStyle name="Normal 4 3 11 2 3" xfId="29914"/>
    <cellStyle name="Normal 4 3 11 3" xfId="29915"/>
    <cellStyle name="Normal 4 3 11 4" xfId="29916"/>
    <cellStyle name="Normal 4 3 11 5" xfId="29917"/>
    <cellStyle name="Normal 4 3 12" xfId="29918"/>
    <cellStyle name="Normal 4 3 12 2" xfId="29919"/>
    <cellStyle name="Normal 4 3 12 2 2" xfId="29920"/>
    <cellStyle name="Normal 4 3 12 2 3" xfId="29921"/>
    <cellStyle name="Normal 4 3 12 3" xfId="29922"/>
    <cellStyle name="Normal 4 3 12 4" xfId="29923"/>
    <cellStyle name="Normal 4 3 12 5" xfId="29924"/>
    <cellStyle name="Normal 4 3 13" xfId="29925"/>
    <cellStyle name="Normal 4 3 13 2" xfId="29926"/>
    <cellStyle name="Normal 4 3 13 3" xfId="29927"/>
    <cellStyle name="Normal 4 3 14" xfId="29928"/>
    <cellStyle name="Normal 4 3 15" xfId="29929"/>
    <cellStyle name="Normal 4 3 16" xfId="29930"/>
    <cellStyle name="Normal 4 3 17" xfId="26244"/>
    <cellStyle name="Normal 4 3 18" xfId="26071"/>
    <cellStyle name="Normal 4 3 2" xfId="804"/>
    <cellStyle name="Normal 4 3 2 10" xfId="29931"/>
    <cellStyle name="Normal 4 3 2 10 2" xfId="29932"/>
    <cellStyle name="Normal 4 3 2 10 2 2" xfId="29933"/>
    <cellStyle name="Normal 4 3 2 10 2 3" xfId="29934"/>
    <cellStyle name="Normal 4 3 2 10 3" xfId="29935"/>
    <cellStyle name="Normal 4 3 2 10 4" xfId="29936"/>
    <cellStyle name="Normal 4 3 2 10 5" xfId="29937"/>
    <cellStyle name="Normal 4 3 2 11" xfId="29938"/>
    <cellStyle name="Normal 4 3 2 11 2" xfId="29939"/>
    <cellStyle name="Normal 4 3 2 11 3" xfId="29940"/>
    <cellStyle name="Normal 4 3 2 12" xfId="29941"/>
    <cellStyle name="Normal 4 3 2 13" xfId="29942"/>
    <cellStyle name="Normal 4 3 2 14" xfId="29943"/>
    <cellStyle name="Normal 4 3 2 2" xfId="805"/>
    <cellStyle name="Normal 4 3 2 2 10" xfId="29945"/>
    <cellStyle name="Normal 4 3 2 2 10 2" xfId="29946"/>
    <cellStyle name="Normal 4 3 2 2 10 3" xfId="29947"/>
    <cellStyle name="Normal 4 3 2 2 11" xfId="29948"/>
    <cellStyle name="Normal 4 3 2 2 12" xfId="29949"/>
    <cellStyle name="Normal 4 3 2 2 13" xfId="29950"/>
    <cellStyle name="Normal 4 3 2 2 14" xfId="29944"/>
    <cellStyle name="Normal 4 3 2 2 2" xfId="2165"/>
    <cellStyle name="Normal 4 3 2 2 2 10" xfId="29951"/>
    <cellStyle name="Normal 4 3 2 2 2 2" xfId="29952"/>
    <cellStyle name="Normal 4 3 2 2 2 2 2" xfId="29953"/>
    <cellStyle name="Normal 4 3 2 2 2 2 2 2" xfId="29954"/>
    <cellStyle name="Normal 4 3 2 2 2 2 2 2 2" xfId="29955"/>
    <cellStyle name="Normal 4 3 2 2 2 2 2 2 2 2" xfId="29956"/>
    <cellStyle name="Normal 4 3 2 2 2 2 2 2 2 3" xfId="29957"/>
    <cellStyle name="Normal 4 3 2 2 2 2 2 2 3" xfId="29958"/>
    <cellStyle name="Normal 4 3 2 2 2 2 2 2 4" xfId="29959"/>
    <cellStyle name="Normal 4 3 2 2 2 2 2 2 5" xfId="29960"/>
    <cellStyle name="Normal 4 3 2 2 2 2 2 3" xfId="29961"/>
    <cellStyle name="Normal 4 3 2 2 2 2 2 3 2" xfId="29962"/>
    <cellStyle name="Normal 4 3 2 2 2 2 2 3 2 2" xfId="29963"/>
    <cellStyle name="Normal 4 3 2 2 2 2 2 3 2 3" xfId="29964"/>
    <cellStyle name="Normal 4 3 2 2 2 2 2 3 3" xfId="29965"/>
    <cellStyle name="Normal 4 3 2 2 2 2 2 3 4" xfId="29966"/>
    <cellStyle name="Normal 4 3 2 2 2 2 2 3 5" xfId="29967"/>
    <cellStyle name="Normal 4 3 2 2 2 2 2 4" xfId="29968"/>
    <cellStyle name="Normal 4 3 2 2 2 2 2 4 2" xfId="29969"/>
    <cellStyle name="Normal 4 3 2 2 2 2 2 4 3" xfId="29970"/>
    <cellStyle name="Normal 4 3 2 2 2 2 2 5" xfId="29971"/>
    <cellStyle name="Normal 4 3 2 2 2 2 2 6" xfId="29972"/>
    <cellStyle name="Normal 4 3 2 2 2 2 2 7" xfId="29973"/>
    <cellStyle name="Normal 4 3 2 2 2 2 3" xfId="29974"/>
    <cellStyle name="Normal 4 3 2 2 2 2 3 2" xfId="29975"/>
    <cellStyle name="Normal 4 3 2 2 2 2 3 2 2" xfId="29976"/>
    <cellStyle name="Normal 4 3 2 2 2 2 3 2 3" xfId="29977"/>
    <cellStyle name="Normal 4 3 2 2 2 2 3 3" xfId="29978"/>
    <cellStyle name="Normal 4 3 2 2 2 2 3 4" xfId="29979"/>
    <cellStyle name="Normal 4 3 2 2 2 2 3 5" xfId="29980"/>
    <cellStyle name="Normal 4 3 2 2 2 2 4" xfId="29981"/>
    <cellStyle name="Normal 4 3 2 2 2 2 4 2" xfId="29982"/>
    <cellStyle name="Normal 4 3 2 2 2 2 4 2 2" xfId="29983"/>
    <cellStyle name="Normal 4 3 2 2 2 2 4 2 3" xfId="29984"/>
    <cellStyle name="Normal 4 3 2 2 2 2 4 3" xfId="29985"/>
    <cellStyle name="Normal 4 3 2 2 2 2 4 4" xfId="29986"/>
    <cellStyle name="Normal 4 3 2 2 2 2 4 5" xfId="29987"/>
    <cellStyle name="Normal 4 3 2 2 2 2 5" xfId="29988"/>
    <cellStyle name="Normal 4 3 2 2 2 2 5 2" xfId="29989"/>
    <cellStyle name="Normal 4 3 2 2 2 2 5 3" xfId="29990"/>
    <cellStyle name="Normal 4 3 2 2 2 2 6" xfId="29991"/>
    <cellStyle name="Normal 4 3 2 2 2 2 7" xfId="29992"/>
    <cellStyle name="Normal 4 3 2 2 2 2 8" xfId="29993"/>
    <cellStyle name="Normal 4 3 2 2 2 3" xfId="29994"/>
    <cellStyle name="Normal 4 3 2 2 2 3 2" xfId="29995"/>
    <cellStyle name="Normal 4 3 2 2 2 3 2 2" xfId="29996"/>
    <cellStyle name="Normal 4 3 2 2 2 3 2 2 2" xfId="29997"/>
    <cellStyle name="Normal 4 3 2 2 2 3 2 2 3" xfId="29998"/>
    <cellStyle name="Normal 4 3 2 2 2 3 2 3" xfId="29999"/>
    <cellStyle name="Normal 4 3 2 2 2 3 2 4" xfId="30000"/>
    <cellStyle name="Normal 4 3 2 2 2 3 2 5" xfId="30001"/>
    <cellStyle name="Normal 4 3 2 2 2 3 3" xfId="30002"/>
    <cellStyle name="Normal 4 3 2 2 2 3 3 2" xfId="30003"/>
    <cellStyle name="Normal 4 3 2 2 2 3 3 2 2" xfId="30004"/>
    <cellStyle name="Normal 4 3 2 2 2 3 3 2 3" xfId="30005"/>
    <cellStyle name="Normal 4 3 2 2 2 3 3 3" xfId="30006"/>
    <cellStyle name="Normal 4 3 2 2 2 3 3 4" xfId="30007"/>
    <cellStyle name="Normal 4 3 2 2 2 3 3 5" xfId="30008"/>
    <cellStyle name="Normal 4 3 2 2 2 3 4" xfId="30009"/>
    <cellStyle name="Normal 4 3 2 2 2 3 4 2" xfId="30010"/>
    <cellStyle name="Normal 4 3 2 2 2 3 4 3" xfId="30011"/>
    <cellStyle name="Normal 4 3 2 2 2 3 5" xfId="30012"/>
    <cellStyle name="Normal 4 3 2 2 2 3 6" xfId="30013"/>
    <cellStyle name="Normal 4 3 2 2 2 3 7" xfId="30014"/>
    <cellStyle name="Normal 4 3 2 2 2 4" xfId="30015"/>
    <cellStyle name="Normal 4 3 2 2 2 4 2" xfId="30016"/>
    <cellStyle name="Normal 4 3 2 2 2 4 2 2" xfId="30017"/>
    <cellStyle name="Normal 4 3 2 2 2 4 2 3" xfId="30018"/>
    <cellStyle name="Normal 4 3 2 2 2 4 3" xfId="30019"/>
    <cellStyle name="Normal 4 3 2 2 2 4 4" xfId="30020"/>
    <cellStyle name="Normal 4 3 2 2 2 4 5" xfId="30021"/>
    <cellStyle name="Normal 4 3 2 2 2 5" xfId="30022"/>
    <cellStyle name="Normal 4 3 2 2 2 5 2" xfId="30023"/>
    <cellStyle name="Normal 4 3 2 2 2 5 2 2" xfId="30024"/>
    <cellStyle name="Normal 4 3 2 2 2 5 2 3" xfId="30025"/>
    <cellStyle name="Normal 4 3 2 2 2 5 3" xfId="30026"/>
    <cellStyle name="Normal 4 3 2 2 2 5 4" xfId="30027"/>
    <cellStyle name="Normal 4 3 2 2 2 5 5" xfId="30028"/>
    <cellStyle name="Normal 4 3 2 2 2 6" xfId="30029"/>
    <cellStyle name="Normal 4 3 2 2 2 6 2" xfId="30030"/>
    <cellStyle name="Normal 4 3 2 2 2 6 3" xfId="30031"/>
    <cellStyle name="Normal 4 3 2 2 2 7" xfId="30032"/>
    <cellStyle name="Normal 4 3 2 2 2 8" xfId="30033"/>
    <cellStyle name="Normal 4 3 2 2 2 9" xfId="30034"/>
    <cellStyle name="Normal 4 3 2 2 3" xfId="30035"/>
    <cellStyle name="Normal 4 3 2 2 3 2" xfId="30036"/>
    <cellStyle name="Normal 4 3 2 2 3 2 2" xfId="30037"/>
    <cellStyle name="Normal 4 3 2 2 3 2 2 2" xfId="30038"/>
    <cellStyle name="Normal 4 3 2 2 3 2 2 2 2" xfId="30039"/>
    <cellStyle name="Normal 4 3 2 2 3 2 2 2 2 2" xfId="30040"/>
    <cellStyle name="Normal 4 3 2 2 3 2 2 2 2 3" xfId="30041"/>
    <cellStyle name="Normal 4 3 2 2 3 2 2 2 3" xfId="30042"/>
    <cellStyle name="Normal 4 3 2 2 3 2 2 2 4" xfId="30043"/>
    <cellStyle name="Normal 4 3 2 2 3 2 2 2 5" xfId="30044"/>
    <cellStyle name="Normal 4 3 2 2 3 2 2 3" xfId="30045"/>
    <cellStyle name="Normal 4 3 2 2 3 2 2 3 2" xfId="30046"/>
    <cellStyle name="Normal 4 3 2 2 3 2 2 3 2 2" xfId="30047"/>
    <cellStyle name="Normal 4 3 2 2 3 2 2 3 2 3" xfId="30048"/>
    <cellStyle name="Normal 4 3 2 2 3 2 2 3 3" xfId="30049"/>
    <cellStyle name="Normal 4 3 2 2 3 2 2 3 4" xfId="30050"/>
    <cellStyle name="Normal 4 3 2 2 3 2 2 3 5" xfId="30051"/>
    <cellStyle name="Normal 4 3 2 2 3 2 2 4" xfId="30052"/>
    <cellStyle name="Normal 4 3 2 2 3 2 2 4 2" xfId="30053"/>
    <cellStyle name="Normal 4 3 2 2 3 2 2 4 3" xfId="30054"/>
    <cellStyle name="Normal 4 3 2 2 3 2 2 5" xfId="30055"/>
    <cellStyle name="Normal 4 3 2 2 3 2 2 6" xfId="30056"/>
    <cellStyle name="Normal 4 3 2 2 3 2 2 7" xfId="30057"/>
    <cellStyle name="Normal 4 3 2 2 3 2 3" xfId="30058"/>
    <cellStyle name="Normal 4 3 2 2 3 2 3 2" xfId="30059"/>
    <cellStyle name="Normal 4 3 2 2 3 2 3 2 2" xfId="30060"/>
    <cellStyle name="Normal 4 3 2 2 3 2 3 2 3" xfId="30061"/>
    <cellStyle name="Normal 4 3 2 2 3 2 3 3" xfId="30062"/>
    <cellStyle name="Normal 4 3 2 2 3 2 3 4" xfId="30063"/>
    <cellStyle name="Normal 4 3 2 2 3 2 3 5" xfId="30064"/>
    <cellStyle name="Normal 4 3 2 2 3 2 4" xfId="30065"/>
    <cellStyle name="Normal 4 3 2 2 3 2 4 2" xfId="30066"/>
    <cellStyle name="Normal 4 3 2 2 3 2 4 2 2" xfId="30067"/>
    <cellStyle name="Normal 4 3 2 2 3 2 4 2 3" xfId="30068"/>
    <cellStyle name="Normal 4 3 2 2 3 2 4 3" xfId="30069"/>
    <cellStyle name="Normal 4 3 2 2 3 2 4 4" xfId="30070"/>
    <cellStyle name="Normal 4 3 2 2 3 2 4 5" xfId="30071"/>
    <cellStyle name="Normal 4 3 2 2 3 2 5" xfId="30072"/>
    <cellStyle name="Normal 4 3 2 2 3 2 5 2" xfId="30073"/>
    <cellStyle name="Normal 4 3 2 2 3 2 5 3" xfId="30074"/>
    <cellStyle name="Normal 4 3 2 2 3 2 6" xfId="30075"/>
    <cellStyle name="Normal 4 3 2 2 3 2 7" xfId="30076"/>
    <cellStyle name="Normal 4 3 2 2 3 2 8" xfId="30077"/>
    <cellStyle name="Normal 4 3 2 2 3 3" xfId="30078"/>
    <cellStyle name="Normal 4 3 2 2 3 3 2" xfId="30079"/>
    <cellStyle name="Normal 4 3 2 2 3 3 2 2" xfId="30080"/>
    <cellStyle name="Normal 4 3 2 2 3 3 2 2 2" xfId="30081"/>
    <cellStyle name="Normal 4 3 2 2 3 3 2 2 3" xfId="30082"/>
    <cellStyle name="Normal 4 3 2 2 3 3 2 3" xfId="30083"/>
    <cellStyle name="Normal 4 3 2 2 3 3 2 4" xfId="30084"/>
    <cellStyle name="Normal 4 3 2 2 3 3 2 5" xfId="30085"/>
    <cellStyle name="Normal 4 3 2 2 3 3 3" xfId="30086"/>
    <cellStyle name="Normal 4 3 2 2 3 3 3 2" xfId="30087"/>
    <cellStyle name="Normal 4 3 2 2 3 3 3 2 2" xfId="30088"/>
    <cellStyle name="Normal 4 3 2 2 3 3 3 2 3" xfId="30089"/>
    <cellStyle name="Normal 4 3 2 2 3 3 3 3" xfId="30090"/>
    <cellStyle name="Normal 4 3 2 2 3 3 3 4" xfId="30091"/>
    <cellStyle name="Normal 4 3 2 2 3 3 3 5" xfId="30092"/>
    <cellStyle name="Normal 4 3 2 2 3 3 4" xfId="30093"/>
    <cellStyle name="Normal 4 3 2 2 3 3 4 2" xfId="30094"/>
    <cellStyle name="Normal 4 3 2 2 3 3 4 3" xfId="30095"/>
    <cellStyle name="Normal 4 3 2 2 3 3 5" xfId="30096"/>
    <cellStyle name="Normal 4 3 2 2 3 3 6" xfId="30097"/>
    <cellStyle name="Normal 4 3 2 2 3 3 7" xfId="30098"/>
    <cellStyle name="Normal 4 3 2 2 3 4" xfId="30099"/>
    <cellStyle name="Normal 4 3 2 2 3 4 2" xfId="30100"/>
    <cellStyle name="Normal 4 3 2 2 3 4 2 2" xfId="30101"/>
    <cellStyle name="Normal 4 3 2 2 3 4 2 3" xfId="30102"/>
    <cellStyle name="Normal 4 3 2 2 3 4 3" xfId="30103"/>
    <cellStyle name="Normal 4 3 2 2 3 4 4" xfId="30104"/>
    <cellStyle name="Normal 4 3 2 2 3 4 5" xfId="30105"/>
    <cellStyle name="Normal 4 3 2 2 3 5" xfId="30106"/>
    <cellStyle name="Normal 4 3 2 2 3 5 2" xfId="30107"/>
    <cellStyle name="Normal 4 3 2 2 3 5 2 2" xfId="30108"/>
    <cellStyle name="Normal 4 3 2 2 3 5 2 3" xfId="30109"/>
    <cellStyle name="Normal 4 3 2 2 3 5 3" xfId="30110"/>
    <cellStyle name="Normal 4 3 2 2 3 5 4" xfId="30111"/>
    <cellStyle name="Normal 4 3 2 2 3 5 5" xfId="30112"/>
    <cellStyle name="Normal 4 3 2 2 3 6" xfId="30113"/>
    <cellStyle name="Normal 4 3 2 2 3 6 2" xfId="30114"/>
    <cellStyle name="Normal 4 3 2 2 3 6 3" xfId="30115"/>
    <cellStyle name="Normal 4 3 2 2 3 7" xfId="30116"/>
    <cellStyle name="Normal 4 3 2 2 3 8" xfId="30117"/>
    <cellStyle name="Normal 4 3 2 2 3 9" xfId="30118"/>
    <cellStyle name="Normal 4 3 2 2 4" xfId="30119"/>
    <cellStyle name="Normal 4 3 2 2 4 2" xfId="30120"/>
    <cellStyle name="Normal 4 3 2 2 4 2 2" xfId="30121"/>
    <cellStyle name="Normal 4 3 2 2 4 2 2 2" xfId="30122"/>
    <cellStyle name="Normal 4 3 2 2 4 2 2 2 2" xfId="30123"/>
    <cellStyle name="Normal 4 3 2 2 4 2 2 2 2 2" xfId="30124"/>
    <cellStyle name="Normal 4 3 2 2 4 2 2 2 2 3" xfId="30125"/>
    <cellStyle name="Normal 4 3 2 2 4 2 2 2 3" xfId="30126"/>
    <cellStyle name="Normal 4 3 2 2 4 2 2 2 4" xfId="30127"/>
    <cellStyle name="Normal 4 3 2 2 4 2 2 2 5" xfId="30128"/>
    <cellStyle name="Normal 4 3 2 2 4 2 2 3" xfId="30129"/>
    <cellStyle name="Normal 4 3 2 2 4 2 2 3 2" xfId="30130"/>
    <cellStyle name="Normal 4 3 2 2 4 2 2 3 2 2" xfId="30131"/>
    <cellStyle name="Normal 4 3 2 2 4 2 2 3 2 3" xfId="30132"/>
    <cellStyle name="Normal 4 3 2 2 4 2 2 3 3" xfId="30133"/>
    <cellStyle name="Normal 4 3 2 2 4 2 2 3 4" xfId="30134"/>
    <cellStyle name="Normal 4 3 2 2 4 2 2 3 5" xfId="30135"/>
    <cellStyle name="Normal 4 3 2 2 4 2 2 4" xfId="30136"/>
    <cellStyle name="Normal 4 3 2 2 4 2 2 4 2" xfId="30137"/>
    <cellStyle name="Normal 4 3 2 2 4 2 2 4 3" xfId="30138"/>
    <cellStyle name="Normal 4 3 2 2 4 2 2 5" xfId="30139"/>
    <cellStyle name="Normal 4 3 2 2 4 2 2 6" xfId="30140"/>
    <cellStyle name="Normal 4 3 2 2 4 2 2 7" xfId="30141"/>
    <cellStyle name="Normal 4 3 2 2 4 2 3" xfId="30142"/>
    <cellStyle name="Normal 4 3 2 2 4 2 3 2" xfId="30143"/>
    <cellStyle name="Normal 4 3 2 2 4 2 3 2 2" xfId="30144"/>
    <cellStyle name="Normal 4 3 2 2 4 2 3 2 3" xfId="30145"/>
    <cellStyle name="Normal 4 3 2 2 4 2 3 3" xfId="30146"/>
    <cellStyle name="Normal 4 3 2 2 4 2 3 4" xfId="30147"/>
    <cellStyle name="Normal 4 3 2 2 4 2 3 5" xfId="30148"/>
    <cellStyle name="Normal 4 3 2 2 4 2 4" xfId="30149"/>
    <cellStyle name="Normal 4 3 2 2 4 2 4 2" xfId="30150"/>
    <cellStyle name="Normal 4 3 2 2 4 2 4 2 2" xfId="30151"/>
    <cellStyle name="Normal 4 3 2 2 4 2 4 2 3" xfId="30152"/>
    <cellStyle name="Normal 4 3 2 2 4 2 4 3" xfId="30153"/>
    <cellStyle name="Normal 4 3 2 2 4 2 4 4" xfId="30154"/>
    <cellStyle name="Normal 4 3 2 2 4 2 4 5" xfId="30155"/>
    <cellStyle name="Normal 4 3 2 2 4 2 5" xfId="30156"/>
    <cellStyle name="Normal 4 3 2 2 4 2 5 2" xfId="30157"/>
    <cellStyle name="Normal 4 3 2 2 4 2 5 3" xfId="30158"/>
    <cellStyle name="Normal 4 3 2 2 4 2 6" xfId="30159"/>
    <cellStyle name="Normal 4 3 2 2 4 2 7" xfId="30160"/>
    <cellStyle name="Normal 4 3 2 2 4 2 8" xfId="30161"/>
    <cellStyle name="Normal 4 3 2 2 4 3" xfId="30162"/>
    <cellStyle name="Normal 4 3 2 2 4 3 2" xfId="30163"/>
    <cellStyle name="Normal 4 3 2 2 4 3 2 2" xfId="30164"/>
    <cellStyle name="Normal 4 3 2 2 4 3 2 2 2" xfId="30165"/>
    <cellStyle name="Normal 4 3 2 2 4 3 2 2 3" xfId="30166"/>
    <cellStyle name="Normal 4 3 2 2 4 3 2 3" xfId="30167"/>
    <cellStyle name="Normal 4 3 2 2 4 3 2 4" xfId="30168"/>
    <cellStyle name="Normal 4 3 2 2 4 3 2 5" xfId="30169"/>
    <cellStyle name="Normal 4 3 2 2 4 3 3" xfId="30170"/>
    <cellStyle name="Normal 4 3 2 2 4 3 3 2" xfId="30171"/>
    <cellStyle name="Normal 4 3 2 2 4 3 3 2 2" xfId="30172"/>
    <cellStyle name="Normal 4 3 2 2 4 3 3 2 3" xfId="30173"/>
    <cellStyle name="Normal 4 3 2 2 4 3 3 3" xfId="30174"/>
    <cellStyle name="Normal 4 3 2 2 4 3 3 4" xfId="30175"/>
    <cellStyle name="Normal 4 3 2 2 4 3 3 5" xfId="30176"/>
    <cellStyle name="Normal 4 3 2 2 4 3 4" xfId="30177"/>
    <cellStyle name="Normal 4 3 2 2 4 3 4 2" xfId="30178"/>
    <cellStyle name="Normal 4 3 2 2 4 3 4 3" xfId="30179"/>
    <cellStyle name="Normal 4 3 2 2 4 3 5" xfId="30180"/>
    <cellStyle name="Normal 4 3 2 2 4 3 6" xfId="30181"/>
    <cellStyle name="Normal 4 3 2 2 4 3 7" xfId="30182"/>
    <cellStyle name="Normal 4 3 2 2 4 4" xfId="30183"/>
    <cellStyle name="Normal 4 3 2 2 4 4 2" xfId="30184"/>
    <cellStyle name="Normal 4 3 2 2 4 4 2 2" xfId="30185"/>
    <cellStyle name="Normal 4 3 2 2 4 4 2 3" xfId="30186"/>
    <cellStyle name="Normal 4 3 2 2 4 4 3" xfId="30187"/>
    <cellStyle name="Normal 4 3 2 2 4 4 4" xfId="30188"/>
    <cellStyle name="Normal 4 3 2 2 4 4 5" xfId="30189"/>
    <cellStyle name="Normal 4 3 2 2 4 5" xfId="30190"/>
    <cellStyle name="Normal 4 3 2 2 4 5 2" xfId="30191"/>
    <cellStyle name="Normal 4 3 2 2 4 5 2 2" xfId="30192"/>
    <cellStyle name="Normal 4 3 2 2 4 5 2 3" xfId="30193"/>
    <cellStyle name="Normal 4 3 2 2 4 5 3" xfId="30194"/>
    <cellStyle name="Normal 4 3 2 2 4 5 4" xfId="30195"/>
    <cellStyle name="Normal 4 3 2 2 4 5 5" xfId="30196"/>
    <cellStyle name="Normal 4 3 2 2 4 6" xfId="30197"/>
    <cellStyle name="Normal 4 3 2 2 4 6 2" xfId="30198"/>
    <cellStyle name="Normal 4 3 2 2 4 6 3" xfId="30199"/>
    <cellStyle name="Normal 4 3 2 2 4 7" xfId="30200"/>
    <cellStyle name="Normal 4 3 2 2 4 8" xfId="30201"/>
    <cellStyle name="Normal 4 3 2 2 4 9" xfId="30202"/>
    <cellStyle name="Normal 4 3 2 2 5" xfId="30203"/>
    <cellStyle name="Normal 4 3 2 2 5 2" xfId="30204"/>
    <cellStyle name="Normal 4 3 2 2 5 2 2" xfId="30205"/>
    <cellStyle name="Normal 4 3 2 2 5 2 2 2" xfId="30206"/>
    <cellStyle name="Normal 4 3 2 2 5 2 2 2 2" xfId="30207"/>
    <cellStyle name="Normal 4 3 2 2 5 2 2 2 3" xfId="30208"/>
    <cellStyle name="Normal 4 3 2 2 5 2 2 3" xfId="30209"/>
    <cellStyle name="Normal 4 3 2 2 5 2 2 4" xfId="30210"/>
    <cellStyle name="Normal 4 3 2 2 5 2 2 5" xfId="30211"/>
    <cellStyle name="Normal 4 3 2 2 5 2 3" xfId="30212"/>
    <cellStyle name="Normal 4 3 2 2 5 2 3 2" xfId="30213"/>
    <cellStyle name="Normal 4 3 2 2 5 2 3 2 2" xfId="30214"/>
    <cellStyle name="Normal 4 3 2 2 5 2 3 2 3" xfId="30215"/>
    <cellStyle name="Normal 4 3 2 2 5 2 3 3" xfId="30216"/>
    <cellStyle name="Normal 4 3 2 2 5 2 3 4" xfId="30217"/>
    <cellStyle name="Normal 4 3 2 2 5 2 3 5" xfId="30218"/>
    <cellStyle name="Normal 4 3 2 2 5 2 4" xfId="30219"/>
    <cellStyle name="Normal 4 3 2 2 5 2 4 2" xfId="30220"/>
    <cellStyle name="Normal 4 3 2 2 5 2 4 3" xfId="30221"/>
    <cellStyle name="Normal 4 3 2 2 5 2 5" xfId="30222"/>
    <cellStyle name="Normal 4 3 2 2 5 2 6" xfId="30223"/>
    <cellStyle name="Normal 4 3 2 2 5 2 7" xfId="30224"/>
    <cellStyle name="Normal 4 3 2 2 5 3" xfId="30225"/>
    <cellStyle name="Normal 4 3 2 2 5 3 2" xfId="30226"/>
    <cellStyle name="Normal 4 3 2 2 5 3 2 2" xfId="30227"/>
    <cellStyle name="Normal 4 3 2 2 5 3 2 3" xfId="30228"/>
    <cellStyle name="Normal 4 3 2 2 5 3 3" xfId="30229"/>
    <cellStyle name="Normal 4 3 2 2 5 3 4" xfId="30230"/>
    <cellStyle name="Normal 4 3 2 2 5 3 5" xfId="30231"/>
    <cellStyle name="Normal 4 3 2 2 5 4" xfId="30232"/>
    <cellStyle name="Normal 4 3 2 2 5 4 2" xfId="30233"/>
    <cellStyle name="Normal 4 3 2 2 5 4 2 2" xfId="30234"/>
    <cellStyle name="Normal 4 3 2 2 5 4 2 3" xfId="30235"/>
    <cellStyle name="Normal 4 3 2 2 5 4 3" xfId="30236"/>
    <cellStyle name="Normal 4 3 2 2 5 4 4" xfId="30237"/>
    <cellStyle name="Normal 4 3 2 2 5 4 5" xfId="30238"/>
    <cellStyle name="Normal 4 3 2 2 5 5" xfId="30239"/>
    <cellStyle name="Normal 4 3 2 2 5 5 2" xfId="30240"/>
    <cellStyle name="Normal 4 3 2 2 5 5 3" xfId="30241"/>
    <cellStyle name="Normal 4 3 2 2 5 6" xfId="30242"/>
    <cellStyle name="Normal 4 3 2 2 5 7" xfId="30243"/>
    <cellStyle name="Normal 4 3 2 2 5 8" xfId="30244"/>
    <cellStyle name="Normal 4 3 2 2 6" xfId="30245"/>
    <cellStyle name="Normal 4 3 2 2 6 2" xfId="30246"/>
    <cellStyle name="Normal 4 3 2 2 6 2 2" xfId="30247"/>
    <cellStyle name="Normal 4 3 2 2 6 2 2 2" xfId="30248"/>
    <cellStyle name="Normal 4 3 2 2 6 2 2 3" xfId="30249"/>
    <cellStyle name="Normal 4 3 2 2 6 2 3" xfId="30250"/>
    <cellStyle name="Normal 4 3 2 2 6 2 4" xfId="30251"/>
    <cellStyle name="Normal 4 3 2 2 6 2 5" xfId="30252"/>
    <cellStyle name="Normal 4 3 2 2 6 3" xfId="30253"/>
    <cellStyle name="Normal 4 3 2 2 6 3 2" xfId="30254"/>
    <cellStyle name="Normal 4 3 2 2 6 3 2 2" xfId="30255"/>
    <cellStyle name="Normal 4 3 2 2 6 3 2 3" xfId="30256"/>
    <cellStyle name="Normal 4 3 2 2 6 3 3" xfId="30257"/>
    <cellStyle name="Normal 4 3 2 2 6 3 4" xfId="30258"/>
    <cellStyle name="Normal 4 3 2 2 6 3 5" xfId="30259"/>
    <cellStyle name="Normal 4 3 2 2 6 4" xfId="30260"/>
    <cellStyle name="Normal 4 3 2 2 6 4 2" xfId="30261"/>
    <cellStyle name="Normal 4 3 2 2 6 4 3" xfId="30262"/>
    <cellStyle name="Normal 4 3 2 2 6 5" xfId="30263"/>
    <cellStyle name="Normal 4 3 2 2 6 6" xfId="30264"/>
    <cellStyle name="Normal 4 3 2 2 6 7" xfId="30265"/>
    <cellStyle name="Normal 4 3 2 2 7" xfId="30266"/>
    <cellStyle name="Normal 4 3 2 2 7 2" xfId="30267"/>
    <cellStyle name="Normal 4 3 2 2 7 2 2" xfId="30268"/>
    <cellStyle name="Normal 4 3 2 2 7 2 2 2" xfId="30269"/>
    <cellStyle name="Normal 4 3 2 2 7 2 2 3" xfId="30270"/>
    <cellStyle name="Normal 4 3 2 2 7 2 3" xfId="30271"/>
    <cellStyle name="Normal 4 3 2 2 7 2 4" xfId="30272"/>
    <cellStyle name="Normal 4 3 2 2 7 2 5" xfId="30273"/>
    <cellStyle name="Normal 4 3 2 2 7 3" xfId="30274"/>
    <cellStyle name="Normal 4 3 2 2 7 3 2" xfId="30275"/>
    <cellStyle name="Normal 4 3 2 2 7 3 2 2" xfId="30276"/>
    <cellStyle name="Normal 4 3 2 2 7 3 2 3" xfId="30277"/>
    <cellStyle name="Normal 4 3 2 2 7 3 3" xfId="30278"/>
    <cellStyle name="Normal 4 3 2 2 7 3 4" xfId="30279"/>
    <cellStyle name="Normal 4 3 2 2 7 3 5" xfId="30280"/>
    <cellStyle name="Normal 4 3 2 2 7 4" xfId="30281"/>
    <cellStyle name="Normal 4 3 2 2 7 4 2" xfId="30282"/>
    <cellStyle name="Normal 4 3 2 2 7 4 3" xfId="30283"/>
    <cellStyle name="Normal 4 3 2 2 7 5" xfId="30284"/>
    <cellStyle name="Normal 4 3 2 2 7 6" xfId="30285"/>
    <cellStyle name="Normal 4 3 2 2 7 7" xfId="30286"/>
    <cellStyle name="Normal 4 3 2 2 8" xfId="30287"/>
    <cellStyle name="Normal 4 3 2 2 8 2" xfId="30288"/>
    <cellStyle name="Normal 4 3 2 2 8 2 2" xfId="30289"/>
    <cellStyle name="Normal 4 3 2 2 8 2 3" xfId="30290"/>
    <cellStyle name="Normal 4 3 2 2 8 3" xfId="30291"/>
    <cellStyle name="Normal 4 3 2 2 8 4" xfId="30292"/>
    <cellStyle name="Normal 4 3 2 2 8 5" xfId="30293"/>
    <cellStyle name="Normal 4 3 2 2 9" xfId="30294"/>
    <cellStyle name="Normal 4 3 2 2 9 2" xfId="30295"/>
    <cellStyle name="Normal 4 3 2 2 9 2 2" xfId="30296"/>
    <cellStyle name="Normal 4 3 2 2 9 2 3" xfId="30297"/>
    <cellStyle name="Normal 4 3 2 2 9 3" xfId="30298"/>
    <cellStyle name="Normal 4 3 2 2 9 4" xfId="30299"/>
    <cellStyle name="Normal 4 3 2 2 9 5" xfId="30300"/>
    <cellStyle name="Normal 4 3 2 3" xfId="5388"/>
    <cellStyle name="Normal 4 3 2 3 10" xfId="30301"/>
    <cellStyle name="Normal 4 3 2 3 2" xfId="30302"/>
    <cellStyle name="Normal 4 3 2 3 2 2" xfId="30303"/>
    <cellStyle name="Normal 4 3 2 3 2 2 2" xfId="30304"/>
    <cellStyle name="Normal 4 3 2 3 2 2 2 2" xfId="30305"/>
    <cellStyle name="Normal 4 3 2 3 2 2 2 2 2" xfId="30306"/>
    <cellStyle name="Normal 4 3 2 3 2 2 2 2 3" xfId="30307"/>
    <cellStyle name="Normal 4 3 2 3 2 2 2 3" xfId="30308"/>
    <cellStyle name="Normal 4 3 2 3 2 2 2 4" xfId="30309"/>
    <cellStyle name="Normal 4 3 2 3 2 2 2 5" xfId="30310"/>
    <cellStyle name="Normal 4 3 2 3 2 2 3" xfId="30311"/>
    <cellStyle name="Normal 4 3 2 3 2 2 3 2" xfId="30312"/>
    <cellStyle name="Normal 4 3 2 3 2 2 3 2 2" xfId="30313"/>
    <cellStyle name="Normal 4 3 2 3 2 2 3 2 3" xfId="30314"/>
    <cellStyle name="Normal 4 3 2 3 2 2 3 3" xfId="30315"/>
    <cellStyle name="Normal 4 3 2 3 2 2 3 4" xfId="30316"/>
    <cellStyle name="Normal 4 3 2 3 2 2 3 5" xfId="30317"/>
    <cellStyle name="Normal 4 3 2 3 2 2 4" xfId="30318"/>
    <cellStyle name="Normal 4 3 2 3 2 2 4 2" xfId="30319"/>
    <cellStyle name="Normal 4 3 2 3 2 2 4 3" xfId="30320"/>
    <cellStyle name="Normal 4 3 2 3 2 2 5" xfId="30321"/>
    <cellStyle name="Normal 4 3 2 3 2 2 6" xfId="30322"/>
    <cellStyle name="Normal 4 3 2 3 2 2 7" xfId="30323"/>
    <cellStyle name="Normal 4 3 2 3 2 3" xfId="30324"/>
    <cellStyle name="Normal 4 3 2 3 2 3 2" xfId="30325"/>
    <cellStyle name="Normal 4 3 2 3 2 3 2 2" xfId="30326"/>
    <cellStyle name="Normal 4 3 2 3 2 3 2 3" xfId="30327"/>
    <cellStyle name="Normal 4 3 2 3 2 3 3" xfId="30328"/>
    <cellStyle name="Normal 4 3 2 3 2 3 4" xfId="30329"/>
    <cellStyle name="Normal 4 3 2 3 2 3 5" xfId="30330"/>
    <cellStyle name="Normal 4 3 2 3 2 4" xfId="30331"/>
    <cellStyle name="Normal 4 3 2 3 2 4 2" xfId="30332"/>
    <cellStyle name="Normal 4 3 2 3 2 4 2 2" xfId="30333"/>
    <cellStyle name="Normal 4 3 2 3 2 4 2 3" xfId="30334"/>
    <cellStyle name="Normal 4 3 2 3 2 4 3" xfId="30335"/>
    <cellStyle name="Normal 4 3 2 3 2 4 4" xfId="30336"/>
    <cellStyle name="Normal 4 3 2 3 2 4 5" xfId="30337"/>
    <cellStyle name="Normal 4 3 2 3 2 5" xfId="30338"/>
    <cellStyle name="Normal 4 3 2 3 2 5 2" xfId="30339"/>
    <cellStyle name="Normal 4 3 2 3 2 5 3" xfId="30340"/>
    <cellStyle name="Normal 4 3 2 3 2 6" xfId="30341"/>
    <cellStyle name="Normal 4 3 2 3 2 7" xfId="30342"/>
    <cellStyle name="Normal 4 3 2 3 2 8" xfId="30343"/>
    <cellStyle name="Normal 4 3 2 3 3" xfId="30344"/>
    <cellStyle name="Normal 4 3 2 3 3 2" xfId="30345"/>
    <cellStyle name="Normal 4 3 2 3 3 2 2" xfId="30346"/>
    <cellStyle name="Normal 4 3 2 3 3 2 2 2" xfId="30347"/>
    <cellStyle name="Normal 4 3 2 3 3 2 2 3" xfId="30348"/>
    <cellStyle name="Normal 4 3 2 3 3 2 3" xfId="30349"/>
    <cellStyle name="Normal 4 3 2 3 3 2 4" xfId="30350"/>
    <cellStyle name="Normal 4 3 2 3 3 2 5" xfId="30351"/>
    <cellStyle name="Normal 4 3 2 3 3 3" xfId="30352"/>
    <cellStyle name="Normal 4 3 2 3 3 3 2" xfId="30353"/>
    <cellStyle name="Normal 4 3 2 3 3 3 2 2" xfId="30354"/>
    <cellStyle name="Normal 4 3 2 3 3 3 2 3" xfId="30355"/>
    <cellStyle name="Normal 4 3 2 3 3 3 3" xfId="30356"/>
    <cellStyle name="Normal 4 3 2 3 3 3 4" xfId="30357"/>
    <cellStyle name="Normal 4 3 2 3 3 3 5" xfId="30358"/>
    <cellStyle name="Normal 4 3 2 3 3 4" xfId="30359"/>
    <cellStyle name="Normal 4 3 2 3 3 4 2" xfId="30360"/>
    <cellStyle name="Normal 4 3 2 3 3 4 3" xfId="30361"/>
    <cellStyle name="Normal 4 3 2 3 3 5" xfId="30362"/>
    <cellStyle name="Normal 4 3 2 3 3 6" xfId="30363"/>
    <cellStyle name="Normal 4 3 2 3 3 7" xfId="30364"/>
    <cellStyle name="Normal 4 3 2 3 4" xfId="30365"/>
    <cellStyle name="Normal 4 3 2 3 4 2" xfId="30366"/>
    <cellStyle name="Normal 4 3 2 3 4 2 2" xfId="30367"/>
    <cellStyle name="Normal 4 3 2 3 4 2 3" xfId="30368"/>
    <cellStyle name="Normal 4 3 2 3 4 3" xfId="30369"/>
    <cellStyle name="Normal 4 3 2 3 4 4" xfId="30370"/>
    <cellStyle name="Normal 4 3 2 3 4 5" xfId="30371"/>
    <cellStyle name="Normal 4 3 2 3 5" xfId="30372"/>
    <cellStyle name="Normal 4 3 2 3 5 2" xfId="30373"/>
    <cellStyle name="Normal 4 3 2 3 5 2 2" xfId="30374"/>
    <cellStyle name="Normal 4 3 2 3 5 2 3" xfId="30375"/>
    <cellStyle name="Normal 4 3 2 3 5 3" xfId="30376"/>
    <cellStyle name="Normal 4 3 2 3 5 4" xfId="30377"/>
    <cellStyle name="Normal 4 3 2 3 5 5" xfId="30378"/>
    <cellStyle name="Normal 4 3 2 3 6" xfId="30379"/>
    <cellStyle name="Normal 4 3 2 3 6 2" xfId="30380"/>
    <cellStyle name="Normal 4 3 2 3 6 3" xfId="30381"/>
    <cellStyle name="Normal 4 3 2 3 7" xfId="30382"/>
    <cellStyle name="Normal 4 3 2 3 8" xfId="30383"/>
    <cellStyle name="Normal 4 3 2 3 9" xfId="30384"/>
    <cellStyle name="Normal 4 3 2 4" xfId="30385"/>
    <cellStyle name="Normal 4 3 2 4 2" xfId="30386"/>
    <cellStyle name="Normal 4 3 2 4 2 2" xfId="30387"/>
    <cellStyle name="Normal 4 3 2 4 2 2 2" xfId="30388"/>
    <cellStyle name="Normal 4 3 2 4 2 2 2 2" xfId="30389"/>
    <cellStyle name="Normal 4 3 2 4 2 2 2 2 2" xfId="30390"/>
    <cellStyle name="Normal 4 3 2 4 2 2 2 2 3" xfId="30391"/>
    <cellStyle name="Normal 4 3 2 4 2 2 2 3" xfId="30392"/>
    <cellStyle name="Normal 4 3 2 4 2 2 2 4" xfId="30393"/>
    <cellStyle name="Normal 4 3 2 4 2 2 2 5" xfId="30394"/>
    <cellStyle name="Normal 4 3 2 4 2 2 3" xfId="30395"/>
    <cellStyle name="Normal 4 3 2 4 2 2 3 2" xfId="30396"/>
    <cellStyle name="Normal 4 3 2 4 2 2 3 2 2" xfId="30397"/>
    <cellStyle name="Normal 4 3 2 4 2 2 3 2 3" xfId="30398"/>
    <cellStyle name="Normal 4 3 2 4 2 2 3 3" xfId="30399"/>
    <cellStyle name="Normal 4 3 2 4 2 2 3 4" xfId="30400"/>
    <cellStyle name="Normal 4 3 2 4 2 2 3 5" xfId="30401"/>
    <cellStyle name="Normal 4 3 2 4 2 2 4" xfId="30402"/>
    <cellStyle name="Normal 4 3 2 4 2 2 4 2" xfId="30403"/>
    <cellStyle name="Normal 4 3 2 4 2 2 4 3" xfId="30404"/>
    <cellStyle name="Normal 4 3 2 4 2 2 5" xfId="30405"/>
    <cellStyle name="Normal 4 3 2 4 2 2 6" xfId="30406"/>
    <cellStyle name="Normal 4 3 2 4 2 2 7" xfId="30407"/>
    <cellStyle name="Normal 4 3 2 4 2 3" xfId="30408"/>
    <cellStyle name="Normal 4 3 2 4 2 3 2" xfId="30409"/>
    <cellStyle name="Normal 4 3 2 4 2 3 2 2" xfId="30410"/>
    <cellStyle name="Normal 4 3 2 4 2 3 2 3" xfId="30411"/>
    <cellStyle name="Normal 4 3 2 4 2 3 3" xfId="30412"/>
    <cellStyle name="Normal 4 3 2 4 2 3 4" xfId="30413"/>
    <cellStyle name="Normal 4 3 2 4 2 3 5" xfId="30414"/>
    <cellStyle name="Normal 4 3 2 4 2 4" xfId="30415"/>
    <cellStyle name="Normal 4 3 2 4 2 4 2" xfId="30416"/>
    <cellStyle name="Normal 4 3 2 4 2 4 2 2" xfId="30417"/>
    <cellStyle name="Normal 4 3 2 4 2 4 2 3" xfId="30418"/>
    <cellStyle name="Normal 4 3 2 4 2 4 3" xfId="30419"/>
    <cellStyle name="Normal 4 3 2 4 2 4 4" xfId="30420"/>
    <cellStyle name="Normal 4 3 2 4 2 4 5" xfId="30421"/>
    <cellStyle name="Normal 4 3 2 4 2 5" xfId="30422"/>
    <cellStyle name="Normal 4 3 2 4 2 5 2" xfId="30423"/>
    <cellStyle name="Normal 4 3 2 4 2 5 3" xfId="30424"/>
    <cellStyle name="Normal 4 3 2 4 2 6" xfId="30425"/>
    <cellStyle name="Normal 4 3 2 4 2 7" xfId="30426"/>
    <cellStyle name="Normal 4 3 2 4 2 8" xfId="30427"/>
    <cellStyle name="Normal 4 3 2 4 3" xfId="30428"/>
    <cellStyle name="Normal 4 3 2 4 3 2" xfId="30429"/>
    <cellStyle name="Normal 4 3 2 4 3 2 2" xfId="30430"/>
    <cellStyle name="Normal 4 3 2 4 3 2 2 2" xfId="30431"/>
    <cellStyle name="Normal 4 3 2 4 3 2 2 3" xfId="30432"/>
    <cellStyle name="Normal 4 3 2 4 3 2 3" xfId="30433"/>
    <cellStyle name="Normal 4 3 2 4 3 2 4" xfId="30434"/>
    <cellStyle name="Normal 4 3 2 4 3 2 5" xfId="30435"/>
    <cellStyle name="Normal 4 3 2 4 3 3" xfId="30436"/>
    <cellStyle name="Normal 4 3 2 4 3 3 2" xfId="30437"/>
    <cellStyle name="Normal 4 3 2 4 3 3 2 2" xfId="30438"/>
    <cellStyle name="Normal 4 3 2 4 3 3 2 3" xfId="30439"/>
    <cellStyle name="Normal 4 3 2 4 3 3 3" xfId="30440"/>
    <cellStyle name="Normal 4 3 2 4 3 3 4" xfId="30441"/>
    <cellStyle name="Normal 4 3 2 4 3 3 5" xfId="30442"/>
    <cellStyle name="Normal 4 3 2 4 3 4" xfId="30443"/>
    <cellStyle name="Normal 4 3 2 4 3 4 2" xfId="30444"/>
    <cellStyle name="Normal 4 3 2 4 3 4 3" xfId="30445"/>
    <cellStyle name="Normal 4 3 2 4 3 5" xfId="30446"/>
    <cellStyle name="Normal 4 3 2 4 3 6" xfId="30447"/>
    <cellStyle name="Normal 4 3 2 4 3 7" xfId="30448"/>
    <cellStyle name="Normal 4 3 2 4 4" xfId="30449"/>
    <cellStyle name="Normal 4 3 2 4 4 2" xfId="30450"/>
    <cellStyle name="Normal 4 3 2 4 4 2 2" xfId="30451"/>
    <cellStyle name="Normal 4 3 2 4 4 2 3" xfId="30452"/>
    <cellStyle name="Normal 4 3 2 4 4 3" xfId="30453"/>
    <cellStyle name="Normal 4 3 2 4 4 4" xfId="30454"/>
    <cellStyle name="Normal 4 3 2 4 4 5" xfId="30455"/>
    <cellStyle name="Normal 4 3 2 4 5" xfId="30456"/>
    <cellStyle name="Normal 4 3 2 4 5 2" xfId="30457"/>
    <cellStyle name="Normal 4 3 2 4 5 2 2" xfId="30458"/>
    <cellStyle name="Normal 4 3 2 4 5 2 3" xfId="30459"/>
    <cellStyle name="Normal 4 3 2 4 5 3" xfId="30460"/>
    <cellStyle name="Normal 4 3 2 4 5 4" xfId="30461"/>
    <cellStyle name="Normal 4 3 2 4 5 5" xfId="30462"/>
    <cellStyle name="Normal 4 3 2 4 6" xfId="30463"/>
    <cellStyle name="Normal 4 3 2 4 6 2" xfId="30464"/>
    <cellStyle name="Normal 4 3 2 4 6 3" xfId="30465"/>
    <cellStyle name="Normal 4 3 2 4 7" xfId="30466"/>
    <cellStyle name="Normal 4 3 2 4 8" xfId="30467"/>
    <cellStyle name="Normal 4 3 2 4 9" xfId="30468"/>
    <cellStyle name="Normal 4 3 2 5" xfId="30469"/>
    <cellStyle name="Normal 4 3 2 5 2" xfId="30470"/>
    <cellStyle name="Normal 4 3 2 5 2 2" xfId="30471"/>
    <cellStyle name="Normal 4 3 2 5 2 2 2" xfId="30472"/>
    <cellStyle name="Normal 4 3 2 5 2 2 2 2" xfId="30473"/>
    <cellStyle name="Normal 4 3 2 5 2 2 2 2 2" xfId="30474"/>
    <cellStyle name="Normal 4 3 2 5 2 2 2 2 3" xfId="30475"/>
    <cellStyle name="Normal 4 3 2 5 2 2 2 3" xfId="30476"/>
    <cellStyle name="Normal 4 3 2 5 2 2 2 4" xfId="30477"/>
    <cellStyle name="Normal 4 3 2 5 2 2 2 5" xfId="30478"/>
    <cellStyle name="Normal 4 3 2 5 2 2 3" xfId="30479"/>
    <cellStyle name="Normal 4 3 2 5 2 2 3 2" xfId="30480"/>
    <cellStyle name="Normal 4 3 2 5 2 2 3 2 2" xfId="30481"/>
    <cellStyle name="Normal 4 3 2 5 2 2 3 2 3" xfId="30482"/>
    <cellStyle name="Normal 4 3 2 5 2 2 3 3" xfId="30483"/>
    <cellStyle name="Normal 4 3 2 5 2 2 3 4" xfId="30484"/>
    <cellStyle name="Normal 4 3 2 5 2 2 3 5" xfId="30485"/>
    <cellStyle name="Normal 4 3 2 5 2 2 4" xfId="30486"/>
    <cellStyle name="Normal 4 3 2 5 2 2 4 2" xfId="30487"/>
    <cellStyle name="Normal 4 3 2 5 2 2 4 3" xfId="30488"/>
    <cellStyle name="Normal 4 3 2 5 2 2 5" xfId="30489"/>
    <cellStyle name="Normal 4 3 2 5 2 2 6" xfId="30490"/>
    <cellStyle name="Normal 4 3 2 5 2 2 7" xfId="30491"/>
    <cellStyle name="Normal 4 3 2 5 2 3" xfId="30492"/>
    <cellStyle name="Normal 4 3 2 5 2 3 2" xfId="30493"/>
    <cellStyle name="Normal 4 3 2 5 2 3 2 2" xfId="30494"/>
    <cellStyle name="Normal 4 3 2 5 2 3 2 3" xfId="30495"/>
    <cellStyle name="Normal 4 3 2 5 2 3 3" xfId="30496"/>
    <cellStyle name="Normal 4 3 2 5 2 3 4" xfId="30497"/>
    <cellStyle name="Normal 4 3 2 5 2 3 5" xfId="30498"/>
    <cellStyle name="Normal 4 3 2 5 2 4" xfId="30499"/>
    <cellStyle name="Normal 4 3 2 5 2 4 2" xfId="30500"/>
    <cellStyle name="Normal 4 3 2 5 2 4 2 2" xfId="30501"/>
    <cellStyle name="Normal 4 3 2 5 2 4 2 3" xfId="30502"/>
    <cellStyle name="Normal 4 3 2 5 2 4 3" xfId="30503"/>
    <cellStyle name="Normal 4 3 2 5 2 4 4" xfId="30504"/>
    <cellStyle name="Normal 4 3 2 5 2 4 5" xfId="30505"/>
    <cellStyle name="Normal 4 3 2 5 2 5" xfId="30506"/>
    <cellStyle name="Normal 4 3 2 5 2 5 2" xfId="30507"/>
    <cellStyle name="Normal 4 3 2 5 2 5 3" xfId="30508"/>
    <cellStyle name="Normal 4 3 2 5 2 6" xfId="30509"/>
    <cellStyle name="Normal 4 3 2 5 2 7" xfId="30510"/>
    <cellStyle name="Normal 4 3 2 5 2 8" xfId="30511"/>
    <cellStyle name="Normal 4 3 2 5 3" xfId="30512"/>
    <cellStyle name="Normal 4 3 2 5 3 2" xfId="30513"/>
    <cellStyle name="Normal 4 3 2 5 3 2 2" xfId="30514"/>
    <cellStyle name="Normal 4 3 2 5 3 2 2 2" xfId="30515"/>
    <cellStyle name="Normal 4 3 2 5 3 2 2 3" xfId="30516"/>
    <cellStyle name="Normal 4 3 2 5 3 2 3" xfId="30517"/>
    <cellStyle name="Normal 4 3 2 5 3 2 4" xfId="30518"/>
    <cellStyle name="Normal 4 3 2 5 3 2 5" xfId="30519"/>
    <cellStyle name="Normal 4 3 2 5 3 3" xfId="30520"/>
    <cellStyle name="Normal 4 3 2 5 3 3 2" xfId="30521"/>
    <cellStyle name="Normal 4 3 2 5 3 3 2 2" xfId="30522"/>
    <cellStyle name="Normal 4 3 2 5 3 3 2 3" xfId="30523"/>
    <cellStyle name="Normal 4 3 2 5 3 3 3" xfId="30524"/>
    <cellStyle name="Normal 4 3 2 5 3 3 4" xfId="30525"/>
    <cellStyle name="Normal 4 3 2 5 3 3 5" xfId="30526"/>
    <cellStyle name="Normal 4 3 2 5 3 4" xfId="30527"/>
    <cellStyle name="Normal 4 3 2 5 3 4 2" xfId="30528"/>
    <cellStyle name="Normal 4 3 2 5 3 4 3" xfId="30529"/>
    <cellStyle name="Normal 4 3 2 5 3 5" xfId="30530"/>
    <cellStyle name="Normal 4 3 2 5 3 6" xfId="30531"/>
    <cellStyle name="Normal 4 3 2 5 3 7" xfId="30532"/>
    <cellStyle name="Normal 4 3 2 5 4" xfId="30533"/>
    <cellStyle name="Normal 4 3 2 5 4 2" xfId="30534"/>
    <cellStyle name="Normal 4 3 2 5 4 2 2" xfId="30535"/>
    <cellStyle name="Normal 4 3 2 5 4 2 3" xfId="30536"/>
    <cellStyle name="Normal 4 3 2 5 4 3" xfId="30537"/>
    <cellStyle name="Normal 4 3 2 5 4 4" xfId="30538"/>
    <cellStyle name="Normal 4 3 2 5 4 5" xfId="30539"/>
    <cellStyle name="Normal 4 3 2 5 5" xfId="30540"/>
    <cellStyle name="Normal 4 3 2 5 5 2" xfId="30541"/>
    <cellStyle name="Normal 4 3 2 5 5 2 2" xfId="30542"/>
    <cellStyle name="Normal 4 3 2 5 5 2 3" xfId="30543"/>
    <cellStyle name="Normal 4 3 2 5 5 3" xfId="30544"/>
    <cellStyle name="Normal 4 3 2 5 5 4" xfId="30545"/>
    <cellStyle name="Normal 4 3 2 5 5 5" xfId="30546"/>
    <cellStyle name="Normal 4 3 2 5 6" xfId="30547"/>
    <cellStyle name="Normal 4 3 2 5 6 2" xfId="30548"/>
    <cellStyle name="Normal 4 3 2 5 6 3" xfId="30549"/>
    <cellStyle name="Normal 4 3 2 5 7" xfId="30550"/>
    <cellStyle name="Normal 4 3 2 5 8" xfId="30551"/>
    <cellStyle name="Normal 4 3 2 5 9" xfId="30552"/>
    <cellStyle name="Normal 4 3 2 6" xfId="30553"/>
    <cellStyle name="Normal 4 3 2 6 2" xfId="30554"/>
    <cellStyle name="Normal 4 3 2 6 2 2" xfId="30555"/>
    <cellStyle name="Normal 4 3 2 6 2 2 2" xfId="30556"/>
    <cellStyle name="Normal 4 3 2 6 2 2 2 2" xfId="30557"/>
    <cellStyle name="Normal 4 3 2 6 2 2 2 3" xfId="30558"/>
    <cellStyle name="Normal 4 3 2 6 2 2 3" xfId="30559"/>
    <cellStyle name="Normal 4 3 2 6 2 2 4" xfId="30560"/>
    <cellStyle name="Normal 4 3 2 6 2 2 5" xfId="30561"/>
    <cellStyle name="Normal 4 3 2 6 2 3" xfId="30562"/>
    <cellStyle name="Normal 4 3 2 6 2 3 2" xfId="30563"/>
    <cellStyle name="Normal 4 3 2 6 2 3 2 2" xfId="30564"/>
    <cellStyle name="Normal 4 3 2 6 2 3 2 3" xfId="30565"/>
    <cellStyle name="Normal 4 3 2 6 2 3 3" xfId="30566"/>
    <cellStyle name="Normal 4 3 2 6 2 3 4" xfId="30567"/>
    <cellStyle name="Normal 4 3 2 6 2 3 5" xfId="30568"/>
    <cellStyle name="Normal 4 3 2 6 2 4" xfId="30569"/>
    <cellStyle name="Normal 4 3 2 6 2 4 2" xfId="30570"/>
    <cellStyle name="Normal 4 3 2 6 2 4 3" xfId="30571"/>
    <cellStyle name="Normal 4 3 2 6 2 5" xfId="30572"/>
    <cellStyle name="Normal 4 3 2 6 2 6" xfId="30573"/>
    <cellStyle name="Normal 4 3 2 6 2 7" xfId="30574"/>
    <cellStyle name="Normal 4 3 2 6 3" xfId="30575"/>
    <cellStyle name="Normal 4 3 2 6 3 2" xfId="30576"/>
    <cellStyle name="Normal 4 3 2 6 3 2 2" xfId="30577"/>
    <cellStyle name="Normal 4 3 2 6 3 2 3" xfId="30578"/>
    <cellStyle name="Normal 4 3 2 6 3 3" xfId="30579"/>
    <cellStyle name="Normal 4 3 2 6 3 4" xfId="30580"/>
    <cellStyle name="Normal 4 3 2 6 3 5" xfId="30581"/>
    <cellStyle name="Normal 4 3 2 6 4" xfId="30582"/>
    <cellStyle name="Normal 4 3 2 6 4 2" xfId="30583"/>
    <cellStyle name="Normal 4 3 2 6 4 2 2" xfId="30584"/>
    <cellStyle name="Normal 4 3 2 6 4 2 3" xfId="30585"/>
    <cellStyle name="Normal 4 3 2 6 4 3" xfId="30586"/>
    <cellStyle name="Normal 4 3 2 6 4 4" xfId="30587"/>
    <cellStyle name="Normal 4 3 2 6 4 5" xfId="30588"/>
    <cellStyle name="Normal 4 3 2 6 5" xfId="30589"/>
    <cellStyle name="Normal 4 3 2 6 5 2" xfId="30590"/>
    <cellStyle name="Normal 4 3 2 6 5 3" xfId="30591"/>
    <cellStyle name="Normal 4 3 2 6 6" xfId="30592"/>
    <cellStyle name="Normal 4 3 2 6 7" xfId="30593"/>
    <cellStyle name="Normal 4 3 2 6 8" xfId="30594"/>
    <cellStyle name="Normal 4 3 2 7" xfId="30595"/>
    <cellStyle name="Normal 4 3 2 7 2" xfId="30596"/>
    <cellStyle name="Normal 4 3 2 7 2 2" xfId="30597"/>
    <cellStyle name="Normal 4 3 2 7 2 2 2" xfId="30598"/>
    <cellStyle name="Normal 4 3 2 7 2 2 3" xfId="30599"/>
    <cellStyle name="Normal 4 3 2 7 2 3" xfId="30600"/>
    <cellStyle name="Normal 4 3 2 7 2 4" xfId="30601"/>
    <cellStyle name="Normal 4 3 2 7 2 5" xfId="30602"/>
    <cellStyle name="Normal 4 3 2 7 3" xfId="30603"/>
    <cellStyle name="Normal 4 3 2 7 3 2" xfId="30604"/>
    <cellStyle name="Normal 4 3 2 7 3 2 2" xfId="30605"/>
    <cellStyle name="Normal 4 3 2 7 3 2 3" xfId="30606"/>
    <cellStyle name="Normal 4 3 2 7 3 3" xfId="30607"/>
    <cellStyle name="Normal 4 3 2 7 3 4" xfId="30608"/>
    <cellStyle name="Normal 4 3 2 7 3 5" xfId="30609"/>
    <cellStyle name="Normal 4 3 2 7 4" xfId="30610"/>
    <cellStyle name="Normal 4 3 2 7 4 2" xfId="30611"/>
    <cellStyle name="Normal 4 3 2 7 4 3" xfId="30612"/>
    <cellStyle name="Normal 4 3 2 7 5" xfId="30613"/>
    <cellStyle name="Normal 4 3 2 7 6" xfId="30614"/>
    <cellStyle name="Normal 4 3 2 7 7" xfId="30615"/>
    <cellStyle name="Normal 4 3 2 8" xfId="30616"/>
    <cellStyle name="Normal 4 3 2 8 2" xfId="30617"/>
    <cellStyle name="Normal 4 3 2 8 2 2" xfId="30618"/>
    <cellStyle name="Normal 4 3 2 8 2 2 2" xfId="30619"/>
    <cellStyle name="Normal 4 3 2 8 2 2 3" xfId="30620"/>
    <cellStyle name="Normal 4 3 2 8 2 3" xfId="30621"/>
    <cellStyle name="Normal 4 3 2 8 2 4" xfId="30622"/>
    <cellStyle name="Normal 4 3 2 8 2 5" xfId="30623"/>
    <cellStyle name="Normal 4 3 2 8 3" xfId="30624"/>
    <cellStyle name="Normal 4 3 2 8 3 2" xfId="30625"/>
    <cellStyle name="Normal 4 3 2 8 3 2 2" xfId="30626"/>
    <cellStyle name="Normal 4 3 2 8 3 2 3" xfId="30627"/>
    <cellStyle name="Normal 4 3 2 8 3 3" xfId="30628"/>
    <cellStyle name="Normal 4 3 2 8 3 4" xfId="30629"/>
    <cellStyle name="Normal 4 3 2 8 3 5" xfId="30630"/>
    <cellStyle name="Normal 4 3 2 8 4" xfId="30631"/>
    <cellStyle name="Normal 4 3 2 8 4 2" xfId="30632"/>
    <cellStyle name="Normal 4 3 2 8 4 3" xfId="30633"/>
    <cellStyle name="Normal 4 3 2 8 5" xfId="30634"/>
    <cellStyle name="Normal 4 3 2 8 6" xfId="30635"/>
    <cellStyle name="Normal 4 3 2 8 7" xfId="30636"/>
    <cellStyle name="Normal 4 3 2 9" xfId="30637"/>
    <cellStyle name="Normal 4 3 2 9 2" xfId="30638"/>
    <cellStyle name="Normal 4 3 2 9 2 2" xfId="30639"/>
    <cellStyle name="Normal 4 3 2 9 2 3" xfId="30640"/>
    <cellStyle name="Normal 4 3 2 9 3" xfId="30641"/>
    <cellStyle name="Normal 4 3 2 9 4" xfId="30642"/>
    <cellStyle name="Normal 4 3 2 9 5" xfId="30643"/>
    <cellStyle name="Normal 4 3 3" xfId="806"/>
    <cellStyle name="Normal 4 3 3 10" xfId="30645"/>
    <cellStyle name="Normal 4 3 3 10 2" xfId="30646"/>
    <cellStyle name="Normal 4 3 3 10 2 2" xfId="30647"/>
    <cellStyle name="Normal 4 3 3 10 2 3" xfId="30648"/>
    <cellStyle name="Normal 4 3 3 10 3" xfId="30649"/>
    <cellStyle name="Normal 4 3 3 10 4" xfId="30650"/>
    <cellStyle name="Normal 4 3 3 10 5" xfId="30651"/>
    <cellStyle name="Normal 4 3 3 11" xfId="30652"/>
    <cellStyle name="Normal 4 3 3 11 2" xfId="30653"/>
    <cellStyle name="Normal 4 3 3 11 3" xfId="30654"/>
    <cellStyle name="Normal 4 3 3 12" xfId="30655"/>
    <cellStyle name="Normal 4 3 3 13" xfId="30656"/>
    <cellStyle name="Normal 4 3 3 14" xfId="30657"/>
    <cellStyle name="Normal 4 3 3 15" xfId="30644"/>
    <cellStyle name="Normal 4 3 3 2" xfId="2166"/>
    <cellStyle name="Normal 4 3 3 2 10" xfId="30659"/>
    <cellStyle name="Normal 4 3 3 2 11" xfId="30660"/>
    <cellStyle name="Normal 4 3 3 2 12" xfId="30661"/>
    <cellStyle name="Normal 4 3 3 2 13" xfId="30658"/>
    <cellStyle name="Normal 4 3 3 2 2" xfId="30662"/>
    <cellStyle name="Normal 4 3 3 2 2 2" xfId="30663"/>
    <cellStyle name="Normal 4 3 3 2 2 2 2" xfId="30664"/>
    <cellStyle name="Normal 4 3 3 2 2 2 2 2" xfId="30665"/>
    <cellStyle name="Normal 4 3 3 2 2 2 2 2 2" xfId="30666"/>
    <cellStyle name="Normal 4 3 3 2 2 2 2 2 2 2" xfId="30667"/>
    <cellStyle name="Normal 4 3 3 2 2 2 2 2 2 3" xfId="30668"/>
    <cellStyle name="Normal 4 3 3 2 2 2 2 2 3" xfId="30669"/>
    <cellStyle name="Normal 4 3 3 2 2 2 2 2 4" xfId="30670"/>
    <cellStyle name="Normal 4 3 3 2 2 2 2 2 5" xfId="30671"/>
    <cellStyle name="Normal 4 3 3 2 2 2 2 3" xfId="30672"/>
    <cellStyle name="Normal 4 3 3 2 2 2 2 3 2" xfId="30673"/>
    <cellStyle name="Normal 4 3 3 2 2 2 2 3 2 2" xfId="30674"/>
    <cellStyle name="Normal 4 3 3 2 2 2 2 3 2 3" xfId="30675"/>
    <cellStyle name="Normal 4 3 3 2 2 2 2 3 3" xfId="30676"/>
    <cellStyle name="Normal 4 3 3 2 2 2 2 3 4" xfId="30677"/>
    <cellStyle name="Normal 4 3 3 2 2 2 2 3 5" xfId="30678"/>
    <cellStyle name="Normal 4 3 3 2 2 2 2 4" xfId="30679"/>
    <cellStyle name="Normal 4 3 3 2 2 2 2 4 2" xfId="30680"/>
    <cellStyle name="Normal 4 3 3 2 2 2 2 4 3" xfId="30681"/>
    <cellStyle name="Normal 4 3 3 2 2 2 2 5" xfId="30682"/>
    <cellStyle name="Normal 4 3 3 2 2 2 2 6" xfId="30683"/>
    <cellStyle name="Normal 4 3 3 2 2 2 2 7" xfId="30684"/>
    <cellStyle name="Normal 4 3 3 2 2 2 3" xfId="30685"/>
    <cellStyle name="Normal 4 3 3 2 2 2 3 2" xfId="30686"/>
    <cellStyle name="Normal 4 3 3 2 2 2 3 2 2" xfId="30687"/>
    <cellStyle name="Normal 4 3 3 2 2 2 3 2 3" xfId="30688"/>
    <cellStyle name="Normal 4 3 3 2 2 2 3 3" xfId="30689"/>
    <cellStyle name="Normal 4 3 3 2 2 2 3 4" xfId="30690"/>
    <cellStyle name="Normal 4 3 3 2 2 2 3 5" xfId="30691"/>
    <cellStyle name="Normal 4 3 3 2 2 2 4" xfId="30692"/>
    <cellStyle name="Normal 4 3 3 2 2 2 4 2" xfId="30693"/>
    <cellStyle name="Normal 4 3 3 2 2 2 4 2 2" xfId="30694"/>
    <cellStyle name="Normal 4 3 3 2 2 2 4 2 3" xfId="30695"/>
    <cellStyle name="Normal 4 3 3 2 2 2 4 3" xfId="30696"/>
    <cellStyle name="Normal 4 3 3 2 2 2 4 4" xfId="30697"/>
    <cellStyle name="Normal 4 3 3 2 2 2 4 5" xfId="30698"/>
    <cellStyle name="Normal 4 3 3 2 2 2 5" xfId="30699"/>
    <cellStyle name="Normal 4 3 3 2 2 2 5 2" xfId="30700"/>
    <cellStyle name="Normal 4 3 3 2 2 2 5 3" xfId="30701"/>
    <cellStyle name="Normal 4 3 3 2 2 2 6" xfId="30702"/>
    <cellStyle name="Normal 4 3 3 2 2 2 7" xfId="30703"/>
    <cellStyle name="Normal 4 3 3 2 2 2 8" xfId="30704"/>
    <cellStyle name="Normal 4 3 3 2 2 3" xfId="30705"/>
    <cellStyle name="Normal 4 3 3 2 2 3 2" xfId="30706"/>
    <cellStyle name="Normal 4 3 3 2 2 3 2 2" xfId="30707"/>
    <cellStyle name="Normal 4 3 3 2 2 3 2 2 2" xfId="30708"/>
    <cellStyle name="Normal 4 3 3 2 2 3 2 2 3" xfId="30709"/>
    <cellStyle name="Normal 4 3 3 2 2 3 2 3" xfId="30710"/>
    <cellStyle name="Normal 4 3 3 2 2 3 2 4" xfId="30711"/>
    <cellStyle name="Normal 4 3 3 2 2 3 2 5" xfId="30712"/>
    <cellStyle name="Normal 4 3 3 2 2 3 3" xfId="30713"/>
    <cellStyle name="Normal 4 3 3 2 2 3 3 2" xfId="30714"/>
    <cellStyle name="Normal 4 3 3 2 2 3 3 2 2" xfId="30715"/>
    <cellStyle name="Normal 4 3 3 2 2 3 3 2 3" xfId="30716"/>
    <cellStyle name="Normal 4 3 3 2 2 3 3 3" xfId="30717"/>
    <cellStyle name="Normal 4 3 3 2 2 3 3 4" xfId="30718"/>
    <cellStyle name="Normal 4 3 3 2 2 3 3 5" xfId="30719"/>
    <cellStyle name="Normal 4 3 3 2 2 3 4" xfId="30720"/>
    <cellStyle name="Normal 4 3 3 2 2 3 4 2" xfId="30721"/>
    <cellStyle name="Normal 4 3 3 2 2 3 4 3" xfId="30722"/>
    <cellStyle name="Normal 4 3 3 2 2 3 5" xfId="30723"/>
    <cellStyle name="Normal 4 3 3 2 2 3 6" xfId="30724"/>
    <cellStyle name="Normal 4 3 3 2 2 3 7" xfId="30725"/>
    <cellStyle name="Normal 4 3 3 2 2 4" xfId="30726"/>
    <cellStyle name="Normal 4 3 3 2 2 4 2" xfId="30727"/>
    <cellStyle name="Normal 4 3 3 2 2 4 2 2" xfId="30728"/>
    <cellStyle name="Normal 4 3 3 2 2 4 2 3" xfId="30729"/>
    <cellStyle name="Normal 4 3 3 2 2 4 3" xfId="30730"/>
    <cellStyle name="Normal 4 3 3 2 2 4 4" xfId="30731"/>
    <cellStyle name="Normal 4 3 3 2 2 4 5" xfId="30732"/>
    <cellStyle name="Normal 4 3 3 2 2 5" xfId="30733"/>
    <cellStyle name="Normal 4 3 3 2 2 5 2" xfId="30734"/>
    <cellStyle name="Normal 4 3 3 2 2 5 2 2" xfId="30735"/>
    <cellStyle name="Normal 4 3 3 2 2 5 2 3" xfId="30736"/>
    <cellStyle name="Normal 4 3 3 2 2 5 3" xfId="30737"/>
    <cellStyle name="Normal 4 3 3 2 2 5 4" xfId="30738"/>
    <cellStyle name="Normal 4 3 3 2 2 5 5" xfId="30739"/>
    <cellStyle name="Normal 4 3 3 2 2 6" xfId="30740"/>
    <cellStyle name="Normal 4 3 3 2 2 6 2" xfId="30741"/>
    <cellStyle name="Normal 4 3 3 2 2 6 3" xfId="30742"/>
    <cellStyle name="Normal 4 3 3 2 2 7" xfId="30743"/>
    <cellStyle name="Normal 4 3 3 2 2 8" xfId="30744"/>
    <cellStyle name="Normal 4 3 3 2 2 9" xfId="30745"/>
    <cellStyle name="Normal 4 3 3 2 3" xfId="30746"/>
    <cellStyle name="Normal 4 3 3 2 3 2" xfId="30747"/>
    <cellStyle name="Normal 4 3 3 2 3 2 2" xfId="30748"/>
    <cellStyle name="Normal 4 3 3 2 3 2 2 2" xfId="30749"/>
    <cellStyle name="Normal 4 3 3 2 3 2 2 2 2" xfId="30750"/>
    <cellStyle name="Normal 4 3 3 2 3 2 2 2 2 2" xfId="30751"/>
    <cellStyle name="Normal 4 3 3 2 3 2 2 2 2 3" xfId="30752"/>
    <cellStyle name="Normal 4 3 3 2 3 2 2 2 3" xfId="30753"/>
    <cellStyle name="Normal 4 3 3 2 3 2 2 2 4" xfId="30754"/>
    <cellStyle name="Normal 4 3 3 2 3 2 2 2 5" xfId="30755"/>
    <cellStyle name="Normal 4 3 3 2 3 2 2 3" xfId="30756"/>
    <cellStyle name="Normal 4 3 3 2 3 2 2 3 2" xfId="30757"/>
    <cellStyle name="Normal 4 3 3 2 3 2 2 3 2 2" xfId="30758"/>
    <cellStyle name="Normal 4 3 3 2 3 2 2 3 2 3" xfId="30759"/>
    <cellStyle name="Normal 4 3 3 2 3 2 2 3 3" xfId="30760"/>
    <cellStyle name="Normal 4 3 3 2 3 2 2 3 4" xfId="30761"/>
    <cellStyle name="Normal 4 3 3 2 3 2 2 3 5" xfId="30762"/>
    <cellStyle name="Normal 4 3 3 2 3 2 2 4" xfId="30763"/>
    <cellStyle name="Normal 4 3 3 2 3 2 2 4 2" xfId="30764"/>
    <cellStyle name="Normal 4 3 3 2 3 2 2 4 3" xfId="30765"/>
    <cellStyle name="Normal 4 3 3 2 3 2 2 5" xfId="30766"/>
    <cellStyle name="Normal 4 3 3 2 3 2 2 6" xfId="30767"/>
    <cellStyle name="Normal 4 3 3 2 3 2 2 7" xfId="30768"/>
    <cellStyle name="Normal 4 3 3 2 3 2 3" xfId="30769"/>
    <cellStyle name="Normal 4 3 3 2 3 2 3 2" xfId="30770"/>
    <cellStyle name="Normal 4 3 3 2 3 2 3 2 2" xfId="30771"/>
    <cellStyle name="Normal 4 3 3 2 3 2 3 2 3" xfId="30772"/>
    <cellStyle name="Normal 4 3 3 2 3 2 3 3" xfId="30773"/>
    <cellStyle name="Normal 4 3 3 2 3 2 3 4" xfId="30774"/>
    <cellStyle name="Normal 4 3 3 2 3 2 3 5" xfId="30775"/>
    <cellStyle name="Normal 4 3 3 2 3 2 4" xfId="30776"/>
    <cellStyle name="Normal 4 3 3 2 3 2 4 2" xfId="30777"/>
    <cellStyle name="Normal 4 3 3 2 3 2 4 2 2" xfId="30778"/>
    <cellStyle name="Normal 4 3 3 2 3 2 4 2 3" xfId="30779"/>
    <cellStyle name="Normal 4 3 3 2 3 2 4 3" xfId="30780"/>
    <cellStyle name="Normal 4 3 3 2 3 2 4 4" xfId="30781"/>
    <cellStyle name="Normal 4 3 3 2 3 2 4 5" xfId="30782"/>
    <cellStyle name="Normal 4 3 3 2 3 2 5" xfId="30783"/>
    <cellStyle name="Normal 4 3 3 2 3 2 5 2" xfId="30784"/>
    <cellStyle name="Normal 4 3 3 2 3 2 5 3" xfId="30785"/>
    <cellStyle name="Normal 4 3 3 2 3 2 6" xfId="30786"/>
    <cellStyle name="Normal 4 3 3 2 3 2 7" xfId="30787"/>
    <cellStyle name="Normal 4 3 3 2 3 2 8" xfId="30788"/>
    <cellStyle name="Normal 4 3 3 2 3 3" xfId="30789"/>
    <cellStyle name="Normal 4 3 3 2 3 3 2" xfId="30790"/>
    <cellStyle name="Normal 4 3 3 2 3 3 2 2" xfId="30791"/>
    <cellStyle name="Normal 4 3 3 2 3 3 2 2 2" xfId="30792"/>
    <cellStyle name="Normal 4 3 3 2 3 3 2 2 3" xfId="30793"/>
    <cellStyle name="Normal 4 3 3 2 3 3 2 3" xfId="30794"/>
    <cellStyle name="Normal 4 3 3 2 3 3 2 4" xfId="30795"/>
    <cellStyle name="Normal 4 3 3 2 3 3 2 5" xfId="30796"/>
    <cellStyle name="Normal 4 3 3 2 3 3 3" xfId="30797"/>
    <cellStyle name="Normal 4 3 3 2 3 3 3 2" xfId="30798"/>
    <cellStyle name="Normal 4 3 3 2 3 3 3 2 2" xfId="30799"/>
    <cellStyle name="Normal 4 3 3 2 3 3 3 2 3" xfId="30800"/>
    <cellStyle name="Normal 4 3 3 2 3 3 3 3" xfId="30801"/>
    <cellStyle name="Normal 4 3 3 2 3 3 3 4" xfId="30802"/>
    <cellStyle name="Normal 4 3 3 2 3 3 3 5" xfId="30803"/>
    <cellStyle name="Normal 4 3 3 2 3 3 4" xfId="30804"/>
    <cellStyle name="Normal 4 3 3 2 3 3 4 2" xfId="30805"/>
    <cellStyle name="Normal 4 3 3 2 3 3 4 3" xfId="30806"/>
    <cellStyle name="Normal 4 3 3 2 3 3 5" xfId="30807"/>
    <cellStyle name="Normal 4 3 3 2 3 3 6" xfId="30808"/>
    <cellStyle name="Normal 4 3 3 2 3 3 7" xfId="30809"/>
    <cellStyle name="Normal 4 3 3 2 3 4" xfId="30810"/>
    <cellStyle name="Normal 4 3 3 2 3 4 2" xfId="30811"/>
    <cellStyle name="Normal 4 3 3 2 3 4 2 2" xfId="30812"/>
    <cellStyle name="Normal 4 3 3 2 3 4 2 3" xfId="30813"/>
    <cellStyle name="Normal 4 3 3 2 3 4 3" xfId="30814"/>
    <cellStyle name="Normal 4 3 3 2 3 4 4" xfId="30815"/>
    <cellStyle name="Normal 4 3 3 2 3 4 5" xfId="30816"/>
    <cellStyle name="Normal 4 3 3 2 3 5" xfId="30817"/>
    <cellStyle name="Normal 4 3 3 2 3 5 2" xfId="30818"/>
    <cellStyle name="Normal 4 3 3 2 3 5 2 2" xfId="30819"/>
    <cellStyle name="Normal 4 3 3 2 3 5 2 3" xfId="30820"/>
    <cellStyle name="Normal 4 3 3 2 3 5 3" xfId="30821"/>
    <cellStyle name="Normal 4 3 3 2 3 5 4" xfId="30822"/>
    <cellStyle name="Normal 4 3 3 2 3 5 5" xfId="30823"/>
    <cellStyle name="Normal 4 3 3 2 3 6" xfId="30824"/>
    <cellStyle name="Normal 4 3 3 2 3 6 2" xfId="30825"/>
    <cellStyle name="Normal 4 3 3 2 3 6 3" xfId="30826"/>
    <cellStyle name="Normal 4 3 3 2 3 7" xfId="30827"/>
    <cellStyle name="Normal 4 3 3 2 3 8" xfId="30828"/>
    <cellStyle name="Normal 4 3 3 2 3 9" xfId="30829"/>
    <cellStyle name="Normal 4 3 3 2 4" xfId="30830"/>
    <cellStyle name="Normal 4 3 3 2 4 2" xfId="30831"/>
    <cellStyle name="Normal 4 3 3 2 4 2 2" xfId="30832"/>
    <cellStyle name="Normal 4 3 3 2 4 2 2 2" xfId="30833"/>
    <cellStyle name="Normal 4 3 3 2 4 2 2 2 2" xfId="30834"/>
    <cellStyle name="Normal 4 3 3 2 4 2 2 2 2 2" xfId="30835"/>
    <cellStyle name="Normal 4 3 3 2 4 2 2 2 2 3" xfId="30836"/>
    <cellStyle name="Normal 4 3 3 2 4 2 2 2 3" xfId="30837"/>
    <cellStyle name="Normal 4 3 3 2 4 2 2 2 4" xfId="30838"/>
    <cellStyle name="Normal 4 3 3 2 4 2 2 2 5" xfId="30839"/>
    <cellStyle name="Normal 4 3 3 2 4 2 2 3" xfId="30840"/>
    <cellStyle name="Normal 4 3 3 2 4 2 2 3 2" xfId="30841"/>
    <cellStyle name="Normal 4 3 3 2 4 2 2 3 2 2" xfId="30842"/>
    <cellStyle name="Normal 4 3 3 2 4 2 2 3 2 3" xfId="30843"/>
    <cellStyle name="Normal 4 3 3 2 4 2 2 3 3" xfId="30844"/>
    <cellStyle name="Normal 4 3 3 2 4 2 2 3 4" xfId="30845"/>
    <cellStyle name="Normal 4 3 3 2 4 2 2 3 5" xfId="30846"/>
    <cellStyle name="Normal 4 3 3 2 4 2 2 4" xfId="30847"/>
    <cellStyle name="Normal 4 3 3 2 4 2 2 4 2" xfId="30848"/>
    <cellStyle name="Normal 4 3 3 2 4 2 2 4 3" xfId="30849"/>
    <cellStyle name="Normal 4 3 3 2 4 2 2 5" xfId="30850"/>
    <cellStyle name="Normal 4 3 3 2 4 2 2 6" xfId="30851"/>
    <cellStyle name="Normal 4 3 3 2 4 2 2 7" xfId="30852"/>
    <cellStyle name="Normal 4 3 3 2 4 2 3" xfId="30853"/>
    <cellStyle name="Normal 4 3 3 2 4 2 3 2" xfId="30854"/>
    <cellStyle name="Normal 4 3 3 2 4 2 3 2 2" xfId="30855"/>
    <cellStyle name="Normal 4 3 3 2 4 2 3 2 3" xfId="30856"/>
    <cellStyle name="Normal 4 3 3 2 4 2 3 3" xfId="30857"/>
    <cellStyle name="Normal 4 3 3 2 4 2 3 4" xfId="30858"/>
    <cellStyle name="Normal 4 3 3 2 4 2 3 5" xfId="30859"/>
    <cellStyle name="Normal 4 3 3 2 4 2 4" xfId="30860"/>
    <cellStyle name="Normal 4 3 3 2 4 2 4 2" xfId="30861"/>
    <cellStyle name="Normal 4 3 3 2 4 2 4 2 2" xfId="30862"/>
    <cellStyle name="Normal 4 3 3 2 4 2 4 2 3" xfId="30863"/>
    <cellStyle name="Normal 4 3 3 2 4 2 4 3" xfId="30864"/>
    <cellStyle name="Normal 4 3 3 2 4 2 4 4" xfId="30865"/>
    <cellStyle name="Normal 4 3 3 2 4 2 4 5" xfId="30866"/>
    <cellStyle name="Normal 4 3 3 2 4 2 5" xfId="30867"/>
    <cellStyle name="Normal 4 3 3 2 4 2 5 2" xfId="30868"/>
    <cellStyle name="Normal 4 3 3 2 4 2 5 3" xfId="30869"/>
    <cellStyle name="Normal 4 3 3 2 4 2 6" xfId="30870"/>
    <cellStyle name="Normal 4 3 3 2 4 2 7" xfId="30871"/>
    <cellStyle name="Normal 4 3 3 2 4 2 8" xfId="30872"/>
    <cellStyle name="Normal 4 3 3 2 4 3" xfId="30873"/>
    <cellStyle name="Normal 4 3 3 2 4 3 2" xfId="30874"/>
    <cellStyle name="Normal 4 3 3 2 4 3 2 2" xfId="30875"/>
    <cellStyle name="Normal 4 3 3 2 4 3 2 2 2" xfId="30876"/>
    <cellStyle name="Normal 4 3 3 2 4 3 2 2 3" xfId="30877"/>
    <cellStyle name="Normal 4 3 3 2 4 3 2 3" xfId="30878"/>
    <cellStyle name="Normal 4 3 3 2 4 3 2 4" xfId="30879"/>
    <cellStyle name="Normal 4 3 3 2 4 3 2 5" xfId="30880"/>
    <cellStyle name="Normal 4 3 3 2 4 3 3" xfId="30881"/>
    <cellStyle name="Normal 4 3 3 2 4 3 3 2" xfId="30882"/>
    <cellStyle name="Normal 4 3 3 2 4 3 3 2 2" xfId="30883"/>
    <cellStyle name="Normal 4 3 3 2 4 3 3 2 3" xfId="30884"/>
    <cellStyle name="Normal 4 3 3 2 4 3 3 3" xfId="30885"/>
    <cellStyle name="Normal 4 3 3 2 4 3 3 4" xfId="30886"/>
    <cellStyle name="Normal 4 3 3 2 4 3 3 5" xfId="30887"/>
    <cellStyle name="Normal 4 3 3 2 4 3 4" xfId="30888"/>
    <cellStyle name="Normal 4 3 3 2 4 3 4 2" xfId="30889"/>
    <cellStyle name="Normal 4 3 3 2 4 3 4 3" xfId="30890"/>
    <cellStyle name="Normal 4 3 3 2 4 3 5" xfId="30891"/>
    <cellStyle name="Normal 4 3 3 2 4 3 6" xfId="30892"/>
    <cellStyle name="Normal 4 3 3 2 4 3 7" xfId="30893"/>
    <cellStyle name="Normal 4 3 3 2 4 4" xfId="30894"/>
    <cellStyle name="Normal 4 3 3 2 4 4 2" xfId="30895"/>
    <cellStyle name="Normal 4 3 3 2 4 4 2 2" xfId="30896"/>
    <cellStyle name="Normal 4 3 3 2 4 4 2 3" xfId="30897"/>
    <cellStyle name="Normal 4 3 3 2 4 4 3" xfId="30898"/>
    <cellStyle name="Normal 4 3 3 2 4 4 4" xfId="30899"/>
    <cellStyle name="Normal 4 3 3 2 4 4 5" xfId="30900"/>
    <cellStyle name="Normal 4 3 3 2 4 5" xfId="30901"/>
    <cellStyle name="Normal 4 3 3 2 4 5 2" xfId="30902"/>
    <cellStyle name="Normal 4 3 3 2 4 5 2 2" xfId="30903"/>
    <cellStyle name="Normal 4 3 3 2 4 5 2 3" xfId="30904"/>
    <cellStyle name="Normal 4 3 3 2 4 5 3" xfId="30905"/>
    <cellStyle name="Normal 4 3 3 2 4 5 4" xfId="30906"/>
    <cellStyle name="Normal 4 3 3 2 4 5 5" xfId="30907"/>
    <cellStyle name="Normal 4 3 3 2 4 6" xfId="30908"/>
    <cellStyle name="Normal 4 3 3 2 4 6 2" xfId="30909"/>
    <cellStyle name="Normal 4 3 3 2 4 6 3" xfId="30910"/>
    <cellStyle name="Normal 4 3 3 2 4 7" xfId="30911"/>
    <cellStyle name="Normal 4 3 3 2 4 8" xfId="30912"/>
    <cellStyle name="Normal 4 3 3 2 4 9" xfId="30913"/>
    <cellStyle name="Normal 4 3 3 2 5" xfId="30914"/>
    <cellStyle name="Normal 4 3 3 2 5 2" xfId="30915"/>
    <cellStyle name="Normal 4 3 3 2 5 2 2" xfId="30916"/>
    <cellStyle name="Normal 4 3 3 2 5 2 2 2" xfId="30917"/>
    <cellStyle name="Normal 4 3 3 2 5 2 2 2 2" xfId="30918"/>
    <cellStyle name="Normal 4 3 3 2 5 2 2 2 3" xfId="30919"/>
    <cellStyle name="Normal 4 3 3 2 5 2 2 3" xfId="30920"/>
    <cellStyle name="Normal 4 3 3 2 5 2 2 4" xfId="30921"/>
    <cellStyle name="Normal 4 3 3 2 5 2 2 5" xfId="30922"/>
    <cellStyle name="Normal 4 3 3 2 5 2 3" xfId="30923"/>
    <cellStyle name="Normal 4 3 3 2 5 2 3 2" xfId="30924"/>
    <cellStyle name="Normal 4 3 3 2 5 2 3 2 2" xfId="30925"/>
    <cellStyle name="Normal 4 3 3 2 5 2 3 2 3" xfId="30926"/>
    <cellStyle name="Normal 4 3 3 2 5 2 3 3" xfId="30927"/>
    <cellStyle name="Normal 4 3 3 2 5 2 3 4" xfId="30928"/>
    <cellStyle name="Normal 4 3 3 2 5 2 3 5" xfId="30929"/>
    <cellStyle name="Normal 4 3 3 2 5 2 4" xfId="30930"/>
    <cellStyle name="Normal 4 3 3 2 5 2 4 2" xfId="30931"/>
    <cellStyle name="Normal 4 3 3 2 5 2 4 3" xfId="30932"/>
    <cellStyle name="Normal 4 3 3 2 5 2 5" xfId="30933"/>
    <cellStyle name="Normal 4 3 3 2 5 2 6" xfId="30934"/>
    <cellStyle name="Normal 4 3 3 2 5 2 7" xfId="30935"/>
    <cellStyle name="Normal 4 3 3 2 5 3" xfId="30936"/>
    <cellStyle name="Normal 4 3 3 2 5 3 2" xfId="30937"/>
    <cellStyle name="Normal 4 3 3 2 5 3 2 2" xfId="30938"/>
    <cellStyle name="Normal 4 3 3 2 5 3 2 3" xfId="30939"/>
    <cellStyle name="Normal 4 3 3 2 5 3 3" xfId="30940"/>
    <cellStyle name="Normal 4 3 3 2 5 3 4" xfId="30941"/>
    <cellStyle name="Normal 4 3 3 2 5 3 5" xfId="30942"/>
    <cellStyle name="Normal 4 3 3 2 5 4" xfId="30943"/>
    <cellStyle name="Normal 4 3 3 2 5 4 2" xfId="30944"/>
    <cellStyle name="Normal 4 3 3 2 5 4 2 2" xfId="30945"/>
    <cellStyle name="Normal 4 3 3 2 5 4 2 3" xfId="30946"/>
    <cellStyle name="Normal 4 3 3 2 5 4 3" xfId="30947"/>
    <cellStyle name="Normal 4 3 3 2 5 4 4" xfId="30948"/>
    <cellStyle name="Normal 4 3 3 2 5 4 5" xfId="30949"/>
    <cellStyle name="Normal 4 3 3 2 5 5" xfId="30950"/>
    <cellStyle name="Normal 4 3 3 2 5 5 2" xfId="30951"/>
    <cellStyle name="Normal 4 3 3 2 5 5 3" xfId="30952"/>
    <cellStyle name="Normal 4 3 3 2 5 6" xfId="30953"/>
    <cellStyle name="Normal 4 3 3 2 5 7" xfId="30954"/>
    <cellStyle name="Normal 4 3 3 2 5 8" xfId="30955"/>
    <cellStyle name="Normal 4 3 3 2 6" xfId="30956"/>
    <cellStyle name="Normal 4 3 3 2 6 2" xfId="30957"/>
    <cellStyle name="Normal 4 3 3 2 6 2 2" xfId="30958"/>
    <cellStyle name="Normal 4 3 3 2 6 2 2 2" xfId="30959"/>
    <cellStyle name="Normal 4 3 3 2 6 2 2 3" xfId="30960"/>
    <cellStyle name="Normal 4 3 3 2 6 2 3" xfId="30961"/>
    <cellStyle name="Normal 4 3 3 2 6 2 4" xfId="30962"/>
    <cellStyle name="Normal 4 3 3 2 6 2 5" xfId="30963"/>
    <cellStyle name="Normal 4 3 3 2 6 3" xfId="30964"/>
    <cellStyle name="Normal 4 3 3 2 6 3 2" xfId="30965"/>
    <cellStyle name="Normal 4 3 3 2 6 3 2 2" xfId="30966"/>
    <cellStyle name="Normal 4 3 3 2 6 3 2 3" xfId="30967"/>
    <cellStyle name="Normal 4 3 3 2 6 3 3" xfId="30968"/>
    <cellStyle name="Normal 4 3 3 2 6 3 4" xfId="30969"/>
    <cellStyle name="Normal 4 3 3 2 6 3 5" xfId="30970"/>
    <cellStyle name="Normal 4 3 3 2 6 4" xfId="30971"/>
    <cellStyle name="Normal 4 3 3 2 6 4 2" xfId="30972"/>
    <cellStyle name="Normal 4 3 3 2 6 4 3" xfId="30973"/>
    <cellStyle name="Normal 4 3 3 2 6 5" xfId="30974"/>
    <cellStyle name="Normal 4 3 3 2 6 6" xfId="30975"/>
    <cellStyle name="Normal 4 3 3 2 6 7" xfId="30976"/>
    <cellStyle name="Normal 4 3 3 2 7" xfId="30977"/>
    <cellStyle name="Normal 4 3 3 2 7 2" xfId="30978"/>
    <cellStyle name="Normal 4 3 3 2 7 2 2" xfId="30979"/>
    <cellStyle name="Normal 4 3 3 2 7 2 3" xfId="30980"/>
    <cellStyle name="Normal 4 3 3 2 7 3" xfId="30981"/>
    <cellStyle name="Normal 4 3 3 2 7 4" xfId="30982"/>
    <cellStyle name="Normal 4 3 3 2 7 5" xfId="30983"/>
    <cellStyle name="Normal 4 3 3 2 8" xfId="30984"/>
    <cellStyle name="Normal 4 3 3 2 8 2" xfId="30985"/>
    <cellStyle name="Normal 4 3 3 2 8 2 2" xfId="30986"/>
    <cellStyle name="Normal 4 3 3 2 8 2 3" xfId="30987"/>
    <cellStyle name="Normal 4 3 3 2 8 3" xfId="30988"/>
    <cellStyle name="Normal 4 3 3 2 8 4" xfId="30989"/>
    <cellStyle name="Normal 4 3 3 2 8 5" xfId="30990"/>
    <cellStyle name="Normal 4 3 3 2 9" xfId="30991"/>
    <cellStyle name="Normal 4 3 3 2 9 2" xfId="30992"/>
    <cellStyle name="Normal 4 3 3 2 9 3" xfId="30993"/>
    <cellStyle name="Normal 4 3 3 3" xfId="5389"/>
    <cellStyle name="Normal 4 3 3 3 10" xfId="30994"/>
    <cellStyle name="Normal 4 3 3 3 2" xfId="30995"/>
    <cellStyle name="Normal 4 3 3 3 2 2" xfId="30996"/>
    <cellStyle name="Normal 4 3 3 3 2 2 2" xfId="30997"/>
    <cellStyle name="Normal 4 3 3 3 2 2 2 2" xfId="30998"/>
    <cellStyle name="Normal 4 3 3 3 2 2 2 2 2" xfId="30999"/>
    <cellStyle name="Normal 4 3 3 3 2 2 2 2 3" xfId="31000"/>
    <cellStyle name="Normal 4 3 3 3 2 2 2 3" xfId="31001"/>
    <cellStyle name="Normal 4 3 3 3 2 2 2 4" xfId="31002"/>
    <cellStyle name="Normal 4 3 3 3 2 2 2 5" xfId="31003"/>
    <cellStyle name="Normal 4 3 3 3 2 2 3" xfId="31004"/>
    <cellStyle name="Normal 4 3 3 3 2 2 3 2" xfId="31005"/>
    <cellStyle name="Normal 4 3 3 3 2 2 3 2 2" xfId="31006"/>
    <cellStyle name="Normal 4 3 3 3 2 2 3 2 3" xfId="31007"/>
    <cellStyle name="Normal 4 3 3 3 2 2 3 3" xfId="31008"/>
    <cellStyle name="Normal 4 3 3 3 2 2 3 4" xfId="31009"/>
    <cellStyle name="Normal 4 3 3 3 2 2 3 5" xfId="31010"/>
    <cellStyle name="Normal 4 3 3 3 2 2 4" xfId="31011"/>
    <cellStyle name="Normal 4 3 3 3 2 2 4 2" xfId="31012"/>
    <cellStyle name="Normal 4 3 3 3 2 2 4 3" xfId="31013"/>
    <cellStyle name="Normal 4 3 3 3 2 2 5" xfId="31014"/>
    <cellStyle name="Normal 4 3 3 3 2 2 6" xfId="31015"/>
    <cellStyle name="Normal 4 3 3 3 2 2 7" xfId="31016"/>
    <cellStyle name="Normal 4 3 3 3 2 3" xfId="31017"/>
    <cellStyle name="Normal 4 3 3 3 2 3 2" xfId="31018"/>
    <cellStyle name="Normal 4 3 3 3 2 3 2 2" xfId="31019"/>
    <cellStyle name="Normal 4 3 3 3 2 3 2 3" xfId="31020"/>
    <cellStyle name="Normal 4 3 3 3 2 3 3" xfId="31021"/>
    <cellStyle name="Normal 4 3 3 3 2 3 4" xfId="31022"/>
    <cellStyle name="Normal 4 3 3 3 2 3 5" xfId="31023"/>
    <cellStyle name="Normal 4 3 3 3 2 4" xfId="31024"/>
    <cellStyle name="Normal 4 3 3 3 2 4 2" xfId="31025"/>
    <cellStyle name="Normal 4 3 3 3 2 4 2 2" xfId="31026"/>
    <cellStyle name="Normal 4 3 3 3 2 4 2 3" xfId="31027"/>
    <cellStyle name="Normal 4 3 3 3 2 4 3" xfId="31028"/>
    <cellStyle name="Normal 4 3 3 3 2 4 4" xfId="31029"/>
    <cellStyle name="Normal 4 3 3 3 2 4 5" xfId="31030"/>
    <cellStyle name="Normal 4 3 3 3 2 5" xfId="31031"/>
    <cellStyle name="Normal 4 3 3 3 2 5 2" xfId="31032"/>
    <cellStyle name="Normal 4 3 3 3 2 5 3" xfId="31033"/>
    <cellStyle name="Normal 4 3 3 3 2 6" xfId="31034"/>
    <cellStyle name="Normal 4 3 3 3 2 7" xfId="31035"/>
    <cellStyle name="Normal 4 3 3 3 2 8" xfId="31036"/>
    <cellStyle name="Normal 4 3 3 3 3" xfId="31037"/>
    <cellStyle name="Normal 4 3 3 3 3 2" xfId="31038"/>
    <cellStyle name="Normal 4 3 3 3 3 2 2" xfId="31039"/>
    <cellStyle name="Normal 4 3 3 3 3 2 2 2" xfId="31040"/>
    <cellStyle name="Normal 4 3 3 3 3 2 2 3" xfId="31041"/>
    <cellStyle name="Normal 4 3 3 3 3 2 3" xfId="31042"/>
    <cellStyle name="Normal 4 3 3 3 3 2 4" xfId="31043"/>
    <cellStyle name="Normal 4 3 3 3 3 2 5" xfId="31044"/>
    <cellStyle name="Normal 4 3 3 3 3 3" xfId="31045"/>
    <cellStyle name="Normal 4 3 3 3 3 3 2" xfId="31046"/>
    <cellStyle name="Normal 4 3 3 3 3 3 2 2" xfId="31047"/>
    <cellStyle name="Normal 4 3 3 3 3 3 2 3" xfId="31048"/>
    <cellStyle name="Normal 4 3 3 3 3 3 3" xfId="31049"/>
    <cellStyle name="Normal 4 3 3 3 3 3 4" xfId="31050"/>
    <cellStyle name="Normal 4 3 3 3 3 3 5" xfId="31051"/>
    <cellStyle name="Normal 4 3 3 3 3 4" xfId="31052"/>
    <cellStyle name="Normal 4 3 3 3 3 4 2" xfId="31053"/>
    <cellStyle name="Normal 4 3 3 3 3 4 3" xfId="31054"/>
    <cellStyle name="Normal 4 3 3 3 3 5" xfId="31055"/>
    <cellStyle name="Normal 4 3 3 3 3 6" xfId="31056"/>
    <cellStyle name="Normal 4 3 3 3 3 7" xfId="31057"/>
    <cellStyle name="Normal 4 3 3 3 4" xfId="31058"/>
    <cellStyle name="Normal 4 3 3 3 4 2" xfId="31059"/>
    <cellStyle name="Normal 4 3 3 3 4 2 2" xfId="31060"/>
    <cellStyle name="Normal 4 3 3 3 4 2 3" xfId="31061"/>
    <cellStyle name="Normal 4 3 3 3 4 3" xfId="31062"/>
    <cellStyle name="Normal 4 3 3 3 4 4" xfId="31063"/>
    <cellStyle name="Normal 4 3 3 3 4 5" xfId="31064"/>
    <cellStyle name="Normal 4 3 3 3 5" xfId="31065"/>
    <cellStyle name="Normal 4 3 3 3 5 2" xfId="31066"/>
    <cellStyle name="Normal 4 3 3 3 5 2 2" xfId="31067"/>
    <cellStyle name="Normal 4 3 3 3 5 2 3" xfId="31068"/>
    <cellStyle name="Normal 4 3 3 3 5 3" xfId="31069"/>
    <cellStyle name="Normal 4 3 3 3 5 4" xfId="31070"/>
    <cellStyle name="Normal 4 3 3 3 5 5" xfId="31071"/>
    <cellStyle name="Normal 4 3 3 3 6" xfId="31072"/>
    <cellStyle name="Normal 4 3 3 3 6 2" xfId="31073"/>
    <cellStyle name="Normal 4 3 3 3 6 3" xfId="31074"/>
    <cellStyle name="Normal 4 3 3 3 7" xfId="31075"/>
    <cellStyle name="Normal 4 3 3 3 8" xfId="31076"/>
    <cellStyle name="Normal 4 3 3 3 9" xfId="31077"/>
    <cellStyle name="Normal 4 3 3 4" xfId="31078"/>
    <cellStyle name="Normal 4 3 3 4 2" xfId="31079"/>
    <cellStyle name="Normal 4 3 3 4 2 2" xfId="31080"/>
    <cellStyle name="Normal 4 3 3 4 2 2 2" xfId="31081"/>
    <cellStyle name="Normal 4 3 3 4 2 2 2 2" xfId="31082"/>
    <cellStyle name="Normal 4 3 3 4 2 2 2 2 2" xfId="31083"/>
    <cellStyle name="Normal 4 3 3 4 2 2 2 2 3" xfId="31084"/>
    <cellStyle name="Normal 4 3 3 4 2 2 2 3" xfId="31085"/>
    <cellStyle name="Normal 4 3 3 4 2 2 2 4" xfId="31086"/>
    <cellStyle name="Normal 4 3 3 4 2 2 2 5" xfId="31087"/>
    <cellStyle name="Normal 4 3 3 4 2 2 3" xfId="31088"/>
    <cellStyle name="Normal 4 3 3 4 2 2 3 2" xfId="31089"/>
    <cellStyle name="Normal 4 3 3 4 2 2 3 2 2" xfId="31090"/>
    <cellStyle name="Normal 4 3 3 4 2 2 3 2 3" xfId="31091"/>
    <cellStyle name="Normal 4 3 3 4 2 2 3 3" xfId="31092"/>
    <cellStyle name="Normal 4 3 3 4 2 2 3 4" xfId="31093"/>
    <cellStyle name="Normal 4 3 3 4 2 2 3 5" xfId="31094"/>
    <cellStyle name="Normal 4 3 3 4 2 2 4" xfId="31095"/>
    <cellStyle name="Normal 4 3 3 4 2 2 4 2" xfId="31096"/>
    <cellStyle name="Normal 4 3 3 4 2 2 4 3" xfId="31097"/>
    <cellStyle name="Normal 4 3 3 4 2 2 5" xfId="31098"/>
    <cellStyle name="Normal 4 3 3 4 2 2 6" xfId="31099"/>
    <cellStyle name="Normal 4 3 3 4 2 2 7" xfId="31100"/>
    <cellStyle name="Normal 4 3 3 4 2 3" xfId="31101"/>
    <cellStyle name="Normal 4 3 3 4 2 3 2" xfId="31102"/>
    <cellStyle name="Normal 4 3 3 4 2 3 2 2" xfId="31103"/>
    <cellStyle name="Normal 4 3 3 4 2 3 2 3" xfId="31104"/>
    <cellStyle name="Normal 4 3 3 4 2 3 3" xfId="31105"/>
    <cellStyle name="Normal 4 3 3 4 2 3 4" xfId="31106"/>
    <cellStyle name="Normal 4 3 3 4 2 3 5" xfId="31107"/>
    <cellStyle name="Normal 4 3 3 4 2 4" xfId="31108"/>
    <cellStyle name="Normal 4 3 3 4 2 4 2" xfId="31109"/>
    <cellStyle name="Normal 4 3 3 4 2 4 2 2" xfId="31110"/>
    <cellStyle name="Normal 4 3 3 4 2 4 2 3" xfId="31111"/>
    <cellStyle name="Normal 4 3 3 4 2 4 3" xfId="31112"/>
    <cellStyle name="Normal 4 3 3 4 2 4 4" xfId="31113"/>
    <cellStyle name="Normal 4 3 3 4 2 4 5" xfId="31114"/>
    <cellStyle name="Normal 4 3 3 4 2 5" xfId="31115"/>
    <cellStyle name="Normal 4 3 3 4 2 5 2" xfId="31116"/>
    <cellStyle name="Normal 4 3 3 4 2 5 3" xfId="31117"/>
    <cellStyle name="Normal 4 3 3 4 2 6" xfId="31118"/>
    <cellStyle name="Normal 4 3 3 4 2 7" xfId="31119"/>
    <cellStyle name="Normal 4 3 3 4 2 8" xfId="31120"/>
    <cellStyle name="Normal 4 3 3 4 3" xfId="31121"/>
    <cellStyle name="Normal 4 3 3 4 3 2" xfId="31122"/>
    <cellStyle name="Normal 4 3 3 4 3 2 2" xfId="31123"/>
    <cellStyle name="Normal 4 3 3 4 3 2 2 2" xfId="31124"/>
    <cellStyle name="Normal 4 3 3 4 3 2 2 3" xfId="31125"/>
    <cellStyle name="Normal 4 3 3 4 3 2 3" xfId="31126"/>
    <cellStyle name="Normal 4 3 3 4 3 2 4" xfId="31127"/>
    <cellStyle name="Normal 4 3 3 4 3 2 5" xfId="31128"/>
    <cellStyle name="Normal 4 3 3 4 3 3" xfId="31129"/>
    <cellStyle name="Normal 4 3 3 4 3 3 2" xfId="31130"/>
    <cellStyle name="Normal 4 3 3 4 3 3 2 2" xfId="31131"/>
    <cellStyle name="Normal 4 3 3 4 3 3 2 3" xfId="31132"/>
    <cellStyle name="Normal 4 3 3 4 3 3 3" xfId="31133"/>
    <cellStyle name="Normal 4 3 3 4 3 3 4" xfId="31134"/>
    <cellStyle name="Normal 4 3 3 4 3 3 5" xfId="31135"/>
    <cellStyle name="Normal 4 3 3 4 3 4" xfId="31136"/>
    <cellStyle name="Normal 4 3 3 4 3 4 2" xfId="31137"/>
    <cellStyle name="Normal 4 3 3 4 3 4 3" xfId="31138"/>
    <cellStyle name="Normal 4 3 3 4 3 5" xfId="31139"/>
    <cellStyle name="Normal 4 3 3 4 3 6" xfId="31140"/>
    <cellStyle name="Normal 4 3 3 4 3 7" xfId="31141"/>
    <cellStyle name="Normal 4 3 3 4 4" xfId="31142"/>
    <cellStyle name="Normal 4 3 3 4 4 2" xfId="31143"/>
    <cellStyle name="Normal 4 3 3 4 4 2 2" xfId="31144"/>
    <cellStyle name="Normal 4 3 3 4 4 2 3" xfId="31145"/>
    <cellStyle name="Normal 4 3 3 4 4 3" xfId="31146"/>
    <cellStyle name="Normal 4 3 3 4 4 4" xfId="31147"/>
    <cellStyle name="Normal 4 3 3 4 4 5" xfId="31148"/>
    <cellStyle name="Normal 4 3 3 4 5" xfId="31149"/>
    <cellStyle name="Normal 4 3 3 4 5 2" xfId="31150"/>
    <cellStyle name="Normal 4 3 3 4 5 2 2" xfId="31151"/>
    <cellStyle name="Normal 4 3 3 4 5 2 3" xfId="31152"/>
    <cellStyle name="Normal 4 3 3 4 5 3" xfId="31153"/>
    <cellStyle name="Normal 4 3 3 4 5 4" xfId="31154"/>
    <cellStyle name="Normal 4 3 3 4 5 5" xfId="31155"/>
    <cellStyle name="Normal 4 3 3 4 6" xfId="31156"/>
    <cellStyle name="Normal 4 3 3 4 6 2" xfId="31157"/>
    <cellStyle name="Normal 4 3 3 4 6 3" xfId="31158"/>
    <cellStyle name="Normal 4 3 3 4 7" xfId="31159"/>
    <cellStyle name="Normal 4 3 3 4 8" xfId="31160"/>
    <cellStyle name="Normal 4 3 3 4 9" xfId="31161"/>
    <cellStyle name="Normal 4 3 3 5" xfId="31162"/>
    <cellStyle name="Normal 4 3 3 5 2" xfId="31163"/>
    <cellStyle name="Normal 4 3 3 5 2 2" xfId="31164"/>
    <cellStyle name="Normal 4 3 3 5 2 2 2" xfId="31165"/>
    <cellStyle name="Normal 4 3 3 5 2 2 2 2" xfId="31166"/>
    <cellStyle name="Normal 4 3 3 5 2 2 2 2 2" xfId="31167"/>
    <cellStyle name="Normal 4 3 3 5 2 2 2 2 3" xfId="31168"/>
    <cellStyle name="Normal 4 3 3 5 2 2 2 3" xfId="31169"/>
    <cellStyle name="Normal 4 3 3 5 2 2 2 4" xfId="31170"/>
    <cellStyle name="Normal 4 3 3 5 2 2 2 5" xfId="31171"/>
    <cellStyle name="Normal 4 3 3 5 2 2 3" xfId="31172"/>
    <cellStyle name="Normal 4 3 3 5 2 2 3 2" xfId="31173"/>
    <cellStyle name="Normal 4 3 3 5 2 2 3 2 2" xfId="31174"/>
    <cellStyle name="Normal 4 3 3 5 2 2 3 2 3" xfId="31175"/>
    <cellStyle name="Normal 4 3 3 5 2 2 3 3" xfId="31176"/>
    <cellStyle name="Normal 4 3 3 5 2 2 3 4" xfId="31177"/>
    <cellStyle name="Normal 4 3 3 5 2 2 3 5" xfId="31178"/>
    <cellStyle name="Normal 4 3 3 5 2 2 4" xfId="31179"/>
    <cellStyle name="Normal 4 3 3 5 2 2 4 2" xfId="31180"/>
    <cellStyle name="Normal 4 3 3 5 2 2 4 3" xfId="31181"/>
    <cellStyle name="Normal 4 3 3 5 2 2 5" xfId="31182"/>
    <cellStyle name="Normal 4 3 3 5 2 2 6" xfId="31183"/>
    <cellStyle name="Normal 4 3 3 5 2 2 7" xfId="31184"/>
    <cellStyle name="Normal 4 3 3 5 2 3" xfId="31185"/>
    <cellStyle name="Normal 4 3 3 5 2 3 2" xfId="31186"/>
    <cellStyle name="Normal 4 3 3 5 2 3 2 2" xfId="31187"/>
    <cellStyle name="Normal 4 3 3 5 2 3 2 3" xfId="31188"/>
    <cellStyle name="Normal 4 3 3 5 2 3 3" xfId="31189"/>
    <cellStyle name="Normal 4 3 3 5 2 3 4" xfId="31190"/>
    <cellStyle name="Normal 4 3 3 5 2 3 5" xfId="31191"/>
    <cellStyle name="Normal 4 3 3 5 2 4" xfId="31192"/>
    <cellStyle name="Normal 4 3 3 5 2 4 2" xfId="31193"/>
    <cellStyle name="Normal 4 3 3 5 2 4 2 2" xfId="31194"/>
    <cellStyle name="Normal 4 3 3 5 2 4 2 3" xfId="31195"/>
    <cellStyle name="Normal 4 3 3 5 2 4 3" xfId="31196"/>
    <cellStyle name="Normal 4 3 3 5 2 4 4" xfId="31197"/>
    <cellStyle name="Normal 4 3 3 5 2 4 5" xfId="31198"/>
    <cellStyle name="Normal 4 3 3 5 2 5" xfId="31199"/>
    <cellStyle name="Normal 4 3 3 5 2 5 2" xfId="31200"/>
    <cellStyle name="Normal 4 3 3 5 2 5 3" xfId="31201"/>
    <cellStyle name="Normal 4 3 3 5 2 6" xfId="31202"/>
    <cellStyle name="Normal 4 3 3 5 2 7" xfId="31203"/>
    <cellStyle name="Normal 4 3 3 5 2 8" xfId="31204"/>
    <cellStyle name="Normal 4 3 3 5 3" xfId="31205"/>
    <cellStyle name="Normal 4 3 3 5 3 2" xfId="31206"/>
    <cellStyle name="Normal 4 3 3 5 3 2 2" xfId="31207"/>
    <cellStyle name="Normal 4 3 3 5 3 2 2 2" xfId="31208"/>
    <cellStyle name="Normal 4 3 3 5 3 2 2 3" xfId="31209"/>
    <cellStyle name="Normal 4 3 3 5 3 2 3" xfId="31210"/>
    <cellStyle name="Normal 4 3 3 5 3 2 4" xfId="31211"/>
    <cellStyle name="Normal 4 3 3 5 3 2 5" xfId="31212"/>
    <cellStyle name="Normal 4 3 3 5 3 3" xfId="31213"/>
    <cellStyle name="Normal 4 3 3 5 3 3 2" xfId="31214"/>
    <cellStyle name="Normal 4 3 3 5 3 3 2 2" xfId="31215"/>
    <cellStyle name="Normal 4 3 3 5 3 3 2 3" xfId="31216"/>
    <cellStyle name="Normal 4 3 3 5 3 3 3" xfId="31217"/>
    <cellStyle name="Normal 4 3 3 5 3 3 4" xfId="31218"/>
    <cellStyle name="Normal 4 3 3 5 3 3 5" xfId="31219"/>
    <cellStyle name="Normal 4 3 3 5 3 4" xfId="31220"/>
    <cellStyle name="Normal 4 3 3 5 3 4 2" xfId="31221"/>
    <cellStyle name="Normal 4 3 3 5 3 4 3" xfId="31222"/>
    <cellStyle name="Normal 4 3 3 5 3 5" xfId="31223"/>
    <cellStyle name="Normal 4 3 3 5 3 6" xfId="31224"/>
    <cellStyle name="Normal 4 3 3 5 3 7" xfId="31225"/>
    <cellStyle name="Normal 4 3 3 5 4" xfId="31226"/>
    <cellStyle name="Normal 4 3 3 5 4 2" xfId="31227"/>
    <cellStyle name="Normal 4 3 3 5 4 2 2" xfId="31228"/>
    <cellStyle name="Normal 4 3 3 5 4 2 3" xfId="31229"/>
    <cellStyle name="Normal 4 3 3 5 4 3" xfId="31230"/>
    <cellStyle name="Normal 4 3 3 5 4 4" xfId="31231"/>
    <cellStyle name="Normal 4 3 3 5 4 5" xfId="31232"/>
    <cellStyle name="Normal 4 3 3 5 5" xfId="31233"/>
    <cellStyle name="Normal 4 3 3 5 5 2" xfId="31234"/>
    <cellStyle name="Normal 4 3 3 5 5 2 2" xfId="31235"/>
    <cellStyle name="Normal 4 3 3 5 5 2 3" xfId="31236"/>
    <cellStyle name="Normal 4 3 3 5 5 3" xfId="31237"/>
    <cellStyle name="Normal 4 3 3 5 5 4" xfId="31238"/>
    <cellStyle name="Normal 4 3 3 5 5 5" xfId="31239"/>
    <cellStyle name="Normal 4 3 3 5 6" xfId="31240"/>
    <cellStyle name="Normal 4 3 3 5 6 2" xfId="31241"/>
    <cellStyle name="Normal 4 3 3 5 6 3" xfId="31242"/>
    <cellStyle name="Normal 4 3 3 5 7" xfId="31243"/>
    <cellStyle name="Normal 4 3 3 5 8" xfId="31244"/>
    <cellStyle name="Normal 4 3 3 5 9" xfId="31245"/>
    <cellStyle name="Normal 4 3 3 6" xfId="31246"/>
    <cellStyle name="Normal 4 3 3 6 2" xfId="31247"/>
    <cellStyle name="Normal 4 3 3 6 2 2" xfId="31248"/>
    <cellStyle name="Normal 4 3 3 6 2 2 2" xfId="31249"/>
    <cellStyle name="Normal 4 3 3 6 2 2 2 2" xfId="31250"/>
    <cellStyle name="Normal 4 3 3 6 2 2 2 3" xfId="31251"/>
    <cellStyle name="Normal 4 3 3 6 2 2 3" xfId="31252"/>
    <cellStyle name="Normal 4 3 3 6 2 2 4" xfId="31253"/>
    <cellStyle name="Normal 4 3 3 6 2 2 5" xfId="31254"/>
    <cellStyle name="Normal 4 3 3 6 2 3" xfId="31255"/>
    <cellStyle name="Normal 4 3 3 6 2 3 2" xfId="31256"/>
    <cellStyle name="Normal 4 3 3 6 2 3 2 2" xfId="31257"/>
    <cellStyle name="Normal 4 3 3 6 2 3 2 3" xfId="31258"/>
    <cellStyle name="Normal 4 3 3 6 2 3 3" xfId="31259"/>
    <cellStyle name="Normal 4 3 3 6 2 3 4" xfId="31260"/>
    <cellStyle name="Normal 4 3 3 6 2 3 5" xfId="31261"/>
    <cellStyle name="Normal 4 3 3 6 2 4" xfId="31262"/>
    <cellStyle name="Normal 4 3 3 6 2 4 2" xfId="31263"/>
    <cellStyle name="Normal 4 3 3 6 2 4 3" xfId="31264"/>
    <cellStyle name="Normal 4 3 3 6 2 5" xfId="31265"/>
    <cellStyle name="Normal 4 3 3 6 2 6" xfId="31266"/>
    <cellStyle name="Normal 4 3 3 6 2 7" xfId="31267"/>
    <cellStyle name="Normal 4 3 3 6 3" xfId="31268"/>
    <cellStyle name="Normal 4 3 3 6 3 2" xfId="31269"/>
    <cellStyle name="Normal 4 3 3 6 3 2 2" xfId="31270"/>
    <cellStyle name="Normal 4 3 3 6 3 2 3" xfId="31271"/>
    <cellStyle name="Normal 4 3 3 6 3 3" xfId="31272"/>
    <cellStyle name="Normal 4 3 3 6 3 4" xfId="31273"/>
    <cellStyle name="Normal 4 3 3 6 3 5" xfId="31274"/>
    <cellStyle name="Normal 4 3 3 6 4" xfId="31275"/>
    <cellStyle name="Normal 4 3 3 6 4 2" xfId="31276"/>
    <cellStyle name="Normal 4 3 3 6 4 2 2" xfId="31277"/>
    <cellStyle name="Normal 4 3 3 6 4 2 3" xfId="31278"/>
    <cellStyle name="Normal 4 3 3 6 4 3" xfId="31279"/>
    <cellStyle name="Normal 4 3 3 6 4 4" xfId="31280"/>
    <cellStyle name="Normal 4 3 3 6 4 5" xfId="31281"/>
    <cellStyle name="Normal 4 3 3 6 5" xfId="31282"/>
    <cellStyle name="Normal 4 3 3 6 5 2" xfId="31283"/>
    <cellStyle name="Normal 4 3 3 6 5 3" xfId="31284"/>
    <cellStyle name="Normal 4 3 3 6 6" xfId="31285"/>
    <cellStyle name="Normal 4 3 3 6 7" xfId="31286"/>
    <cellStyle name="Normal 4 3 3 6 8" xfId="31287"/>
    <cellStyle name="Normal 4 3 3 7" xfId="31288"/>
    <cellStyle name="Normal 4 3 3 7 2" xfId="31289"/>
    <cellStyle name="Normal 4 3 3 7 2 2" xfId="31290"/>
    <cellStyle name="Normal 4 3 3 7 2 2 2" xfId="31291"/>
    <cellStyle name="Normal 4 3 3 7 2 2 3" xfId="31292"/>
    <cellStyle name="Normal 4 3 3 7 2 3" xfId="31293"/>
    <cellStyle name="Normal 4 3 3 7 2 4" xfId="31294"/>
    <cellStyle name="Normal 4 3 3 7 2 5" xfId="31295"/>
    <cellStyle name="Normal 4 3 3 7 3" xfId="31296"/>
    <cellStyle name="Normal 4 3 3 7 3 2" xfId="31297"/>
    <cellStyle name="Normal 4 3 3 7 3 2 2" xfId="31298"/>
    <cellStyle name="Normal 4 3 3 7 3 2 3" xfId="31299"/>
    <cellStyle name="Normal 4 3 3 7 3 3" xfId="31300"/>
    <cellStyle name="Normal 4 3 3 7 3 4" xfId="31301"/>
    <cellStyle name="Normal 4 3 3 7 3 5" xfId="31302"/>
    <cellStyle name="Normal 4 3 3 7 4" xfId="31303"/>
    <cellStyle name="Normal 4 3 3 7 4 2" xfId="31304"/>
    <cellStyle name="Normal 4 3 3 7 4 3" xfId="31305"/>
    <cellStyle name="Normal 4 3 3 7 5" xfId="31306"/>
    <cellStyle name="Normal 4 3 3 7 6" xfId="31307"/>
    <cellStyle name="Normal 4 3 3 7 7" xfId="31308"/>
    <cellStyle name="Normal 4 3 3 8" xfId="31309"/>
    <cellStyle name="Normal 4 3 3 8 2" xfId="31310"/>
    <cellStyle name="Normal 4 3 3 8 2 2" xfId="31311"/>
    <cellStyle name="Normal 4 3 3 8 2 2 2" xfId="31312"/>
    <cellStyle name="Normal 4 3 3 8 2 2 3" xfId="31313"/>
    <cellStyle name="Normal 4 3 3 8 2 3" xfId="31314"/>
    <cellStyle name="Normal 4 3 3 8 2 4" xfId="31315"/>
    <cellStyle name="Normal 4 3 3 8 2 5" xfId="31316"/>
    <cellStyle name="Normal 4 3 3 8 3" xfId="31317"/>
    <cellStyle name="Normal 4 3 3 8 3 2" xfId="31318"/>
    <cellStyle name="Normal 4 3 3 8 3 2 2" xfId="31319"/>
    <cellStyle name="Normal 4 3 3 8 3 2 3" xfId="31320"/>
    <cellStyle name="Normal 4 3 3 8 3 3" xfId="31321"/>
    <cellStyle name="Normal 4 3 3 8 3 4" xfId="31322"/>
    <cellStyle name="Normal 4 3 3 8 3 5" xfId="31323"/>
    <cellStyle name="Normal 4 3 3 8 4" xfId="31324"/>
    <cellStyle name="Normal 4 3 3 8 4 2" xfId="31325"/>
    <cellStyle name="Normal 4 3 3 8 4 3" xfId="31326"/>
    <cellStyle name="Normal 4 3 3 8 5" xfId="31327"/>
    <cellStyle name="Normal 4 3 3 8 6" xfId="31328"/>
    <cellStyle name="Normal 4 3 3 8 7" xfId="31329"/>
    <cellStyle name="Normal 4 3 3 9" xfId="31330"/>
    <cellStyle name="Normal 4 3 3 9 2" xfId="31331"/>
    <cellStyle name="Normal 4 3 3 9 2 2" xfId="31332"/>
    <cellStyle name="Normal 4 3 3 9 2 3" xfId="31333"/>
    <cellStyle name="Normal 4 3 3 9 3" xfId="31334"/>
    <cellStyle name="Normal 4 3 3 9 4" xfId="31335"/>
    <cellStyle name="Normal 4 3 3 9 5" xfId="31336"/>
    <cellStyle name="Normal 4 3 4" xfId="5169"/>
    <cellStyle name="Normal 4 3 4 10" xfId="31338"/>
    <cellStyle name="Normal 4 3 4 11" xfId="31339"/>
    <cellStyle name="Normal 4 3 4 12" xfId="31340"/>
    <cellStyle name="Normal 4 3 4 13" xfId="31337"/>
    <cellStyle name="Normal 4 3 4 2" xfId="31341"/>
    <cellStyle name="Normal 4 3 4 2 2" xfId="31342"/>
    <cellStyle name="Normal 4 3 4 2 2 2" xfId="31343"/>
    <cellStyle name="Normal 4 3 4 2 2 2 2" xfId="31344"/>
    <cellStyle name="Normal 4 3 4 2 2 2 2 2" xfId="31345"/>
    <cellStyle name="Normal 4 3 4 2 2 2 2 2 2" xfId="31346"/>
    <cellStyle name="Normal 4 3 4 2 2 2 2 2 3" xfId="31347"/>
    <cellStyle name="Normal 4 3 4 2 2 2 2 3" xfId="31348"/>
    <cellStyle name="Normal 4 3 4 2 2 2 2 4" xfId="31349"/>
    <cellStyle name="Normal 4 3 4 2 2 2 2 5" xfId="31350"/>
    <cellStyle name="Normal 4 3 4 2 2 2 3" xfId="31351"/>
    <cellStyle name="Normal 4 3 4 2 2 2 3 2" xfId="31352"/>
    <cellStyle name="Normal 4 3 4 2 2 2 3 2 2" xfId="31353"/>
    <cellStyle name="Normal 4 3 4 2 2 2 3 2 3" xfId="31354"/>
    <cellStyle name="Normal 4 3 4 2 2 2 3 3" xfId="31355"/>
    <cellStyle name="Normal 4 3 4 2 2 2 3 4" xfId="31356"/>
    <cellStyle name="Normal 4 3 4 2 2 2 3 5" xfId="31357"/>
    <cellStyle name="Normal 4 3 4 2 2 2 4" xfId="31358"/>
    <cellStyle name="Normal 4 3 4 2 2 2 4 2" xfId="31359"/>
    <cellStyle name="Normal 4 3 4 2 2 2 4 3" xfId="31360"/>
    <cellStyle name="Normal 4 3 4 2 2 2 5" xfId="31361"/>
    <cellStyle name="Normal 4 3 4 2 2 2 6" xfId="31362"/>
    <cellStyle name="Normal 4 3 4 2 2 2 7" xfId="31363"/>
    <cellStyle name="Normal 4 3 4 2 2 3" xfId="31364"/>
    <cellStyle name="Normal 4 3 4 2 2 3 2" xfId="31365"/>
    <cellStyle name="Normal 4 3 4 2 2 3 2 2" xfId="31366"/>
    <cellStyle name="Normal 4 3 4 2 2 3 2 3" xfId="31367"/>
    <cellStyle name="Normal 4 3 4 2 2 3 3" xfId="31368"/>
    <cellStyle name="Normal 4 3 4 2 2 3 4" xfId="31369"/>
    <cellStyle name="Normal 4 3 4 2 2 3 5" xfId="31370"/>
    <cellStyle name="Normal 4 3 4 2 2 4" xfId="31371"/>
    <cellStyle name="Normal 4 3 4 2 2 4 2" xfId="31372"/>
    <cellStyle name="Normal 4 3 4 2 2 4 2 2" xfId="31373"/>
    <cellStyle name="Normal 4 3 4 2 2 4 2 3" xfId="31374"/>
    <cellStyle name="Normal 4 3 4 2 2 4 3" xfId="31375"/>
    <cellStyle name="Normal 4 3 4 2 2 4 4" xfId="31376"/>
    <cellStyle name="Normal 4 3 4 2 2 4 5" xfId="31377"/>
    <cellStyle name="Normal 4 3 4 2 2 5" xfId="31378"/>
    <cellStyle name="Normal 4 3 4 2 2 5 2" xfId="31379"/>
    <cellStyle name="Normal 4 3 4 2 2 5 3" xfId="31380"/>
    <cellStyle name="Normal 4 3 4 2 2 6" xfId="31381"/>
    <cellStyle name="Normal 4 3 4 2 2 7" xfId="31382"/>
    <cellStyle name="Normal 4 3 4 2 2 8" xfId="31383"/>
    <cellStyle name="Normal 4 3 4 2 3" xfId="31384"/>
    <cellStyle name="Normal 4 3 4 2 3 2" xfId="31385"/>
    <cellStyle name="Normal 4 3 4 2 3 2 2" xfId="31386"/>
    <cellStyle name="Normal 4 3 4 2 3 2 2 2" xfId="31387"/>
    <cellStyle name="Normal 4 3 4 2 3 2 2 3" xfId="31388"/>
    <cellStyle name="Normal 4 3 4 2 3 2 3" xfId="31389"/>
    <cellStyle name="Normal 4 3 4 2 3 2 4" xfId="31390"/>
    <cellStyle name="Normal 4 3 4 2 3 2 5" xfId="31391"/>
    <cellStyle name="Normal 4 3 4 2 3 3" xfId="31392"/>
    <cellStyle name="Normal 4 3 4 2 3 3 2" xfId="31393"/>
    <cellStyle name="Normal 4 3 4 2 3 3 2 2" xfId="31394"/>
    <cellStyle name="Normal 4 3 4 2 3 3 2 3" xfId="31395"/>
    <cellStyle name="Normal 4 3 4 2 3 3 3" xfId="31396"/>
    <cellStyle name="Normal 4 3 4 2 3 3 4" xfId="31397"/>
    <cellStyle name="Normal 4 3 4 2 3 3 5" xfId="31398"/>
    <cellStyle name="Normal 4 3 4 2 3 4" xfId="31399"/>
    <cellStyle name="Normal 4 3 4 2 3 4 2" xfId="31400"/>
    <cellStyle name="Normal 4 3 4 2 3 4 3" xfId="31401"/>
    <cellStyle name="Normal 4 3 4 2 3 5" xfId="31402"/>
    <cellStyle name="Normal 4 3 4 2 3 6" xfId="31403"/>
    <cellStyle name="Normal 4 3 4 2 3 7" xfId="31404"/>
    <cellStyle name="Normal 4 3 4 2 4" xfId="31405"/>
    <cellStyle name="Normal 4 3 4 2 4 2" xfId="31406"/>
    <cellStyle name="Normal 4 3 4 2 4 2 2" xfId="31407"/>
    <cellStyle name="Normal 4 3 4 2 4 2 3" xfId="31408"/>
    <cellStyle name="Normal 4 3 4 2 4 3" xfId="31409"/>
    <cellStyle name="Normal 4 3 4 2 4 4" xfId="31410"/>
    <cellStyle name="Normal 4 3 4 2 4 5" xfId="31411"/>
    <cellStyle name="Normal 4 3 4 2 5" xfId="31412"/>
    <cellStyle name="Normal 4 3 4 2 5 2" xfId="31413"/>
    <cellStyle name="Normal 4 3 4 2 5 2 2" xfId="31414"/>
    <cellStyle name="Normal 4 3 4 2 5 2 3" xfId="31415"/>
    <cellStyle name="Normal 4 3 4 2 5 3" xfId="31416"/>
    <cellStyle name="Normal 4 3 4 2 5 4" xfId="31417"/>
    <cellStyle name="Normal 4 3 4 2 5 5" xfId="31418"/>
    <cellStyle name="Normal 4 3 4 2 6" xfId="31419"/>
    <cellStyle name="Normal 4 3 4 2 6 2" xfId="31420"/>
    <cellStyle name="Normal 4 3 4 2 6 3" xfId="31421"/>
    <cellStyle name="Normal 4 3 4 2 7" xfId="31422"/>
    <cellStyle name="Normal 4 3 4 2 8" xfId="31423"/>
    <cellStyle name="Normal 4 3 4 2 9" xfId="31424"/>
    <cellStyle name="Normal 4 3 4 3" xfId="31425"/>
    <cellStyle name="Normal 4 3 4 3 2" xfId="31426"/>
    <cellStyle name="Normal 4 3 4 3 2 2" xfId="31427"/>
    <cellStyle name="Normal 4 3 4 3 2 2 2" xfId="31428"/>
    <cellStyle name="Normal 4 3 4 3 2 2 2 2" xfId="31429"/>
    <cellStyle name="Normal 4 3 4 3 2 2 2 2 2" xfId="31430"/>
    <cellStyle name="Normal 4 3 4 3 2 2 2 2 3" xfId="31431"/>
    <cellStyle name="Normal 4 3 4 3 2 2 2 3" xfId="31432"/>
    <cellStyle name="Normal 4 3 4 3 2 2 2 4" xfId="31433"/>
    <cellStyle name="Normal 4 3 4 3 2 2 2 5" xfId="31434"/>
    <cellStyle name="Normal 4 3 4 3 2 2 3" xfId="31435"/>
    <cellStyle name="Normal 4 3 4 3 2 2 3 2" xfId="31436"/>
    <cellStyle name="Normal 4 3 4 3 2 2 3 2 2" xfId="31437"/>
    <cellStyle name="Normal 4 3 4 3 2 2 3 2 3" xfId="31438"/>
    <cellStyle name="Normal 4 3 4 3 2 2 3 3" xfId="31439"/>
    <cellStyle name="Normal 4 3 4 3 2 2 3 4" xfId="31440"/>
    <cellStyle name="Normal 4 3 4 3 2 2 3 5" xfId="31441"/>
    <cellStyle name="Normal 4 3 4 3 2 2 4" xfId="31442"/>
    <cellStyle name="Normal 4 3 4 3 2 2 4 2" xfId="31443"/>
    <cellStyle name="Normal 4 3 4 3 2 2 4 3" xfId="31444"/>
    <cellStyle name="Normal 4 3 4 3 2 2 5" xfId="31445"/>
    <cellStyle name="Normal 4 3 4 3 2 2 6" xfId="31446"/>
    <cellStyle name="Normal 4 3 4 3 2 2 7" xfId="31447"/>
    <cellStyle name="Normal 4 3 4 3 2 3" xfId="31448"/>
    <cellStyle name="Normal 4 3 4 3 2 3 2" xfId="31449"/>
    <cellStyle name="Normal 4 3 4 3 2 3 2 2" xfId="31450"/>
    <cellStyle name="Normal 4 3 4 3 2 3 2 3" xfId="31451"/>
    <cellStyle name="Normal 4 3 4 3 2 3 3" xfId="31452"/>
    <cellStyle name="Normal 4 3 4 3 2 3 4" xfId="31453"/>
    <cellStyle name="Normal 4 3 4 3 2 3 5" xfId="31454"/>
    <cellStyle name="Normal 4 3 4 3 2 4" xfId="31455"/>
    <cellStyle name="Normal 4 3 4 3 2 4 2" xfId="31456"/>
    <cellStyle name="Normal 4 3 4 3 2 4 2 2" xfId="31457"/>
    <cellStyle name="Normal 4 3 4 3 2 4 2 3" xfId="31458"/>
    <cellStyle name="Normal 4 3 4 3 2 4 3" xfId="31459"/>
    <cellStyle name="Normal 4 3 4 3 2 4 4" xfId="31460"/>
    <cellStyle name="Normal 4 3 4 3 2 4 5" xfId="31461"/>
    <cellStyle name="Normal 4 3 4 3 2 5" xfId="31462"/>
    <cellStyle name="Normal 4 3 4 3 2 5 2" xfId="31463"/>
    <cellStyle name="Normal 4 3 4 3 2 5 3" xfId="31464"/>
    <cellStyle name="Normal 4 3 4 3 2 6" xfId="31465"/>
    <cellStyle name="Normal 4 3 4 3 2 7" xfId="31466"/>
    <cellStyle name="Normal 4 3 4 3 2 8" xfId="31467"/>
    <cellStyle name="Normal 4 3 4 3 3" xfId="31468"/>
    <cellStyle name="Normal 4 3 4 3 3 2" xfId="31469"/>
    <cellStyle name="Normal 4 3 4 3 3 2 2" xfId="31470"/>
    <cellStyle name="Normal 4 3 4 3 3 2 2 2" xfId="31471"/>
    <cellStyle name="Normal 4 3 4 3 3 2 2 3" xfId="31472"/>
    <cellStyle name="Normal 4 3 4 3 3 2 3" xfId="31473"/>
    <cellStyle name="Normal 4 3 4 3 3 2 4" xfId="31474"/>
    <cellStyle name="Normal 4 3 4 3 3 2 5" xfId="31475"/>
    <cellStyle name="Normal 4 3 4 3 3 3" xfId="31476"/>
    <cellStyle name="Normal 4 3 4 3 3 3 2" xfId="31477"/>
    <cellStyle name="Normal 4 3 4 3 3 3 2 2" xfId="31478"/>
    <cellStyle name="Normal 4 3 4 3 3 3 2 3" xfId="31479"/>
    <cellStyle name="Normal 4 3 4 3 3 3 3" xfId="31480"/>
    <cellStyle name="Normal 4 3 4 3 3 3 4" xfId="31481"/>
    <cellStyle name="Normal 4 3 4 3 3 3 5" xfId="31482"/>
    <cellStyle name="Normal 4 3 4 3 3 4" xfId="31483"/>
    <cellStyle name="Normal 4 3 4 3 3 4 2" xfId="31484"/>
    <cellStyle name="Normal 4 3 4 3 3 4 3" xfId="31485"/>
    <cellStyle name="Normal 4 3 4 3 3 5" xfId="31486"/>
    <cellStyle name="Normal 4 3 4 3 3 6" xfId="31487"/>
    <cellStyle name="Normal 4 3 4 3 3 7" xfId="31488"/>
    <cellStyle name="Normal 4 3 4 3 4" xfId="31489"/>
    <cellStyle name="Normal 4 3 4 3 4 2" xfId="31490"/>
    <cellStyle name="Normal 4 3 4 3 4 2 2" xfId="31491"/>
    <cellStyle name="Normal 4 3 4 3 4 2 3" xfId="31492"/>
    <cellStyle name="Normal 4 3 4 3 4 3" xfId="31493"/>
    <cellStyle name="Normal 4 3 4 3 4 4" xfId="31494"/>
    <cellStyle name="Normal 4 3 4 3 4 5" xfId="31495"/>
    <cellStyle name="Normal 4 3 4 3 5" xfId="31496"/>
    <cellStyle name="Normal 4 3 4 3 5 2" xfId="31497"/>
    <cellStyle name="Normal 4 3 4 3 5 2 2" xfId="31498"/>
    <cellStyle name="Normal 4 3 4 3 5 2 3" xfId="31499"/>
    <cellStyle name="Normal 4 3 4 3 5 3" xfId="31500"/>
    <cellStyle name="Normal 4 3 4 3 5 4" xfId="31501"/>
    <cellStyle name="Normal 4 3 4 3 5 5" xfId="31502"/>
    <cellStyle name="Normal 4 3 4 3 6" xfId="31503"/>
    <cellStyle name="Normal 4 3 4 3 6 2" xfId="31504"/>
    <cellStyle name="Normal 4 3 4 3 6 3" xfId="31505"/>
    <cellStyle name="Normal 4 3 4 3 7" xfId="31506"/>
    <cellStyle name="Normal 4 3 4 3 8" xfId="31507"/>
    <cellStyle name="Normal 4 3 4 3 9" xfId="31508"/>
    <cellStyle name="Normal 4 3 4 4" xfId="31509"/>
    <cellStyle name="Normal 4 3 4 4 2" xfId="31510"/>
    <cellStyle name="Normal 4 3 4 4 2 2" xfId="31511"/>
    <cellStyle name="Normal 4 3 4 4 2 2 2" xfId="31512"/>
    <cellStyle name="Normal 4 3 4 4 2 2 2 2" xfId="31513"/>
    <cellStyle name="Normal 4 3 4 4 2 2 2 2 2" xfId="31514"/>
    <cellStyle name="Normal 4 3 4 4 2 2 2 2 3" xfId="31515"/>
    <cellStyle name="Normal 4 3 4 4 2 2 2 3" xfId="31516"/>
    <cellStyle name="Normal 4 3 4 4 2 2 2 4" xfId="31517"/>
    <cellStyle name="Normal 4 3 4 4 2 2 2 5" xfId="31518"/>
    <cellStyle name="Normal 4 3 4 4 2 2 3" xfId="31519"/>
    <cellStyle name="Normal 4 3 4 4 2 2 3 2" xfId="31520"/>
    <cellStyle name="Normal 4 3 4 4 2 2 3 2 2" xfId="31521"/>
    <cellStyle name="Normal 4 3 4 4 2 2 3 2 3" xfId="31522"/>
    <cellStyle name="Normal 4 3 4 4 2 2 3 3" xfId="31523"/>
    <cellStyle name="Normal 4 3 4 4 2 2 3 4" xfId="31524"/>
    <cellStyle name="Normal 4 3 4 4 2 2 3 5" xfId="31525"/>
    <cellStyle name="Normal 4 3 4 4 2 2 4" xfId="31526"/>
    <cellStyle name="Normal 4 3 4 4 2 2 4 2" xfId="31527"/>
    <cellStyle name="Normal 4 3 4 4 2 2 4 3" xfId="31528"/>
    <cellStyle name="Normal 4 3 4 4 2 2 5" xfId="31529"/>
    <cellStyle name="Normal 4 3 4 4 2 2 6" xfId="31530"/>
    <cellStyle name="Normal 4 3 4 4 2 2 7" xfId="31531"/>
    <cellStyle name="Normal 4 3 4 4 2 3" xfId="31532"/>
    <cellStyle name="Normal 4 3 4 4 2 3 2" xfId="31533"/>
    <cellStyle name="Normal 4 3 4 4 2 3 2 2" xfId="31534"/>
    <cellStyle name="Normal 4 3 4 4 2 3 2 3" xfId="31535"/>
    <cellStyle name="Normal 4 3 4 4 2 3 3" xfId="31536"/>
    <cellStyle name="Normal 4 3 4 4 2 3 4" xfId="31537"/>
    <cellStyle name="Normal 4 3 4 4 2 3 5" xfId="31538"/>
    <cellStyle name="Normal 4 3 4 4 2 4" xfId="31539"/>
    <cellStyle name="Normal 4 3 4 4 2 4 2" xfId="31540"/>
    <cellStyle name="Normal 4 3 4 4 2 4 2 2" xfId="31541"/>
    <cellStyle name="Normal 4 3 4 4 2 4 2 3" xfId="31542"/>
    <cellStyle name="Normal 4 3 4 4 2 4 3" xfId="31543"/>
    <cellStyle name="Normal 4 3 4 4 2 4 4" xfId="31544"/>
    <cellStyle name="Normal 4 3 4 4 2 4 5" xfId="31545"/>
    <cellStyle name="Normal 4 3 4 4 2 5" xfId="31546"/>
    <cellStyle name="Normal 4 3 4 4 2 5 2" xfId="31547"/>
    <cellStyle name="Normal 4 3 4 4 2 5 3" xfId="31548"/>
    <cellStyle name="Normal 4 3 4 4 2 6" xfId="31549"/>
    <cellStyle name="Normal 4 3 4 4 2 7" xfId="31550"/>
    <cellStyle name="Normal 4 3 4 4 2 8" xfId="31551"/>
    <cellStyle name="Normal 4 3 4 4 3" xfId="31552"/>
    <cellStyle name="Normal 4 3 4 4 3 2" xfId="31553"/>
    <cellStyle name="Normal 4 3 4 4 3 2 2" xfId="31554"/>
    <cellStyle name="Normal 4 3 4 4 3 2 2 2" xfId="31555"/>
    <cellStyle name="Normal 4 3 4 4 3 2 2 3" xfId="31556"/>
    <cellStyle name="Normal 4 3 4 4 3 2 3" xfId="31557"/>
    <cellStyle name="Normal 4 3 4 4 3 2 4" xfId="31558"/>
    <cellStyle name="Normal 4 3 4 4 3 2 5" xfId="31559"/>
    <cellStyle name="Normal 4 3 4 4 3 3" xfId="31560"/>
    <cellStyle name="Normal 4 3 4 4 3 3 2" xfId="31561"/>
    <cellStyle name="Normal 4 3 4 4 3 3 2 2" xfId="31562"/>
    <cellStyle name="Normal 4 3 4 4 3 3 2 3" xfId="31563"/>
    <cellStyle name="Normal 4 3 4 4 3 3 3" xfId="31564"/>
    <cellStyle name="Normal 4 3 4 4 3 3 4" xfId="31565"/>
    <cellStyle name="Normal 4 3 4 4 3 3 5" xfId="31566"/>
    <cellStyle name="Normal 4 3 4 4 3 4" xfId="31567"/>
    <cellStyle name="Normal 4 3 4 4 3 4 2" xfId="31568"/>
    <cellStyle name="Normal 4 3 4 4 3 4 3" xfId="31569"/>
    <cellStyle name="Normal 4 3 4 4 3 5" xfId="31570"/>
    <cellStyle name="Normal 4 3 4 4 3 6" xfId="31571"/>
    <cellStyle name="Normal 4 3 4 4 3 7" xfId="31572"/>
    <cellStyle name="Normal 4 3 4 4 4" xfId="31573"/>
    <cellStyle name="Normal 4 3 4 4 4 2" xfId="31574"/>
    <cellStyle name="Normal 4 3 4 4 4 2 2" xfId="31575"/>
    <cellStyle name="Normal 4 3 4 4 4 2 3" xfId="31576"/>
    <cellStyle name="Normal 4 3 4 4 4 3" xfId="31577"/>
    <cellStyle name="Normal 4 3 4 4 4 4" xfId="31578"/>
    <cellStyle name="Normal 4 3 4 4 4 5" xfId="31579"/>
    <cellStyle name="Normal 4 3 4 4 5" xfId="31580"/>
    <cellStyle name="Normal 4 3 4 4 5 2" xfId="31581"/>
    <cellStyle name="Normal 4 3 4 4 5 2 2" xfId="31582"/>
    <cellStyle name="Normal 4 3 4 4 5 2 3" xfId="31583"/>
    <cellStyle name="Normal 4 3 4 4 5 3" xfId="31584"/>
    <cellStyle name="Normal 4 3 4 4 5 4" xfId="31585"/>
    <cellStyle name="Normal 4 3 4 4 5 5" xfId="31586"/>
    <cellStyle name="Normal 4 3 4 4 6" xfId="31587"/>
    <cellStyle name="Normal 4 3 4 4 6 2" xfId="31588"/>
    <cellStyle name="Normal 4 3 4 4 6 3" xfId="31589"/>
    <cellStyle name="Normal 4 3 4 4 7" xfId="31590"/>
    <cellStyle name="Normal 4 3 4 4 8" xfId="31591"/>
    <cellStyle name="Normal 4 3 4 4 9" xfId="31592"/>
    <cellStyle name="Normal 4 3 4 5" xfId="31593"/>
    <cellStyle name="Normal 4 3 4 5 2" xfId="31594"/>
    <cellStyle name="Normal 4 3 4 5 2 2" xfId="31595"/>
    <cellStyle name="Normal 4 3 4 5 2 2 2" xfId="31596"/>
    <cellStyle name="Normal 4 3 4 5 2 2 2 2" xfId="31597"/>
    <cellStyle name="Normal 4 3 4 5 2 2 2 3" xfId="31598"/>
    <cellStyle name="Normal 4 3 4 5 2 2 3" xfId="31599"/>
    <cellStyle name="Normal 4 3 4 5 2 2 4" xfId="31600"/>
    <cellStyle name="Normal 4 3 4 5 2 2 5" xfId="31601"/>
    <cellStyle name="Normal 4 3 4 5 2 3" xfId="31602"/>
    <cellStyle name="Normal 4 3 4 5 2 3 2" xfId="31603"/>
    <cellStyle name="Normal 4 3 4 5 2 3 2 2" xfId="31604"/>
    <cellStyle name="Normal 4 3 4 5 2 3 2 3" xfId="31605"/>
    <cellStyle name="Normal 4 3 4 5 2 3 3" xfId="31606"/>
    <cellStyle name="Normal 4 3 4 5 2 3 4" xfId="31607"/>
    <cellStyle name="Normal 4 3 4 5 2 3 5" xfId="31608"/>
    <cellStyle name="Normal 4 3 4 5 2 4" xfId="31609"/>
    <cellStyle name="Normal 4 3 4 5 2 4 2" xfId="31610"/>
    <cellStyle name="Normal 4 3 4 5 2 4 3" xfId="31611"/>
    <cellStyle name="Normal 4 3 4 5 2 5" xfId="31612"/>
    <cellStyle name="Normal 4 3 4 5 2 6" xfId="31613"/>
    <cellStyle name="Normal 4 3 4 5 2 7" xfId="31614"/>
    <cellStyle name="Normal 4 3 4 5 3" xfId="31615"/>
    <cellStyle name="Normal 4 3 4 5 3 2" xfId="31616"/>
    <cellStyle name="Normal 4 3 4 5 3 2 2" xfId="31617"/>
    <cellStyle name="Normal 4 3 4 5 3 2 3" xfId="31618"/>
    <cellStyle name="Normal 4 3 4 5 3 3" xfId="31619"/>
    <cellStyle name="Normal 4 3 4 5 3 4" xfId="31620"/>
    <cellStyle name="Normal 4 3 4 5 3 5" xfId="31621"/>
    <cellStyle name="Normal 4 3 4 5 4" xfId="31622"/>
    <cellStyle name="Normal 4 3 4 5 4 2" xfId="31623"/>
    <cellStyle name="Normal 4 3 4 5 4 2 2" xfId="31624"/>
    <cellStyle name="Normal 4 3 4 5 4 2 3" xfId="31625"/>
    <cellStyle name="Normal 4 3 4 5 4 3" xfId="31626"/>
    <cellStyle name="Normal 4 3 4 5 4 4" xfId="31627"/>
    <cellStyle name="Normal 4 3 4 5 4 5" xfId="31628"/>
    <cellStyle name="Normal 4 3 4 5 5" xfId="31629"/>
    <cellStyle name="Normal 4 3 4 5 5 2" xfId="31630"/>
    <cellStyle name="Normal 4 3 4 5 5 3" xfId="31631"/>
    <cellStyle name="Normal 4 3 4 5 6" xfId="31632"/>
    <cellStyle name="Normal 4 3 4 5 7" xfId="31633"/>
    <cellStyle name="Normal 4 3 4 5 8" xfId="31634"/>
    <cellStyle name="Normal 4 3 4 6" xfId="31635"/>
    <cellStyle name="Normal 4 3 4 6 2" xfId="31636"/>
    <cellStyle name="Normal 4 3 4 6 2 2" xfId="31637"/>
    <cellStyle name="Normal 4 3 4 6 2 2 2" xfId="31638"/>
    <cellStyle name="Normal 4 3 4 6 2 2 3" xfId="31639"/>
    <cellStyle name="Normal 4 3 4 6 2 3" xfId="31640"/>
    <cellStyle name="Normal 4 3 4 6 2 4" xfId="31641"/>
    <cellStyle name="Normal 4 3 4 6 2 5" xfId="31642"/>
    <cellStyle name="Normal 4 3 4 6 3" xfId="31643"/>
    <cellStyle name="Normal 4 3 4 6 3 2" xfId="31644"/>
    <cellStyle name="Normal 4 3 4 6 3 2 2" xfId="31645"/>
    <cellStyle name="Normal 4 3 4 6 3 2 3" xfId="31646"/>
    <cellStyle name="Normal 4 3 4 6 3 3" xfId="31647"/>
    <cellStyle name="Normal 4 3 4 6 3 4" xfId="31648"/>
    <cellStyle name="Normal 4 3 4 6 3 5" xfId="31649"/>
    <cellStyle name="Normal 4 3 4 6 4" xfId="31650"/>
    <cellStyle name="Normal 4 3 4 6 4 2" xfId="31651"/>
    <cellStyle name="Normal 4 3 4 6 4 3" xfId="31652"/>
    <cellStyle name="Normal 4 3 4 6 5" xfId="31653"/>
    <cellStyle name="Normal 4 3 4 6 6" xfId="31654"/>
    <cellStyle name="Normal 4 3 4 6 7" xfId="31655"/>
    <cellStyle name="Normal 4 3 4 7" xfId="31656"/>
    <cellStyle name="Normal 4 3 4 7 2" xfId="31657"/>
    <cellStyle name="Normal 4 3 4 7 2 2" xfId="31658"/>
    <cellStyle name="Normal 4 3 4 7 2 3" xfId="31659"/>
    <cellStyle name="Normal 4 3 4 7 3" xfId="31660"/>
    <cellStyle name="Normal 4 3 4 7 4" xfId="31661"/>
    <cellStyle name="Normal 4 3 4 7 5" xfId="31662"/>
    <cellStyle name="Normal 4 3 4 8" xfId="31663"/>
    <cellStyle name="Normal 4 3 4 8 2" xfId="31664"/>
    <cellStyle name="Normal 4 3 4 8 2 2" xfId="31665"/>
    <cellStyle name="Normal 4 3 4 8 2 3" xfId="31666"/>
    <cellStyle name="Normal 4 3 4 8 3" xfId="31667"/>
    <cellStyle name="Normal 4 3 4 8 4" xfId="31668"/>
    <cellStyle name="Normal 4 3 4 8 5" xfId="31669"/>
    <cellStyle name="Normal 4 3 4 9" xfId="31670"/>
    <cellStyle name="Normal 4 3 4 9 2" xfId="31671"/>
    <cellStyle name="Normal 4 3 4 9 3" xfId="31672"/>
    <cellStyle name="Normal 4 3 5" xfId="31673"/>
    <cellStyle name="Normal 4 3 5 2" xfId="31674"/>
    <cellStyle name="Normal 4 3 5 2 2" xfId="31675"/>
    <cellStyle name="Normal 4 3 5 2 2 2" xfId="31676"/>
    <cellStyle name="Normal 4 3 5 2 2 2 2" xfId="31677"/>
    <cellStyle name="Normal 4 3 5 2 2 2 2 2" xfId="31678"/>
    <cellStyle name="Normal 4 3 5 2 2 2 2 3" xfId="31679"/>
    <cellStyle name="Normal 4 3 5 2 2 2 3" xfId="31680"/>
    <cellStyle name="Normal 4 3 5 2 2 2 4" xfId="31681"/>
    <cellStyle name="Normal 4 3 5 2 2 2 5" xfId="31682"/>
    <cellStyle name="Normal 4 3 5 2 2 3" xfId="31683"/>
    <cellStyle name="Normal 4 3 5 2 2 3 2" xfId="31684"/>
    <cellStyle name="Normal 4 3 5 2 2 3 2 2" xfId="31685"/>
    <cellStyle name="Normal 4 3 5 2 2 3 2 3" xfId="31686"/>
    <cellStyle name="Normal 4 3 5 2 2 3 3" xfId="31687"/>
    <cellStyle name="Normal 4 3 5 2 2 3 4" xfId="31688"/>
    <cellStyle name="Normal 4 3 5 2 2 3 5" xfId="31689"/>
    <cellStyle name="Normal 4 3 5 2 2 4" xfId="31690"/>
    <cellStyle name="Normal 4 3 5 2 2 4 2" xfId="31691"/>
    <cellStyle name="Normal 4 3 5 2 2 4 3" xfId="31692"/>
    <cellStyle name="Normal 4 3 5 2 2 5" xfId="31693"/>
    <cellStyle name="Normal 4 3 5 2 2 6" xfId="31694"/>
    <cellStyle name="Normal 4 3 5 2 2 7" xfId="31695"/>
    <cellStyle name="Normal 4 3 5 2 3" xfId="31696"/>
    <cellStyle name="Normal 4 3 5 2 3 2" xfId="31697"/>
    <cellStyle name="Normal 4 3 5 2 3 2 2" xfId="31698"/>
    <cellStyle name="Normal 4 3 5 2 3 2 3" xfId="31699"/>
    <cellStyle name="Normal 4 3 5 2 3 3" xfId="31700"/>
    <cellStyle name="Normal 4 3 5 2 3 4" xfId="31701"/>
    <cellStyle name="Normal 4 3 5 2 3 5" xfId="31702"/>
    <cellStyle name="Normal 4 3 5 2 4" xfId="31703"/>
    <cellStyle name="Normal 4 3 5 2 4 2" xfId="31704"/>
    <cellStyle name="Normal 4 3 5 2 4 2 2" xfId="31705"/>
    <cellStyle name="Normal 4 3 5 2 4 2 3" xfId="31706"/>
    <cellStyle name="Normal 4 3 5 2 4 3" xfId="31707"/>
    <cellStyle name="Normal 4 3 5 2 4 4" xfId="31708"/>
    <cellStyle name="Normal 4 3 5 2 4 5" xfId="31709"/>
    <cellStyle name="Normal 4 3 5 2 5" xfId="31710"/>
    <cellStyle name="Normal 4 3 5 2 5 2" xfId="31711"/>
    <cellStyle name="Normal 4 3 5 2 5 3" xfId="31712"/>
    <cellStyle name="Normal 4 3 5 2 6" xfId="31713"/>
    <cellStyle name="Normal 4 3 5 2 7" xfId="31714"/>
    <cellStyle name="Normal 4 3 5 2 8" xfId="31715"/>
    <cellStyle name="Normal 4 3 5 3" xfId="31716"/>
    <cellStyle name="Normal 4 3 5 3 2" xfId="31717"/>
    <cellStyle name="Normal 4 3 5 3 2 2" xfId="31718"/>
    <cellStyle name="Normal 4 3 5 3 2 2 2" xfId="31719"/>
    <cellStyle name="Normal 4 3 5 3 2 2 3" xfId="31720"/>
    <cellStyle name="Normal 4 3 5 3 2 3" xfId="31721"/>
    <cellStyle name="Normal 4 3 5 3 2 4" xfId="31722"/>
    <cellStyle name="Normal 4 3 5 3 2 5" xfId="31723"/>
    <cellStyle name="Normal 4 3 5 3 3" xfId="31724"/>
    <cellStyle name="Normal 4 3 5 3 3 2" xfId="31725"/>
    <cellStyle name="Normal 4 3 5 3 3 2 2" xfId="31726"/>
    <cellStyle name="Normal 4 3 5 3 3 2 3" xfId="31727"/>
    <cellStyle name="Normal 4 3 5 3 3 3" xfId="31728"/>
    <cellStyle name="Normal 4 3 5 3 3 4" xfId="31729"/>
    <cellStyle name="Normal 4 3 5 3 3 5" xfId="31730"/>
    <cellStyle name="Normal 4 3 5 3 4" xfId="31731"/>
    <cellStyle name="Normal 4 3 5 3 4 2" xfId="31732"/>
    <cellStyle name="Normal 4 3 5 3 4 3" xfId="31733"/>
    <cellStyle name="Normal 4 3 5 3 5" xfId="31734"/>
    <cellStyle name="Normal 4 3 5 3 6" xfId="31735"/>
    <cellStyle name="Normal 4 3 5 3 7" xfId="31736"/>
    <cellStyle name="Normal 4 3 5 4" xfId="31737"/>
    <cellStyle name="Normal 4 3 5 4 2" xfId="31738"/>
    <cellStyle name="Normal 4 3 5 4 2 2" xfId="31739"/>
    <cellStyle name="Normal 4 3 5 4 2 3" xfId="31740"/>
    <cellStyle name="Normal 4 3 5 4 3" xfId="31741"/>
    <cellStyle name="Normal 4 3 5 4 4" xfId="31742"/>
    <cellStyle name="Normal 4 3 5 4 5" xfId="31743"/>
    <cellStyle name="Normal 4 3 5 5" xfId="31744"/>
    <cellStyle name="Normal 4 3 5 5 2" xfId="31745"/>
    <cellStyle name="Normal 4 3 5 5 2 2" xfId="31746"/>
    <cellStyle name="Normal 4 3 5 5 2 3" xfId="31747"/>
    <cellStyle name="Normal 4 3 5 5 3" xfId="31748"/>
    <cellStyle name="Normal 4 3 5 5 4" xfId="31749"/>
    <cellStyle name="Normal 4 3 5 5 5" xfId="31750"/>
    <cellStyle name="Normal 4 3 5 6" xfId="31751"/>
    <cellStyle name="Normal 4 3 5 6 2" xfId="31752"/>
    <cellStyle name="Normal 4 3 5 6 3" xfId="31753"/>
    <cellStyle name="Normal 4 3 5 7" xfId="31754"/>
    <cellStyle name="Normal 4 3 5 8" xfId="31755"/>
    <cellStyle name="Normal 4 3 5 9" xfId="31756"/>
    <cellStyle name="Normal 4 3 6" xfId="31757"/>
    <cellStyle name="Normal 4 3 6 2" xfId="31758"/>
    <cellStyle name="Normal 4 3 6 2 2" xfId="31759"/>
    <cellStyle name="Normal 4 3 6 2 2 2" xfId="31760"/>
    <cellStyle name="Normal 4 3 6 2 2 2 2" xfId="31761"/>
    <cellStyle name="Normal 4 3 6 2 2 2 2 2" xfId="31762"/>
    <cellStyle name="Normal 4 3 6 2 2 2 2 3" xfId="31763"/>
    <cellStyle name="Normal 4 3 6 2 2 2 3" xfId="31764"/>
    <cellStyle name="Normal 4 3 6 2 2 2 4" xfId="31765"/>
    <cellStyle name="Normal 4 3 6 2 2 2 5" xfId="31766"/>
    <cellStyle name="Normal 4 3 6 2 2 3" xfId="31767"/>
    <cellStyle name="Normal 4 3 6 2 2 3 2" xfId="31768"/>
    <cellStyle name="Normal 4 3 6 2 2 3 2 2" xfId="31769"/>
    <cellStyle name="Normal 4 3 6 2 2 3 2 3" xfId="31770"/>
    <cellStyle name="Normal 4 3 6 2 2 3 3" xfId="31771"/>
    <cellStyle name="Normal 4 3 6 2 2 3 4" xfId="31772"/>
    <cellStyle name="Normal 4 3 6 2 2 3 5" xfId="31773"/>
    <cellStyle name="Normal 4 3 6 2 2 4" xfId="31774"/>
    <cellStyle name="Normal 4 3 6 2 2 4 2" xfId="31775"/>
    <cellStyle name="Normal 4 3 6 2 2 4 3" xfId="31776"/>
    <cellStyle name="Normal 4 3 6 2 2 5" xfId="31777"/>
    <cellStyle name="Normal 4 3 6 2 2 6" xfId="31778"/>
    <cellStyle name="Normal 4 3 6 2 2 7" xfId="31779"/>
    <cellStyle name="Normal 4 3 6 2 3" xfId="31780"/>
    <cellStyle name="Normal 4 3 6 2 3 2" xfId="31781"/>
    <cellStyle name="Normal 4 3 6 2 3 2 2" xfId="31782"/>
    <cellStyle name="Normal 4 3 6 2 3 2 3" xfId="31783"/>
    <cellStyle name="Normal 4 3 6 2 3 3" xfId="31784"/>
    <cellStyle name="Normal 4 3 6 2 3 4" xfId="31785"/>
    <cellStyle name="Normal 4 3 6 2 3 5" xfId="31786"/>
    <cellStyle name="Normal 4 3 6 2 4" xfId="31787"/>
    <cellStyle name="Normal 4 3 6 2 4 2" xfId="31788"/>
    <cellStyle name="Normal 4 3 6 2 4 2 2" xfId="31789"/>
    <cellStyle name="Normal 4 3 6 2 4 2 3" xfId="31790"/>
    <cellStyle name="Normal 4 3 6 2 4 3" xfId="31791"/>
    <cellStyle name="Normal 4 3 6 2 4 4" xfId="31792"/>
    <cellStyle name="Normal 4 3 6 2 4 5" xfId="31793"/>
    <cellStyle name="Normal 4 3 6 2 5" xfId="31794"/>
    <cellStyle name="Normal 4 3 6 2 5 2" xfId="31795"/>
    <cellStyle name="Normal 4 3 6 2 5 3" xfId="31796"/>
    <cellStyle name="Normal 4 3 6 2 6" xfId="31797"/>
    <cellStyle name="Normal 4 3 6 2 7" xfId="31798"/>
    <cellStyle name="Normal 4 3 6 2 8" xfId="31799"/>
    <cellStyle name="Normal 4 3 6 3" xfId="31800"/>
    <cellStyle name="Normal 4 3 6 3 2" xfId="31801"/>
    <cellStyle name="Normal 4 3 6 3 2 2" xfId="31802"/>
    <cellStyle name="Normal 4 3 6 3 2 2 2" xfId="31803"/>
    <cellStyle name="Normal 4 3 6 3 2 2 3" xfId="31804"/>
    <cellStyle name="Normal 4 3 6 3 2 3" xfId="31805"/>
    <cellStyle name="Normal 4 3 6 3 2 4" xfId="31806"/>
    <cellStyle name="Normal 4 3 6 3 2 5" xfId="31807"/>
    <cellStyle name="Normal 4 3 6 3 3" xfId="31808"/>
    <cellStyle name="Normal 4 3 6 3 3 2" xfId="31809"/>
    <cellStyle name="Normal 4 3 6 3 3 2 2" xfId="31810"/>
    <cellStyle name="Normal 4 3 6 3 3 2 3" xfId="31811"/>
    <cellStyle name="Normal 4 3 6 3 3 3" xfId="31812"/>
    <cellStyle name="Normal 4 3 6 3 3 4" xfId="31813"/>
    <cellStyle name="Normal 4 3 6 3 3 5" xfId="31814"/>
    <cellStyle name="Normal 4 3 6 3 4" xfId="31815"/>
    <cellStyle name="Normal 4 3 6 3 4 2" xfId="31816"/>
    <cellStyle name="Normal 4 3 6 3 4 3" xfId="31817"/>
    <cellStyle name="Normal 4 3 6 3 5" xfId="31818"/>
    <cellStyle name="Normal 4 3 6 3 6" xfId="31819"/>
    <cellStyle name="Normal 4 3 6 3 7" xfId="31820"/>
    <cellStyle name="Normal 4 3 6 4" xfId="31821"/>
    <cellStyle name="Normal 4 3 6 4 2" xfId="31822"/>
    <cellStyle name="Normal 4 3 6 4 2 2" xfId="31823"/>
    <cellStyle name="Normal 4 3 6 4 2 3" xfId="31824"/>
    <cellStyle name="Normal 4 3 6 4 3" xfId="31825"/>
    <cellStyle name="Normal 4 3 6 4 4" xfId="31826"/>
    <cellStyle name="Normal 4 3 6 4 5" xfId="31827"/>
    <cellStyle name="Normal 4 3 6 5" xfId="31828"/>
    <cellStyle name="Normal 4 3 6 5 2" xfId="31829"/>
    <cellStyle name="Normal 4 3 6 5 2 2" xfId="31830"/>
    <cellStyle name="Normal 4 3 6 5 2 3" xfId="31831"/>
    <cellStyle name="Normal 4 3 6 5 3" xfId="31832"/>
    <cellStyle name="Normal 4 3 6 5 4" xfId="31833"/>
    <cellStyle name="Normal 4 3 6 5 5" xfId="31834"/>
    <cellStyle name="Normal 4 3 6 6" xfId="31835"/>
    <cellStyle name="Normal 4 3 6 6 2" xfId="31836"/>
    <cellStyle name="Normal 4 3 6 6 3" xfId="31837"/>
    <cellStyle name="Normal 4 3 6 7" xfId="31838"/>
    <cellStyle name="Normal 4 3 6 8" xfId="31839"/>
    <cellStyle name="Normal 4 3 6 9" xfId="31840"/>
    <cellStyle name="Normal 4 3 7" xfId="31841"/>
    <cellStyle name="Normal 4 3 7 2" xfId="31842"/>
    <cellStyle name="Normal 4 3 7 2 2" xfId="31843"/>
    <cellStyle name="Normal 4 3 7 2 2 2" xfId="31844"/>
    <cellStyle name="Normal 4 3 7 2 2 2 2" xfId="31845"/>
    <cellStyle name="Normal 4 3 7 2 2 2 2 2" xfId="31846"/>
    <cellStyle name="Normal 4 3 7 2 2 2 2 3" xfId="31847"/>
    <cellStyle name="Normal 4 3 7 2 2 2 3" xfId="31848"/>
    <cellStyle name="Normal 4 3 7 2 2 2 4" xfId="31849"/>
    <cellStyle name="Normal 4 3 7 2 2 2 5" xfId="31850"/>
    <cellStyle name="Normal 4 3 7 2 2 3" xfId="31851"/>
    <cellStyle name="Normal 4 3 7 2 2 3 2" xfId="31852"/>
    <cellStyle name="Normal 4 3 7 2 2 3 2 2" xfId="31853"/>
    <cellStyle name="Normal 4 3 7 2 2 3 2 3" xfId="31854"/>
    <cellStyle name="Normal 4 3 7 2 2 3 3" xfId="31855"/>
    <cellStyle name="Normal 4 3 7 2 2 3 4" xfId="31856"/>
    <cellStyle name="Normal 4 3 7 2 2 3 5" xfId="31857"/>
    <cellStyle name="Normal 4 3 7 2 2 4" xfId="31858"/>
    <cellStyle name="Normal 4 3 7 2 2 4 2" xfId="31859"/>
    <cellStyle name="Normal 4 3 7 2 2 4 3" xfId="31860"/>
    <cellStyle name="Normal 4 3 7 2 2 5" xfId="31861"/>
    <cellStyle name="Normal 4 3 7 2 2 6" xfId="31862"/>
    <cellStyle name="Normal 4 3 7 2 2 7" xfId="31863"/>
    <cellStyle name="Normal 4 3 7 2 3" xfId="31864"/>
    <cellStyle name="Normal 4 3 7 2 3 2" xfId="31865"/>
    <cellStyle name="Normal 4 3 7 2 3 2 2" xfId="31866"/>
    <cellStyle name="Normal 4 3 7 2 3 2 3" xfId="31867"/>
    <cellStyle name="Normal 4 3 7 2 3 3" xfId="31868"/>
    <cellStyle name="Normal 4 3 7 2 3 4" xfId="31869"/>
    <cellStyle name="Normal 4 3 7 2 3 5" xfId="31870"/>
    <cellStyle name="Normal 4 3 7 2 4" xfId="31871"/>
    <cellStyle name="Normal 4 3 7 2 4 2" xfId="31872"/>
    <cellStyle name="Normal 4 3 7 2 4 2 2" xfId="31873"/>
    <cellStyle name="Normal 4 3 7 2 4 2 3" xfId="31874"/>
    <cellStyle name="Normal 4 3 7 2 4 3" xfId="31875"/>
    <cellStyle name="Normal 4 3 7 2 4 4" xfId="31876"/>
    <cellStyle name="Normal 4 3 7 2 4 5" xfId="31877"/>
    <cellStyle name="Normal 4 3 7 2 5" xfId="31878"/>
    <cellStyle name="Normal 4 3 7 2 5 2" xfId="31879"/>
    <cellStyle name="Normal 4 3 7 2 5 3" xfId="31880"/>
    <cellStyle name="Normal 4 3 7 2 6" xfId="31881"/>
    <cellStyle name="Normal 4 3 7 2 7" xfId="31882"/>
    <cellStyle name="Normal 4 3 7 2 8" xfId="31883"/>
    <cellStyle name="Normal 4 3 7 3" xfId="31884"/>
    <cellStyle name="Normal 4 3 7 3 2" xfId="31885"/>
    <cellStyle name="Normal 4 3 7 3 2 2" xfId="31886"/>
    <cellStyle name="Normal 4 3 7 3 2 2 2" xfId="31887"/>
    <cellStyle name="Normal 4 3 7 3 2 2 3" xfId="31888"/>
    <cellStyle name="Normal 4 3 7 3 2 3" xfId="31889"/>
    <cellStyle name="Normal 4 3 7 3 2 4" xfId="31890"/>
    <cellStyle name="Normal 4 3 7 3 2 5" xfId="31891"/>
    <cellStyle name="Normal 4 3 7 3 3" xfId="31892"/>
    <cellStyle name="Normal 4 3 7 3 3 2" xfId="31893"/>
    <cellStyle name="Normal 4 3 7 3 3 2 2" xfId="31894"/>
    <cellStyle name="Normal 4 3 7 3 3 2 3" xfId="31895"/>
    <cellStyle name="Normal 4 3 7 3 3 3" xfId="31896"/>
    <cellStyle name="Normal 4 3 7 3 3 4" xfId="31897"/>
    <cellStyle name="Normal 4 3 7 3 3 5" xfId="31898"/>
    <cellStyle name="Normal 4 3 7 3 4" xfId="31899"/>
    <cellStyle name="Normal 4 3 7 3 4 2" xfId="31900"/>
    <cellStyle name="Normal 4 3 7 3 4 3" xfId="31901"/>
    <cellStyle name="Normal 4 3 7 3 5" xfId="31902"/>
    <cellStyle name="Normal 4 3 7 3 6" xfId="31903"/>
    <cellStyle name="Normal 4 3 7 3 7" xfId="31904"/>
    <cellStyle name="Normal 4 3 7 4" xfId="31905"/>
    <cellStyle name="Normal 4 3 7 4 2" xfId="31906"/>
    <cellStyle name="Normal 4 3 7 4 2 2" xfId="31907"/>
    <cellStyle name="Normal 4 3 7 4 2 3" xfId="31908"/>
    <cellStyle name="Normal 4 3 7 4 3" xfId="31909"/>
    <cellStyle name="Normal 4 3 7 4 4" xfId="31910"/>
    <cellStyle name="Normal 4 3 7 4 5" xfId="31911"/>
    <cellStyle name="Normal 4 3 7 5" xfId="31912"/>
    <cellStyle name="Normal 4 3 7 5 2" xfId="31913"/>
    <cellStyle name="Normal 4 3 7 5 2 2" xfId="31914"/>
    <cellStyle name="Normal 4 3 7 5 2 3" xfId="31915"/>
    <cellStyle name="Normal 4 3 7 5 3" xfId="31916"/>
    <cellStyle name="Normal 4 3 7 5 4" xfId="31917"/>
    <cellStyle name="Normal 4 3 7 5 5" xfId="31918"/>
    <cellStyle name="Normal 4 3 7 6" xfId="31919"/>
    <cellStyle name="Normal 4 3 7 6 2" xfId="31920"/>
    <cellStyle name="Normal 4 3 7 6 3" xfId="31921"/>
    <cellStyle name="Normal 4 3 7 7" xfId="31922"/>
    <cellStyle name="Normal 4 3 7 8" xfId="31923"/>
    <cellStyle name="Normal 4 3 7 9" xfId="31924"/>
    <cellStyle name="Normal 4 3 8" xfId="31925"/>
    <cellStyle name="Normal 4 3 8 2" xfId="31926"/>
    <cellStyle name="Normal 4 3 8 2 2" xfId="31927"/>
    <cellStyle name="Normal 4 3 8 2 2 2" xfId="31928"/>
    <cellStyle name="Normal 4 3 8 2 2 2 2" xfId="31929"/>
    <cellStyle name="Normal 4 3 8 2 2 2 3" xfId="31930"/>
    <cellStyle name="Normal 4 3 8 2 2 3" xfId="31931"/>
    <cellStyle name="Normal 4 3 8 2 2 4" xfId="31932"/>
    <cellStyle name="Normal 4 3 8 2 2 5" xfId="31933"/>
    <cellStyle name="Normal 4 3 8 2 3" xfId="31934"/>
    <cellStyle name="Normal 4 3 8 2 3 2" xfId="31935"/>
    <cellStyle name="Normal 4 3 8 2 3 2 2" xfId="31936"/>
    <cellStyle name="Normal 4 3 8 2 3 2 3" xfId="31937"/>
    <cellStyle name="Normal 4 3 8 2 3 3" xfId="31938"/>
    <cellStyle name="Normal 4 3 8 2 3 4" xfId="31939"/>
    <cellStyle name="Normal 4 3 8 2 3 5" xfId="31940"/>
    <cellStyle name="Normal 4 3 8 2 4" xfId="31941"/>
    <cellStyle name="Normal 4 3 8 2 4 2" xfId="31942"/>
    <cellStyle name="Normal 4 3 8 2 4 3" xfId="31943"/>
    <cellStyle name="Normal 4 3 8 2 5" xfId="31944"/>
    <cellStyle name="Normal 4 3 8 2 6" xfId="31945"/>
    <cellStyle name="Normal 4 3 8 2 7" xfId="31946"/>
    <cellStyle name="Normal 4 3 8 3" xfId="31947"/>
    <cellStyle name="Normal 4 3 8 3 2" xfId="31948"/>
    <cellStyle name="Normal 4 3 8 3 2 2" xfId="31949"/>
    <cellStyle name="Normal 4 3 8 3 2 3" xfId="31950"/>
    <cellStyle name="Normal 4 3 8 3 3" xfId="31951"/>
    <cellStyle name="Normal 4 3 8 3 4" xfId="31952"/>
    <cellStyle name="Normal 4 3 8 3 5" xfId="31953"/>
    <cellStyle name="Normal 4 3 8 4" xfId="31954"/>
    <cellStyle name="Normal 4 3 8 4 2" xfId="31955"/>
    <cellStyle name="Normal 4 3 8 4 2 2" xfId="31956"/>
    <cellStyle name="Normal 4 3 8 4 2 3" xfId="31957"/>
    <cellStyle name="Normal 4 3 8 4 3" xfId="31958"/>
    <cellStyle name="Normal 4 3 8 4 4" xfId="31959"/>
    <cellStyle name="Normal 4 3 8 4 5" xfId="31960"/>
    <cellStyle name="Normal 4 3 8 5" xfId="31961"/>
    <cellStyle name="Normal 4 3 8 5 2" xfId="31962"/>
    <cellStyle name="Normal 4 3 8 5 3" xfId="31963"/>
    <cellStyle name="Normal 4 3 8 6" xfId="31964"/>
    <cellStyle name="Normal 4 3 8 7" xfId="31965"/>
    <cellStyle name="Normal 4 3 8 8" xfId="31966"/>
    <cellStyle name="Normal 4 3 9" xfId="31967"/>
    <cellStyle name="Normal 4 3 9 2" xfId="31968"/>
    <cellStyle name="Normal 4 3 9 2 2" xfId="31969"/>
    <cellStyle name="Normal 4 3 9 2 2 2" xfId="31970"/>
    <cellStyle name="Normal 4 3 9 2 2 3" xfId="31971"/>
    <cellStyle name="Normal 4 3 9 2 3" xfId="31972"/>
    <cellStyle name="Normal 4 3 9 2 4" xfId="31973"/>
    <cellStyle name="Normal 4 3 9 2 5" xfId="31974"/>
    <cellStyle name="Normal 4 3 9 3" xfId="31975"/>
    <cellStyle name="Normal 4 3 9 3 2" xfId="31976"/>
    <cellStyle name="Normal 4 3 9 3 2 2" xfId="31977"/>
    <cellStyle name="Normal 4 3 9 3 2 3" xfId="31978"/>
    <cellStyle name="Normal 4 3 9 3 3" xfId="31979"/>
    <cellStyle name="Normal 4 3 9 3 4" xfId="31980"/>
    <cellStyle name="Normal 4 3 9 3 5" xfId="31981"/>
    <cellStyle name="Normal 4 3 9 4" xfId="31982"/>
    <cellStyle name="Normal 4 3 9 4 2" xfId="31983"/>
    <cellStyle name="Normal 4 3 9 4 3" xfId="31984"/>
    <cellStyle name="Normal 4 3 9 5" xfId="31985"/>
    <cellStyle name="Normal 4 3 9 6" xfId="31986"/>
    <cellStyle name="Normal 4 3 9 7" xfId="31987"/>
    <cellStyle name="Normal 4 4" xfId="807"/>
    <cellStyle name="Normal 4 4 10" xfId="31988"/>
    <cellStyle name="Normal 4 4 10 2" xfId="31989"/>
    <cellStyle name="Normal 4 4 10 2 2" xfId="31990"/>
    <cellStyle name="Normal 4 4 10 2 3" xfId="31991"/>
    <cellStyle name="Normal 4 4 10 3" xfId="31992"/>
    <cellStyle name="Normal 4 4 10 4" xfId="31993"/>
    <cellStyle name="Normal 4 4 10 5" xfId="31994"/>
    <cellStyle name="Normal 4 4 11" xfId="31995"/>
    <cellStyle name="Normal 4 4 11 2" xfId="31996"/>
    <cellStyle name="Normal 4 4 11 3" xfId="31997"/>
    <cellStyle name="Normal 4 4 12" xfId="31998"/>
    <cellStyle name="Normal 4 4 13" xfId="31999"/>
    <cellStyle name="Normal 4 4 14" xfId="32000"/>
    <cellStyle name="Normal 4 4 15" xfId="26231"/>
    <cellStyle name="Normal 4 4 16" xfId="26095"/>
    <cellStyle name="Normal 4 4 2" xfId="7651"/>
    <cellStyle name="Normal 4 4 2 10" xfId="32002"/>
    <cellStyle name="Normal 4 4 2 10 2" xfId="32003"/>
    <cellStyle name="Normal 4 4 2 10 3" xfId="32004"/>
    <cellStyle name="Normal 4 4 2 11" xfId="32005"/>
    <cellStyle name="Normal 4 4 2 12" xfId="32006"/>
    <cellStyle name="Normal 4 4 2 13" xfId="32007"/>
    <cellStyle name="Normal 4 4 2 14" xfId="32001"/>
    <cellStyle name="Normal 4 4 2 2" xfId="32008"/>
    <cellStyle name="Normal 4 4 2 2 2" xfId="32009"/>
    <cellStyle name="Normal 4 4 2 2 2 2" xfId="32010"/>
    <cellStyle name="Normal 4 4 2 2 2 2 2" xfId="32011"/>
    <cellStyle name="Normal 4 4 2 2 2 2 2 2" xfId="32012"/>
    <cellStyle name="Normal 4 4 2 2 2 2 2 2 2" xfId="32013"/>
    <cellStyle name="Normal 4 4 2 2 2 2 2 2 3" xfId="32014"/>
    <cellStyle name="Normal 4 4 2 2 2 2 2 3" xfId="32015"/>
    <cellStyle name="Normal 4 4 2 2 2 2 2 4" xfId="32016"/>
    <cellStyle name="Normal 4 4 2 2 2 2 2 5" xfId="32017"/>
    <cellStyle name="Normal 4 4 2 2 2 2 3" xfId="32018"/>
    <cellStyle name="Normal 4 4 2 2 2 2 3 2" xfId="32019"/>
    <cellStyle name="Normal 4 4 2 2 2 2 3 2 2" xfId="32020"/>
    <cellStyle name="Normal 4 4 2 2 2 2 3 2 3" xfId="32021"/>
    <cellStyle name="Normal 4 4 2 2 2 2 3 3" xfId="32022"/>
    <cellStyle name="Normal 4 4 2 2 2 2 3 4" xfId="32023"/>
    <cellStyle name="Normal 4 4 2 2 2 2 3 5" xfId="32024"/>
    <cellStyle name="Normal 4 4 2 2 2 2 4" xfId="32025"/>
    <cellStyle name="Normal 4 4 2 2 2 2 4 2" xfId="32026"/>
    <cellStyle name="Normal 4 4 2 2 2 2 4 3" xfId="32027"/>
    <cellStyle name="Normal 4 4 2 2 2 2 5" xfId="32028"/>
    <cellStyle name="Normal 4 4 2 2 2 2 6" xfId="32029"/>
    <cellStyle name="Normal 4 4 2 2 2 2 7" xfId="32030"/>
    <cellStyle name="Normal 4 4 2 2 2 3" xfId="32031"/>
    <cellStyle name="Normal 4 4 2 2 2 3 2" xfId="32032"/>
    <cellStyle name="Normal 4 4 2 2 2 3 2 2" xfId="32033"/>
    <cellStyle name="Normal 4 4 2 2 2 3 2 3" xfId="32034"/>
    <cellStyle name="Normal 4 4 2 2 2 3 3" xfId="32035"/>
    <cellStyle name="Normal 4 4 2 2 2 3 4" xfId="32036"/>
    <cellStyle name="Normal 4 4 2 2 2 3 5" xfId="32037"/>
    <cellStyle name="Normal 4 4 2 2 2 4" xfId="32038"/>
    <cellStyle name="Normal 4 4 2 2 2 4 2" xfId="32039"/>
    <cellStyle name="Normal 4 4 2 2 2 4 2 2" xfId="32040"/>
    <cellStyle name="Normal 4 4 2 2 2 4 2 3" xfId="32041"/>
    <cellStyle name="Normal 4 4 2 2 2 4 3" xfId="32042"/>
    <cellStyle name="Normal 4 4 2 2 2 4 4" xfId="32043"/>
    <cellStyle name="Normal 4 4 2 2 2 4 5" xfId="32044"/>
    <cellStyle name="Normal 4 4 2 2 2 5" xfId="32045"/>
    <cellStyle name="Normal 4 4 2 2 2 5 2" xfId="32046"/>
    <cellStyle name="Normal 4 4 2 2 2 5 3" xfId="32047"/>
    <cellStyle name="Normal 4 4 2 2 2 6" xfId="32048"/>
    <cellStyle name="Normal 4 4 2 2 2 7" xfId="32049"/>
    <cellStyle name="Normal 4 4 2 2 2 8" xfId="32050"/>
    <cellStyle name="Normal 4 4 2 2 3" xfId="32051"/>
    <cellStyle name="Normal 4 4 2 2 3 2" xfId="32052"/>
    <cellStyle name="Normal 4 4 2 2 3 2 2" xfId="32053"/>
    <cellStyle name="Normal 4 4 2 2 3 2 2 2" xfId="32054"/>
    <cellStyle name="Normal 4 4 2 2 3 2 2 3" xfId="32055"/>
    <cellStyle name="Normal 4 4 2 2 3 2 3" xfId="32056"/>
    <cellStyle name="Normal 4 4 2 2 3 2 4" xfId="32057"/>
    <cellStyle name="Normal 4 4 2 2 3 2 5" xfId="32058"/>
    <cellStyle name="Normal 4 4 2 2 3 3" xfId="32059"/>
    <cellStyle name="Normal 4 4 2 2 3 3 2" xfId="32060"/>
    <cellStyle name="Normal 4 4 2 2 3 3 2 2" xfId="32061"/>
    <cellStyle name="Normal 4 4 2 2 3 3 2 3" xfId="32062"/>
    <cellStyle name="Normal 4 4 2 2 3 3 3" xfId="32063"/>
    <cellStyle name="Normal 4 4 2 2 3 3 4" xfId="32064"/>
    <cellStyle name="Normal 4 4 2 2 3 3 5" xfId="32065"/>
    <cellStyle name="Normal 4 4 2 2 3 4" xfId="32066"/>
    <cellStyle name="Normal 4 4 2 2 3 4 2" xfId="32067"/>
    <cellStyle name="Normal 4 4 2 2 3 4 3" xfId="32068"/>
    <cellStyle name="Normal 4 4 2 2 3 5" xfId="32069"/>
    <cellStyle name="Normal 4 4 2 2 3 6" xfId="32070"/>
    <cellStyle name="Normal 4 4 2 2 3 7" xfId="32071"/>
    <cellStyle name="Normal 4 4 2 2 4" xfId="32072"/>
    <cellStyle name="Normal 4 4 2 2 4 2" xfId="32073"/>
    <cellStyle name="Normal 4 4 2 2 4 2 2" xfId="32074"/>
    <cellStyle name="Normal 4 4 2 2 4 2 3" xfId="32075"/>
    <cellStyle name="Normal 4 4 2 2 4 3" xfId="32076"/>
    <cellStyle name="Normal 4 4 2 2 4 4" xfId="32077"/>
    <cellStyle name="Normal 4 4 2 2 4 5" xfId="32078"/>
    <cellStyle name="Normal 4 4 2 2 5" xfId="32079"/>
    <cellStyle name="Normal 4 4 2 2 5 2" xfId="32080"/>
    <cellStyle name="Normal 4 4 2 2 5 2 2" xfId="32081"/>
    <cellStyle name="Normal 4 4 2 2 5 2 3" xfId="32082"/>
    <cellStyle name="Normal 4 4 2 2 5 3" xfId="32083"/>
    <cellStyle name="Normal 4 4 2 2 5 4" xfId="32084"/>
    <cellStyle name="Normal 4 4 2 2 5 5" xfId="32085"/>
    <cellStyle name="Normal 4 4 2 2 6" xfId="32086"/>
    <cellStyle name="Normal 4 4 2 2 6 2" xfId="32087"/>
    <cellStyle name="Normal 4 4 2 2 6 3" xfId="32088"/>
    <cellStyle name="Normal 4 4 2 2 7" xfId="32089"/>
    <cellStyle name="Normal 4 4 2 2 8" xfId="32090"/>
    <cellStyle name="Normal 4 4 2 2 9" xfId="32091"/>
    <cellStyle name="Normal 4 4 2 3" xfId="32092"/>
    <cellStyle name="Normal 4 4 2 3 2" xfId="32093"/>
    <cellStyle name="Normal 4 4 2 3 2 2" xfId="32094"/>
    <cellStyle name="Normal 4 4 2 3 2 2 2" xfId="32095"/>
    <cellStyle name="Normal 4 4 2 3 2 2 2 2" xfId="32096"/>
    <cellStyle name="Normal 4 4 2 3 2 2 2 2 2" xfId="32097"/>
    <cellStyle name="Normal 4 4 2 3 2 2 2 2 3" xfId="32098"/>
    <cellStyle name="Normal 4 4 2 3 2 2 2 3" xfId="32099"/>
    <cellStyle name="Normal 4 4 2 3 2 2 2 4" xfId="32100"/>
    <cellStyle name="Normal 4 4 2 3 2 2 2 5" xfId="32101"/>
    <cellStyle name="Normal 4 4 2 3 2 2 3" xfId="32102"/>
    <cellStyle name="Normal 4 4 2 3 2 2 3 2" xfId="32103"/>
    <cellStyle name="Normal 4 4 2 3 2 2 3 2 2" xfId="32104"/>
    <cellStyle name="Normal 4 4 2 3 2 2 3 2 3" xfId="32105"/>
    <cellStyle name="Normal 4 4 2 3 2 2 3 3" xfId="32106"/>
    <cellStyle name="Normal 4 4 2 3 2 2 3 4" xfId="32107"/>
    <cellStyle name="Normal 4 4 2 3 2 2 3 5" xfId="32108"/>
    <cellStyle name="Normal 4 4 2 3 2 2 4" xfId="32109"/>
    <cellStyle name="Normal 4 4 2 3 2 2 4 2" xfId="32110"/>
    <cellStyle name="Normal 4 4 2 3 2 2 4 3" xfId="32111"/>
    <cellStyle name="Normal 4 4 2 3 2 2 5" xfId="32112"/>
    <cellStyle name="Normal 4 4 2 3 2 2 6" xfId="32113"/>
    <cellStyle name="Normal 4 4 2 3 2 2 7" xfId="32114"/>
    <cellStyle name="Normal 4 4 2 3 2 3" xfId="32115"/>
    <cellStyle name="Normal 4 4 2 3 2 3 2" xfId="32116"/>
    <cellStyle name="Normal 4 4 2 3 2 3 2 2" xfId="32117"/>
    <cellStyle name="Normal 4 4 2 3 2 3 2 3" xfId="32118"/>
    <cellStyle name="Normal 4 4 2 3 2 3 3" xfId="32119"/>
    <cellStyle name="Normal 4 4 2 3 2 3 4" xfId="32120"/>
    <cellStyle name="Normal 4 4 2 3 2 3 5" xfId="32121"/>
    <cellStyle name="Normal 4 4 2 3 2 4" xfId="32122"/>
    <cellStyle name="Normal 4 4 2 3 2 4 2" xfId="32123"/>
    <cellStyle name="Normal 4 4 2 3 2 4 2 2" xfId="32124"/>
    <cellStyle name="Normal 4 4 2 3 2 4 2 3" xfId="32125"/>
    <cellStyle name="Normal 4 4 2 3 2 4 3" xfId="32126"/>
    <cellStyle name="Normal 4 4 2 3 2 4 4" xfId="32127"/>
    <cellStyle name="Normal 4 4 2 3 2 4 5" xfId="32128"/>
    <cellStyle name="Normal 4 4 2 3 2 5" xfId="32129"/>
    <cellStyle name="Normal 4 4 2 3 2 5 2" xfId="32130"/>
    <cellStyle name="Normal 4 4 2 3 2 5 3" xfId="32131"/>
    <cellStyle name="Normal 4 4 2 3 2 6" xfId="32132"/>
    <cellStyle name="Normal 4 4 2 3 2 7" xfId="32133"/>
    <cellStyle name="Normal 4 4 2 3 2 8" xfId="32134"/>
    <cellStyle name="Normal 4 4 2 3 3" xfId="32135"/>
    <cellStyle name="Normal 4 4 2 3 3 2" xfId="32136"/>
    <cellStyle name="Normal 4 4 2 3 3 2 2" xfId="32137"/>
    <cellStyle name="Normal 4 4 2 3 3 2 2 2" xfId="32138"/>
    <cellStyle name="Normal 4 4 2 3 3 2 2 3" xfId="32139"/>
    <cellStyle name="Normal 4 4 2 3 3 2 3" xfId="32140"/>
    <cellStyle name="Normal 4 4 2 3 3 2 4" xfId="32141"/>
    <cellStyle name="Normal 4 4 2 3 3 2 5" xfId="32142"/>
    <cellStyle name="Normal 4 4 2 3 3 3" xfId="32143"/>
    <cellStyle name="Normal 4 4 2 3 3 3 2" xfId="32144"/>
    <cellStyle name="Normal 4 4 2 3 3 3 2 2" xfId="32145"/>
    <cellStyle name="Normal 4 4 2 3 3 3 2 3" xfId="32146"/>
    <cellStyle name="Normal 4 4 2 3 3 3 3" xfId="32147"/>
    <cellStyle name="Normal 4 4 2 3 3 3 4" xfId="32148"/>
    <cellStyle name="Normal 4 4 2 3 3 3 5" xfId="32149"/>
    <cellStyle name="Normal 4 4 2 3 3 4" xfId="32150"/>
    <cellStyle name="Normal 4 4 2 3 3 4 2" xfId="32151"/>
    <cellStyle name="Normal 4 4 2 3 3 4 3" xfId="32152"/>
    <cellStyle name="Normal 4 4 2 3 3 5" xfId="32153"/>
    <cellStyle name="Normal 4 4 2 3 3 6" xfId="32154"/>
    <cellStyle name="Normal 4 4 2 3 3 7" xfId="32155"/>
    <cellStyle name="Normal 4 4 2 3 4" xfId="32156"/>
    <cellStyle name="Normal 4 4 2 3 4 2" xfId="32157"/>
    <cellStyle name="Normal 4 4 2 3 4 2 2" xfId="32158"/>
    <cellStyle name="Normal 4 4 2 3 4 2 3" xfId="32159"/>
    <cellStyle name="Normal 4 4 2 3 4 3" xfId="32160"/>
    <cellStyle name="Normal 4 4 2 3 4 4" xfId="32161"/>
    <cellStyle name="Normal 4 4 2 3 4 5" xfId="32162"/>
    <cellStyle name="Normal 4 4 2 3 5" xfId="32163"/>
    <cellStyle name="Normal 4 4 2 3 5 2" xfId="32164"/>
    <cellStyle name="Normal 4 4 2 3 5 2 2" xfId="32165"/>
    <cellStyle name="Normal 4 4 2 3 5 2 3" xfId="32166"/>
    <cellStyle name="Normal 4 4 2 3 5 3" xfId="32167"/>
    <cellStyle name="Normal 4 4 2 3 5 4" xfId="32168"/>
    <cellStyle name="Normal 4 4 2 3 5 5" xfId="32169"/>
    <cellStyle name="Normal 4 4 2 3 6" xfId="32170"/>
    <cellStyle name="Normal 4 4 2 3 6 2" xfId="32171"/>
    <cellStyle name="Normal 4 4 2 3 6 3" xfId="32172"/>
    <cellStyle name="Normal 4 4 2 3 7" xfId="32173"/>
    <cellStyle name="Normal 4 4 2 3 8" xfId="32174"/>
    <cellStyle name="Normal 4 4 2 3 9" xfId="32175"/>
    <cellStyle name="Normal 4 4 2 4" xfId="32176"/>
    <cellStyle name="Normal 4 4 2 4 2" xfId="32177"/>
    <cellStyle name="Normal 4 4 2 4 2 2" xfId="32178"/>
    <cellStyle name="Normal 4 4 2 4 2 2 2" xfId="32179"/>
    <cellStyle name="Normal 4 4 2 4 2 2 2 2" xfId="32180"/>
    <cellStyle name="Normal 4 4 2 4 2 2 2 2 2" xfId="32181"/>
    <cellStyle name="Normal 4 4 2 4 2 2 2 2 3" xfId="32182"/>
    <cellStyle name="Normal 4 4 2 4 2 2 2 3" xfId="32183"/>
    <cellStyle name="Normal 4 4 2 4 2 2 2 4" xfId="32184"/>
    <cellStyle name="Normal 4 4 2 4 2 2 2 5" xfId="32185"/>
    <cellStyle name="Normal 4 4 2 4 2 2 3" xfId="32186"/>
    <cellStyle name="Normal 4 4 2 4 2 2 3 2" xfId="32187"/>
    <cellStyle name="Normal 4 4 2 4 2 2 3 2 2" xfId="32188"/>
    <cellStyle name="Normal 4 4 2 4 2 2 3 2 3" xfId="32189"/>
    <cellStyle name="Normal 4 4 2 4 2 2 3 3" xfId="32190"/>
    <cellStyle name="Normal 4 4 2 4 2 2 3 4" xfId="32191"/>
    <cellStyle name="Normal 4 4 2 4 2 2 3 5" xfId="32192"/>
    <cellStyle name="Normal 4 4 2 4 2 2 4" xfId="32193"/>
    <cellStyle name="Normal 4 4 2 4 2 2 4 2" xfId="32194"/>
    <cellStyle name="Normal 4 4 2 4 2 2 4 3" xfId="32195"/>
    <cellStyle name="Normal 4 4 2 4 2 2 5" xfId="32196"/>
    <cellStyle name="Normal 4 4 2 4 2 2 6" xfId="32197"/>
    <cellStyle name="Normal 4 4 2 4 2 2 7" xfId="32198"/>
    <cellStyle name="Normal 4 4 2 4 2 3" xfId="32199"/>
    <cellStyle name="Normal 4 4 2 4 2 3 2" xfId="32200"/>
    <cellStyle name="Normal 4 4 2 4 2 3 2 2" xfId="32201"/>
    <cellStyle name="Normal 4 4 2 4 2 3 2 3" xfId="32202"/>
    <cellStyle name="Normal 4 4 2 4 2 3 3" xfId="32203"/>
    <cellStyle name="Normal 4 4 2 4 2 3 4" xfId="32204"/>
    <cellStyle name="Normal 4 4 2 4 2 3 5" xfId="32205"/>
    <cellStyle name="Normal 4 4 2 4 2 4" xfId="32206"/>
    <cellStyle name="Normal 4 4 2 4 2 4 2" xfId="32207"/>
    <cellStyle name="Normal 4 4 2 4 2 4 2 2" xfId="32208"/>
    <cellStyle name="Normal 4 4 2 4 2 4 2 3" xfId="32209"/>
    <cellStyle name="Normal 4 4 2 4 2 4 3" xfId="32210"/>
    <cellStyle name="Normal 4 4 2 4 2 4 4" xfId="32211"/>
    <cellStyle name="Normal 4 4 2 4 2 4 5" xfId="32212"/>
    <cellStyle name="Normal 4 4 2 4 2 5" xfId="32213"/>
    <cellStyle name="Normal 4 4 2 4 2 5 2" xfId="32214"/>
    <cellStyle name="Normal 4 4 2 4 2 5 3" xfId="32215"/>
    <cellStyle name="Normal 4 4 2 4 2 6" xfId="32216"/>
    <cellStyle name="Normal 4 4 2 4 2 7" xfId="32217"/>
    <cellStyle name="Normal 4 4 2 4 2 8" xfId="32218"/>
    <cellStyle name="Normal 4 4 2 4 3" xfId="32219"/>
    <cellStyle name="Normal 4 4 2 4 3 2" xfId="32220"/>
    <cellStyle name="Normal 4 4 2 4 3 2 2" xfId="32221"/>
    <cellStyle name="Normal 4 4 2 4 3 2 2 2" xfId="32222"/>
    <cellStyle name="Normal 4 4 2 4 3 2 2 3" xfId="32223"/>
    <cellStyle name="Normal 4 4 2 4 3 2 3" xfId="32224"/>
    <cellStyle name="Normal 4 4 2 4 3 2 4" xfId="32225"/>
    <cellStyle name="Normal 4 4 2 4 3 2 5" xfId="32226"/>
    <cellStyle name="Normal 4 4 2 4 3 3" xfId="32227"/>
    <cellStyle name="Normal 4 4 2 4 3 3 2" xfId="32228"/>
    <cellStyle name="Normal 4 4 2 4 3 3 2 2" xfId="32229"/>
    <cellStyle name="Normal 4 4 2 4 3 3 2 3" xfId="32230"/>
    <cellStyle name="Normal 4 4 2 4 3 3 3" xfId="32231"/>
    <cellStyle name="Normal 4 4 2 4 3 3 4" xfId="32232"/>
    <cellStyle name="Normal 4 4 2 4 3 3 5" xfId="32233"/>
    <cellStyle name="Normal 4 4 2 4 3 4" xfId="32234"/>
    <cellStyle name="Normal 4 4 2 4 3 4 2" xfId="32235"/>
    <cellStyle name="Normal 4 4 2 4 3 4 3" xfId="32236"/>
    <cellStyle name="Normal 4 4 2 4 3 5" xfId="32237"/>
    <cellStyle name="Normal 4 4 2 4 3 6" xfId="32238"/>
    <cellStyle name="Normal 4 4 2 4 3 7" xfId="32239"/>
    <cellStyle name="Normal 4 4 2 4 4" xfId="32240"/>
    <cellStyle name="Normal 4 4 2 4 4 2" xfId="32241"/>
    <cellStyle name="Normal 4 4 2 4 4 2 2" xfId="32242"/>
    <cellStyle name="Normal 4 4 2 4 4 2 3" xfId="32243"/>
    <cellStyle name="Normal 4 4 2 4 4 3" xfId="32244"/>
    <cellStyle name="Normal 4 4 2 4 4 4" xfId="32245"/>
    <cellStyle name="Normal 4 4 2 4 4 5" xfId="32246"/>
    <cellStyle name="Normal 4 4 2 4 5" xfId="32247"/>
    <cellStyle name="Normal 4 4 2 4 5 2" xfId="32248"/>
    <cellStyle name="Normal 4 4 2 4 5 2 2" xfId="32249"/>
    <cellStyle name="Normal 4 4 2 4 5 2 3" xfId="32250"/>
    <cellStyle name="Normal 4 4 2 4 5 3" xfId="32251"/>
    <cellStyle name="Normal 4 4 2 4 5 4" xfId="32252"/>
    <cellStyle name="Normal 4 4 2 4 5 5" xfId="32253"/>
    <cellStyle name="Normal 4 4 2 4 6" xfId="32254"/>
    <cellStyle name="Normal 4 4 2 4 6 2" xfId="32255"/>
    <cellStyle name="Normal 4 4 2 4 6 3" xfId="32256"/>
    <cellStyle name="Normal 4 4 2 4 7" xfId="32257"/>
    <cellStyle name="Normal 4 4 2 4 8" xfId="32258"/>
    <cellStyle name="Normal 4 4 2 4 9" xfId="32259"/>
    <cellStyle name="Normal 4 4 2 5" xfId="32260"/>
    <cellStyle name="Normal 4 4 2 5 2" xfId="32261"/>
    <cellStyle name="Normal 4 4 2 5 2 2" xfId="32262"/>
    <cellStyle name="Normal 4 4 2 5 2 2 2" xfId="32263"/>
    <cellStyle name="Normal 4 4 2 5 2 2 2 2" xfId="32264"/>
    <cellStyle name="Normal 4 4 2 5 2 2 2 3" xfId="32265"/>
    <cellStyle name="Normal 4 4 2 5 2 2 3" xfId="32266"/>
    <cellStyle name="Normal 4 4 2 5 2 2 4" xfId="32267"/>
    <cellStyle name="Normal 4 4 2 5 2 2 5" xfId="32268"/>
    <cellStyle name="Normal 4 4 2 5 2 3" xfId="32269"/>
    <cellStyle name="Normal 4 4 2 5 2 3 2" xfId="32270"/>
    <cellStyle name="Normal 4 4 2 5 2 3 2 2" xfId="32271"/>
    <cellStyle name="Normal 4 4 2 5 2 3 2 3" xfId="32272"/>
    <cellStyle name="Normal 4 4 2 5 2 3 3" xfId="32273"/>
    <cellStyle name="Normal 4 4 2 5 2 3 4" xfId="32274"/>
    <cellStyle name="Normal 4 4 2 5 2 3 5" xfId="32275"/>
    <cellStyle name="Normal 4 4 2 5 2 4" xfId="32276"/>
    <cellStyle name="Normal 4 4 2 5 2 4 2" xfId="32277"/>
    <cellStyle name="Normal 4 4 2 5 2 4 3" xfId="32278"/>
    <cellStyle name="Normal 4 4 2 5 2 5" xfId="32279"/>
    <cellStyle name="Normal 4 4 2 5 2 6" xfId="32280"/>
    <cellStyle name="Normal 4 4 2 5 2 7" xfId="32281"/>
    <cellStyle name="Normal 4 4 2 5 3" xfId="32282"/>
    <cellStyle name="Normal 4 4 2 5 3 2" xfId="32283"/>
    <cellStyle name="Normal 4 4 2 5 3 2 2" xfId="32284"/>
    <cellStyle name="Normal 4 4 2 5 3 2 3" xfId="32285"/>
    <cellStyle name="Normal 4 4 2 5 3 3" xfId="32286"/>
    <cellStyle name="Normal 4 4 2 5 3 4" xfId="32287"/>
    <cellStyle name="Normal 4 4 2 5 3 5" xfId="32288"/>
    <cellStyle name="Normal 4 4 2 5 4" xfId="32289"/>
    <cellStyle name="Normal 4 4 2 5 4 2" xfId="32290"/>
    <cellStyle name="Normal 4 4 2 5 4 2 2" xfId="32291"/>
    <cellStyle name="Normal 4 4 2 5 4 2 3" xfId="32292"/>
    <cellStyle name="Normal 4 4 2 5 4 3" xfId="32293"/>
    <cellStyle name="Normal 4 4 2 5 4 4" xfId="32294"/>
    <cellStyle name="Normal 4 4 2 5 4 5" xfId="32295"/>
    <cellStyle name="Normal 4 4 2 5 5" xfId="32296"/>
    <cellStyle name="Normal 4 4 2 5 5 2" xfId="32297"/>
    <cellStyle name="Normal 4 4 2 5 5 3" xfId="32298"/>
    <cellStyle name="Normal 4 4 2 5 6" xfId="32299"/>
    <cellStyle name="Normal 4 4 2 5 7" xfId="32300"/>
    <cellStyle name="Normal 4 4 2 5 8" xfId="32301"/>
    <cellStyle name="Normal 4 4 2 6" xfId="32302"/>
    <cellStyle name="Normal 4 4 2 6 2" xfId="32303"/>
    <cellStyle name="Normal 4 4 2 6 2 2" xfId="32304"/>
    <cellStyle name="Normal 4 4 2 6 2 2 2" xfId="32305"/>
    <cellStyle name="Normal 4 4 2 6 2 2 3" xfId="32306"/>
    <cellStyle name="Normal 4 4 2 6 2 3" xfId="32307"/>
    <cellStyle name="Normal 4 4 2 6 2 4" xfId="32308"/>
    <cellStyle name="Normal 4 4 2 6 2 5" xfId="32309"/>
    <cellStyle name="Normal 4 4 2 6 3" xfId="32310"/>
    <cellStyle name="Normal 4 4 2 6 3 2" xfId="32311"/>
    <cellStyle name="Normal 4 4 2 6 3 2 2" xfId="32312"/>
    <cellStyle name="Normal 4 4 2 6 3 2 3" xfId="32313"/>
    <cellStyle name="Normal 4 4 2 6 3 3" xfId="32314"/>
    <cellStyle name="Normal 4 4 2 6 3 4" xfId="32315"/>
    <cellStyle name="Normal 4 4 2 6 3 5" xfId="32316"/>
    <cellStyle name="Normal 4 4 2 6 4" xfId="32317"/>
    <cellStyle name="Normal 4 4 2 6 4 2" xfId="32318"/>
    <cellStyle name="Normal 4 4 2 6 4 3" xfId="32319"/>
    <cellStyle name="Normal 4 4 2 6 5" xfId="32320"/>
    <cellStyle name="Normal 4 4 2 6 6" xfId="32321"/>
    <cellStyle name="Normal 4 4 2 6 7" xfId="32322"/>
    <cellStyle name="Normal 4 4 2 7" xfId="32323"/>
    <cellStyle name="Normal 4 4 2 7 2" xfId="32324"/>
    <cellStyle name="Normal 4 4 2 7 2 2" xfId="32325"/>
    <cellStyle name="Normal 4 4 2 7 2 2 2" xfId="32326"/>
    <cellStyle name="Normal 4 4 2 7 2 2 3" xfId="32327"/>
    <cellStyle name="Normal 4 4 2 7 2 3" xfId="32328"/>
    <cellStyle name="Normal 4 4 2 7 2 4" xfId="32329"/>
    <cellStyle name="Normal 4 4 2 7 2 5" xfId="32330"/>
    <cellStyle name="Normal 4 4 2 7 3" xfId="32331"/>
    <cellStyle name="Normal 4 4 2 7 3 2" xfId="32332"/>
    <cellStyle name="Normal 4 4 2 7 3 2 2" xfId="32333"/>
    <cellStyle name="Normal 4 4 2 7 3 2 3" xfId="32334"/>
    <cellStyle name="Normal 4 4 2 7 3 3" xfId="32335"/>
    <cellStyle name="Normal 4 4 2 7 3 4" xfId="32336"/>
    <cellStyle name="Normal 4 4 2 7 3 5" xfId="32337"/>
    <cellStyle name="Normal 4 4 2 7 4" xfId="32338"/>
    <cellStyle name="Normal 4 4 2 7 4 2" xfId="32339"/>
    <cellStyle name="Normal 4 4 2 7 4 3" xfId="32340"/>
    <cellStyle name="Normal 4 4 2 7 5" xfId="32341"/>
    <cellStyle name="Normal 4 4 2 7 6" xfId="32342"/>
    <cellStyle name="Normal 4 4 2 7 7" xfId="32343"/>
    <cellStyle name="Normal 4 4 2 8" xfId="32344"/>
    <cellStyle name="Normal 4 4 2 8 2" xfId="32345"/>
    <cellStyle name="Normal 4 4 2 8 2 2" xfId="32346"/>
    <cellStyle name="Normal 4 4 2 8 2 3" xfId="32347"/>
    <cellStyle name="Normal 4 4 2 8 3" xfId="32348"/>
    <cellStyle name="Normal 4 4 2 8 4" xfId="32349"/>
    <cellStyle name="Normal 4 4 2 8 5" xfId="32350"/>
    <cellStyle name="Normal 4 4 2 9" xfId="32351"/>
    <cellStyle name="Normal 4 4 2 9 2" xfId="32352"/>
    <cellStyle name="Normal 4 4 2 9 2 2" xfId="32353"/>
    <cellStyle name="Normal 4 4 2 9 2 3" xfId="32354"/>
    <cellStyle name="Normal 4 4 2 9 3" xfId="32355"/>
    <cellStyle name="Normal 4 4 2 9 4" xfId="32356"/>
    <cellStyle name="Normal 4 4 2 9 5" xfId="32357"/>
    <cellStyle name="Normal 4 4 3" xfId="32358"/>
    <cellStyle name="Normal 4 4 3 2" xfId="32359"/>
    <cellStyle name="Normal 4 4 3 2 2" xfId="32360"/>
    <cellStyle name="Normal 4 4 3 2 2 2" xfId="32361"/>
    <cellStyle name="Normal 4 4 3 2 2 2 2" xfId="32362"/>
    <cellStyle name="Normal 4 4 3 2 2 2 2 2" xfId="32363"/>
    <cellStyle name="Normal 4 4 3 2 2 2 2 3" xfId="32364"/>
    <cellStyle name="Normal 4 4 3 2 2 2 3" xfId="32365"/>
    <cellStyle name="Normal 4 4 3 2 2 2 4" xfId="32366"/>
    <cellStyle name="Normal 4 4 3 2 2 2 5" xfId="32367"/>
    <cellStyle name="Normal 4 4 3 2 2 3" xfId="32368"/>
    <cellStyle name="Normal 4 4 3 2 2 3 2" xfId="32369"/>
    <cellStyle name="Normal 4 4 3 2 2 3 2 2" xfId="32370"/>
    <cellStyle name="Normal 4 4 3 2 2 3 2 3" xfId="32371"/>
    <cellStyle name="Normal 4 4 3 2 2 3 3" xfId="32372"/>
    <cellStyle name="Normal 4 4 3 2 2 3 4" xfId="32373"/>
    <cellStyle name="Normal 4 4 3 2 2 3 5" xfId="32374"/>
    <cellStyle name="Normal 4 4 3 2 2 4" xfId="32375"/>
    <cellStyle name="Normal 4 4 3 2 2 4 2" xfId="32376"/>
    <cellStyle name="Normal 4 4 3 2 2 4 3" xfId="32377"/>
    <cellStyle name="Normal 4 4 3 2 2 5" xfId="32378"/>
    <cellStyle name="Normal 4 4 3 2 2 6" xfId="32379"/>
    <cellStyle name="Normal 4 4 3 2 2 7" xfId="32380"/>
    <cellStyle name="Normal 4 4 3 2 3" xfId="32381"/>
    <cellStyle name="Normal 4 4 3 2 3 2" xfId="32382"/>
    <cellStyle name="Normal 4 4 3 2 3 2 2" xfId="32383"/>
    <cellStyle name="Normal 4 4 3 2 3 2 3" xfId="32384"/>
    <cellStyle name="Normal 4 4 3 2 3 3" xfId="32385"/>
    <cellStyle name="Normal 4 4 3 2 3 4" xfId="32386"/>
    <cellStyle name="Normal 4 4 3 2 3 5" xfId="32387"/>
    <cellStyle name="Normal 4 4 3 2 4" xfId="32388"/>
    <cellStyle name="Normal 4 4 3 2 4 2" xfId="32389"/>
    <cellStyle name="Normal 4 4 3 2 4 2 2" xfId="32390"/>
    <cellStyle name="Normal 4 4 3 2 4 2 3" xfId="32391"/>
    <cellStyle name="Normal 4 4 3 2 4 3" xfId="32392"/>
    <cellStyle name="Normal 4 4 3 2 4 4" xfId="32393"/>
    <cellStyle name="Normal 4 4 3 2 4 5" xfId="32394"/>
    <cellStyle name="Normal 4 4 3 2 5" xfId="32395"/>
    <cellStyle name="Normal 4 4 3 2 5 2" xfId="32396"/>
    <cellStyle name="Normal 4 4 3 2 5 3" xfId="32397"/>
    <cellStyle name="Normal 4 4 3 2 6" xfId="32398"/>
    <cellStyle name="Normal 4 4 3 2 7" xfId="32399"/>
    <cellStyle name="Normal 4 4 3 2 8" xfId="32400"/>
    <cellStyle name="Normal 4 4 3 3" xfId="32401"/>
    <cellStyle name="Normal 4 4 3 3 2" xfId="32402"/>
    <cellStyle name="Normal 4 4 3 3 2 2" xfId="32403"/>
    <cellStyle name="Normal 4 4 3 3 2 2 2" xfId="32404"/>
    <cellStyle name="Normal 4 4 3 3 2 2 3" xfId="32405"/>
    <cellStyle name="Normal 4 4 3 3 2 3" xfId="32406"/>
    <cellStyle name="Normal 4 4 3 3 2 4" xfId="32407"/>
    <cellStyle name="Normal 4 4 3 3 2 5" xfId="32408"/>
    <cellStyle name="Normal 4 4 3 3 3" xfId="32409"/>
    <cellStyle name="Normal 4 4 3 3 3 2" xfId="32410"/>
    <cellStyle name="Normal 4 4 3 3 3 2 2" xfId="32411"/>
    <cellStyle name="Normal 4 4 3 3 3 2 3" xfId="32412"/>
    <cellStyle name="Normal 4 4 3 3 3 3" xfId="32413"/>
    <cellStyle name="Normal 4 4 3 3 3 4" xfId="32414"/>
    <cellStyle name="Normal 4 4 3 3 3 5" xfId="32415"/>
    <cellStyle name="Normal 4 4 3 3 4" xfId="32416"/>
    <cellStyle name="Normal 4 4 3 3 4 2" xfId="32417"/>
    <cellStyle name="Normal 4 4 3 3 4 3" xfId="32418"/>
    <cellStyle name="Normal 4 4 3 3 5" xfId="32419"/>
    <cellStyle name="Normal 4 4 3 3 6" xfId="32420"/>
    <cellStyle name="Normal 4 4 3 3 7" xfId="32421"/>
    <cellStyle name="Normal 4 4 3 4" xfId="32422"/>
    <cellStyle name="Normal 4 4 3 4 2" xfId="32423"/>
    <cellStyle name="Normal 4 4 3 4 2 2" xfId="32424"/>
    <cellStyle name="Normal 4 4 3 4 2 3" xfId="32425"/>
    <cellStyle name="Normal 4 4 3 4 3" xfId="32426"/>
    <cellStyle name="Normal 4 4 3 4 4" xfId="32427"/>
    <cellStyle name="Normal 4 4 3 4 5" xfId="32428"/>
    <cellStyle name="Normal 4 4 3 5" xfId="32429"/>
    <cellStyle name="Normal 4 4 3 5 2" xfId="32430"/>
    <cellStyle name="Normal 4 4 3 5 2 2" xfId="32431"/>
    <cellStyle name="Normal 4 4 3 5 2 3" xfId="32432"/>
    <cellStyle name="Normal 4 4 3 5 3" xfId="32433"/>
    <cellStyle name="Normal 4 4 3 5 4" xfId="32434"/>
    <cellStyle name="Normal 4 4 3 5 5" xfId="32435"/>
    <cellStyle name="Normal 4 4 3 6" xfId="32436"/>
    <cellStyle name="Normal 4 4 3 6 2" xfId="32437"/>
    <cellStyle name="Normal 4 4 3 6 3" xfId="32438"/>
    <cellStyle name="Normal 4 4 3 7" xfId="32439"/>
    <cellStyle name="Normal 4 4 3 8" xfId="32440"/>
    <cellStyle name="Normal 4 4 3 9" xfId="32441"/>
    <cellStyle name="Normal 4 4 4" xfId="32442"/>
    <cellStyle name="Normal 4 4 4 2" xfId="32443"/>
    <cellStyle name="Normal 4 4 4 2 2" xfId="32444"/>
    <cellStyle name="Normal 4 4 4 2 2 2" xfId="32445"/>
    <cellStyle name="Normal 4 4 4 2 2 2 2" xfId="32446"/>
    <cellStyle name="Normal 4 4 4 2 2 2 2 2" xfId="32447"/>
    <cellStyle name="Normal 4 4 4 2 2 2 2 3" xfId="32448"/>
    <cellStyle name="Normal 4 4 4 2 2 2 3" xfId="32449"/>
    <cellStyle name="Normal 4 4 4 2 2 2 4" xfId="32450"/>
    <cellStyle name="Normal 4 4 4 2 2 2 5" xfId="32451"/>
    <cellStyle name="Normal 4 4 4 2 2 3" xfId="32452"/>
    <cellStyle name="Normal 4 4 4 2 2 3 2" xfId="32453"/>
    <cellStyle name="Normal 4 4 4 2 2 3 2 2" xfId="32454"/>
    <cellStyle name="Normal 4 4 4 2 2 3 2 3" xfId="32455"/>
    <cellStyle name="Normal 4 4 4 2 2 3 3" xfId="32456"/>
    <cellStyle name="Normal 4 4 4 2 2 3 4" xfId="32457"/>
    <cellStyle name="Normal 4 4 4 2 2 3 5" xfId="32458"/>
    <cellStyle name="Normal 4 4 4 2 2 4" xfId="32459"/>
    <cellStyle name="Normal 4 4 4 2 2 4 2" xfId="32460"/>
    <cellStyle name="Normal 4 4 4 2 2 4 3" xfId="32461"/>
    <cellStyle name="Normal 4 4 4 2 2 5" xfId="32462"/>
    <cellStyle name="Normal 4 4 4 2 2 6" xfId="32463"/>
    <cellStyle name="Normal 4 4 4 2 2 7" xfId="32464"/>
    <cellStyle name="Normal 4 4 4 2 3" xfId="32465"/>
    <cellStyle name="Normal 4 4 4 2 3 2" xfId="32466"/>
    <cellStyle name="Normal 4 4 4 2 3 2 2" xfId="32467"/>
    <cellStyle name="Normal 4 4 4 2 3 2 3" xfId="32468"/>
    <cellStyle name="Normal 4 4 4 2 3 3" xfId="32469"/>
    <cellStyle name="Normal 4 4 4 2 3 4" xfId="32470"/>
    <cellStyle name="Normal 4 4 4 2 3 5" xfId="32471"/>
    <cellStyle name="Normal 4 4 4 2 4" xfId="32472"/>
    <cellStyle name="Normal 4 4 4 2 4 2" xfId="32473"/>
    <cellStyle name="Normal 4 4 4 2 4 2 2" xfId="32474"/>
    <cellStyle name="Normal 4 4 4 2 4 2 3" xfId="32475"/>
    <cellStyle name="Normal 4 4 4 2 4 3" xfId="32476"/>
    <cellStyle name="Normal 4 4 4 2 4 4" xfId="32477"/>
    <cellStyle name="Normal 4 4 4 2 4 5" xfId="32478"/>
    <cellStyle name="Normal 4 4 4 2 5" xfId="32479"/>
    <cellStyle name="Normal 4 4 4 2 5 2" xfId="32480"/>
    <cellStyle name="Normal 4 4 4 2 5 3" xfId="32481"/>
    <cellStyle name="Normal 4 4 4 2 6" xfId="32482"/>
    <cellStyle name="Normal 4 4 4 2 7" xfId="32483"/>
    <cellStyle name="Normal 4 4 4 2 8" xfId="32484"/>
    <cellStyle name="Normal 4 4 4 3" xfId="32485"/>
    <cellStyle name="Normal 4 5" xfId="808"/>
    <cellStyle name="Normal 4 5 2" xfId="809"/>
    <cellStyle name="Normal 4 5 3" xfId="14526"/>
    <cellStyle name="Normal 4 6" xfId="810"/>
    <cellStyle name="Normal 4 6 2" xfId="19222"/>
    <cellStyle name="Normal 4 7" xfId="1754"/>
    <cellStyle name="Normal 4 7 2" xfId="23719"/>
    <cellStyle name="Normal 4 8" xfId="24122"/>
    <cellStyle name="Normal 4 9" xfId="5113"/>
    <cellStyle name="Normal 4_Attach O, GG, Support -New Method 2-14-11" xfId="811"/>
    <cellStyle name="Normal 40" xfId="812"/>
    <cellStyle name="Normal 40 2" xfId="1756"/>
    <cellStyle name="Normal 40 3" xfId="2167"/>
    <cellStyle name="Normal 41" xfId="813"/>
    <cellStyle name="Normal 41 2" xfId="2168"/>
    <cellStyle name="Normal 41 3" xfId="25969"/>
    <cellStyle name="Normal 42" xfId="814"/>
    <cellStyle name="Normal 42 2" xfId="2169"/>
    <cellStyle name="Normal 42 3" xfId="25971"/>
    <cellStyle name="Normal 43" xfId="815"/>
    <cellStyle name="Normal 43 2" xfId="2170"/>
    <cellStyle name="Normal 43 3" xfId="25970"/>
    <cellStyle name="Normal 44" xfId="816"/>
    <cellStyle name="Normal 44 2" xfId="2171"/>
    <cellStyle name="Normal 44 3" xfId="25977"/>
    <cellStyle name="Normal 45" xfId="817"/>
    <cellStyle name="Normal 45 2" xfId="25984"/>
    <cellStyle name="Normal 46" xfId="818"/>
    <cellStyle name="Normal 46 2" xfId="26045"/>
    <cellStyle name="Normal 47" xfId="819"/>
    <cellStyle name="Normal 48" xfId="820"/>
    <cellStyle name="Normal 48 2" xfId="2172"/>
    <cellStyle name="Normal 48 3" xfId="26104"/>
    <cellStyle name="Normal 49" xfId="821"/>
    <cellStyle name="Normal 49 2" xfId="2173"/>
    <cellStyle name="Normal 49 3" xfId="26107"/>
    <cellStyle name="Normal 5" xfId="822"/>
    <cellStyle name="Normal 5 10" xfId="32499"/>
    <cellStyle name="Normal 5 12" xfId="25644"/>
    <cellStyle name="Normal 5 2" xfId="823"/>
    <cellStyle name="Normal 5 2 2" xfId="824"/>
    <cellStyle name="Normal 5 2 2 2" xfId="7785"/>
    <cellStyle name="Normal 5 2 3" xfId="14659"/>
    <cellStyle name="Normal 5 2 4" xfId="19355"/>
    <cellStyle name="Normal 5 2 5" xfId="23850"/>
    <cellStyle name="Normal 5 2 6" xfId="24142"/>
    <cellStyle name="Normal 5 2 7" xfId="5246"/>
    <cellStyle name="Normal 5 3" xfId="5406"/>
    <cellStyle name="Normal 5 4" xfId="7654"/>
    <cellStyle name="Normal 5 4 11" xfId="25990"/>
    <cellStyle name="Normal 5 5" xfId="14529"/>
    <cellStyle name="Normal 5 5 11" xfId="26094"/>
    <cellStyle name="Normal 5 6" xfId="19225"/>
    <cellStyle name="Normal 5 7" xfId="23722"/>
    <cellStyle name="Normal 5 8" xfId="24124"/>
    <cellStyle name="Normal 5 9" xfId="5116"/>
    <cellStyle name="Normal 50" xfId="825"/>
    <cellStyle name="Normal 50 2" xfId="2174"/>
    <cellStyle name="Normal 50 3" xfId="26109"/>
    <cellStyle name="Normal 51" xfId="826"/>
    <cellStyle name="Normal 51 2" xfId="2175"/>
    <cellStyle name="Normal 51 3" xfId="26110"/>
    <cellStyle name="Normal 52" xfId="827"/>
    <cellStyle name="Normal 52 2" xfId="2176"/>
    <cellStyle name="Normal 52 3" xfId="26141"/>
    <cellStyle name="Normal 53" xfId="828"/>
    <cellStyle name="Normal 53 2" xfId="2177"/>
    <cellStyle name="Normal 54" xfId="829"/>
    <cellStyle name="Normal 54 2" xfId="2178"/>
    <cellStyle name="Normal 55" xfId="830"/>
    <cellStyle name="Normal 55 2" xfId="2179"/>
    <cellStyle name="Normal 56" xfId="831"/>
    <cellStyle name="Normal 56 2" xfId="2180"/>
    <cellStyle name="Normal 57" xfId="832"/>
    <cellStyle name="Normal 57 2" xfId="2181"/>
    <cellStyle name="Normal 58" xfId="833"/>
    <cellStyle name="Normal 58 2" xfId="2182"/>
    <cellStyle name="Normal 59" xfId="834"/>
    <cellStyle name="Normal 59 2" xfId="2183"/>
    <cellStyle name="Normal 6" xfId="835"/>
    <cellStyle name="Normal 6 10" xfId="836"/>
    <cellStyle name="Normal 6 10 2" xfId="837"/>
    <cellStyle name="Normal 6 10 2 2" xfId="838"/>
    <cellStyle name="Normal 6 10 2 2 2" xfId="2187"/>
    <cellStyle name="Normal 6 10 2 3" xfId="2186"/>
    <cellStyle name="Normal 6 10 2 4" xfId="26561"/>
    <cellStyle name="Normal 6 10 3" xfId="839"/>
    <cellStyle name="Normal 6 10 3 2" xfId="2188"/>
    <cellStyle name="Normal 6 10 4" xfId="2185"/>
    <cellStyle name="Normal 6 10 5" xfId="23771"/>
    <cellStyle name="Normal 6 10 6" xfId="26345"/>
    <cellStyle name="Normal 6 11" xfId="840"/>
    <cellStyle name="Normal 6 11 2" xfId="841"/>
    <cellStyle name="Normal 6 11 2 2" xfId="2190"/>
    <cellStyle name="Normal 6 11 3" xfId="2189"/>
    <cellStyle name="Normal 6 11 4" xfId="24131"/>
    <cellStyle name="Normal 6 11 5" xfId="26417"/>
    <cellStyle name="Normal 6 12" xfId="842"/>
    <cellStyle name="Normal 6 12 2" xfId="2191"/>
    <cellStyle name="Normal 6 13" xfId="1758"/>
    <cellStyle name="Normal 6 13 2" xfId="2856"/>
    <cellStyle name="Normal 6 13 3" xfId="26127"/>
    <cellStyle name="Normal 6 14" xfId="1781"/>
    <cellStyle name="Normal 6 14 2" xfId="2877"/>
    <cellStyle name="Normal 6 15" xfId="2184"/>
    <cellStyle name="Normal 6 16" xfId="5166"/>
    <cellStyle name="Normal 6 17" xfId="24175"/>
    <cellStyle name="Normal 6 18" xfId="24918"/>
    <cellStyle name="Normal 6 2" xfId="843"/>
    <cellStyle name="Normal 6 2 10" xfId="844"/>
    <cellStyle name="Normal 6 2 10 2" xfId="2192"/>
    <cellStyle name="Normal 6 2 11" xfId="5248"/>
    <cellStyle name="Normal 6 2 11 2" xfId="26128"/>
    <cellStyle name="Normal 6 2 12" xfId="24176"/>
    <cellStyle name="Normal 6 2 13" xfId="24919"/>
    <cellStyle name="Normal 6 2 14" xfId="26103"/>
    <cellStyle name="Normal 6 2 2" xfId="845"/>
    <cellStyle name="Normal 6 2 2 10" xfId="2193"/>
    <cellStyle name="Normal 6 2 2 11" xfId="5390"/>
    <cellStyle name="Normal 6 2 2 12" xfId="24177"/>
    <cellStyle name="Normal 6 2 2 13" xfId="24920"/>
    <cellStyle name="Normal 6 2 2 14" xfId="26129"/>
    <cellStyle name="Normal 6 2 2 2" xfId="846"/>
    <cellStyle name="Normal 6 2 2 2 10" xfId="7933"/>
    <cellStyle name="Normal 6 2 2 2 11" xfId="24178"/>
    <cellStyle name="Normal 6 2 2 2 12" xfId="24921"/>
    <cellStyle name="Normal 6 2 2 2 13" xfId="26130"/>
    <cellStyle name="Normal 6 2 2 2 2" xfId="847"/>
    <cellStyle name="Normal 6 2 2 2 2 2" xfId="848"/>
    <cellStyle name="Normal 6 2 2 2 2 2 2" xfId="849"/>
    <cellStyle name="Normal 6 2 2 2 2 2 2 2" xfId="850"/>
    <cellStyle name="Normal 6 2 2 2 2 2 2 2 2" xfId="2198"/>
    <cellStyle name="Normal 6 2 2 2 2 2 2 2 2 2" xfId="24883"/>
    <cellStyle name="Normal 6 2 2 2 2 2 2 2 2 3" xfId="25606"/>
    <cellStyle name="Normal 6 2 2 2 2 2 2 2 3" xfId="24504"/>
    <cellStyle name="Normal 6 2 2 2 2 2 2 2 4" xfId="25249"/>
    <cellStyle name="Normal 6 2 2 2 2 2 2 3" xfId="2197"/>
    <cellStyle name="Normal 6 2 2 2 2 2 2 3 2" xfId="24703"/>
    <cellStyle name="Normal 6 2 2 2 2 2 2 3 3" xfId="25426"/>
    <cellStyle name="Normal 6 2 2 2 2 2 2 4" xfId="24324"/>
    <cellStyle name="Normal 6 2 2 2 2 2 2 5" xfId="25069"/>
    <cellStyle name="Normal 6 2 2 2 2 2 2 6" xfId="26505"/>
    <cellStyle name="Normal 6 2 2 2 2 2 3" xfId="851"/>
    <cellStyle name="Normal 6 2 2 2 2 2 3 2" xfId="2199"/>
    <cellStyle name="Normal 6 2 2 2 2 2 3 2 2" xfId="24795"/>
    <cellStyle name="Normal 6 2 2 2 2 2 3 2 3" xfId="25518"/>
    <cellStyle name="Normal 6 2 2 2 2 2 3 3" xfId="24416"/>
    <cellStyle name="Normal 6 2 2 2 2 2 3 4" xfId="25161"/>
    <cellStyle name="Normal 6 2 2 2 2 2 4" xfId="2196"/>
    <cellStyle name="Normal 6 2 2 2 2 2 4 2" xfId="24615"/>
    <cellStyle name="Normal 6 2 2 2 2 2 4 3" xfId="25338"/>
    <cellStyle name="Normal 6 2 2 2 2 2 5" xfId="24236"/>
    <cellStyle name="Normal 6 2 2 2 2 2 6" xfId="24981"/>
    <cellStyle name="Normal 6 2 2 2 2 2 7" xfId="26289"/>
    <cellStyle name="Normal 6 2 2 2 2 3" xfId="852"/>
    <cellStyle name="Normal 6 2 2 2 2 3 2" xfId="853"/>
    <cellStyle name="Normal 6 2 2 2 2 3 2 2" xfId="854"/>
    <cellStyle name="Normal 6 2 2 2 2 3 2 2 2" xfId="2202"/>
    <cellStyle name="Normal 6 2 2 2 2 3 2 2 3" xfId="24839"/>
    <cellStyle name="Normal 6 2 2 2 2 3 2 2 4" xfId="25562"/>
    <cellStyle name="Normal 6 2 2 2 2 3 2 3" xfId="2201"/>
    <cellStyle name="Normal 6 2 2 2 2 3 2 4" xfId="24460"/>
    <cellStyle name="Normal 6 2 2 2 2 3 2 5" xfId="25205"/>
    <cellStyle name="Normal 6 2 2 2 2 3 2 6" xfId="26577"/>
    <cellStyle name="Normal 6 2 2 2 2 3 3" xfId="855"/>
    <cellStyle name="Normal 6 2 2 2 2 3 3 2" xfId="2203"/>
    <cellStyle name="Normal 6 2 2 2 2 3 3 3" xfId="24659"/>
    <cellStyle name="Normal 6 2 2 2 2 3 3 4" xfId="25382"/>
    <cellStyle name="Normal 6 2 2 2 2 3 4" xfId="2200"/>
    <cellStyle name="Normal 6 2 2 2 2 3 5" xfId="24280"/>
    <cellStyle name="Normal 6 2 2 2 2 3 6" xfId="25025"/>
    <cellStyle name="Normal 6 2 2 2 2 3 7" xfId="26361"/>
    <cellStyle name="Normal 6 2 2 2 2 4" xfId="856"/>
    <cellStyle name="Normal 6 2 2 2 2 4 2" xfId="857"/>
    <cellStyle name="Normal 6 2 2 2 2 4 2 2" xfId="2205"/>
    <cellStyle name="Normal 6 2 2 2 2 4 2 3" xfId="24751"/>
    <cellStyle name="Normal 6 2 2 2 2 4 2 4" xfId="25474"/>
    <cellStyle name="Normal 6 2 2 2 2 4 3" xfId="2204"/>
    <cellStyle name="Normal 6 2 2 2 2 4 4" xfId="24372"/>
    <cellStyle name="Normal 6 2 2 2 2 4 5" xfId="25117"/>
    <cellStyle name="Normal 6 2 2 2 2 4 6" xfId="26433"/>
    <cellStyle name="Normal 6 2 2 2 2 5" xfId="858"/>
    <cellStyle name="Normal 6 2 2 2 2 5 2" xfId="2206"/>
    <cellStyle name="Normal 6 2 2 2 2 5 3" xfId="24571"/>
    <cellStyle name="Normal 6 2 2 2 2 5 4" xfId="25294"/>
    <cellStyle name="Normal 6 2 2 2 2 6" xfId="2195"/>
    <cellStyle name="Normal 6 2 2 2 2 7" xfId="24192"/>
    <cellStyle name="Normal 6 2 2 2 2 8" xfId="24937"/>
    <cellStyle name="Normal 6 2 2 2 2 9" xfId="26149"/>
    <cellStyle name="Normal 6 2 2 2 3" xfId="859"/>
    <cellStyle name="Normal 6 2 2 2 3 2" xfId="860"/>
    <cellStyle name="Normal 6 2 2 2 3 2 2" xfId="861"/>
    <cellStyle name="Normal 6 2 2 2 3 2 2 2" xfId="862"/>
    <cellStyle name="Normal 6 2 2 2 3 2 2 2 2" xfId="2210"/>
    <cellStyle name="Normal 6 2 2 2 3 2 2 2 3" xfId="24870"/>
    <cellStyle name="Normal 6 2 2 2 3 2 2 2 4" xfId="25593"/>
    <cellStyle name="Normal 6 2 2 2 3 2 2 3" xfId="2209"/>
    <cellStyle name="Normal 6 2 2 2 3 2 2 4" xfId="24491"/>
    <cellStyle name="Normal 6 2 2 2 3 2 2 5" xfId="25236"/>
    <cellStyle name="Normal 6 2 2 2 3 2 2 6" xfId="26518"/>
    <cellStyle name="Normal 6 2 2 2 3 2 3" xfId="863"/>
    <cellStyle name="Normal 6 2 2 2 3 2 3 2" xfId="2211"/>
    <cellStyle name="Normal 6 2 2 2 3 2 3 3" xfId="24690"/>
    <cellStyle name="Normal 6 2 2 2 3 2 3 4" xfId="25413"/>
    <cellStyle name="Normal 6 2 2 2 3 2 4" xfId="2208"/>
    <cellStyle name="Normal 6 2 2 2 3 2 5" xfId="24311"/>
    <cellStyle name="Normal 6 2 2 2 3 2 6" xfId="25056"/>
    <cellStyle name="Normal 6 2 2 2 3 2 7" xfId="26302"/>
    <cellStyle name="Normal 6 2 2 2 3 3" xfId="864"/>
    <cellStyle name="Normal 6 2 2 2 3 3 2" xfId="865"/>
    <cellStyle name="Normal 6 2 2 2 3 3 2 2" xfId="866"/>
    <cellStyle name="Normal 6 2 2 2 3 3 2 2 2" xfId="2214"/>
    <cellStyle name="Normal 6 2 2 2 3 3 2 3" xfId="2213"/>
    <cellStyle name="Normal 6 2 2 2 3 3 2 4" xfId="24782"/>
    <cellStyle name="Normal 6 2 2 2 3 3 2 5" xfId="25505"/>
    <cellStyle name="Normal 6 2 2 2 3 3 2 6" xfId="26590"/>
    <cellStyle name="Normal 6 2 2 2 3 3 3" xfId="867"/>
    <cellStyle name="Normal 6 2 2 2 3 3 3 2" xfId="2215"/>
    <cellStyle name="Normal 6 2 2 2 3 3 4" xfId="2212"/>
    <cellStyle name="Normal 6 2 2 2 3 3 5" xfId="24403"/>
    <cellStyle name="Normal 6 2 2 2 3 3 6" xfId="25148"/>
    <cellStyle name="Normal 6 2 2 2 3 3 7" xfId="26374"/>
    <cellStyle name="Normal 6 2 2 2 3 4" xfId="868"/>
    <cellStyle name="Normal 6 2 2 2 3 4 2" xfId="869"/>
    <cellStyle name="Normal 6 2 2 2 3 4 2 2" xfId="2217"/>
    <cellStyle name="Normal 6 2 2 2 3 4 3" xfId="2216"/>
    <cellStyle name="Normal 6 2 2 2 3 4 4" xfId="24602"/>
    <cellStyle name="Normal 6 2 2 2 3 4 5" xfId="25325"/>
    <cellStyle name="Normal 6 2 2 2 3 4 6" xfId="26446"/>
    <cellStyle name="Normal 6 2 2 2 3 5" xfId="870"/>
    <cellStyle name="Normal 6 2 2 2 3 5 2" xfId="2218"/>
    <cellStyle name="Normal 6 2 2 2 3 6" xfId="2207"/>
    <cellStyle name="Normal 6 2 2 2 3 7" xfId="24223"/>
    <cellStyle name="Normal 6 2 2 2 3 8" xfId="24968"/>
    <cellStyle name="Normal 6 2 2 2 3 9" xfId="26162"/>
    <cellStyle name="Normal 6 2 2 2 4" xfId="871"/>
    <cellStyle name="Normal 6 2 2 2 4 2" xfId="872"/>
    <cellStyle name="Normal 6 2 2 2 4 2 2" xfId="873"/>
    <cellStyle name="Normal 6 2 2 2 4 2 2 2" xfId="874"/>
    <cellStyle name="Normal 6 2 2 2 4 2 2 2 2" xfId="2222"/>
    <cellStyle name="Normal 6 2 2 2 4 2 2 3" xfId="2221"/>
    <cellStyle name="Normal 6 2 2 2 4 2 2 4" xfId="24826"/>
    <cellStyle name="Normal 6 2 2 2 4 2 2 5" xfId="25549"/>
    <cellStyle name="Normal 6 2 2 2 4 2 2 6" xfId="26545"/>
    <cellStyle name="Normal 6 2 2 2 4 2 3" xfId="875"/>
    <cellStyle name="Normal 6 2 2 2 4 2 3 2" xfId="2223"/>
    <cellStyle name="Normal 6 2 2 2 4 2 4" xfId="2220"/>
    <cellStyle name="Normal 6 2 2 2 4 2 5" xfId="24447"/>
    <cellStyle name="Normal 6 2 2 2 4 2 6" xfId="25192"/>
    <cellStyle name="Normal 6 2 2 2 4 2 7" xfId="26329"/>
    <cellStyle name="Normal 6 2 2 2 4 3" xfId="876"/>
    <cellStyle name="Normal 6 2 2 2 4 3 2" xfId="877"/>
    <cellStyle name="Normal 6 2 2 2 4 3 2 2" xfId="878"/>
    <cellStyle name="Normal 6 2 2 2 4 3 2 2 2" xfId="2226"/>
    <cellStyle name="Normal 6 2 2 2 4 3 2 3" xfId="2225"/>
    <cellStyle name="Normal 6 2 2 2 4 3 2 4" xfId="26617"/>
    <cellStyle name="Normal 6 2 2 2 4 3 3" xfId="879"/>
    <cellStyle name="Normal 6 2 2 2 4 3 3 2" xfId="2227"/>
    <cellStyle name="Normal 6 2 2 2 4 3 4" xfId="2224"/>
    <cellStyle name="Normal 6 2 2 2 4 3 5" xfId="24646"/>
    <cellStyle name="Normal 6 2 2 2 4 3 6" xfId="25369"/>
    <cellStyle name="Normal 6 2 2 2 4 3 7" xfId="26401"/>
    <cellStyle name="Normal 6 2 2 2 4 4" xfId="880"/>
    <cellStyle name="Normal 6 2 2 2 4 4 2" xfId="881"/>
    <cellStyle name="Normal 6 2 2 2 4 4 2 2" xfId="2229"/>
    <cellStyle name="Normal 6 2 2 2 4 4 3" xfId="2228"/>
    <cellStyle name="Normal 6 2 2 2 4 4 4" xfId="26473"/>
    <cellStyle name="Normal 6 2 2 2 4 5" xfId="882"/>
    <cellStyle name="Normal 6 2 2 2 4 5 2" xfId="2230"/>
    <cellStyle name="Normal 6 2 2 2 4 6" xfId="2219"/>
    <cellStyle name="Normal 6 2 2 2 4 7" xfId="24267"/>
    <cellStyle name="Normal 6 2 2 2 4 8" xfId="25012"/>
    <cellStyle name="Normal 6 2 2 2 4 9" xfId="26257"/>
    <cellStyle name="Normal 6 2 2 2 5" xfId="883"/>
    <cellStyle name="Normal 6 2 2 2 5 2" xfId="884"/>
    <cellStyle name="Normal 6 2 2 2 5 2 2" xfId="885"/>
    <cellStyle name="Normal 6 2 2 2 5 2 2 2" xfId="2233"/>
    <cellStyle name="Normal 6 2 2 2 5 2 3" xfId="2232"/>
    <cellStyle name="Normal 6 2 2 2 5 2 4" xfId="24736"/>
    <cellStyle name="Normal 6 2 2 2 5 2 5" xfId="25459"/>
    <cellStyle name="Normal 6 2 2 2 5 2 6" xfId="26492"/>
    <cellStyle name="Normal 6 2 2 2 5 3" xfId="886"/>
    <cellStyle name="Normal 6 2 2 2 5 3 2" xfId="2234"/>
    <cellStyle name="Normal 6 2 2 2 5 4" xfId="2231"/>
    <cellStyle name="Normal 6 2 2 2 5 5" xfId="24357"/>
    <cellStyle name="Normal 6 2 2 2 5 6" xfId="25102"/>
    <cellStyle name="Normal 6 2 2 2 5 7" xfId="26276"/>
    <cellStyle name="Normal 6 2 2 2 6" xfId="887"/>
    <cellStyle name="Normal 6 2 2 2 6 2" xfId="888"/>
    <cellStyle name="Normal 6 2 2 2 6 2 2" xfId="889"/>
    <cellStyle name="Normal 6 2 2 2 6 2 2 2" xfId="2237"/>
    <cellStyle name="Normal 6 2 2 2 6 2 3" xfId="2236"/>
    <cellStyle name="Normal 6 2 2 2 6 2 4" xfId="26564"/>
    <cellStyle name="Normal 6 2 2 2 6 3" xfId="890"/>
    <cellStyle name="Normal 6 2 2 2 6 3 2" xfId="2238"/>
    <cellStyle name="Normal 6 2 2 2 6 4" xfId="2235"/>
    <cellStyle name="Normal 6 2 2 2 6 5" xfId="24558"/>
    <cellStyle name="Normal 6 2 2 2 6 6" xfId="25281"/>
    <cellStyle name="Normal 6 2 2 2 6 7" xfId="26348"/>
    <cellStyle name="Normal 6 2 2 2 7" xfId="891"/>
    <cellStyle name="Normal 6 2 2 2 7 2" xfId="892"/>
    <cellStyle name="Normal 6 2 2 2 7 2 2" xfId="2240"/>
    <cellStyle name="Normal 6 2 2 2 7 3" xfId="2239"/>
    <cellStyle name="Normal 6 2 2 2 7 4" xfId="26420"/>
    <cellStyle name="Normal 6 2 2 2 8" xfId="893"/>
    <cellStyle name="Normal 6 2 2 2 8 2" xfId="2241"/>
    <cellStyle name="Normal 6 2 2 2 9" xfId="2194"/>
    <cellStyle name="Normal 6 2 2 3" xfId="894"/>
    <cellStyle name="Normal 6 2 2 3 10" xfId="26148"/>
    <cellStyle name="Normal 6 2 2 3 2" xfId="895"/>
    <cellStyle name="Normal 6 2 2 3 2 2" xfId="896"/>
    <cellStyle name="Normal 6 2 2 3 2 2 2" xfId="897"/>
    <cellStyle name="Normal 6 2 2 3 2 2 2 2" xfId="2245"/>
    <cellStyle name="Normal 6 2 2 3 2 2 2 2 2" xfId="24882"/>
    <cellStyle name="Normal 6 2 2 3 2 2 2 2 3" xfId="25605"/>
    <cellStyle name="Normal 6 2 2 3 2 2 2 3" xfId="24503"/>
    <cellStyle name="Normal 6 2 2 3 2 2 2 4" xfId="25248"/>
    <cellStyle name="Normal 6 2 2 3 2 2 3" xfId="2244"/>
    <cellStyle name="Normal 6 2 2 3 2 2 3 2" xfId="24702"/>
    <cellStyle name="Normal 6 2 2 3 2 2 3 3" xfId="25425"/>
    <cellStyle name="Normal 6 2 2 3 2 2 4" xfId="24323"/>
    <cellStyle name="Normal 6 2 2 3 2 2 5" xfId="25068"/>
    <cellStyle name="Normal 6 2 2 3 2 2 6" xfId="26504"/>
    <cellStyle name="Normal 6 2 2 3 2 3" xfId="898"/>
    <cellStyle name="Normal 6 2 2 3 2 3 2" xfId="2246"/>
    <cellStyle name="Normal 6 2 2 3 2 3 2 2" xfId="24794"/>
    <cellStyle name="Normal 6 2 2 3 2 3 2 3" xfId="25517"/>
    <cellStyle name="Normal 6 2 2 3 2 3 3" xfId="24415"/>
    <cellStyle name="Normal 6 2 2 3 2 3 4" xfId="25160"/>
    <cellStyle name="Normal 6 2 2 3 2 4" xfId="2243"/>
    <cellStyle name="Normal 6 2 2 3 2 4 2" xfId="24614"/>
    <cellStyle name="Normal 6 2 2 3 2 4 3" xfId="25337"/>
    <cellStyle name="Normal 6 2 2 3 2 5" xfId="24235"/>
    <cellStyle name="Normal 6 2 2 3 2 6" xfId="24980"/>
    <cellStyle name="Normal 6 2 2 3 2 7" xfId="26288"/>
    <cellStyle name="Normal 6 2 2 3 3" xfId="899"/>
    <cellStyle name="Normal 6 2 2 3 3 2" xfId="900"/>
    <cellStyle name="Normal 6 2 2 3 3 2 2" xfId="901"/>
    <cellStyle name="Normal 6 2 2 3 3 2 2 2" xfId="2249"/>
    <cellStyle name="Normal 6 2 2 3 3 2 2 3" xfId="24838"/>
    <cellStyle name="Normal 6 2 2 3 3 2 2 4" xfId="25561"/>
    <cellStyle name="Normal 6 2 2 3 3 2 3" xfId="2248"/>
    <cellStyle name="Normal 6 2 2 3 3 2 4" xfId="24459"/>
    <cellStyle name="Normal 6 2 2 3 3 2 5" xfId="25204"/>
    <cellStyle name="Normal 6 2 2 3 3 2 6" xfId="26576"/>
    <cellStyle name="Normal 6 2 2 3 3 3" xfId="902"/>
    <cellStyle name="Normal 6 2 2 3 3 3 2" xfId="2250"/>
    <cellStyle name="Normal 6 2 2 3 3 3 3" xfId="24658"/>
    <cellStyle name="Normal 6 2 2 3 3 3 4" xfId="25381"/>
    <cellStyle name="Normal 6 2 2 3 3 4" xfId="2247"/>
    <cellStyle name="Normal 6 2 2 3 3 5" xfId="24279"/>
    <cellStyle name="Normal 6 2 2 3 3 6" xfId="25024"/>
    <cellStyle name="Normal 6 2 2 3 3 7" xfId="26360"/>
    <cellStyle name="Normal 6 2 2 3 4" xfId="903"/>
    <cellStyle name="Normal 6 2 2 3 4 2" xfId="904"/>
    <cellStyle name="Normal 6 2 2 3 4 2 2" xfId="2252"/>
    <cellStyle name="Normal 6 2 2 3 4 2 3" xfId="24750"/>
    <cellStyle name="Normal 6 2 2 3 4 2 4" xfId="25473"/>
    <cellStyle name="Normal 6 2 2 3 4 3" xfId="2251"/>
    <cellStyle name="Normal 6 2 2 3 4 4" xfId="24371"/>
    <cellStyle name="Normal 6 2 2 3 4 5" xfId="25116"/>
    <cellStyle name="Normal 6 2 2 3 4 6" xfId="26432"/>
    <cellStyle name="Normal 6 2 2 3 5" xfId="905"/>
    <cellStyle name="Normal 6 2 2 3 5 2" xfId="2253"/>
    <cellStyle name="Normal 6 2 2 3 5 3" xfId="24570"/>
    <cellStyle name="Normal 6 2 2 3 5 4" xfId="25293"/>
    <cellStyle name="Normal 6 2 2 3 6" xfId="2242"/>
    <cellStyle name="Normal 6 2 2 3 7" xfId="14807"/>
    <cellStyle name="Normal 6 2 2 3 8" xfId="24191"/>
    <cellStyle name="Normal 6 2 2 3 9" xfId="24936"/>
    <cellStyle name="Normal 6 2 2 4" xfId="906"/>
    <cellStyle name="Normal 6 2 2 4 10" xfId="26161"/>
    <cellStyle name="Normal 6 2 2 4 2" xfId="907"/>
    <cellStyle name="Normal 6 2 2 4 2 2" xfId="908"/>
    <cellStyle name="Normal 6 2 2 4 2 2 2" xfId="909"/>
    <cellStyle name="Normal 6 2 2 4 2 2 2 2" xfId="2257"/>
    <cellStyle name="Normal 6 2 2 4 2 2 2 3" xfId="24869"/>
    <cellStyle name="Normal 6 2 2 4 2 2 2 4" xfId="25592"/>
    <cellStyle name="Normal 6 2 2 4 2 2 3" xfId="2256"/>
    <cellStyle name="Normal 6 2 2 4 2 2 4" xfId="24490"/>
    <cellStyle name="Normal 6 2 2 4 2 2 5" xfId="25235"/>
    <cellStyle name="Normal 6 2 2 4 2 2 6" xfId="26517"/>
    <cellStyle name="Normal 6 2 2 4 2 3" xfId="910"/>
    <cellStyle name="Normal 6 2 2 4 2 3 2" xfId="2258"/>
    <cellStyle name="Normal 6 2 2 4 2 3 3" xfId="24689"/>
    <cellStyle name="Normal 6 2 2 4 2 3 4" xfId="25412"/>
    <cellStyle name="Normal 6 2 2 4 2 4" xfId="2255"/>
    <cellStyle name="Normal 6 2 2 4 2 5" xfId="24310"/>
    <cellStyle name="Normal 6 2 2 4 2 6" xfId="25055"/>
    <cellStyle name="Normal 6 2 2 4 2 7" xfId="26301"/>
    <cellStyle name="Normal 6 2 2 4 3" xfId="911"/>
    <cellStyle name="Normal 6 2 2 4 3 2" xfId="912"/>
    <cellStyle name="Normal 6 2 2 4 3 2 2" xfId="913"/>
    <cellStyle name="Normal 6 2 2 4 3 2 2 2" xfId="2261"/>
    <cellStyle name="Normal 6 2 2 4 3 2 3" xfId="2260"/>
    <cellStyle name="Normal 6 2 2 4 3 2 4" xfId="24781"/>
    <cellStyle name="Normal 6 2 2 4 3 2 5" xfId="25504"/>
    <cellStyle name="Normal 6 2 2 4 3 2 6" xfId="26589"/>
    <cellStyle name="Normal 6 2 2 4 3 3" xfId="914"/>
    <cellStyle name="Normal 6 2 2 4 3 3 2" xfId="2262"/>
    <cellStyle name="Normal 6 2 2 4 3 4" xfId="2259"/>
    <cellStyle name="Normal 6 2 2 4 3 5" xfId="24402"/>
    <cellStyle name="Normal 6 2 2 4 3 6" xfId="25147"/>
    <cellStyle name="Normal 6 2 2 4 3 7" xfId="26373"/>
    <cellStyle name="Normal 6 2 2 4 4" xfId="915"/>
    <cellStyle name="Normal 6 2 2 4 4 2" xfId="916"/>
    <cellStyle name="Normal 6 2 2 4 4 2 2" xfId="2264"/>
    <cellStyle name="Normal 6 2 2 4 4 3" xfId="2263"/>
    <cellStyle name="Normal 6 2 2 4 4 4" xfId="24601"/>
    <cellStyle name="Normal 6 2 2 4 4 5" xfId="25324"/>
    <cellStyle name="Normal 6 2 2 4 4 6" xfId="26445"/>
    <cellStyle name="Normal 6 2 2 4 5" xfId="917"/>
    <cellStyle name="Normal 6 2 2 4 5 2" xfId="2265"/>
    <cellStyle name="Normal 6 2 2 4 6" xfId="2254"/>
    <cellStyle name="Normal 6 2 2 4 7" xfId="19503"/>
    <cellStyle name="Normal 6 2 2 4 8" xfId="24222"/>
    <cellStyle name="Normal 6 2 2 4 9" xfId="24967"/>
    <cellStyle name="Normal 6 2 2 5" xfId="918"/>
    <cellStyle name="Normal 6 2 2 5 10" xfId="26256"/>
    <cellStyle name="Normal 6 2 2 5 2" xfId="919"/>
    <cellStyle name="Normal 6 2 2 5 2 2" xfId="920"/>
    <cellStyle name="Normal 6 2 2 5 2 2 2" xfId="921"/>
    <cellStyle name="Normal 6 2 2 5 2 2 2 2" xfId="2269"/>
    <cellStyle name="Normal 6 2 2 5 2 2 3" xfId="2268"/>
    <cellStyle name="Normal 6 2 2 5 2 2 4" xfId="24825"/>
    <cellStyle name="Normal 6 2 2 5 2 2 5" xfId="25548"/>
    <cellStyle name="Normal 6 2 2 5 2 2 6" xfId="26544"/>
    <cellStyle name="Normal 6 2 2 5 2 3" xfId="922"/>
    <cellStyle name="Normal 6 2 2 5 2 3 2" xfId="2270"/>
    <cellStyle name="Normal 6 2 2 5 2 4" xfId="2267"/>
    <cellStyle name="Normal 6 2 2 5 2 5" xfId="24446"/>
    <cellStyle name="Normal 6 2 2 5 2 6" xfId="25191"/>
    <cellStyle name="Normal 6 2 2 5 2 7" xfId="26328"/>
    <cellStyle name="Normal 6 2 2 5 3" xfId="923"/>
    <cellStyle name="Normal 6 2 2 5 3 2" xfId="924"/>
    <cellStyle name="Normal 6 2 2 5 3 2 2" xfId="925"/>
    <cellStyle name="Normal 6 2 2 5 3 2 2 2" xfId="2273"/>
    <cellStyle name="Normal 6 2 2 5 3 2 3" xfId="2272"/>
    <cellStyle name="Normal 6 2 2 5 3 2 4" xfId="26616"/>
    <cellStyle name="Normal 6 2 2 5 3 3" xfId="926"/>
    <cellStyle name="Normal 6 2 2 5 3 3 2" xfId="2274"/>
    <cellStyle name="Normal 6 2 2 5 3 4" xfId="2271"/>
    <cellStyle name="Normal 6 2 2 5 3 5" xfId="24645"/>
    <cellStyle name="Normal 6 2 2 5 3 6" xfId="25368"/>
    <cellStyle name="Normal 6 2 2 5 3 7" xfId="26400"/>
    <cellStyle name="Normal 6 2 2 5 4" xfId="927"/>
    <cellStyle name="Normal 6 2 2 5 4 2" xfId="928"/>
    <cellStyle name="Normal 6 2 2 5 4 2 2" xfId="2276"/>
    <cellStyle name="Normal 6 2 2 5 4 3" xfId="2275"/>
    <cellStyle name="Normal 6 2 2 5 4 4" xfId="26472"/>
    <cellStyle name="Normal 6 2 2 5 5" xfId="929"/>
    <cellStyle name="Normal 6 2 2 5 5 2" xfId="2277"/>
    <cellStyle name="Normal 6 2 2 5 6" xfId="2266"/>
    <cellStyle name="Normal 6 2 2 5 7" xfId="23991"/>
    <cellStyle name="Normal 6 2 2 5 8" xfId="24266"/>
    <cellStyle name="Normal 6 2 2 5 9" xfId="25011"/>
    <cellStyle name="Normal 6 2 2 6" xfId="930"/>
    <cellStyle name="Normal 6 2 2 6 2" xfId="931"/>
    <cellStyle name="Normal 6 2 2 6 2 2" xfId="932"/>
    <cellStyle name="Normal 6 2 2 6 2 2 2" xfId="2280"/>
    <cellStyle name="Normal 6 2 2 6 2 3" xfId="2279"/>
    <cellStyle name="Normal 6 2 2 6 2 4" xfId="24735"/>
    <cellStyle name="Normal 6 2 2 6 2 5" xfId="25458"/>
    <cellStyle name="Normal 6 2 2 6 2 6" xfId="26491"/>
    <cellStyle name="Normal 6 2 2 6 3" xfId="933"/>
    <cellStyle name="Normal 6 2 2 6 3 2" xfId="2281"/>
    <cellStyle name="Normal 6 2 2 6 4" xfId="2278"/>
    <cellStyle name="Normal 6 2 2 6 5" xfId="24356"/>
    <cellStyle name="Normal 6 2 2 6 6" xfId="25101"/>
    <cellStyle name="Normal 6 2 2 6 7" xfId="26275"/>
    <cellStyle name="Normal 6 2 2 7" xfId="934"/>
    <cellStyle name="Normal 6 2 2 7 2" xfId="935"/>
    <cellStyle name="Normal 6 2 2 7 2 2" xfId="936"/>
    <cellStyle name="Normal 6 2 2 7 2 2 2" xfId="2284"/>
    <cellStyle name="Normal 6 2 2 7 2 3" xfId="2283"/>
    <cellStyle name="Normal 6 2 2 7 2 4" xfId="26563"/>
    <cellStyle name="Normal 6 2 2 7 3" xfId="937"/>
    <cellStyle name="Normal 6 2 2 7 3 2" xfId="2285"/>
    <cellStyle name="Normal 6 2 2 7 4" xfId="2282"/>
    <cellStyle name="Normal 6 2 2 7 5" xfId="24557"/>
    <cellStyle name="Normal 6 2 2 7 6" xfId="25280"/>
    <cellStyle name="Normal 6 2 2 7 7" xfId="26347"/>
    <cellStyle name="Normal 6 2 2 8" xfId="938"/>
    <cellStyle name="Normal 6 2 2 8 2" xfId="939"/>
    <cellStyle name="Normal 6 2 2 8 2 2" xfId="2287"/>
    <cellStyle name="Normal 6 2 2 8 3" xfId="2286"/>
    <cellStyle name="Normal 6 2 2 8 4" xfId="26419"/>
    <cellStyle name="Normal 6 2 2 9" xfId="940"/>
    <cellStyle name="Normal 6 2 2 9 2" xfId="2288"/>
    <cellStyle name="Normal 6 2 3" xfId="941"/>
    <cellStyle name="Normal 6 2 3 10" xfId="7787"/>
    <cellStyle name="Normal 6 2 3 11" xfId="24179"/>
    <cellStyle name="Normal 6 2 3 12" xfId="24922"/>
    <cellStyle name="Normal 6 2 3 13" xfId="26131"/>
    <cellStyle name="Normal 6 2 3 2" xfId="942"/>
    <cellStyle name="Normal 6 2 3 2 2" xfId="943"/>
    <cellStyle name="Normal 6 2 3 2 2 2" xfId="944"/>
    <cellStyle name="Normal 6 2 3 2 2 2 2" xfId="945"/>
    <cellStyle name="Normal 6 2 3 2 2 2 2 2" xfId="2293"/>
    <cellStyle name="Normal 6 2 3 2 2 2 2 2 2" xfId="24884"/>
    <cellStyle name="Normal 6 2 3 2 2 2 2 2 3" xfId="25607"/>
    <cellStyle name="Normal 6 2 3 2 2 2 2 3" xfId="24505"/>
    <cellStyle name="Normal 6 2 3 2 2 2 2 4" xfId="25250"/>
    <cellStyle name="Normal 6 2 3 2 2 2 3" xfId="2292"/>
    <cellStyle name="Normal 6 2 3 2 2 2 3 2" xfId="24704"/>
    <cellStyle name="Normal 6 2 3 2 2 2 3 3" xfId="25427"/>
    <cellStyle name="Normal 6 2 3 2 2 2 4" xfId="24325"/>
    <cellStyle name="Normal 6 2 3 2 2 2 5" xfId="25070"/>
    <cellStyle name="Normal 6 2 3 2 2 2 6" xfId="26506"/>
    <cellStyle name="Normal 6 2 3 2 2 3" xfId="946"/>
    <cellStyle name="Normal 6 2 3 2 2 3 2" xfId="2294"/>
    <cellStyle name="Normal 6 2 3 2 2 3 2 2" xfId="24796"/>
    <cellStyle name="Normal 6 2 3 2 2 3 2 3" xfId="25519"/>
    <cellStyle name="Normal 6 2 3 2 2 3 3" xfId="24417"/>
    <cellStyle name="Normal 6 2 3 2 2 3 4" xfId="25162"/>
    <cellStyle name="Normal 6 2 3 2 2 4" xfId="2291"/>
    <cellStyle name="Normal 6 2 3 2 2 4 2" xfId="24616"/>
    <cellStyle name="Normal 6 2 3 2 2 4 3" xfId="25339"/>
    <cellStyle name="Normal 6 2 3 2 2 5" xfId="24237"/>
    <cellStyle name="Normal 6 2 3 2 2 6" xfId="24982"/>
    <cellStyle name="Normal 6 2 3 2 2 7" xfId="26290"/>
    <cellStyle name="Normal 6 2 3 2 3" xfId="947"/>
    <cellStyle name="Normal 6 2 3 2 3 2" xfId="948"/>
    <cellStyle name="Normal 6 2 3 2 3 2 2" xfId="949"/>
    <cellStyle name="Normal 6 2 3 2 3 2 2 2" xfId="2297"/>
    <cellStyle name="Normal 6 2 3 2 3 2 2 3" xfId="24840"/>
    <cellStyle name="Normal 6 2 3 2 3 2 2 4" xfId="25563"/>
    <cellStyle name="Normal 6 2 3 2 3 2 3" xfId="2296"/>
    <cellStyle name="Normal 6 2 3 2 3 2 4" xfId="24461"/>
    <cellStyle name="Normal 6 2 3 2 3 2 5" xfId="25206"/>
    <cellStyle name="Normal 6 2 3 2 3 2 6" xfId="26578"/>
    <cellStyle name="Normal 6 2 3 2 3 3" xfId="950"/>
    <cellStyle name="Normal 6 2 3 2 3 3 2" xfId="2298"/>
    <cellStyle name="Normal 6 2 3 2 3 3 3" xfId="24660"/>
    <cellStyle name="Normal 6 2 3 2 3 3 4" xfId="25383"/>
    <cellStyle name="Normal 6 2 3 2 3 4" xfId="2295"/>
    <cellStyle name="Normal 6 2 3 2 3 5" xfId="24281"/>
    <cellStyle name="Normal 6 2 3 2 3 6" xfId="25026"/>
    <cellStyle name="Normal 6 2 3 2 3 7" xfId="26362"/>
    <cellStyle name="Normal 6 2 3 2 4" xfId="951"/>
    <cellStyle name="Normal 6 2 3 2 4 2" xfId="952"/>
    <cellStyle name="Normal 6 2 3 2 4 2 2" xfId="2300"/>
    <cellStyle name="Normal 6 2 3 2 4 2 3" xfId="24752"/>
    <cellStyle name="Normal 6 2 3 2 4 2 4" xfId="25475"/>
    <cellStyle name="Normal 6 2 3 2 4 3" xfId="2299"/>
    <cellStyle name="Normal 6 2 3 2 4 4" xfId="24373"/>
    <cellStyle name="Normal 6 2 3 2 4 5" xfId="25118"/>
    <cellStyle name="Normal 6 2 3 2 4 6" xfId="26434"/>
    <cellStyle name="Normal 6 2 3 2 5" xfId="953"/>
    <cellStyle name="Normal 6 2 3 2 5 2" xfId="2301"/>
    <cellStyle name="Normal 6 2 3 2 5 3" xfId="24572"/>
    <cellStyle name="Normal 6 2 3 2 5 4" xfId="25295"/>
    <cellStyle name="Normal 6 2 3 2 6" xfId="2290"/>
    <cellStyle name="Normal 6 2 3 2 7" xfId="24193"/>
    <cellStyle name="Normal 6 2 3 2 8" xfId="24938"/>
    <cellStyle name="Normal 6 2 3 2 9" xfId="26150"/>
    <cellStyle name="Normal 6 2 3 3" xfId="954"/>
    <cellStyle name="Normal 6 2 3 3 2" xfId="955"/>
    <cellStyle name="Normal 6 2 3 3 2 2" xfId="956"/>
    <cellStyle name="Normal 6 2 3 3 2 2 2" xfId="957"/>
    <cellStyle name="Normal 6 2 3 3 2 2 2 2" xfId="2305"/>
    <cellStyle name="Normal 6 2 3 3 2 2 2 3" xfId="24871"/>
    <cellStyle name="Normal 6 2 3 3 2 2 2 4" xfId="25594"/>
    <cellStyle name="Normal 6 2 3 3 2 2 3" xfId="2304"/>
    <cellStyle name="Normal 6 2 3 3 2 2 4" xfId="24492"/>
    <cellStyle name="Normal 6 2 3 3 2 2 5" xfId="25237"/>
    <cellStyle name="Normal 6 2 3 3 2 2 6" xfId="26519"/>
    <cellStyle name="Normal 6 2 3 3 2 3" xfId="958"/>
    <cellStyle name="Normal 6 2 3 3 2 3 2" xfId="2306"/>
    <cellStyle name="Normal 6 2 3 3 2 3 3" xfId="24691"/>
    <cellStyle name="Normal 6 2 3 3 2 3 4" xfId="25414"/>
    <cellStyle name="Normal 6 2 3 3 2 4" xfId="2303"/>
    <cellStyle name="Normal 6 2 3 3 2 5" xfId="24312"/>
    <cellStyle name="Normal 6 2 3 3 2 6" xfId="25057"/>
    <cellStyle name="Normal 6 2 3 3 2 7" xfId="26303"/>
    <cellStyle name="Normal 6 2 3 3 3" xfId="959"/>
    <cellStyle name="Normal 6 2 3 3 3 2" xfId="960"/>
    <cellStyle name="Normal 6 2 3 3 3 2 2" xfId="961"/>
    <cellStyle name="Normal 6 2 3 3 3 2 2 2" xfId="2309"/>
    <cellStyle name="Normal 6 2 3 3 3 2 3" xfId="2308"/>
    <cellStyle name="Normal 6 2 3 3 3 2 4" xfId="24783"/>
    <cellStyle name="Normal 6 2 3 3 3 2 5" xfId="25506"/>
    <cellStyle name="Normal 6 2 3 3 3 2 6" xfId="26591"/>
    <cellStyle name="Normal 6 2 3 3 3 3" xfId="962"/>
    <cellStyle name="Normal 6 2 3 3 3 3 2" xfId="2310"/>
    <cellStyle name="Normal 6 2 3 3 3 4" xfId="2307"/>
    <cellStyle name="Normal 6 2 3 3 3 5" xfId="24404"/>
    <cellStyle name="Normal 6 2 3 3 3 6" xfId="25149"/>
    <cellStyle name="Normal 6 2 3 3 3 7" xfId="26375"/>
    <cellStyle name="Normal 6 2 3 3 4" xfId="963"/>
    <cellStyle name="Normal 6 2 3 3 4 2" xfId="964"/>
    <cellStyle name="Normal 6 2 3 3 4 2 2" xfId="2312"/>
    <cellStyle name="Normal 6 2 3 3 4 3" xfId="2311"/>
    <cellStyle name="Normal 6 2 3 3 4 4" xfId="24603"/>
    <cellStyle name="Normal 6 2 3 3 4 5" xfId="25326"/>
    <cellStyle name="Normal 6 2 3 3 4 6" xfId="26447"/>
    <cellStyle name="Normal 6 2 3 3 5" xfId="965"/>
    <cellStyle name="Normal 6 2 3 3 5 2" xfId="2313"/>
    <cellStyle name="Normal 6 2 3 3 6" xfId="2302"/>
    <cellStyle name="Normal 6 2 3 3 7" xfId="24224"/>
    <cellStyle name="Normal 6 2 3 3 8" xfId="24969"/>
    <cellStyle name="Normal 6 2 3 3 9" xfId="26163"/>
    <cellStyle name="Normal 6 2 3 4" xfId="966"/>
    <cellStyle name="Normal 6 2 3 4 2" xfId="967"/>
    <cellStyle name="Normal 6 2 3 4 2 2" xfId="968"/>
    <cellStyle name="Normal 6 2 3 4 2 2 2" xfId="969"/>
    <cellStyle name="Normal 6 2 3 4 2 2 2 2" xfId="2317"/>
    <cellStyle name="Normal 6 2 3 4 2 2 3" xfId="2316"/>
    <cellStyle name="Normal 6 2 3 4 2 2 4" xfId="24827"/>
    <cellStyle name="Normal 6 2 3 4 2 2 5" xfId="25550"/>
    <cellStyle name="Normal 6 2 3 4 2 2 6" xfId="26546"/>
    <cellStyle name="Normal 6 2 3 4 2 3" xfId="970"/>
    <cellStyle name="Normal 6 2 3 4 2 3 2" xfId="2318"/>
    <cellStyle name="Normal 6 2 3 4 2 4" xfId="2315"/>
    <cellStyle name="Normal 6 2 3 4 2 5" xfId="24448"/>
    <cellStyle name="Normal 6 2 3 4 2 6" xfId="25193"/>
    <cellStyle name="Normal 6 2 3 4 2 7" xfId="26330"/>
    <cellStyle name="Normal 6 2 3 4 3" xfId="971"/>
    <cellStyle name="Normal 6 2 3 4 3 2" xfId="972"/>
    <cellStyle name="Normal 6 2 3 4 3 2 2" xfId="973"/>
    <cellStyle name="Normal 6 2 3 4 3 2 2 2" xfId="2321"/>
    <cellStyle name="Normal 6 2 3 4 3 2 3" xfId="2320"/>
    <cellStyle name="Normal 6 2 3 4 3 2 4" xfId="26618"/>
    <cellStyle name="Normal 6 2 3 4 3 3" xfId="974"/>
    <cellStyle name="Normal 6 2 3 4 3 3 2" xfId="2322"/>
    <cellStyle name="Normal 6 2 3 4 3 4" xfId="2319"/>
    <cellStyle name="Normal 6 2 3 4 3 5" xfId="24647"/>
    <cellStyle name="Normal 6 2 3 4 3 6" xfId="25370"/>
    <cellStyle name="Normal 6 2 3 4 3 7" xfId="26402"/>
    <cellStyle name="Normal 6 2 3 4 4" xfId="975"/>
    <cellStyle name="Normal 6 2 3 4 4 2" xfId="976"/>
    <cellStyle name="Normal 6 2 3 4 4 2 2" xfId="2324"/>
    <cellStyle name="Normal 6 2 3 4 4 3" xfId="2323"/>
    <cellStyle name="Normal 6 2 3 4 4 4" xfId="26474"/>
    <cellStyle name="Normal 6 2 3 4 5" xfId="977"/>
    <cellStyle name="Normal 6 2 3 4 5 2" xfId="2325"/>
    <cellStyle name="Normal 6 2 3 4 6" xfId="2314"/>
    <cellStyle name="Normal 6 2 3 4 7" xfId="24268"/>
    <cellStyle name="Normal 6 2 3 4 8" xfId="25013"/>
    <cellStyle name="Normal 6 2 3 4 9" xfId="26258"/>
    <cellStyle name="Normal 6 2 3 5" xfId="978"/>
    <cellStyle name="Normal 6 2 3 5 2" xfId="979"/>
    <cellStyle name="Normal 6 2 3 5 2 2" xfId="980"/>
    <cellStyle name="Normal 6 2 3 5 2 2 2" xfId="2328"/>
    <cellStyle name="Normal 6 2 3 5 2 3" xfId="2327"/>
    <cellStyle name="Normal 6 2 3 5 2 4" xfId="24737"/>
    <cellStyle name="Normal 6 2 3 5 2 5" xfId="25460"/>
    <cellStyle name="Normal 6 2 3 5 2 6" xfId="26493"/>
    <cellStyle name="Normal 6 2 3 5 3" xfId="981"/>
    <cellStyle name="Normal 6 2 3 5 3 2" xfId="2329"/>
    <cellStyle name="Normal 6 2 3 5 4" xfId="2326"/>
    <cellStyle name="Normal 6 2 3 5 5" xfId="24358"/>
    <cellStyle name="Normal 6 2 3 5 6" xfId="25103"/>
    <cellStyle name="Normal 6 2 3 5 7" xfId="26277"/>
    <cellStyle name="Normal 6 2 3 6" xfId="982"/>
    <cellStyle name="Normal 6 2 3 6 2" xfId="983"/>
    <cellStyle name="Normal 6 2 3 6 2 2" xfId="984"/>
    <cellStyle name="Normal 6 2 3 6 2 2 2" xfId="2332"/>
    <cellStyle name="Normal 6 2 3 6 2 3" xfId="2331"/>
    <cellStyle name="Normal 6 2 3 6 2 4" xfId="26565"/>
    <cellStyle name="Normal 6 2 3 6 3" xfId="985"/>
    <cellStyle name="Normal 6 2 3 6 3 2" xfId="2333"/>
    <cellStyle name="Normal 6 2 3 6 4" xfId="2330"/>
    <cellStyle name="Normal 6 2 3 6 5" xfId="24559"/>
    <cellStyle name="Normal 6 2 3 6 6" xfId="25282"/>
    <cellStyle name="Normal 6 2 3 6 7" xfId="26349"/>
    <cellStyle name="Normal 6 2 3 7" xfId="986"/>
    <cellStyle name="Normal 6 2 3 7 2" xfId="987"/>
    <cellStyle name="Normal 6 2 3 7 2 2" xfId="2335"/>
    <cellStyle name="Normal 6 2 3 7 3" xfId="2334"/>
    <cellStyle name="Normal 6 2 3 7 4" xfId="26421"/>
    <cellStyle name="Normal 6 2 3 8" xfId="988"/>
    <cellStyle name="Normal 6 2 3 8 2" xfId="2336"/>
    <cellStyle name="Normal 6 2 3 9" xfId="2289"/>
    <cellStyle name="Normal 6 2 4" xfId="989"/>
    <cellStyle name="Normal 6 2 4 10" xfId="26147"/>
    <cellStyle name="Normal 6 2 4 2" xfId="990"/>
    <cellStyle name="Normal 6 2 4 2 2" xfId="991"/>
    <cellStyle name="Normal 6 2 4 2 2 2" xfId="992"/>
    <cellStyle name="Normal 6 2 4 2 2 2 2" xfId="2340"/>
    <cellStyle name="Normal 6 2 4 2 2 2 2 2" xfId="24881"/>
    <cellStyle name="Normal 6 2 4 2 2 2 2 3" xfId="25604"/>
    <cellStyle name="Normal 6 2 4 2 2 2 3" xfId="24502"/>
    <cellStyle name="Normal 6 2 4 2 2 2 4" xfId="25247"/>
    <cellStyle name="Normal 6 2 4 2 2 3" xfId="2339"/>
    <cellStyle name="Normal 6 2 4 2 2 3 2" xfId="24701"/>
    <cellStyle name="Normal 6 2 4 2 2 3 3" xfId="25424"/>
    <cellStyle name="Normal 6 2 4 2 2 4" xfId="24322"/>
    <cellStyle name="Normal 6 2 4 2 2 5" xfId="25067"/>
    <cellStyle name="Normal 6 2 4 2 2 6" xfId="26503"/>
    <cellStyle name="Normal 6 2 4 2 3" xfId="993"/>
    <cellStyle name="Normal 6 2 4 2 3 2" xfId="2341"/>
    <cellStyle name="Normal 6 2 4 2 3 2 2" xfId="24793"/>
    <cellStyle name="Normal 6 2 4 2 3 2 3" xfId="25516"/>
    <cellStyle name="Normal 6 2 4 2 3 3" xfId="24414"/>
    <cellStyle name="Normal 6 2 4 2 3 4" xfId="25159"/>
    <cellStyle name="Normal 6 2 4 2 4" xfId="2338"/>
    <cellStyle name="Normal 6 2 4 2 4 2" xfId="24613"/>
    <cellStyle name="Normal 6 2 4 2 4 3" xfId="25336"/>
    <cellStyle name="Normal 6 2 4 2 5" xfId="24234"/>
    <cellStyle name="Normal 6 2 4 2 6" xfId="24979"/>
    <cellStyle name="Normal 6 2 4 2 7" xfId="26287"/>
    <cellStyle name="Normal 6 2 4 3" xfId="994"/>
    <cellStyle name="Normal 6 2 4 3 2" xfId="995"/>
    <cellStyle name="Normal 6 2 4 3 2 2" xfId="996"/>
    <cellStyle name="Normal 6 2 4 3 2 2 2" xfId="2344"/>
    <cellStyle name="Normal 6 2 4 3 2 2 3" xfId="24837"/>
    <cellStyle name="Normal 6 2 4 3 2 2 4" xfId="25560"/>
    <cellStyle name="Normal 6 2 4 3 2 3" xfId="2343"/>
    <cellStyle name="Normal 6 2 4 3 2 4" xfId="24458"/>
    <cellStyle name="Normal 6 2 4 3 2 5" xfId="25203"/>
    <cellStyle name="Normal 6 2 4 3 2 6" xfId="26575"/>
    <cellStyle name="Normal 6 2 4 3 3" xfId="997"/>
    <cellStyle name="Normal 6 2 4 3 3 2" xfId="2345"/>
    <cellStyle name="Normal 6 2 4 3 3 3" xfId="24657"/>
    <cellStyle name="Normal 6 2 4 3 3 4" xfId="25380"/>
    <cellStyle name="Normal 6 2 4 3 4" xfId="2342"/>
    <cellStyle name="Normal 6 2 4 3 5" xfId="24278"/>
    <cellStyle name="Normal 6 2 4 3 6" xfId="25023"/>
    <cellStyle name="Normal 6 2 4 3 7" xfId="26359"/>
    <cellStyle name="Normal 6 2 4 4" xfId="998"/>
    <cellStyle name="Normal 6 2 4 4 2" xfId="999"/>
    <cellStyle name="Normal 6 2 4 4 2 2" xfId="2347"/>
    <cellStyle name="Normal 6 2 4 4 2 3" xfId="24749"/>
    <cellStyle name="Normal 6 2 4 4 2 4" xfId="25472"/>
    <cellStyle name="Normal 6 2 4 4 3" xfId="2346"/>
    <cellStyle name="Normal 6 2 4 4 4" xfId="24370"/>
    <cellStyle name="Normal 6 2 4 4 5" xfId="25115"/>
    <cellStyle name="Normal 6 2 4 4 6" xfId="26431"/>
    <cellStyle name="Normal 6 2 4 5" xfId="1000"/>
    <cellStyle name="Normal 6 2 4 5 2" xfId="2348"/>
    <cellStyle name="Normal 6 2 4 5 3" xfId="24569"/>
    <cellStyle name="Normal 6 2 4 5 4" xfId="25292"/>
    <cellStyle name="Normal 6 2 4 6" xfId="2337"/>
    <cellStyle name="Normal 6 2 4 7" xfId="14661"/>
    <cellStyle name="Normal 6 2 4 8" xfId="24190"/>
    <cellStyle name="Normal 6 2 4 9" xfId="24935"/>
    <cellStyle name="Normal 6 2 5" xfId="1001"/>
    <cellStyle name="Normal 6 2 5 2" xfId="1002"/>
    <cellStyle name="Normal 6 2 5 2 2" xfId="1003"/>
    <cellStyle name="Normal 6 2 5 2 2 2" xfId="1004"/>
    <cellStyle name="Normal 6 2 5 2 2 2 2" xfId="2351"/>
    <cellStyle name="Normal 6 2 5 2 2 3" xfId="2350"/>
    <cellStyle name="Normal 6 2 5 2 2 4" xfId="26516"/>
    <cellStyle name="Normal 6 2 5 2 3" xfId="1005"/>
    <cellStyle name="Normal 6 2 5 2 3 2" xfId="2352"/>
    <cellStyle name="Normal 6 2 5 2 4" xfId="2349"/>
    <cellStyle name="Normal 6 2 5 2 5" xfId="26300"/>
    <cellStyle name="Normal 6 2 5 3" xfId="1006"/>
    <cellStyle name="Normal 6 2 5 3 2" xfId="1007"/>
    <cellStyle name="Normal 6 2 5 3 2 2" xfId="1008"/>
    <cellStyle name="Normal 6 2 5 3 2 2 2" xfId="2355"/>
    <cellStyle name="Normal 6 2 5 3 2 3" xfId="2354"/>
    <cellStyle name="Normal 6 2 5 3 2 4" xfId="26588"/>
    <cellStyle name="Normal 6 2 5 3 3" xfId="1009"/>
    <cellStyle name="Normal 6 2 5 3 3 2" xfId="2356"/>
    <cellStyle name="Normal 6 2 5 3 4" xfId="2353"/>
    <cellStyle name="Normal 6 2 5 3 5" xfId="26372"/>
    <cellStyle name="Normal 6 2 5 4" xfId="1010"/>
    <cellStyle name="Normal 6 2 5 4 2" xfId="1011"/>
    <cellStyle name="Normal 6 2 5 4 2 2" xfId="2358"/>
    <cellStyle name="Normal 6 2 5 4 3" xfId="2357"/>
    <cellStyle name="Normal 6 2 5 4 4" xfId="26444"/>
    <cellStyle name="Normal 6 2 5 5" xfId="1012"/>
    <cellStyle name="Normal 6 2 5 5 2" xfId="2359"/>
    <cellStyle name="Normal 6 2 5 6" xfId="1013"/>
    <cellStyle name="Normal 6 2 5 6 2" xfId="2360"/>
    <cellStyle name="Normal 6 2 5 7" xfId="19357"/>
    <cellStyle name="Normal 6 2 5 8" xfId="26160"/>
    <cellStyle name="Normal 6 2 6" xfId="1014"/>
    <cellStyle name="Normal 6 2 6 10" xfId="26255"/>
    <cellStyle name="Normal 6 2 6 2" xfId="1015"/>
    <cellStyle name="Normal 6 2 6 2 2" xfId="1016"/>
    <cellStyle name="Normal 6 2 6 2 2 2" xfId="1017"/>
    <cellStyle name="Normal 6 2 6 2 2 2 2" xfId="2364"/>
    <cellStyle name="Normal 6 2 6 2 2 2 3" xfId="24868"/>
    <cellStyle name="Normal 6 2 6 2 2 2 4" xfId="25591"/>
    <cellStyle name="Normal 6 2 6 2 2 3" xfId="2363"/>
    <cellStyle name="Normal 6 2 6 2 2 4" xfId="24489"/>
    <cellStyle name="Normal 6 2 6 2 2 5" xfId="25234"/>
    <cellStyle name="Normal 6 2 6 2 2 6" xfId="26543"/>
    <cellStyle name="Normal 6 2 6 2 3" xfId="1018"/>
    <cellStyle name="Normal 6 2 6 2 3 2" xfId="2365"/>
    <cellStyle name="Normal 6 2 6 2 3 3" xfId="24688"/>
    <cellStyle name="Normal 6 2 6 2 3 4" xfId="25411"/>
    <cellStyle name="Normal 6 2 6 2 4" xfId="2362"/>
    <cellStyle name="Normal 6 2 6 2 5" xfId="24309"/>
    <cellStyle name="Normal 6 2 6 2 6" xfId="25054"/>
    <cellStyle name="Normal 6 2 6 2 7" xfId="26327"/>
    <cellStyle name="Normal 6 2 6 3" xfId="1019"/>
    <cellStyle name="Normal 6 2 6 3 2" xfId="1020"/>
    <cellStyle name="Normal 6 2 6 3 2 2" xfId="1021"/>
    <cellStyle name="Normal 6 2 6 3 2 2 2" xfId="2368"/>
    <cellStyle name="Normal 6 2 6 3 2 3" xfId="2367"/>
    <cellStyle name="Normal 6 2 6 3 2 4" xfId="24780"/>
    <cellStyle name="Normal 6 2 6 3 2 5" xfId="25503"/>
    <cellStyle name="Normal 6 2 6 3 2 6" xfId="26615"/>
    <cellStyle name="Normal 6 2 6 3 3" xfId="1022"/>
    <cellStyle name="Normal 6 2 6 3 3 2" xfId="2369"/>
    <cellStyle name="Normal 6 2 6 3 4" xfId="2366"/>
    <cellStyle name="Normal 6 2 6 3 5" xfId="24401"/>
    <cellStyle name="Normal 6 2 6 3 6" xfId="25146"/>
    <cellStyle name="Normal 6 2 6 3 7" xfId="26399"/>
    <cellStyle name="Normal 6 2 6 4" xfId="1023"/>
    <cellStyle name="Normal 6 2 6 4 2" xfId="1024"/>
    <cellStyle name="Normal 6 2 6 4 2 2" xfId="2371"/>
    <cellStyle name="Normal 6 2 6 4 3" xfId="2370"/>
    <cellStyle name="Normal 6 2 6 4 4" xfId="24600"/>
    <cellStyle name="Normal 6 2 6 4 5" xfId="25323"/>
    <cellStyle name="Normal 6 2 6 4 6" xfId="26471"/>
    <cellStyle name="Normal 6 2 6 5" xfId="1025"/>
    <cellStyle name="Normal 6 2 6 5 2" xfId="2372"/>
    <cellStyle name="Normal 6 2 6 6" xfId="2361"/>
    <cellStyle name="Normal 6 2 6 7" xfId="23852"/>
    <cellStyle name="Normal 6 2 6 8" xfId="24221"/>
    <cellStyle name="Normal 6 2 6 9" xfId="24966"/>
    <cellStyle name="Normal 6 2 7" xfId="1026"/>
    <cellStyle name="Normal 6 2 7 2" xfId="1027"/>
    <cellStyle name="Normal 6 2 7 2 2" xfId="1028"/>
    <cellStyle name="Normal 6 2 7 2 2 2" xfId="2375"/>
    <cellStyle name="Normal 6 2 7 2 2 3" xfId="24824"/>
    <cellStyle name="Normal 6 2 7 2 2 4" xfId="25547"/>
    <cellStyle name="Normal 6 2 7 2 3" xfId="2374"/>
    <cellStyle name="Normal 6 2 7 2 4" xfId="24445"/>
    <cellStyle name="Normal 6 2 7 2 5" xfId="25190"/>
    <cellStyle name="Normal 6 2 7 2 6" xfId="26490"/>
    <cellStyle name="Normal 6 2 7 3" xfId="1029"/>
    <cellStyle name="Normal 6 2 7 3 2" xfId="2376"/>
    <cellStyle name="Normal 6 2 7 3 3" xfId="24644"/>
    <cellStyle name="Normal 6 2 7 3 4" xfId="25367"/>
    <cellStyle name="Normal 6 2 7 4" xfId="2373"/>
    <cellStyle name="Normal 6 2 7 5" xfId="24144"/>
    <cellStyle name="Normal 6 2 7 6" xfId="24265"/>
    <cellStyle name="Normal 6 2 7 7" xfId="25010"/>
    <cellStyle name="Normal 6 2 7 8" xfId="26274"/>
    <cellStyle name="Normal 6 2 8" xfId="1030"/>
    <cellStyle name="Normal 6 2 8 2" xfId="1031"/>
    <cellStyle name="Normal 6 2 8 2 2" xfId="1032"/>
    <cellStyle name="Normal 6 2 8 2 2 2" xfId="2379"/>
    <cellStyle name="Normal 6 2 8 2 3" xfId="2378"/>
    <cellStyle name="Normal 6 2 8 2 4" xfId="24734"/>
    <cellStyle name="Normal 6 2 8 2 5" xfId="25457"/>
    <cellStyle name="Normal 6 2 8 2 6" xfId="26562"/>
    <cellStyle name="Normal 6 2 8 3" xfId="1033"/>
    <cellStyle name="Normal 6 2 8 3 2" xfId="2380"/>
    <cellStyle name="Normal 6 2 8 4" xfId="2377"/>
    <cellStyle name="Normal 6 2 8 5" xfId="24355"/>
    <cellStyle name="Normal 6 2 8 6" xfId="25100"/>
    <cellStyle name="Normal 6 2 8 7" xfId="26346"/>
    <cellStyle name="Normal 6 2 9" xfId="1034"/>
    <cellStyle name="Normal 6 2 9 2" xfId="1035"/>
    <cellStyle name="Normal 6 2 9 2 2" xfId="2382"/>
    <cellStyle name="Normal 6 2 9 3" xfId="2381"/>
    <cellStyle name="Normal 6 2 9 4" xfId="24556"/>
    <cellStyle name="Normal 6 2 9 5" xfId="25279"/>
    <cellStyle name="Normal 6 2 9 6" xfId="26418"/>
    <cellStyle name="Normal 6 3" xfId="1036"/>
    <cellStyle name="Normal 6 3 10" xfId="5391"/>
    <cellStyle name="Normal 6 3 10 2" xfId="26132"/>
    <cellStyle name="Normal 6 3 11" xfId="24180"/>
    <cellStyle name="Normal 6 3 12" xfId="24923"/>
    <cellStyle name="Normal 6 3 13" xfId="26096"/>
    <cellStyle name="Normal 6 3 2" xfId="1037"/>
    <cellStyle name="Normal 6 3 2 10" xfId="5392"/>
    <cellStyle name="Normal 6 3 2 11" xfId="24181"/>
    <cellStyle name="Normal 6 3 2 12" xfId="24924"/>
    <cellStyle name="Normal 6 3 2 13" xfId="26133"/>
    <cellStyle name="Normal 6 3 2 2" xfId="1038"/>
    <cellStyle name="Normal 6 3 2 2 10" xfId="26152"/>
    <cellStyle name="Normal 6 3 2 2 2" xfId="1039"/>
    <cellStyle name="Normal 6 3 2 2 2 2" xfId="1040"/>
    <cellStyle name="Normal 6 3 2 2 2 2 2" xfId="1041"/>
    <cellStyle name="Normal 6 3 2 2 2 2 2 2" xfId="2387"/>
    <cellStyle name="Normal 6 3 2 2 2 2 2 2 2" xfId="24886"/>
    <cellStyle name="Normal 6 3 2 2 2 2 2 2 3" xfId="25609"/>
    <cellStyle name="Normal 6 3 2 2 2 2 2 3" xfId="24507"/>
    <cellStyle name="Normal 6 3 2 2 2 2 2 4" xfId="25252"/>
    <cellStyle name="Normal 6 3 2 2 2 2 3" xfId="2386"/>
    <cellStyle name="Normal 6 3 2 2 2 2 3 2" xfId="24706"/>
    <cellStyle name="Normal 6 3 2 2 2 2 3 3" xfId="25429"/>
    <cellStyle name="Normal 6 3 2 2 2 2 4" xfId="24327"/>
    <cellStyle name="Normal 6 3 2 2 2 2 5" xfId="25072"/>
    <cellStyle name="Normal 6 3 2 2 2 2 6" xfId="26508"/>
    <cellStyle name="Normal 6 3 2 2 2 3" xfId="1042"/>
    <cellStyle name="Normal 6 3 2 2 2 3 2" xfId="2388"/>
    <cellStyle name="Normal 6 3 2 2 2 3 2 2" xfId="24798"/>
    <cellStyle name="Normal 6 3 2 2 2 3 2 3" xfId="25521"/>
    <cellStyle name="Normal 6 3 2 2 2 3 3" xfId="24419"/>
    <cellStyle name="Normal 6 3 2 2 2 3 4" xfId="25164"/>
    <cellStyle name="Normal 6 3 2 2 2 4" xfId="2385"/>
    <cellStyle name="Normal 6 3 2 2 2 4 2" xfId="24618"/>
    <cellStyle name="Normal 6 3 2 2 2 4 3" xfId="25341"/>
    <cellStyle name="Normal 6 3 2 2 2 5" xfId="24239"/>
    <cellStyle name="Normal 6 3 2 2 2 6" xfId="24984"/>
    <cellStyle name="Normal 6 3 2 2 2 7" xfId="26292"/>
    <cellStyle name="Normal 6 3 2 2 3" xfId="1043"/>
    <cellStyle name="Normal 6 3 2 2 3 2" xfId="1044"/>
    <cellStyle name="Normal 6 3 2 2 3 2 2" xfId="1045"/>
    <cellStyle name="Normal 6 3 2 2 3 2 2 2" xfId="2391"/>
    <cellStyle name="Normal 6 3 2 2 3 2 2 3" xfId="24842"/>
    <cellStyle name="Normal 6 3 2 2 3 2 2 4" xfId="25565"/>
    <cellStyle name="Normal 6 3 2 2 3 2 3" xfId="2390"/>
    <cellStyle name="Normal 6 3 2 2 3 2 4" xfId="24463"/>
    <cellStyle name="Normal 6 3 2 2 3 2 5" xfId="25208"/>
    <cellStyle name="Normal 6 3 2 2 3 2 6" xfId="26580"/>
    <cellStyle name="Normal 6 3 2 2 3 3" xfId="1046"/>
    <cellStyle name="Normal 6 3 2 2 3 3 2" xfId="2392"/>
    <cellStyle name="Normal 6 3 2 2 3 3 3" xfId="24662"/>
    <cellStyle name="Normal 6 3 2 2 3 3 4" xfId="25385"/>
    <cellStyle name="Normal 6 3 2 2 3 4" xfId="2389"/>
    <cellStyle name="Normal 6 3 2 2 3 5" xfId="24283"/>
    <cellStyle name="Normal 6 3 2 2 3 6" xfId="25028"/>
    <cellStyle name="Normal 6 3 2 2 3 7" xfId="26364"/>
    <cellStyle name="Normal 6 3 2 2 4" xfId="1047"/>
    <cellStyle name="Normal 6 3 2 2 4 2" xfId="1048"/>
    <cellStyle name="Normal 6 3 2 2 4 2 2" xfId="2394"/>
    <cellStyle name="Normal 6 3 2 2 4 2 3" xfId="24754"/>
    <cellStyle name="Normal 6 3 2 2 4 2 4" xfId="25477"/>
    <cellStyle name="Normal 6 3 2 2 4 3" xfId="2393"/>
    <cellStyle name="Normal 6 3 2 2 4 4" xfId="24375"/>
    <cellStyle name="Normal 6 3 2 2 4 5" xfId="25120"/>
    <cellStyle name="Normal 6 3 2 2 4 6" xfId="26436"/>
    <cellStyle name="Normal 6 3 2 2 5" xfId="1049"/>
    <cellStyle name="Normal 6 3 2 2 5 2" xfId="2395"/>
    <cellStyle name="Normal 6 3 2 2 5 3" xfId="24574"/>
    <cellStyle name="Normal 6 3 2 2 5 4" xfId="25297"/>
    <cellStyle name="Normal 6 3 2 2 6" xfId="2384"/>
    <cellStyle name="Normal 6 3 2 2 7" xfId="7935"/>
    <cellStyle name="Normal 6 3 2 2 8" xfId="24195"/>
    <cellStyle name="Normal 6 3 2 2 9" xfId="24940"/>
    <cellStyle name="Normal 6 3 2 3" xfId="1050"/>
    <cellStyle name="Normal 6 3 2 3 10" xfId="26165"/>
    <cellStyle name="Normal 6 3 2 3 2" xfId="1051"/>
    <cellStyle name="Normal 6 3 2 3 2 2" xfId="1052"/>
    <cellStyle name="Normal 6 3 2 3 2 2 2" xfId="1053"/>
    <cellStyle name="Normal 6 3 2 3 2 2 2 2" xfId="2399"/>
    <cellStyle name="Normal 6 3 2 3 2 2 2 3" xfId="24873"/>
    <cellStyle name="Normal 6 3 2 3 2 2 2 4" xfId="25596"/>
    <cellStyle name="Normal 6 3 2 3 2 2 3" xfId="2398"/>
    <cellStyle name="Normal 6 3 2 3 2 2 4" xfId="24494"/>
    <cellStyle name="Normal 6 3 2 3 2 2 5" xfId="25239"/>
    <cellStyle name="Normal 6 3 2 3 2 2 6" xfId="26521"/>
    <cellStyle name="Normal 6 3 2 3 2 3" xfId="1054"/>
    <cellStyle name="Normal 6 3 2 3 2 3 2" xfId="2400"/>
    <cellStyle name="Normal 6 3 2 3 2 3 3" xfId="24693"/>
    <cellStyle name="Normal 6 3 2 3 2 3 4" xfId="25416"/>
    <cellStyle name="Normal 6 3 2 3 2 4" xfId="2397"/>
    <cellStyle name="Normal 6 3 2 3 2 5" xfId="24314"/>
    <cellStyle name="Normal 6 3 2 3 2 6" xfId="25059"/>
    <cellStyle name="Normal 6 3 2 3 2 7" xfId="26305"/>
    <cellStyle name="Normal 6 3 2 3 3" xfId="1055"/>
    <cellStyle name="Normal 6 3 2 3 3 2" xfId="1056"/>
    <cellStyle name="Normal 6 3 2 3 3 2 2" xfId="1057"/>
    <cellStyle name="Normal 6 3 2 3 3 2 2 2" xfId="2403"/>
    <cellStyle name="Normal 6 3 2 3 3 2 3" xfId="2402"/>
    <cellStyle name="Normal 6 3 2 3 3 2 4" xfId="24785"/>
    <cellStyle name="Normal 6 3 2 3 3 2 5" xfId="25508"/>
    <cellStyle name="Normal 6 3 2 3 3 2 6" xfId="26593"/>
    <cellStyle name="Normal 6 3 2 3 3 3" xfId="1058"/>
    <cellStyle name="Normal 6 3 2 3 3 3 2" xfId="2404"/>
    <cellStyle name="Normal 6 3 2 3 3 4" xfId="2401"/>
    <cellStyle name="Normal 6 3 2 3 3 5" xfId="24406"/>
    <cellStyle name="Normal 6 3 2 3 3 6" xfId="25151"/>
    <cellStyle name="Normal 6 3 2 3 3 7" xfId="26377"/>
    <cellStyle name="Normal 6 3 2 3 4" xfId="1059"/>
    <cellStyle name="Normal 6 3 2 3 4 2" xfId="1060"/>
    <cellStyle name="Normal 6 3 2 3 4 2 2" xfId="2406"/>
    <cellStyle name="Normal 6 3 2 3 4 3" xfId="2405"/>
    <cellStyle name="Normal 6 3 2 3 4 4" xfId="24605"/>
    <cellStyle name="Normal 6 3 2 3 4 5" xfId="25328"/>
    <cellStyle name="Normal 6 3 2 3 4 6" xfId="26449"/>
    <cellStyle name="Normal 6 3 2 3 5" xfId="1061"/>
    <cellStyle name="Normal 6 3 2 3 5 2" xfId="2407"/>
    <cellStyle name="Normal 6 3 2 3 6" xfId="2396"/>
    <cellStyle name="Normal 6 3 2 3 7" xfId="14809"/>
    <cellStyle name="Normal 6 3 2 3 8" xfId="24226"/>
    <cellStyle name="Normal 6 3 2 3 9" xfId="24971"/>
    <cellStyle name="Normal 6 3 2 4" xfId="1062"/>
    <cellStyle name="Normal 6 3 2 4 10" xfId="26260"/>
    <cellStyle name="Normal 6 3 2 4 2" xfId="1063"/>
    <cellStyle name="Normal 6 3 2 4 2 2" xfId="1064"/>
    <cellStyle name="Normal 6 3 2 4 2 2 2" xfId="1065"/>
    <cellStyle name="Normal 6 3 2 4 2 2 2 2" xfId="2411"/>
    <cellStyle name="Normal 6 3 2 4 2 2 3" xfId="2410"/>
    <cellStyle name="Normal 6 3 2 4 2 2 4" xfId="24829"/>
    <cellStyle name="Normal 6 3 2 4 2 2 5" xfId="25552"/>
    <cellStyle name="Normal 6 3 2 4 2 2 6" xfId="26548"/>
    <cellStyle name="Normal 6 3 2 4 2 3" xfId="1066"/>
    <cellStyle name="Normal 6 3 2 4 2 3 2" xfId="2412"/>
    <cellStyle name="Normal 6 3 2 4 2 4" xfId="2409"/>
    <cellStyle name="Normal 6 3 2 4 2 5" xfId="24450"/>
    <cellStyle name="Normal 6 3 2 4 2 6" xfId="25195"/>
    <cellStyle name="Normal 6 3 2 4 2 7" xfId="26332"/>
    <cellStyle name="Normal 6 3 2 4 3" xfId="1067"/>
    <cellStyle name="Normal 6 3 2 4 3 2" xfId="1068"/>
    <cellStyle name="Normal 6 3 2 4 3 2 2" xfId="1069"/>
    <cellStyle name="Normal 6 3 2 4 3 2 2 2" xfId="2415"/>
    <cellStyle name="Normal 6 3 2 4 3 2 3" xfId="2414"/>
    <cellStyle name="Normal 6 3 2 4 3 2 4" xfId="26620"/>
    <cellStyle name="Normal 6 3 2 4 3 3" xfId="1070"/>
    <cellStyle name="Normal 6 3 2 4 3 3 2" xfId="2416"/>
    <cellStyle name="Normal 6 3 2 4 3 4" xfId="2413"/>
    <cellStyle name="Normal 6 3 2 4 3 5" xfId="24649"/>
    <cellStyle name="Normal 6 3 2 4 3 6" xfId="25372"/>
    <cellStyle name="Normal 6 3 2 4 3 7" xfId="26404"/>
    <cellStyle name="Normal 6 3 2 4 4" xfId="1071"/>
    <cellStyle name="Normal 6 3 2 4 4 2" xfId="1072"/>
    <cellStyle name="Normal 6 3 2 4 4 2 2" xfId="2418"/>
    <cellStyle name="Normal 6 3 2 4 4 3" xfId="2417"/>
    <cellStyle name="Normal 6 3 2 4 4 4" xfId="26476"/>
    <cellStyle name="Normal 6 3 2 4 5" xfId="1073"/>
    <cellStyle name="Normal 6 3 2 4 5 2" xfId="2419"/>
    <cellStyle name="Normal 6 3 2 4 6" xfId="2408"/>
    <cellStyle name="Normal 6 3 2 4 7" xfId="19505"/>
    <cellStyle name="Normal 6 3 2 4 8" xfId="24270"/>
    <cellStyle name="Normal 6 3 2 4 9" xfId="25015"/>
    <cellStyle name="Normal 6 3 2 5" xfId="1074"/>
    <cellStyle name="Normal 6 3 2 5 2" xfId="1075"/>
    <cellStyle name="Normal 6 3 2 5 2 2" xfId="1076"/>
    <cellStyle name="Normal 6 3 2 5 2 2 2" xfId="2422"/>
    <cellStyle name="Normal 6 3 2 5 2 3" xfId="2421"/>
    <cellStyle name="Normal 6 3 2 5 2 4" xfId="24739"/>
    <cellStyle name="Normal 6 3 2 5 2 5" xfId="25462"/>
    <cellStyle name="Normal 6 3 2 5 2 6" xfId="26495"/>
    <cellStyle name="Normal 6 3 2 5 3" xfId="1077"/>
    <cellStyle name="Normal 6 3 2 5 3 2" xfId="2423"/>
    <cellStyle name="Normal 6 3 2 5 4" xfId="2420"/>
    <cellStyle name="Normal 6 3 2 5 5" xfId="23993"/>
    <cellStyle name="Normal 6 3 2 5 6" xfId="24360"/>
    <cellStyle name="Normal 6 3 2 5 7" xfId="25105"/>
    <cellStyle name="Normal 6 3 2 5 8" xfId="26279"/>
    <cellStyle name="Normal 6 3 2 6" xfId="1078"/>
    <cellStyle name="Normal 6 3 2 6 2" xfId="1079"/>
    <cellStyle name="Normal 6 3 2 6 2 2" xfId="1080"/>
    <cellStyle name="Normal 6 3 2 6 2 2 2" xfId="2426"/>
    <cellStyle name="Normal 6 3 2 6 2 3" xfId="2425"/>
    <cellStyle name="Normal 6 3 2 6 2 4" xfId="26567"/>
    <cellStyle name="Normal 6 3 2 6 3" xfId="1081"/>
    <cellStyle name="Normal 6 3 2 6 3 2" xfId="2427"/>
    <cellStyle name="Normal 6 3 2 6 4" xfId="2424"/>
    <cellStyle name="Normal 6 3 2 6 5" xfId="24561"/>
    <cellStyle name="Normal 6 3 2 6 6" xfId="25284"/>
    <cellStyle name="Normal 6 3 2 6 7" xfId="26351"/>
    <cellStyle name="Normal 6 3 2 7" xfId="1082"/>
    <cellStyle name="Normal 6 3 2 7 2" xfId="1083"/>
    <cellStyle name="Normal 6 3 2 7 2 2" xfId="2429"/>
    <cellStyle name="Normal 6 3 2 7 3" xfId="2428"/>
    <cellStyle name="Normal 6 3 2 7 4" xfId="26423"/>
    <cellStyle name="Normal 6 3 2 8" xfId="1084"/>
    <cellStyle name="Normal 6 3 2 8 2" xfId="2430"/>
    <cellStyle name="Normal 6 3 2 9" xfId="2383"/>
    <cellStyle name="Normal 6 3 3" xfId="1085"/>
    <cellStyle name="Normal 6 3 3 10" xfId="26151"/>
    <cellStyle name="Normal 6 3 3 2" xfId="1086"/>
    <cellStyle name="Normal 6 3 3 2 2" xfId="1087"/>
    <cellStyle name="Normal 6 3 3 2 2 2" xfId="1088"/>
    <cellStyle name="Normal 6 3 3 2 2 2 2" xfId="2434"/>
    <cellStyle name="Normal 6 3 3 2 2 2 2 2" xfId="24885"/>
    <cellStyle name="Normal 6 3 3 2 2 2 2 3" xfId="25608"/>
    <cellStyle name="Normal 6 3 3 2 2 2 3" xfId="24506"/>
    <cellStyle name="Normal 6 3 3 2 2 2 4" xfId="25251"/>
    <cellStyle name="Normal 6 3 3 2 2 3" xfId="2433"/>
    <cellStyle name="Normal 6 3 3 2 2 3 2" xfId="24705"/>
    <cellStyle name="Normal 6 3 3 2 2 3 3" xfId="25428"/>
    <cellStyle name="Normal 6 3 3 2 2 4" xfId="24326"/>
    <cellStyle name="Normal 6 3 3 2 2 5" xfId="25071"/>
    <cellStyle name="Normal 6 3 3 2 2 6" xfId="26507"/>
    <cellStyle name="Normal 6 3 3 2 3" xfId="1089"/>
    <cellStyle name="Normal 6 3 3 2 3 2" xfId="2435"/>
    <cellStyle name="Normal 6 3 3 2 3 2 2" xfId="24797"/>
    <cellStyle name="Normal 6 3 3 2 3 2 3" xfId="25520"/>
    <cellStyle name="Normal 6 3 3 2 3 3" xfId="24418"/>
    <cellStyle name="Normal 6 3 3 2 3 4" xfId="25163"/>
    <cellStyle name="Normal 6 3 3 2 4" xfId="2432"/>
    <cellStyle name="Normal 6 3 3 2 4 2" xfId="24617"/>
    <cellStyle name="Normal 6 3 3 2 4 3" xfId="25340"/>
    <cellStyle name="Normal 6 3 3 2 5" xfId="24238"/>
    <cellStyle name="Normal 6 3 3 2 6" xfId="24983"/>
    <cellStyle name="Normal 6 3 3 2 7" xfId="26291"/>
    <cellStyle name="Normal 6 3 3 3" xfId="1090"/>
    <cellStyle name="Normal 6 3 3 3 2" xfId="1091"/>
    <cellStyle name="Normal 6 3 3 3 2 2" xfId="1092"/>
    <cellStyle name="Normal 6 3 3 3 2 2 2" xfId="2438"/>
    <cellStyle name="Normal 6 3 3 3 2 2 3" xfId="24841"/>
    <cellStyle name="Normal 6 3 3 3 2 2 4" xfId="25564"/>
    <cellStyle name="Normal 6 3 3 3 2 3" xfId="2437"/>
    <cellStyle name="Normal 6 3 3 3 2 4" xfId="24462"/>
    <cellStyle name="Normal 6 3 3 3 2 5" xfId="25207"/>
    <cellStyle name="Normal 6 3 3 3 2 6" xfId="26579"/>
    <cellStyle name="Normal 6 3 3 3 3" xfId="1093"/>
    <cellStyle name="Normal 6 3 3 3 3 2" xfId="2439"/>
    <cellStyle name="Normal 6 3 3 3 3 3" xfId="24661"/>
    <cellStyle name="Normal 6 3 3 3 3 4" xfId="25384"/>
    <cellStyle name="Normal 6 3 3 3 4" xfId="2436"/>
    <cellStyle name="Normal 6 3 3 3 5" xfId="24282"/>
    <cellStyle name="Normal 6 3 3 3 6" xfId="25027"/>
    <cellStyle name="Normal 6 3 3 3 7" xfId="26363"/>
    <cellStyle name="Normal 6 3 3 4" xfId="1094"/>
    <cellStyle name="Normal 6 3 3 4 2" xfId="1095"/>
    <cellStyle name="Normal 6 3 3 4 2 2" xfId="2441"/>
    <cellStyle name="Normal 6 3 3 4 2 3" xfId="24753"/>
    <cellStyle name="Normal 6 3 3 4 2 4" xfId="25476"/>
    <cellStyle name="Normal 6 3 3 4 3" xfId="2440"/>
    <cellStyle name="Normal 6 3 3 4 4" xfId="24374"/>
    <cellStyle name="Normal 6 3 3 4 5" xfId="25119"/>
    <cellStyle name="Normal 6 3 3 4 6" xfId="26435"/>
    <cellStyle name="Normal 6 3 3 5" xfId="1096"/>
    <cellStyle name="Normal 6 3 3 5 2" xfId="2442"/>
    <cellStyle name="Normal 6 3 3 5 3" xfId="24573"/>
    <cellStyle name="Normal 6 3 3 5 4" xfId="25296"/>
    <cellStyle name="Normal 6 3 3 6" xfId="2431"/>
    <cellStyle name="Normal 6 3 3 7" xfId="7934"/>
    <cellStyle name="Normal 6 3 3 8" xfId="24194"/>
    <cellStyle name="Normal 6 3 3 9" xfId="24939"/>
    <cellStyle name="Normal 6 3 4" xfId="1097"/>
    <cellStyle name="Normal 6 3 4 10" xfId="26164"/>
    <cellStyle name="Normal 6 3 4 2" xfId="1098"/>
    <cellStyle name="Normal 6 3 4 2 2" xfId="1099"/>
    <cellStyle name="Normal 6 3 4 2 2 2" xfId="1100"/>
    <cellStyle name="Normal 6 3 4 2 2 2 2" xfId="2446"/>
    <cellStyle name="Normal 6 3 4 2 2 2 3" xfId="24872"/>
    <cellStyle name="Normal 6 3 4 2 2 2 4" xfId="25595"/>
    <cellStyle name="Normal 6 3 4 2 2 3" xfId="2445"/>
    <cellStyle name="Normal 6 3 4 2 2 4" xfId="24493"/>
    <cellStyle name="Normal 6 3 4 2 2 5" xfId="25238"/>
    <cellStyle name="Normal 6 3 4 2 2 6" xfId="26520"/>
    <cellStyle name="Normal 6 3 4 2 3" xfId="1101"/>
    <cellStyle name="Normal 6 3 4 2 3 2" xfId="2447"/>
    <cellStyle name="Normal 6 3 4 2 3 3" xfId="24692"/>
    <cellStyle name="Normal 6 3 4 2 3 4" xfId="25415"/>
    <cellStyle name="Normal 6 3 4 2 4" xfId="2444"/>
    <cellStyle name="Normal 6 3 4 2 5" xfId="24313"/>
    <cellStyle name="Normal 6 3 4 2 6" xfId="25058"/>
    <cellStyle name="Normal 6 3 4 2 7" xfId="26304"/>
    <cellStyle name="Normal 6 3 4 3" xfId="1102"/>
    <cellStyle name="Normal 6 3 4 3 2" xfId="1103"/>
    <cellStyle name="Normal 6 3 4 3 2 2" xfId="1104"/>
    <cellStyle name="Normal 6 3 4 3 2 2 2" xfId="2450"/>
    <cellStyle name="Normal 6 3 4 3 2 3" xfId="2449"/>
    <cellStyle name="Normal 6 3 4 3 2 4" xfId="24784"/>
    <cellStyle name="Normal 6 3 4 3 2 5" xfId="25507"/>
    <cellStyle name="Normal 6 3 4 3 2 6" xfId="26592"/>
    <cellStyle name="Normal 6 3 4 3 3" xfId="1105"/>
    <cellStyle name="Normal 6 3 4 3 3 2" xfId="2451"/>
    <cellStyle name="Normal 6 3 4 3 4" xfId="2448"/>
    <cellStyle name="Normal 6 3 4 3 5" xfId="24405"/>
    <cellStyle name="Normal 6 3 4 3 6" xfId="25150"/>
    <cellStyle name="Normal 6 3 4 3 7" xfId="26376"/>
    <cellStyle name="Normal 6 3 4 4" xfId="1106"/>
    <cellStyle name="Normal 6 3 4 4 2" xfId="1107"/>
    <cellStyle name="Normal 6 3 4 4 2 2" xfId="2453"/>
    <cellStyle name="Normal 6 3 4 4 3" xfId="2452"/>
    <cellStyle name="Normal 6 3 4 4 4" xfId="24604"/>
    <cellStyle name="Normal 6 3 4 4 5" xfId="25327"/>
    <cellStyle name="Normal 6 3 4 4 6" xfId="26448"/>
    <cellStyle name="Normal 6 3 4 5" xfId="1108"/>
    <cellStyle name="Normal 6 3 4 5 2" xfId="2454"/>
    <cellStyle name="Normal 6 3 4 6" xfId="2443"/>
    <cellStyle name="Normal 6 3 4 7" xfId="14808"/>
    <cellStyle name="Normal 6 3 4 8" xfId="24225"/>
    <cellStyle name="Normal 6 3 4 9" xfId="24970"/>
    <cellStyle name="Normal 6 3 5" xfId="1109"/>
    <cellStyle name="Normal 6 3 5 10" xfId="26259"/>
    <cellStyle name="Normal 6 3 5 2" xfId="1110"/>
    <cellStyle name="Normal 6 3 5 2 2" xfId="1111"/>
    <cellStyle name="Normal 6 3 5 2 2 2" xfId="1112"/>
    <cellStyle name="Normal 6 3 5 2 2 2 2" xfId="2458"/>
    <cellStyle name="Normal 6 3 5 2 2 3" xfId="2457"/>
    <cellStyle name="Normal 6 3 5 2 2 4" xfId="24828"/>
    <cellStyle name="Normal 6 3 5 2 2 5" xfId="25551"/>
    <cellStyle name="Normal 6 3 5 2 2 6" xfId="26547"/>
    <cellStyle name="Normal 6 3 5 2 3" xfId="1113"/>
    <cellStyle name="Normal 6 3 5 2 3 2" xfId="2459"/>
    <cellStyle name="Normal 6 3 5 2 4" xfId="2456"/>
    <cellStyle name="Normal 6 3 5 2 5" xfId="24449"/>
    <cellStyle name="Normal 6 3 5 2 6" xfId="25194"/>
    <cellStyle name="Normal 6 3 5 2 7" xfId="26331"/>
    <cellStyle name="Normal 6 3 5 3" xfId="1114"/>
    <cellStyle name="Normal 6 3 5 3 2" xfId="1115"/>
    <cellStyle name="Normal 6 3 5 3 2 2" xfId="1116"/>
    <cellStyle name="Normal 6 3 5 3 2 2 2" xfId="2462"/>
    <cellStyle name="Normal 6 3 5 3 2 3" xfId="2461"/>
    <cellStyle name="Normal 6 3 5 3 2 4" xfId="26619"/>
    <cellStyle name="Normal 6 3 5 3 3" xfId="1117"/>
    <cellStyle name="Normal 6 3 5 3 3 2" xfId="2463"/>
    <cellStyle name="Normal 6 3 5 3 4" xfId="2460"/>
    <cellStyle name="Normal 6 3 5 3 5" xfId="24648"/>
    <cellStyle name="Normal 6 3 5 3 6" xfId="25371"/>
    <cellStyle name="Normal 6 3 5 3 7" xfId="26403"/>
    <cellStyle name="Normal 6 3 5 4" xfId="1118"/>
    <cellStyle name="Normal 6 3 5 4 2" xfId="1119"/>
    <cellStyle name="Normal 6 3 5 4 2 2" xfId="2465"/>
    <cellStyle name="Normal 6 3 5 4 3" xfId="2464"/>
    <cellStyle name="Normal 6 3 5 4 4" xfId="26475"/>
    <cellStyle name="Normal 6 3 5 5" xfId="1120"/>
    <cellStyle name="Normal 6 3 5 5 2" xfId="2466"/>
    <cellStyle name="Normal 6 3 5 6" xfId="2455"/>
    <cellStyle name="Normal 6 3 5 7" xfId="19504"/>
    <cellStyle name="Normal 6 3 5 8" xfId="24269"/>
    <cellStyle name="Normal 6 3 5 9" xfId="25014"/>
    <cellStyle name="Normal 6 3 6" xfId="1121"/>
    <cellStyle name="Normal 6 3 6 2" xfId="1122"/>
    <cellStyle name="Normal 6 3 6 2 2" xfId="1123"/>
    <cellStyle name="Normal 6 3 6 2 2 2" xfId="2469"/>
    <cellStyle name="Normal 6 3 6 2 3" xfId="2468"/>
    <cellStyle name="Normal 6 3 6 2 4" xfId="24738"/>
    <cellStyle name="Normal 6 3 6 2 5" xfId="25461"/>
    <cellStyle name="Normal 6 3 6 2 6" xfId="26494"/>
    <cellStyle name="Normal 6 3 6 3" xfId="1124"/>
    <cellStyle name="Normal 6 3 6 3 2" xfId="2470"/>
    <cellStyle name="Normal 6 3 6 4" xfId="2467"/>
    <cellStyle name="Normal 6 3 6 5" xfId="23992"/>
    <cellStyle name="Normal 6 3 6 6" xfId="24359"/>
    <cellStyle name="Normal 6 3 6 7" xfId="25104"/>
    <cellStyle name="Normal 6 3 6 8" xfId="26278"/>
    <cellStyle name="Normal 6 3 7" xfId="1125"/>
    <cellStyle name="Normal 6 3 7 2" xfId="1126"/>
    <cellStyle name="Normal 6 3 7 2 2" xfId="1127"/>
    <cellStyle name="Normal 6 3 7 2 2 2" xfId="2473"/>
    <cellStyle name="Normal 6 3 7 2 3" xfId="2472"/>
    <cellStyle name="Normal 6 3 7 2 4" xfId="26566"/>
    <cellStyle name="Normal 6 3 7 3" xfId="1128"/>
    <cellStyle name="Normal 6 3 7 3 2" xfId="2474"/>
    <cellStyle name="Normal 6 3 7 4" xfId="2471"/>
    <cellStyle name="Normal 6 3 7 5" xfId="24560"/>
    <cellStyle name="Normal 6 3 7 6" xfId="25283"/>
    <cellStyle name="Normal 6 3 7 7" xfId="26350"/>
    <cellStyle name="Normal 6 3 8" xfId="1129"/>
    <cellStyle name="Normal 6 3 8 2" xfId="1130"/>
    <cellStyle name="Normal 6 3 8 2 2" xfId="2476"/>
    <cellStyle name="Normal 6 3 8 3" xfId="2475"/>
    <cellStyle name="Normal 6 3 8 4" xfId="26422"/>
    <cellStyle name="Normal 6 3 9" xfId="1131"/>
    <cellStyle name="Normal 6 3 9 2" xfId="2477"/>
    <cellStyle name="Normal 6 4" xfId="1132"/>
    <cellStyle name="Normal 6 4 10" xfId="5393"/>
    <cellStyle name="Normal 6 4 11" xfId="24182"/>
    <cellStyle name="Normal 6 4 12" xfId="24925"/>
    <cellStyle name="Normal 6 4 13" xfId="26134"/>
    <cellStyle name="Normal 6 4 2" xfId="1133"/>
    <cellStyle name="Normal 6 4 2 10" xfId="26153"/>
    <cellStyle name="Normal 6 4 2 2" xfId="1134"/>
    <cellStyle name="Normal 6 4 2 2 2" xfId="1135"/>
    <cellStyle name="Normal 6 4 2 2 2 2" xfId="1136"/>
    <cellStyle name="Normal 6 4 2 2 2 2 2" xfId="2482"/>
    <cellStyle name="Normal 6 4 2 2 2 2 2 2" xfId="24887"/>
    <cellStyle name="Normal 6 4 2 2 2 2 2 3" xfId="25610"/>
    <cellStyle name="Normal 6 4 2 2 2 2 3" xfId="24508"/>
    <cellStyle name="Normal 6 4 2 2 2 2 4" xfId="25253"/>
    <cellStyle name="Normal 6 4 2 2 2 3" xfId="2481"/>
    <cellStyle name="Normal 6 4 2 2 2 3 2" xfId="24707"/>
    <cellStyle name="Normal 6 4 2 2 2 3 3" xfId="25430"/>
    <cellStyle name="Normal 6 4 2 2 2 4" xfId="24328"/>
    <cellStyle name="Normal 6 4 2 2 2 5" xfId="25073"/>
    <cellStyle name="Normal 6 4 2 2 2 6" xfId="26509"/>
    <cellStyle name="Normal 6 4 2 2 3" xfId="1137"/>
    <cellStyle name="Normal 6 4 2 2 3 2" xfId="2483"/>
    <cellStyle name="Normal 6 4 2 2 3 2 2" xfId="24799"/>
    <cellStyle name="Normal 6 4 2 2 3 2 3" xfId="25522"/>
    <cellStyle name="Normal 6 4 2 2 3 3" xfId="24420"/>
    <cellStyle name="Normal 6 4 2 2 3 4" xfId="25165"/>
    <cellStyle name="Normal 6 4 2 2 4" xfId="2480"/>
    <cellStyle name="Normal 6 4 2 2 4 2" xfId="24619"/>
    <cellStyle name="Normal 6 4 2 2 4 3" xfId="25342"/>
    <cellStyle name="Normal 6 4 2 2 5" xfId="7937"/>
    <cellStyle name="Normal 6 4 2 2 6" xfId="24240"/>
    <cellStyle name="Normal 6 4 2 2 7" xfId="24985"/>
    <cellStyle name="Normal 6 4 2 2 8" xfId="26293"/>
    <cellStyle name="Normal 6 4 2 3" xfId="1138"/>
    <cellStyle name="Normal 6 4 2 3 2" xfId="1139"/>
    <cellStyle name="Normal 6 4 2 3 2 2" xfId="1140"/>
    <cellStyle name="Normal 6 4 2 3 2 2 2" xfId="2486"/>
    <cellStyle name="Normal 6 4 2 3 2 2 3" xfId="24843"/>
    <cellStyle name="Normal 6 4 2 3 2 2 4" xfId="25566"/>
    <cellStyle name="Normal 6 4 2 3 2 3" xfId="2485"/>
    <cellStyle name="Normal 6 4 2 3 2 4" xfId="24464"/>
    <cellStyle name="Normal 6 4 2 3 2 5" xfId="25209"/>
    <cellStyle name="Normal 6 4 2 3 2 6" xfId="26581"/>
    <cellStyle name="Normal 6 4 2 3 3" xfId="1141"/>
    <cellStyle name="Normal 6 4 2 3 3 2" xfId="2487"/>
    <cellStyle name="Normal 6 4 2 3 3 3" xfId="24663"/>
    <cellStyle name="Normal 6 4 2 3 3 4" xfId="25386"/>
    <cellStyle name="Normal 6 4 2 3 4" xfId="2484"/>
    <cellStyle name="Normal 6 4 2 3 5" xfId="14811"/>
    <cellStyle name="Normal 6 4 2 3 6" xfId="24284"/>
    <cellStyle name="Normal 6 4 2 3 7" xfId="25029"/>
    <cellStyle name="Normal 6 4 2 3 8" xfId="26365"/>
    <cellStyle name="Normal 6 4 2 4" xfId="1142"/>
    <cellStyle name="Normal 6 4 2 4 2" xfId="1143"/>
    <cellStyle name="Normal 6 4 2 4 2 2" xfId="2489"/>
    <cellStyle name="Normal 6 4 2 4 2 3" xfId="24755"/>
    <cellStyle name="Normal 6 4 2 4 2 4" xfId="25478"/>
    <cellStyle name="Normal 6 4 2 4 3" xfId="2488"/>
    <cellStyle name="Normal 6 4 2 4 4" xfId="19507"/>
    <cellStyle name="Normal 6 4 2 4 5" xfId="24376"/>
    <cellStyle name="Normal 6 4 2 4 6" xfId="25121"/>
    <cellStyle name="Normal 6 4 2 4 7" xfId="26437"/>
    <cellStyle name="Normal 6 4 2 5" xfId="1144"/>
    <cellStyle name="Normal 6 4 2 5 2" xfId="2490"/>
    <cellStyle name="Normal 6 4 2 5 3" xfId="23995"/>
    <cellStyle name="Normal 6 4 2 5 4" xfId="24575"/>
    <cellStyle name="Normal 6 4 2 5 5" xfId="25298"/>
    <cellStyle name="Normal 6 4 2 6" xfId="2479"/>
    <cellStyle name="Normal 6 4 2 7" xfId="5394"/>
    <cellStyle name="Normal 6 4 2 8" xfId="24196"/>
    <cellStyle name="Normal 6 4 2 9" xfId="24941"/>
    <cellStyle name="Normal 6 4 3" xfId="1145"/>
    <cellStyle name="Normal 6 4 3 10" xfId="26166"/>
    <cellStyle name="Normal 6 4 3 2" xfId="1146"/>
    <cellStyle name="Normal 6 4 3 2 2" xfId="1147"/>
    <cellStyle name="Normal 6 4 3 2 2 2" xfId="1148"/>
    <cellStyle name="Normal 6 4 3 2 2 2 2" xfId="2494"/>
    <cellStyle name="Normal 6 4 3 2 2 2 3" xfId="24874"/>
    <cellStyle name="Normal 6 4 3 2 2 2 4" xfId="25597"/>
    <cellStyle name="Normal 6 4 3 2 2 3" xfId="2493"/>
    <cellStyle name="Normal 6 4 3 2 2 4" xfId="24495"/>
    <cellStyle name="Normal 6 4 3 2 2 5" xfId="25240"/>
    <cellStyle name="Normal 6 4 3 2 2 6" xfId="26522"/>
    <cellStyle name="Normal 6 4 3 2 3" xfId="1149"/>
    <cellStyle name="Normal 6 4 3 2 3 2" xfId="2495"/>
    <cellStyle name="Normal 6 4 3 2 3 3" xfId="24694"/>
    <cellStyle name="Normal 6 4 3 2 3 4" xfId="25417"/>
    <cellStyle name="Normal 6 4 3 2 4" xfId="2492"/>
    <cellStyle name="Normal 6 4 3 2 5" xfId="24315"/>
    <cellStyle name="Normal 6 4 3 2 6" xfId="25060"/>
    <cellStyle name="Normal 6 4 3 2 7" xfId="26306"/>
    <cellStyle name="Normal 6 4 3 3" xfId="1150"/>
    <cellStyle name="Normal 6 4 3 3 2" xfId="1151"/>
    <cellStyle name="Normal 6 4 3 3 2 2" xfId="1152"/>
    <cellStyle name="Normal 6 4 3 3 2 2 2" xfId="2498"/>
    <cellStyle name="Normal 6 4 3 3 2 3" xfId="2497"/>
    <cellStyle name="Normal 6 4 3 3 2 4" xfId="24786"/>
    <cellStyle name="Normal 6 4 3 3 2 5" xfId="25509"/>
    <cellStyle name="Normal 6 4 3 3 2 6" xfId="26594"/>
    <cellStyle name="Normal 6 4 3 3 3" xfId="1153"/>
    <cellStyle name="Normal 6 4 3 3 3 2" xfId="2499"/>
    <cellStyle name="Normal 6 4 3 3 4" xfId="2496"/>
    <cellStyle name="Normal 6 4 3 3 5" xfId="24407"/>
    <cellStyle name="Normal 6 4 3 3 6" xfId="25152"/>
    <cellStyle name="Normal 6 4 3 3 7" xfId="26378"/>
    <cellStyle name="Normal 6 4 3 4" xfId="1154"/>
    <cellStyle name="Normal 6 4 3 4 2" xfId="1155"/>
    <cellStyle name="Normal 6 4 3 4 2 2" xfId="2501"/>
    <cellStyle name="Normal 6 4 3 4 3" xfId="2500"/>
    <cellStyle name="Normal 6 4 3 4 4" xfId="24606"/>
    <cellStyle name="Normal 6 4 3 4 5" xfId="25329"/>
    <cellStyle name="Normal 6 4 3 4 6" xfId="26450"/>
    <cellStyle name="Normal 6 4 3 5" xfId="1156"/>
    <cellStyle name="Normal 6 4 3 5 2" xfId="2502"/>
    <cellStyle name="Normal 6 4 3 6" xfId="2491"/>
    <cellStyle name="Normal 6 4 3 7" xfId="7936"/>
    <cellStyle name="Normal 6 4 3 8" xfId="24227"/>
    <cellStyle name="Normal 6 4 3 9" xfId="24972"/>
    <cellStyle name="Normal 6 4 4" xfId="1157"/>
    <cellStyle name="Normal 6 4 4 10" xfId="26261"/>
    <cellStyle name="Normal 6 4 4 2" xfId="1158"/>
    <cellStyle name="Normal 6 4 4 2 2" xfId="1159"/>
    <cellStyle name="Normal 6 4 4 2 2 2" xfId="1160"/>
    <cellStyle name="Normal 6 4 4 2 2 2 2" xfId="2506"/>
    <cellStyle name="Normal 6 4 4 2 2 3" xfId="2505"/>
    <cellStyle name="Normal 6 4 4 2 2 4" xfId="24830"/>
    <cellStyle name="Normal 6 4 4 2 2 5" xfId="25553"/>
    <cellStyle name="Normal 6 4 4 2 2 6" xfId="26549"/>
    <cellStyle name="Normal 6 4 4 2 3" xfId="1161"/>
    <cellStyle name="Normal 6 4 4 2 3 2" xfId="2507"/>
    <cellStyle name="Normal 6 4 4 2 4" xfId="2504"/>
    <cellStyle name="Normal 6 4 4 2 5" xfId="24451"/>
    <cellStyle name="Normal 6 4 4 2 6" xfId="25196"/>
    <cellStyle name="Normal 6 4 4 2 7" xfId="26333"/>
    <cellStyle name="Normal 6 4 4 3" xfId="1162"/>
    <cellStyle name="Normal 6 4 4 3 2" xfId="1163"/>
    <cellStyle name="Normal 6 4 4 3 2 2" xfId="1164"/>
    <cellStyle name="Normal 6 4 4 3 2 2 2" xfId="2510"/>
    <cellStyle name="Normal 6 4 4 3 2 3" xfId="2509"/>
    <cellStyle name="Normal 6 4 4 3 2 4" xfId="26621"/>
    <cellStyle name="Normal 6 4 4 3 3" xfId="1165"/>
    <cellStyle name="Normal 6 4 4 3 3 2" xfId="2511"/>
    <cellStyle name="Normal 6 4 4 3 4" xfId="2508"/>
    <cellStyle name="Normal 6 4 4 3 5" xfId="24650"/>
    <cellStyle name="Normal 6 4 4 3 6" xfId="25373"/>
    <cellStyle name="Normal 6 4 4 3 7" xfId="26405"/>
    <cellStyle name="Normal 6 4 4 4" xfId="1166"/>
    <cellStyle name="Normal 6 4 4 4 2" xfId="1167"/>
    <cellStyle name="Normal 6 4 4 4 2 2" xfId="2513"/>
    <cellStyle name="Normal 6 4 4 4 3" xfId="2512"/>
    <cellStyle name="Normal 6 4 4 4 4" xfId="26477"/>
    <cellStyle name="Normal 6 4 4 5" xfId="1168"/>
    <cellStyle name="Normal 6 4 4 5 2" xfId="2514"/>
    <cellStyle name="Normal 6 4 4 6" xfId="2503"/>
    <cellStyle name="Normal 6 4 4 7" xfId="14810"/>
    <cellStyle name="Normal 6 4 4 8" xfId="24271"/>
    <cellStyle name="Normal 6 4 4 9" xfId="25016"/>
    <cellStyle name="Normal 6 4 5" xfId="1169"/>
    <cellStyle name="Normal 6 4 5 2" xfId="1170"/>
    <cellStyle name="Normal 6 4 5 2 2" xfId="1171"/>
    <cellStyle name="Normal 6 4 5 2 2 2" xfId="2517"/>
    <cellStyle name="Normal 6 4 5 2 3" xfId="2516"/>
    <cellStyle name="Normal 6 4 5 2 4" xfId="24740"/>
    <cellStyle name="Normal 6 4 5 2 5" xfId="25463"/>
    <cellStyle name="Normal 6 4 5 2 6" xfId="26496"/>
    <cellStyle name="Normal 6 4 5 3" xfId="1172"/>
    <cellStyle name="Normal 6 4 5 3 2" xfId="2518"/>
    <cellStyle name="Normal 6 4 5 4" xfId="2515"/>
    <cellStyle name="Normal 6 4 5 5" xfId="19506"/>
    <cellStyle name="Normal 6 4 5 6" xfId="24361"/>
    <cellStyle name="Normal 6 4 5 7" xfId="25106"/>
    <cellStyle name="Normal 6 4 5 8" xfId="26280"/>
    <cellStyle name="Normal 6 4 6" xfId="1173"/>
    <cellStyle name="Normal 6 4 6 2" xfId="1174"/>
    <cellStyle name="Normal 6 4 6 2 2" xfId="1175"/>
    <cellStyle name="Normal 6 4 6 2 2 2" xfId="2521"/>
    <cellStyle name="Normal 6 4 6 2 3" xfId="2520"/>
    <cellStyle name="Normal 6 4 6 2 4" xfId="26568"/>
    <cellStyle name="Normal 6 4 6 3" xfId="1176"/>
    <cellStyle name="Normal 6 4 6 3 2" xfId="2522"/>
    <cellStyle name="Normal 6 4 6 4" xfId="2519"/>
    <cellStyle name="Normal 6 4 6 5" xfId="23994"/>
    <cellStyle name="Normal 6 4 6 6" xfId="24562"/>
    <cellStyle name="Normal 6 4 6 7" xfId="25285"/>
    <cellStyle name="Normal 6 4 6 8" xfId="26352"/>
    <cellStyle name="Normal 6 4 7" xfId="1177"/>
    <cellStyle name="Normal 6 4 7 2" xfId="1178"/>
    <cellStyle name="Normal 6 4 7 2 2" xfId="2524"/>
    <cellStyle name="Normal 6 4 7 3" xfId="2523"/>
    <cellStyle name="Normal 6 4 7 4" xfId="26424"/>
    <cellStyle name="Normal 6 4 8" xfId="1179"/>
    <cellStyle name="Normal 6 4 8 2" xfId="2525"/>
    <cellStyle name="Normal 6 4 9" xfId="2478"/>
    <cellStyle name="Normal 6 5" xfId="1180"/>
    <cellStyle name="Normal 6 5 10" xfId="26146"/>
    <cellStyle name="Normal 6 5 2" xfId="1181"/>
    <cellStyle name="Normal 6 5 2 2" xfId="1182"/>
    <cellStyle name="Normal 6 5 2 2 2" xfId="1183"/>
    <cellStyle name="Normal 6 5 2 2 2 2" xfId="2529"/>
    <cellStyle name="Normal 6 5 2 2 2 2 2" xfId="24880"/>
    <cellStyle name="Normal 6 5 2 2 2 2 3" xfId="25603"/>
    <cellStyle name="Normal 6 5 2 2 2 3" xfId="24501"/>
    <cellStyle name="Normal 6 5 2 2 2 4" xfId="25246"/>
    <cellStyle name="Normal 6 5 2 2 3" xfId="2528"/>
    <cellStyle name="Normal 6 5 2 2 3 2" xfId="24700"/>
    <cellStyle name="Normal 6 5 2 2 3 3" xfId="25423"/>
    <cellStyle name="Normal 6 5 2 2 4" xfId="24321"/>
    <cellStyle name="Normal 6 5 2 2 5" xfId="25066"/>
    <cellStyle name="Normal 6 5 2 2 6" xfId="26502"/>
    <cellStyle name="Normal 6 5 2 3" xfId="1184"/>
    <cellStyle name="Normal 6 5 2 3 2" xfId="2530"/>
    <cellStyle name="Normal 6 5 2 3 2 2" xfId="24792"/>
    <cellStyle name="Normal 6 5 2 3 2 3" xfId="25515"/>
    <cellStyle name="Normal 6 5 2 3 3" xfId="24413"/>
    <cellStyle name="Normal 6 5 2 3 4" xfId="25158"/>
    <cellStyle name="Normal 6 5 2 4" xfId="2527"/>
    <cellStyle name="Normal 6 5 2 4 2" xfId="24612"/>
    <cellStyle name="Normal 6 5 2 4 3" xfId="25335"/>
    <cellStyle name="Normal 6 5 2 5" xfId="7938"/>
    <cellStyle name="Normal 6 5 2 6" xfId="24233"/>
    <cellStyle name="Normal 6 5 2 7" xfId="24978"/>
    <cellStyle name="Normal 6 5 2 8" xfId="26286"/>
    <cellStyle name="Normal 6 5 3" xfId="1185"/>
    <cellStyle name="Normal 6 5 3 2" xfId="1186"/>
    <cellStyle name="Normal 6 5 3 2 2" xfId="1187"/>
    <cellStyle name="Normal 6 5 3 2 2 2" xfId="2533"/>
    <cellStyle name="Normal 6 5 3 2 2 3" xfId="24836"/>
    <cellStyle name="Normal 6 5 3 2 2 4" xfId="25559"/>
    <cellStyle name="Normal 6 5 3 2 3" xfId="2532"/>
    <cellStyle name="Normal 6 5 3 2 4" xfId="24457"/>
    <cellStyle name="Normal 6 5 3 2 5" xfId="25202"/>
    <cellStyle name="Normal 6 5 3 2 6" xfId="26574"/>
    <cellStyle name="Normal 6 5 3 3" xfId="1188"/>
    <cellStyle name="Normal 6 5 3 3 2" xfId="2534"/>
    <cellStyle name="Normal 6 5 3 3 3" xfId="24656"/>
    <cellStyle name="Normal 6 5 3 3 4" xfId="25379"/>
    <cellStyle name="Normal 6 5 3 4" xfId="2531"/>
    <cellStyle name="Normal 6 5 3 5" xfId="14812"/>
    <cellStyle name="Normal 6 5 3 6" xfId="24277"/>
    <cellStyle name="Normal 6 5 3 7" xfId="25022"/>
    <cellStyle name="Normal 6 5 3 8" xfId="26358"/>
    <cellStyle name="Normal 6 5 4" xfId="1189"/>
    <cellStyle name="Normal 6 5 4 2" xfId="1190"/>
    <cellStyle name="Normal 6 5 4 2 2" xfId="2536"/>
    <cellStyle name="Normal 6 5 4 2 3" xfId="24748"/>
    <cellStyle name="Normal 6 5 4 2 4" xfId="25471"/>
    <cellStyle name="Normal 6 5 4 3" xfId="2535"/>
    <cellStyle name="Normal 6 5 4 4" xfId="19508"/>
    <cellStyle name="Normal 6 5 4 5" xfId="24369"/>
    <cellStyle name="Normal 6 5 4 6" xfId="25114"/>
    <cellStyle name="Normal 6 5 4 7" xfId="26430"/>
    <cellStyle name="Normal 6 5 5" xfId="1191"/>
    <cellStyle name="Normal 6 5 5 2" xfId="2537"/>
    <cellStyle name="Normal 6 5 5 3" xfId="23996"/>
    <cellStyle name="Normal 6 5 5 4" xfId="24568"/>
    <cellStyle name="Normal 6 5 5 5" xfId="25291"/>
    <cellStyle name="Normal 6 5 6" xfId="2526"/>
    <cellStyle name="Normal 6 5 7" xfId="5395"/>
    <cellStyle name="Normal 6 5 8" xfId="24189"/>
    <cellStyle name="Normal 6 5 9" xfId="24934"/>
    <cellStyle name="Normal 6 6" xfId="1192"/>
    <cellStyle name="Normal 6 6 10" xfId="26159"/>
    <cellStyle name="Normal 6 6 2" xfId="1193"/>
    <cellStyle name="Normal 6 6 2 2" xfId="1194"/>
    <cellStyle name="Normal 6 6 2 2 2" xfId="1195"/>
    <cellStyle name="Normal 6 6 2 2 2 2" xfId="2541"/>
    <cellStyle name="Normal 6 6 2 2 2 3" xfId="24867"/>
    <cellStyle name="Normal 6 6 2 2 2 4" xfId="25590"/>
    <cellStyle name="Normal 6 6 2 2 3" xfId="2540"/>
    <cellStyle name="Normal 6 6 2 2 4" xfId="24488"/>
    <cellStyle name="Normal 6 6 2 2 5" xfId="25233"/>
    <cellStyle name="Normal 6 6 2 2 6" xfId="26515"/>
    <cellStyle name="Normal 6 6 2 3" xfId="1196"/>
    <cellStyle name="Normal 6 6 2 3 2" xfId="2542"/>
    <cellStyle name="Normal 6 6 2 3 3" xfId="24687"/>
    <cellStyle name="Normal 6 6 2 3 4" xfId="25410"/>
    <cellStyle name="Normal 6 6 2 4" xfId="2539"/>
    <cellStyle name="Normal 6 6 2 5" xfId="24308"/>
    <cellStyle name="Normal 6 6 2 6" xfId="25053"/>
    <cellStyle name="Normal 6 6 2 7" xfId="26299"/>
    <cellStyle name="Normal 6 6 3" xfId="1197"/>
    <cellStyle name="Normal 6 6 3 2" xfId="1198"/>
    <cellStyle name="Normal 6 6 3 2 2" xfId="1199"/>
    <cellStyle name="Normal 6 6 3 2 2 2" xfId="2545"/>
    <cellStyle name="Normal 6 6 3 2 3" xfId="2544"/>
    <cellStyle name="Normal 6 6 3 2 4" xfId="24779"/>
    <cellStyle name="Normal 6 6 3 2 5" xfId="25502"/>
    <cellStyle name="Normal 6 6 3 2 6" xfId="26587"/>
    <cellStyle name="Normal 6 6 3 3" xfId="1200"/>
    <cellStyle name="Normal 6 6 3 3 2" xfId="2546"/>
    <cellStyle name="Normal 6 6 3 4" xfId="2543"/>
    <cellStyle name="Normal 6 6 3 5" xfId="24400"/>
    <cellStyle name="Normal 6 6 3 6" xfId="25145"/>
    <cellStyle name="Normal 6 6 3 7" xfId="26371"/>
    <cellStyle name="Normal 6 6 4" xfId="1201"/>
    <cellStyle name="Normal 6 6 4 2" xfId="1202"/>
    <cellStyle name="Normal 6 6 4 2 2" xfId="2548"/>
    <cellStyle name="Normal 6 6 4 3" xfId="2547"/>
    <cellStyle name="Normal 6 6 4 4" xfId="24599"/>
    <cellStyle name="Normal 6 6 4 5" xfId="25322"/>
    <cellStyle name="Normal 6 6 4 6" xfId="26443"/>
    <cellStyle name="Normal 6 6 5" xfId="1203"/>
    <cellStyle name="Normal 6 6 5 2" xfId="2549"/>
    <cellStyle name="Normal 6 6 6" xfId="2538"/>
    <cellStyle name="Normal 6 6 7" xfId="5407"/>
    <cellStyle name="Normal 6 6 8" xfId="24220"/>
    <cellStyle name="Normal 6 6 9" xfId="24965"/>
    <cellStyle name="Normal 6 7" xfId="1204"/>
    <cellStyle name="Normal 6 7 2" xfId="1205"/>
    <cellStyle name="Normal 6 7 2 2" xfId="24823"/>
    <cellStyle name="Normal 6 7 2 2 2" xfId="25546"/>
    <cellStyle name="Normal 6 7 2 3" xfId="24444"/>
    <cellStyle name="Normal 6 7 2 4" xfId="25189"/>
    <cellStyle name="Normal 6 7 3" xfId="2550"/>
    <cellStyle name="Normal 6 7 3 2" xfId="24643"/>
    <cellStyle name="Normal 6 7 3 3" xfId="25366"/>
    <cellStyle name="Normal 6 7 4" xfId="7704"/>
    <cellStyle name="Normal 6 7 5" xfId="24264"/>
    <cellStyle name="Normal 6 7 6" xfId="25009"/>
    <cellStyle name="Normal 6 8" xfId="1206"/>
    <cellStyle name="Normal 6 8 10" xfId="26254"/>
    <cellStyle name="Normal 6 8 2" xfId="1207"/>
    <cellStyle name="Normal 6 8 2 2" xfId="1208"/>
    <cellStyle name="Normal 6 8 2 2 2" xfId="1209"/>
    <cellStyle name="Normal 6 8 2 2 2 2" xfId="2554"/>
    <cellStyle name="Normal 6 8 2 2 3" xfId="2553"/>
    <cellStyle name="Normal 6 8 2 2 4" xfId="26542"/>
    <cellStyle name="Normal 6 8 2 3" xfId="1210"/>
    <cellStyle name="Normal 6 8 2 3 2" xfId="2555"/>
    <cellStyle name="Normal 6 8 2 4" xfId="2552"/>
    <cellStyle name="Normal 6 8 2 5" xfId="24733"/>
    <cellStyle name="Normal 6 8 2 6" xfId="25456"/>
    <cellStyle name="Normal 6 8 2 7" xfId="26326"/>
    <cellStyle name="Normal 6 8 3" xfId="1211"/>
    <cellStyle name="Normal 6 8 3 2" xfId="1212"/>
    <cellStyle name="Normal 6 8 3 2 2" xfId="1213"/>
    <cellStyle name="Normal 6 8 3 2 2 2" xfId="2558"/>
    <cellStyle name="Normal 6 8 3 2 3" xfId="2557"/>
    <cellStyle name="Normal 6 8 3 2 4" xfId="26614"/>
    <cellStyle name="Normal 6 8 3 3" xfId="1214"/>
    <cellStyle name="Normal 6 8 3 3 2" xfId="2559"/>
    <cellStyle name="Normal 6 8 3 4" xfId="2556"/>
    <cellStyle name="Normal 6 8 3 5" xfId="26398"/>
    <cellStyle name="Normal 6 8 4" xfId="1215"/>
    <cellStyle name="Normal 6 8 4 2" xfId="1216"/>
    <cellStyle name="Normal 6 8 4 2 2" xfId="2561"/>
    <cellStyle name="Normal 6 8 4 3" xfId="2560"/>
    <cellStyle name="Normal 6 8 4 4" xfId="26470"/>
    <cellStyle name="Normal 6 8 5" xfId="1217"/>
    <cellStyle name="Normal 6 8 5 2" xfId="2562"/>
    <cellStyle name="Normal 6 8 6" xfId="2551"/>
    <cellStyle name="Normal 6 8 7" xfId="14579"/>
    <cellStyle name="Normal 6 8 8" xfId="24354"/>
    <cellStyle name="Normal 6 8 9" xfId="25099"/>
    <cellStyle name="Normal 6 9" xfId="1218"/>
    <cellStyle name="Normal 6 9 2" xfId="1219"/>
    <cellStyle name="Normal 6 9 2 2" xfId="1220"/>
    <cellStyle name="Normal 6 9 2 2 2" xfId="2565"/>
    <cellStyle name="Normal 6 9 2 3" xfId="2564"/>
    <cellStyle name="Normal 6 9 2 4" xfId="26489"/>
    <cellStyle name="Normal 6 9 3" xfId="1221"/>
    <cellStyle name="Normal 6 9 3 2" xfId="2566"/>
    <cellStyle name="Normal 6 9 4" xfId="2563"/>
    <cellStyle name="Normal 6 9 5" xfId="19275"/>
    <cellStyle name="Normal 6 9 6" xfId="24555"/>
    <cellStyle name="Normal 6 9 7" xfId="25278"/>
    <cellStyle name="Normal 6 9 8" xfId="26273"/>
    <cellStyle name="Normal 60" xfId="1222"/>
    <cellStyle name="Normal 60 2" xfId="2567"/>
    <cellStyle name="Normal 61" xfId="1223"/>
    <cellStyle name="Normal 61 2" xfId="2568"/>
    <cellStyle name="Normal 62" xfId="1224"/>
    <cellStyle name="Normal 62 2" xfId="2569"/>
    <cellStyle name="Normal 63" xfId="1225"/>
    <cellStyle name="Normal 63 2" xfId="2570"/>
    <cellStyle name="Normal 64" xfId="1226"/>
    <cellStyle name="Normal 64 2" xfId="2571"/>
    <cellStyle name="Normal 65" xfId="1227"/>
    <cellStyle name="Normal 65 2" xfId="2572"/>
    <cellStyle name="Normal 66" xfId="1228"/>
    <cellStyle name="Normal 66 2" xfId="2573"/>
    <cellStyle name="Normal 67" xfId="1229"/>
    <cellStyle name="Normal 67 2" xfId="2574"/>
    <cellStyle name="Normal 68" xfId="1230"/>
    <cellStyle name="Normal 68 2" xfId="1759"/>
    <cellStyle name="Normal 68 3" xfId="2575"/>
    <cellStyle name="Normal 69" xfId="1231"/>
    <cellStyle name="Normal 69 2" xfId="2576"/>
    <cellStyle name="Normal 7" xfId="1232"/>
    <cellStyle name="Normal 7 2" xfId="1233"/>
    <cellStyle name="Normal 7 2 2" xfId="1234"/>
    <cellStyle name="Normal 7 2 2 2" xfId="5268"/>
    <cellStyle name="Normal 7 2 2 2 2" xfId="5273"/>
    <cellStyle name="Normal 7 2 2 2 2 2" xfId="5275"/>
    <cellStyle name="Normal 7 2 2 2 2 2 2" xfId="7815"/>
    <cellStyle name="Normal 7 2 2 2 2 2 3" xfId="14689"/>
    <cellStyle name="Normal 7 2 2 2 2 2 4" xfId="19385"/>
    <cellStyle name="Normal 7 2 2 2 2 2 5" xfId="23876"/>
    <cellStyle name="Normal 7 2 2 2 2 3" xfId="7813"/>
    <cellStyle name="Normal 7 2 2 2 2 4" xfId="14687"/>
    <cellStyle name="Normal 7 2 2 2 2 5" xfId="19383"/>
    <cellStyle name="Normal 7 2 2 2 2 6" xfId="23874"/>
    <cellStyle name="Normal 7 2 2 2 3" xfId="7808"/>
    <cellStyle name="Normal 7 2 2 2 4" xfId="14682"/>
    <cellStyle name="Normal 7 2 2 2 5" xfId="19378"/>
    <cellStyle name="Normal 7 2 2 2 6" xfId="23869"/>
    <cellStyle name="Normal 7 2 2 3" xfId="7810"/>
    <cellStyle name="Normal 7 2 2 4" xfId="14684"/>
    <cellStyle name="Normal 7 2 2 5" xfId="19380"/>
    <cellStyle name="Normal 7 2 2 6" xfId="23871"/>
    <cellStyle name="Normal 7 2 2 7" xfId="5270"/>
    <cellStyle name="Normal 7 2 3" xfId="7709"/>
    <cellStyle name="Normal 7 2 3 2" xfId="26171"/>
    <cellStyle name="Normal 7 2 4" xfId="14584"/>
    <cellStyle name="Normal 7 2 5" xfId="19280"/>
    <cellStyle name="Normal 7 2 6" xfId="23776"/>
    <cellStyle name="Normal 7 2 7" xfId="24134"/>
    <cellStyle name="Normal 7 2 8" xfId="5170"/>
    <cellStyle name="Normal 7 2 9" xfId="26085"/>
    <cellStyle name="Normal 7 3" xfId="1760"/>
    <cellStyle name="Normal 7 3 2" xfId="2857"/>
    <cellStyle name="Normal 7 3 3" xfId="5408"/>
    <cellStyle name="Normal 7 4" xfId="1782"/>
    <cellStyle name="Normal 7 4 2" xfId="2878"/>
    <cellStyle name="Normal 7 4 3" xfId="7706"/>
    <cellStyle name="Normal 7 5" xfId="2577"/>
    <cellStyle name="Normal 7 5 2" xfId="14581"/>
    <cellStyle name="Normal 7 5 3" xfId="26135"/>
    <cellStyle name="Normal 7 6" xfId="19277"/>
    <cellStyle name="Normal 7 7" xfId="23773"/>
    <cellStyle name="Normal 7 8" xfId="24132"/>
    <cellStyle name="Normal 7 9" xfId="5167"/>
    <cellStyle name="Normal 70" xfId="1235"/>
    <cellStyle name="Normal 70 2" xfId="2578"/>
    <cellStyle name="Normal 71" xfId="1236"/>
    <cellStyle name="Normal 71 2" xfId="2579"/>
    <cellStyle name="Normal 72" xfId="1237"/>
    <cellStyle name="Normal 72 2" xfId="2580"/>
    <cellStyle name="Normal 73" xfId="1238"/>
    <cellStyle name="Normal 73 2" xfId="2581"/>
    <cellStyle name="Normal 74" xfId="1239"/>
    <cellStyle name="Normal 74 2" xfId="2582"/>
    <cellStyle name="Normal 75" xfId="1240"/>
    <cellStyle name="Normal 75 2" xfId="2583"/>
    <cellStyle name="Normal 76" xfId="1241"/>
    <cellStyle name="Normal 76 2" xfId="2584"/>
    <cellStyle name="Normal 76 3" xfId="26068"/>
    <cellStyle name="Normal 77" xfId="1242"/>
    <cellStyle name="Normal 77 2" xfId="2585"/>
    <cellStyle name="Normal 78" xfId="1243"/>
    <cellStyle name="Normal 78 2" xfId="2586"/>
    <cellStyle name="Normal 79" xfId="1244"/>
    <cellStyle name="Normal 8" xfId="1245"/>
    <cellStyle name="Normal 8 10" xfId="1246"/>
    <cellStyle name="Normal 8 10 2" xfId="1247"/>
    <cellStyle name="Normal 8 11" xfId="1248"/>
    <cellStyle name="Normal 8 12" xfId="1249"/>
    <cellStyle name="Normal 8 13" xfId="1250"/>
    <cellStyle name="Normal 8 13 2" xfId="1251"/>
    <cellStyle name="Normal 8 13 2 2" xfId="1252"/>
    <cellStyle name="Normal 8 13 2 2 2" xfId="1253"/>
    <cellStyle name="Normal 8 13 2 2 2 2" xfId="2590"/>
    <cellStyle name="Normal 8 13 2 2 3" xfId="2589"/>
    <cellStyle name="Normal 8 13 2 2 4" xfId="26550"/>
    <cellStyle name="Normal 8 13 2 3" xfId="1254"/>
    <cellStyle name="Normal 8 13 2 3 2" xfId="2591"/>
    <cellStyle name="Normal 8 13 2 4" xfId="2588"/>
    <cellStyle name="Normal 8 13 2 5" xfId="26334"/>
    <cellStyle name="Normal 8 13 3" xfId="1255"/>
    <cellStyle name="Normal 8 13 3 2" xfId="1256"/>
    <cellStyle name="Normal 8 13 3 2 2" xfId="1257"/>
    <cellStyle name="Normal 8 13 3 2 2 2" xfId="2594"/>
    <cellStyle name="Normal 8 13 3 2 3" xfId="2593"/>
    <cellStyle name="Normal 8 13 3 2 4" xfId="26622"/>
    <cellStyle name="Normal 8 13 3 3" xfId="1258"/>
    <cellStyle name="Normal 8 13 3 3 2" xfId="2595"/>
    <cellStyle name="Normal 8 13 3 4" xfId="2592"/>
    <cellStyle name="Normal 8 13 3 5" xfId="26406"/>
    <cellStyle name="Normal 8 13 4" xfId="1259"/>
    <cellStyle name="Normal 8 13 4 2" xfId="1260"/>
    <cellStyle name="Normal 8 13 4 2 2" xfId="2597"/>
    <cellStyle name="Normal 8 13 4 3" xfId="2596"/>
    <cellStyle name="Normal 8 13 4 4" xfId="26478"/>
    <cellStyle name="Normal 8 13 5" xfId="1261"/>
    <cellStyle name="Normal 8 13 5 2" xfId="2598"/>
    <cellStyle name="Normal 8 13 6" xfId="2587"/>
    <cellStyle name="Normal 8 13 7" xfId="26262"/>
    <cellStyle name="Normal 8 14" xfId="1262"/>
    <cellStyle name="Normal 8 14 2" xfId="1263"/>
    <cellStyle name="Normal 8 14 2 2" xfId="1264"/>
    <cellStyle name="Normal 8 14 2 2 2" xfId="2601"/>
    <cellStyle name="Normal 8 14 2 3" xfId="2600"/>
    <cellStyle name="Normal 8 14 2 4" xfId="26497"/>
    <cellStyle name="Normal 8 14 3" xfId="1265"/>
    <cellStyle name="Normal 8 14 3 2" xfId="2602"/>
    <cellStyle name="Normal 8 14 4" xfId="2599"/>
    <cellStyle name="Normal 8 14 5" xfId="26281"/>
    <cellStyle name="Normal 8 15" xfId="1266"/>
    <cellStyle name="Normal 8 15 2" xfId="1267"/>
    <cellStyle name="Normal 8 15 2 2" xfId="1268"/>
    <cellStyle name="Normal 8 15 2 2 2" xfId="2605"/>
    <cellStyle name="Normal 8 15 2 3" xfId="2604"/>
    <cellStyle name="Normal 8 15 2 4" xfId="26569"/>
    <cellStyle name="Normal 8 15 3" xfId="1269"/>
    <cellStyle name="Normal 8 15 3 2" xfId="2606"/>
    <cellStyle name="Normal 8 15 4" xfId="2603"/>
    <cellStyle name="Normal 8 15 5" xfId="26353"/>
    <cellStyle name="Normal 8 16" xfId="1270"/>
    <cellStyle name="Normal 8 16 2" xfId="1271"/>
    <cellStyle name="Normal 8 16 2 2" xfId="2608"/>
    <cellStyle name="Normal 8 16 3" xfId="2607"/>
    <cellStyle name="Normal 8 16 4" xfId="26425"/>
    <cellStyle name="Normal 8 17" xfId="1272"/>
    <cellStyle name="Normal 8 17 2" xfId="2609"/>
    <cellStyle name="Normal 8 18" xfId="5271"/>
    <cellStyle name="Normal 8 18 2" xfId="26136"/>
    <cellStyle name="Normal 8 19" xfId="24183"/>
    <cellStyle name="Normal 8 2" xfId="1273"/>
    <cellStyle name="Normal 8 2 10" xfId="1274"/>
    <cellStyle name="Normal 8 2 10 2" xfId="1275"/>
    <cellStyle name="Normal 8 2 10 2 2" xfId="2612"/>
    <cellStyle name="Normal 8 2 10 3" xfId="2611"/>
    <cellStyle name="Normal 8 2 10 4" xfId="26426"/>
    <cellStyle name="Normal 8 2 11" xfId="1276"/>
    <cellStyle name="Normal 8 2 11 2" xfId="2613"/>
    <cellStyle name="Normal 8 2 12" xfId="2610"/>
    <cellStyle name="Normal 8 2 13" xfId="5409"/>
    <cellStyle name="Normal 8 2 14" xfId="24184"/>
    <cellStyle name="Normal 8 2 15" xfId="24927"/>
    <cellStyle name="Normal 8 2 16" xfId="26137"/>
    <cellStyle name="Normal 8 2 2" xfId="1277"/>
    <cellStyle name="Normal 8 2 2 10" xfId="26155"/>
    <cellStyle name="Normal 8 2 2 2" xfId="1278"/>
    <cellStyle name="Normal 8 2 2 2 2" xfId="1279"/>
    <cellStyle name="Normal 8 2 2 2 2 2" xfId="2616"/>
    <cellStyle name="Normal 8 2 2 2 2 2 2" xfId="24889"/>
    <cellStyle name="Normal 8 2 2 2 2 2 2 2" xfId="25612"/>
    <cellStyle name="Normal 8 2 2 2 2 2 3" xfId="24510"/>
    <cellStyle name="Normal 8 2 2 2 2 2 4" xfId="25255"/>
    <cellStyle name="Normal 8 2 2 2 2 3" xfId="24709"/>
    <cellStyle name="Normal 8 2 2 2 2 3 2" xfId="25432"/>
    <cellStyle name="Normal 8 2 2 2 2 4" xfId="24330"/>
    <cellStyle name="Normal 8 2 2 2 2 5" xfId="25075"/>
    <cellStyle name="Normal 8 2 2 2 3" xfId="1280"/>
    <cellStyle name="Normal 8 2 2 2 3 2" xfId="24801"/>
    <cellStyle name="Normal 8 2 2 2 3 2 2" xfId="25524"/>
    <cellStyle name="Normal 8 2 2 2 3 3" xfId="24422"/>
    <cellStyle name="Normal 8 2 2 2 3 4" xfId="25167"/>
    <cellStyle name="Normal 8 2 2 2 4" xfId="2615"/>
    <cellStyle name="Normal 8 2 2 2 4 2" xfId="24621"/>
    <cellStyle name="Normal 8 2 2 2 4 3" xfId="25344"/>
    <cellStyle name="Normal 8 2 2 2 5" xfId="24242"/>
    <cellStyle name="Normal 8 2 2 2 6" xfId="24987"/>
    <cellStyle name="Normal 8 2 2 3" xfId="1281"/>
    <cellStyle name="Normal 8 2 2 3 2" xfId="1282"/>
    <cellStyle name="Normal 8 2 2 3 2 2" xfId="1283"/>
    <cellStyle name="Normal 8 2 2 3 2 2 2" xfId="2619"/>
    <cellStyle name="Normal 8 2 2 3 2 2 3" xfId="24845"/>
    <cellStyle name="Normal 8 2 2 3 2 2 4" xfId="25568"/>
    <cellStyle name="Normal 8 2 2 3 2 3" xfId="2618"/>
    <cellStyle name="Normal 8 2 2 3 2 4" xfId="24466"/>
    <cellStyle name="Normal 8 2 2 3 2 5" xfId="25211"/>
    <cellStyle name="Normal 8 2 2 3 2 6" xfId="26511"/>
    <cellStyle name="Normal 8 2 2 3 3" xfId="1284"/>
    <cellStyle name="Normal 8 2 2 3 3 2" xfId="2620"/>
    <cellStyle name="Normal 8 2 2 3 3 3" xfId="24665"/>
    <cellStyle name="Normal 8 2 2 3 3 4" xfId="25388"/>
    <cellStyle name="Normal 8 2 2 3 4" xfId="2617"/>
    <cellStyle name="Normal 8 2 2 3 5" xfId="24286"/>
    <cellStyle name="Normal 8 2 2 3 6" xfId="25031"/>
    <cellStyle name="Normal 8 2 2 3 7" xfId="26295"/>
    <cellStyle name="Normal 8 2 2 4" xfId="1285"/>
    <cellStyle name="Normal 8 2 2 4 2" xfId="1286"/>
    <cellStyle name="Normal 8 2 2 4 2 2" xfId="1287"/>
    <cellStyle name="Normal 8 2 2 4 2 2 2" xfId="2623"/>
    <cellStyle name="Normal 8 2 2 4 2 3" xfId="2622"/>
    <cellStyle name="Normal 8 2 2 4 2 4" xfId="24757"/>
    <cellStyle name="Normal 8 2 2 4 2 5" xfId="25480"/>
    <cellStyle name="Normal 8 2 2 4 2 6" xfId="26583"/>
    <cellStyle name="Normal 8 2 2 4 3" xfId="1288"/>
    <cellStyle name="Normal 8 2 2 4 3 2" xfId="2624"/>
    <cellStyle name="Normal 8 2 2 4 4" xfId="2621"/>
    <cellStyle name="Normal 8 2 2 4 5" xfId="24378"/>
    <cellStyle name="Normal 8 2 2 4 6" xfId="25123"/>
    <cellStyle name="Normal 8 2 2 4 7" xfId="26367"/>
    <cellStyle name="Normal 8 2 2 5" xfId="1289"/>
    <cellStyle name="Normal 8 2 2 5 2" xfId="1290"/>
    <cellStyle name="Normal 8 2 2 5 2 2" xfId="2626"/>
    <cellStyle name="Normal 8 2 2 5 3" xfId="2625"/>
    <cellStyle name="Normal 8 2 2 5 4" xfId="24577"/>
    <cellStyle name="Normal 8 2 2 5 5" xfId="25300"/>
    <cellStyle name="Normal 8 2 2 5 6" xfId="26439"/>
    <cellStyle name="Normal 8 2 2 6" xfId="1291"/>
    <cellStyle name="Normal 8 2 2 6 2" xfId="2627"/>
    <cellStyle name="Normal 8 2 2 7" xfId="2614"/>
    <cellStyle name="Normal 8 2 2 8" xfId="24198"/>
    <cellStyle name="Normal 8 2 2 9" xfId="24943"/>
    <cellStyle name="Normal 8 2 3" xfId="1292"/>
    <cellStyle name="Normal 8 2 3 10" xfId="26168"/>
    <cellStyle name="Normal 8 2 3 2" xfId="1293"/>
    <cellStyle name="Normal 8 2 3 2 2" xfId="1294"/>
    <cellStyle name="Normal 8 2 3 2 2 2" xfId="24876"/>
    <cellStyle name="Normal 8 2 3 2 2 2 2" xfId="25599"/>
    <cellStyle name="Normal 8 2 3 2 2 3" xfId="24497"/>
    <cellStyle name="Normal 8 2 3 2 2 4" xfId="25242"/>
    <cellStyle name="Normal 8 2 3 2 3" xfId="2629"/>
    <cellStyle name="Normal 8 2 3 2 3 2" xfId="24696"/>
    <cellStyle name="Normal 8 2 3 2 3 3" xfId="25419"/>
    <cellStyle name="Normal 8 2 3 2 4" xfId="24317"/>
    <cellStyle name="Normal 8 2 3 2 5" xfId="25062"/>
    <cellStyle name="Normal 8 2 3 3" xfId="1295"/>
    <cellStyle name="Normal 8 2 3 3 2" xfId="1296"/>
    <cellStyle name="Normal 8 2 3 3 2 2" xfId="1297"/>
    <cellStyle name="Normal 8 2 3 3 2 2 2" xfId="2632"/>
    <cellStyle name="Normal 8 2 3 3 2 3" xfId="2631"/>
    <cellStyle name="Normal 8 2 3 3 2 4" xfId="24788"/>
    <cellStyle name="Normal 8 2 3 3 2 5" xfId="25511"/>
    <cellStyle name="Normal 8 2 3 3 2 6" xfId="26524"/>
    <cellStyle name="Normal 8 2 3 3 3" xfId="1298"/>
    <cellStyle name="Normal 8 2 3 3 3 2" xfId="2633"/>
    <cellStyle name="Normal 8 2 3 3 4" xfId="2630"/>
    <cellStyle name="Normal 8 2 3 3 5" xfId="24409"/>
    <cellStyle name="Normal 8 2 3 3 6" xfId="25154"/>
    <cellStyle name="Normal 8 2 3 3 7" xfId="26308"/>
    <cellStyle name="Normal 8 2 3 4" xfId="1299"/>
    <cellStyle name="Normal 8 2 3 4 2" xfId="1300"/>
    <cellStyle name="Normal 8 2 3 4 2 2" xfId="1301"/>
    <cellStyle name="Normal 8 2 3 4 2 2 2" xfId="2636"/>
    <cellStyle name="Normal 8 2 3 4 2 3" xfId="2635"/>
    <cellStyle name="Normal 8 2 3 4 2 4" xfId="26596"/>
    <cellStyle name="Normal 8 2 3 4 3" xfId="1302"/>
    <cellStyle name="Normal 8 2 3 4 3 2" xfId="2637"/>
    <cellStyle name="Normal 8 2 3 4 4" xfId="2634"/>
    <cellStyle name="Normal 8 2 3 4 5" xfId="24608"/>
    <cellStyle name="Normal 8 2 3 4 6" xfId="25331"/>
    <cellStyle name="Normal 8 2 3 4 7" xfId="26380"/>
    <cellStyle name="Normal 8 2 3 5" xfId="1303"/>
    <cellStyle name="Normal 8 2 3 5 2" xfId="1304"/>
    <cellStyle name="Normal 8 2 3 5 2 2" xfId="2639"/>
    <cellStyle name="Normal 8 2 3 5 3" xfId="2638"/>
    <cellStyle name="Normal 8 2 3 5 4" xfId="26452"/>
    <cellStyle name="Normal 8 2 3 6" xfId="1305"/>
    <cellStyle name="Normal 8 2 3 6 2" xfId="2640"/>
    <cellStyle name="Normal 8 2 3 7" xfId="2628"/>
    <cellStyle name="Normal 8 2 3 8" xfId="24229"/>
    <cellStyle name="Normal 8 2 3 9" xfId="24974"/>
    <cellStyle name="Normal 8 2 4" xfId="1306"/>
    <cellStyle name="Normal 8 2 4 2" xfId="1307"/>
    <cellStyle name="Normal 8 2 4 2 2" xfId="24832"/>
    <cellStyle name="Normal 8 2 4 2 2 2" xfId="25555"/>
    <cellStyle name="Normal 8 2 4 2 3" xfId="24453"/>
    <cellStyle name="Normal 8 2 4 2 4" xfId="25198"/>
    <cellStyle name="Normal 8 2 4 3" xfId="1308"/>
    <cellStyle name="Normal 8 2 4 3 2" xfId="24652"/>
    <cellStyle name="Normal 8 2 4 3 3" xfId="25375"/>
    <cellStyle name="Normal 8 2 4 4" xfId="2641"/>
    <cellStyle name="Normal 8 2 4 5" xfId="24273"/>
    <cellStyle name="Normal 8 2 4 6" xfId="25018"/>
    <cellStyle name="Normal 8 2 5" xfId="1309"/>
    <cellStyle name="Normal 8 2 5 2" xfId="24742"/>
    <cellStyle name="Normal 8 2 5 2 2" xfId="25465"/>
    <cellStyle name="Normal 8 2 5 3" xfId="24363"/>
    <cellStyle name="Normal 8 2 5 4" xfId="25108"/>
    <cellStyle name="Normal 8 2 6" xfId="1310"/>
    <cellStyle name="Normal 8 2 6 2" xfId="24564"/>
    <cellStyle name="Normal 8 2 6 3" xfId="25287"/>
    <cellStyle name="Normal 8 2 7" xfId="1311"/>
    <cellStyle name="Normal 8 2 7 2" xfId="1312"/>
    <cellStyle name="Normal 8 2 7 2 2" xfId="1313"/>
    <cellStyle name="Normal 8 2 7 2 2 2" xfId="1314"/>
    <cellStyle name="Normal 8 2 7 2 2 2 2" xfId="2645"/>
    <cellStyle name="Normal 8 2 7 2 2 3" xfId="2644"/>
    <cellStyle name="Normal 8 2 7 2 2 4" xfId="26551"/>
    <cellStyle name="Normal 8 2 7 2 3" xfId="1315"/>
    <cellStyle name="Normal 8 2 7 2 3 2" xfId="2646"/>
    <cellStyle name="Normal 8 2 7 2 4" xfId="2643"/>
    <cellStyle name="Normal 8 2 7 2 5" xfId="26335"/>
    <cellStyle name="Normal 8 2 7 3" xfId="1316"/>
    <cellStyle name="Normal 8 2 7 3 2" xfId="1317"/>
    <cellStyle name="Normal 8 2 7 3 2 2" xfId="1318"/>
    <cellStyle name="Normal 8 2 7 3 2 2 2" xfId="2649"/>
    <cellStyle name="Normal 8 2 7 3 2 3" xfId="2648"/>
    <cellStyle name="Normal 8 2 7 3 2 4" xfId="26623"/>
    <cellStyle name="Normal 8 2 7 3 3" xfId="1319"/>
    <cellStyle name="Normal 8 2 7 3 3 2" xfId="2650"/>
    <cellStyle name="Normal 8 2 7 3 4" xfId="2647"/>
    <cellStyle name="Normal 8 2 7 3 5" xfId="26407"/>
    <cellStyle name="Normal 8 2 7 4" xfId="1320"/>
    <cellStyle name="Normal 8 2 7 4 2" xfId="1321"/>
    <cellStyle name="Normal 8 2 7 4 2 2" xfId="2652"/>
    <cellStyle name="Normal 8 2 7 4 3" xfId="2651"/>
    <cellStyle name="Normal 8 2 7 4 4" xfId="26479"/>
    <cellStyle name="Normal 8 2 7 5" xfId="1322"/>
    <cellStyle name="Normal 8 2 7 5 2" xfId="2653"/>
    <cellStyle name="Normal 8 2 7 6" xfId="2642"/>
    <cellStyle name="Normal 8 2 7 7" xfId="26263"/>
    <cellStyle name="Normal 8 2 8" xfId="1323"/>
    <cellStyle name="Normal 8 2 8 2" xfId="1324"/>
    <cellStyle name="Normal 8 2 8 2 2" xfId="1325"/>
    <cellStyle name="Normal 8 2 8 2 2 2" xfId="2656"/>
    <cellStyle name="Normal 8 2 8 2 3" xfId="2655"/>
    <cellStyle name="Normal 8 2 8 2 4" xfId="26498"/>
    <cellStyle name="Normal 8 2 8 3" xfId="1326"/>
    <cellStyle name="Normal 8 2 8 3 2" xfId="2657"/>
    <cellStyle name="Normal 8 2 8 4" xfId="2654"/>
    <cellStyle name="Normal 8 2 8 5" xfId="26282"/>
    <cellStyle name="Normal 8 2 9" xfId="1327"/>
    <cellStyle name="Normal 8 2 9 2" xfId="1328"/>
    <cellStyle name="Normal 8 2 9 2 2" xfId="1329"/>
    <cellStyle name="Normal 8 2 9 2 2 2" xfId="2660"/>
    <cellStyle name="Normal 8 2 9 2 3" xfId="2659"/>
    <cellStyle name="Normal 8 2 9 2 4" xfId="26570"/>
    <cellStyle name="Normal 8 2 9 3" xfId="1330"/>
    <cellStyle name="Normal 8 2 9 3 2" xfId="2661"/>
    <cellStyle name="Normal 8 2 9 4" xfId="2658"/>
    <cellStyle name="Normal 8 2 9 5" xfId="26354"/>
    <cellStyle name="Normal 8 20" xfId="24926"/>
    <cellStyle name="Normal 8 3" xfId="1331"/>
    <cellStyle name="Normal 8 3 10" xfId="1332"/>
    <cellStyle name="Normal 8 3 10 2" xfId="2663"/>
    <cellStyle name="Normal 8 3 11" xfId="2662"/>
    <cellStyle name="Normal 8 3 12" xfId="7811"/>
    <cellStyle name="Normal 8 3 13" xfId="24197"/>
    <cellStyle name="Normal 8 3 14" xfId="24942"/>
    <cellStyle name="Normal 8 3 15" xfId="26154"/>
    <cellStyle name="Normal 8 3 2" xfId="1333"/>
    <cellStyle name="Normal 8 3 2 2" xfId="1334"/>
    <cellStyle name="Normal 8 3 2 2 2" xfId="1335"/>
    <cellStyle name="Normal 8 3 2 2 2 2" xfId="24888"/>
    <cellStyle name="Normal 8 3 2 2 2 2 2" xfId="25611"/>
    <cellStyle name="Normal 8 3 2 2 2 3" xfId="24509"/>
    <cellStyle name="Normal 8 3 2 2 2 4" xfId="25254"/>
    <cellStyle name="Normal 8 3 2 2 3" xfId="2665"/>
    <cellStyle name="Normal 8 3 2 2 3 2" xfId="24708"/>
    <cellStyle name="Normal 8 3 2 2 3 3" xfId="25431"/>
    <cellStyle name="Normal 8 3 2 2 4" xfId="24329"/>
    <cellStyle name="Normal 8 3 2 2 5" xfId="25074"/>
    <cellStyle name="Normal 8 3 2 3" xfId="1336"/>
    <cellStyle name="Normal 8 3 2 3 2" xfId="24800"/>
    <cellStyle name="Normal 8 3 2 3 2 2" xfId="25523"/>
    <cellStyle name="Normal 8 3 2 3 3" xfId="24421"/>
    <cellStyle name="Normal 8 3 2 3 4" xfId="25166"/>
    <cellStyle name="Normal 8 3 2 4" xfId="2664"/>
    <cellStyle name="Normal 8 3 2 4 2" xfId="24620"/>
    <cellStyle name="Normal 8 3 2 4 3" xfId="25343"/>
    <cellStyle name="Normal 8 3 2 5" xfId="24241"/>
    <cellStyle name="Normal 8 3 2 6" xfId="24986"/>
    <cellStyle name="Normal 8 3 3" xfId="1337"/>
    <cellStyle name="Normal 8 3 3 2" xfId="1338"/>
    <cellStyle name="Normal 8 3 3 2 2" xfId="24844"/>
    <cellStyle name="Normal 8 3 3 2 2 2" xfId="25567"/>
    <cellStyle name="Normal 8 3 3 2 3" xfId="24465"/>
    <cellStyle name="Normal 8 3 3 2 4" xfId="25210"/>
    <cellStyle name="Normal 8 3 3 3" xfId="1339"/>
    <cellStyle name="Normal 8 3 3 3 2" xfId="24664"/>
    <cellStyle name="Normal 8 3 3 3 3" xfId="25387"/>
    <cellStyle name="Normal 8 3 3 4" xfId="2666"/>
    <cellStyle name="Normal 8 3 3 5" xfId="24285"/>
    <cellStyle name="Normal 8 3 3 6" xfId="25030"/>
    <cellStyle name="Normal 8 3 4" xfId="1340"/>
    <cellStyle name="Normal 8 3 4 2" xfId="1341"/>
    <cellStyle name="Normal 8 3 4 2 2" xfId="24756"/>
    <cellStyle name="Normal 8 3 4 2 3" xfId="25479"/>
    <cellStyle name="Normal 8 3 4 3" xfId="24377"/>
    <cellStyle name="Normal 8 3 4 4" xfId="25122"/>
    <cellStyle name="Normal 8 3 5" xfId="1342"/>
    <cellStyle name="Normal 8 3 5 2" xfId="24576"/>
    <cellStyle name="Normal 8 3 5 3" xfId="25299"/>
    <cellStyle name="Normal 8 3 6" xfId="1343"/>
    <cellStyle name="Normal 8 3 7" xfId="1344"/>
    <cellStyle name="Normal 8 3 7 2" xfId="1345"/>
    <cellStyle name="Normal 8 3 7 2 2" xfId="1346"/>
    <cellStyle name="Normal 8 3 7 2 2 2" xfId="2669"/>
    <cellStyle name="Normal 8 3 7 2 3" xfId="2668"/>
    <cellStyle name="Normal 8 3 7 2 4" xfId="26510"/>
    <cellStyle name="Normal 8 3 7 3" xfId="1347"/>
    <cellStyle name="Normal 8 3 7 3 2" xfId="2670"/>
    <cellStyle name="Normal 8 3 7 4" xfId="2667"/>
    <cellStyle name="Normal 8 3 7 5" xfId="26294"/>
    <cellStyle name="Normal 8 3 8" xfId="1348"/>
    <cellStyle name="Normal 8 3 8 2" xfId="1349"/>
    <cellStyle name="Normal 8 3 8 2 2" xfId="1350"/>
    <cellStyle name="Normal 8 3 8 2 2 2" xfId="2673"/>
    <cellStyle name="Normal 8 3 8 2 3" xfId="2672"/>
    <cellStyle name="Normal 8 3 8 2 4" xfId="26582"/>
    <cellStyle name="Normal 8 3 8 3" xfId="1351"/>
    <cellStyle name="Normal 8 3 8 3 2" xfId="2674"/>
    <cellStyle name="Normal 8 3 8 4" xfId="2671"/>
    <cellStyle name="Normal 8 3 8 5" xfId="26366"/>
    <cellStyle name="Normal 8 3 9" xfId="1352"/>
    <cellStyle name="Normal 8 3 9 2" xfId="1353"/>
    <cellStyle name="Normal 8 3 9 2 2" xfId="2676"/>
    <cellStyle name="Normal 8 3 9 3" xfId="2675"/>
    <cellStyle name="Normal 8 3 9 4" xfId="26438"/>
    <cellStyle name="Normal 8 4" xfId="1354"/>
    <cellStyle name="Normal 8 4 10" xfId="1355"/>
    <cellStyle name="Normal 8 4 10 2" xfId="2678"/>
    <cellStyle name="Normal 8 4 11" xfId="2677"/>
    <cellStyle name="Normal 8 4 12" xfId="14685"/>
    <cellStyle name="Normal 8 4 13" xfId="24204"/>
    <cellStyle name="Normal 8 4 14" xfId="24949"/>
    <cellStyle name="Normal 8 4 15" xfId="26167"/>
    <cellStyle name="Normal 8 4 2" xfId="1356"/>
    <cellStyle name="Normal 8 4 2 2" xfId="1357"/>
    <cellStyle name="Normal 8 4 2 2 2" xfId="1358"/>
    <cellStyle name="Normal 8 4 2 2 2 2" xfId="24895"/>
    <cellStyle name="Normal 8 4 2 2 2 2 2" xfId="25618"/>
    <cellStyle name="Normal 8 4 2 2 2 3" xfId="24516"/>
    <cellStyle name="Normal 8 4 2 2 2 4" xfId="25261"/>
    <cellStyle name="Normal 8 4 2 2 3" xfId="2680"/>
    <cellStyle name="Normal 8 4 2 2 3 2" xfId="24715"/>
    <cellStyle name="Normal 8 4 2 2 3 3" xfId="25438"/>
    <cellStyle name="Normal 8 4 2 2 4" xfId="24336"/>
    <cellStyle name="Normal 8 4 2 2 5" xfId="25081"/>
    <cellStyle name="Normal 8 4 2 3" xfId="1359"/>
    <cellStyle name="Normal 8 4 2 3 2" xfId="24807"/>
    <cellStyle name="Normal 8 4 2 3 2 2" xfId="25530"/>
    <cellStyle name="Normal 8 4 2 3 3" xfId="24428"/>
    <cellStyle name="Normal 8 4 2 3 4" xfId="25173"/>
    <cellStyle name="Normal 8 4 2 4" xfId="2679"/>
    <cellStyle name="Normal 8 4 2 4 2" xfId="24627"/>
    <cellStyle name="Normal 8 4 2 4 3" xfId="25350"/>
    <cellStyle name="Normal 8 4 2 5" xfId="24248"/>
    <cellStyle name="Normal 8 4 2 6" xfId="24993"/>
    <cellStyle name="Normal 8 4 3" xfId="1360"/>
    <cellStyle name="Normal 8 4 3 2" xfId="1361"/>
    <cellStyle name="Normal 8 4 3 2 2" xfId="24851"/>
    <cellStyle name="Normal 8 4 3 2 2 2" xfId="25574"/>
    <cellStyle name="Normal 8 4 3 2 3" xfId="24472"/>
    <cellStyle name="Normal 8 4 3 2 4" xfId="25217"/>
    <cellStyle name="Normal 8 4 3 3" xfId="1362"/>
    <cellStyle name="Normal 8 4 3 3 2" xfId="24671"/>
    <cellStyle name="Normal 8 4 3 3 3" xfId="25394"/>
    <cellStyle name="Normal 8 4 3 4" xfId="2681"/>
    <cellStyle name="Normal 8 4 3 5" xfId="24292"/>
    <cellStyle name="Normal 8 4 3 6" xfId="25037"/>
    <cellStyle name="Normal 8 4 4" xfId="1363"/>
    <cellStyle name="Normal 8 4 4 2" xfId="1364"/>
    <cellStyle name="Normal 8 4 4 2 2" xfId="24763"/>
    <cellStyle name="Normal 8 4 4 2 3" xfId="25486"/>
    <cellStyle name="Normal 8 4 4 3" xfId="24384"/>
    <cellStyle name="Normal 8 4 4 4" xfId="25129"/>
    <cellStyle name="Normal 8 4 5" xfId="1365"/>
    <cellStyle name="Normal 8 4 5 2" xfId="24583"/>
    <cellStyle name="Normal 8 4 5 3" xfId="25306"/>
    <cellStyle name="Normal 8 4 6" xfId="1366"/>
    <cellStyle name="Normal 8 4 7" xfId="1367"/>
    <cellStyle name="Normal 8 4 7 2" xfId="1368"/>
    <cellStyle name="Normal 8 4 7 2 2" xfId="1369"/>
    <cellStyle name="Normal 8 4 7 2 2 2" xfId="2684"/>
    <cellStyle name="Normal 8 4 7 2 3" xfId="2683"/>
    <cellStyle name="Normal 8 4 7 2 4" xfId="26523"/>
    <cellStyle name="Normal 8 4 7 3" xfId="1370"/>
    <cellStyle name="Normal 8 4 7 3 2" xfId="2685"/>
    <cellStyle name="Normal 8 4 7 4" xfId="2682"/>
    <cellStyle name="Normal 8 4 7 5" xfId="26307"/>
    <cellStyle name="Normal 8 4 8" xfId="1371"/>
    <cellStyle name="Normal 8 4 8 2" xfId="1372"/>
    <cellStyle name="Normal 8 4 8 2 2" xfId="1373"/>
    <cellStyle name="Normal 8 4 8 2 2 2" xfId="2688"/>
    <cellStyle name="Normal 8 4 8 2 3" xfId="2687"/>
    <cellStyle name="Normal 8 4 8 2 4" xfId="26595"/>
    <cellStyle name="Normal 8 4 8 3" xfId="1374"/>
    <cellStyle name="Normal 8 4 8 3 2" xfId="2689"/>
    <cellStyle name="Normal 8 4 8 4" xfId="2686"/>
    <cellStyle name="Normal 8 4 8 5" xfId="26379"/>
    <cellStyle name="Normal 8 4 9" xfId="1375"/>
    <cellStyle name="Normal 8 4 9 2" xfId="1376"/>
    <cellStyle name="Normal 8 4 9 2 2" xfId="2691"/>
    <cellStyle name="Normal 8 4 9 3" xfId="2690"/>
    <cellStyle name="Normal 8 4 9 4" xfId="26451"/>
    <cellStyle name="Normal 8 5" xfId="1377"/>
    <cellStyle name="Normal 8 5 10" xfId="24973"/>
    <cellStyle name="Normal 8 5 2" xfId="1378"/>
    <cellStyle name="Normal 8 5 2 2" xfId="1379"/>
    <cellStyle name="Normal 8 5 2 2 2" xfId="24875"/>
    <cellStyle name="Normal 8 5 2 2 2 2" xfId="25598"/>
    <cellStyle name="Normal 8 5 2 2 3" xfId="24496"/>
    <cellStyle name="Normal 8 5 2 2 4" xfId="25241"/>
    <cellStyle name="Normal 8 5 2 3" xfId="1380"/>
    <cellStyle name="Normal 8 5 2 3 2" xfId="24695"/>
    <cellStyle name="Normal 8 5 2 3 3" xfId="25418"/>
    <cellStyle name="Normal 8 5 2 4" xfId="2693"/>
    <cellStyle name="Normal 8 5 2 5" xfId="24316"/>
    <cellStyle name="Normal 8 5 2 6" xfId="25061"/>
    <cellStyle name="Normal 8 5 3" xfId="1381"/>
    <cellStyle name="Normal 8 5 3 2" xfId="1382"/>
    <cellStyle name="Normal 8 5 3 2 2" xfId="24787"/>
    <cellStyle name="Normal 8 5 3 2 3" xfId="25510"/>
    <cellStyle name="Normal 8 5 3 3" xfId="24408"/>
    <cellStyle name="Normal 8 5 3 4" xfId="25153"/>
    <cellStyle name="Normal 8 5 4" xfId="1383"/>
    <cellStyle name="Normal 8 5 4 2" xfId="24607"/>
    <cellStyle name="Normal 8 5 4 3" xfId="25330"/>
    <cellStyle name="Normal 8 5 5" xfId="1384"/>
    <cellStyle name="Normal 8 5 6" xfId="1385"/>
    <cellStyle name="Normal 8 5 7" xfId="2692"/>
    <cellStyle name="Normal 8 5 8" xfId="19381"/>
    <cellStyle name="Normal 8 5 9" xfId="24228"/>
    <cellStyle name="Normal 8 6" xfId="1386"/>
    <cellStyle name="Normal 8 6 10" xfId="25017"/>
    <cellStyle name="Normal 8 6 2" xfId="1387"/>
    <cellStyle name="Normal 8 6 2 2" xfId="1388"/>
    <cellStyle name="Normal 8 6 2 2 2" xfId="24831"/>
    <cellStyle name="Normal 8 6 2 2 3" xfId="25554"/>
    <cellStyle name="Normal 8 6 2 3" xfId="24452"/>
    <cellStyle name="Normal 8 6 2 4" xfId="25197"/>
    <cellStyle name="Normal 8 6 3" xfId="1389"/>
    <cellStyle name="Normal 8 6 3 2" xfId="1390"/>
    <cellStyle name="Normal 8 6 3 3" xfId="24651"/>
    <cellStyle name="Normal 8 6 3 4" xfId="25374"/>
    <cellStyle name="Normal 8 6 4" xfId="1391"/>
    <cellStyle name="Normal 8 6 5" xfId="1392"/>
    <cellStyle name="Normal 8 6 6" xfId="1393"/>
    <cellStyle name="Normal 8 6 7" xfId="2694"/>
    <cellStyle name="Normal 8 6 8" xfId="23872"/>
    <cellStyle name="Normal 8 6 9" xfId="24272"/>
    <cellStyle name="Normal 8 7" xfId="1394"/>
    <cellStyle name="Normal 8 7 2" xfId="1395"/>
    <cellStyle name="Normal 8 7 2 2" xfId="1396"/>
    <cellStyle name="Normal 8 7 2 3" xfId="24741"/>
    <cellStyle name="Normal 8 7 2 4" xfId="25464"/>
    <cellStyle name="Normal 8 7 3" xfId="1397"/>
    <cellStyle name="Normal 8 7 3 2" xfId="1398"/>
    <cellStyle name="Normal 8 7 4" xfId="1399"/>
    <cellStyle name="Normal 8 7 5" xfId="1400"/>
    <cellStyle name="Normal 8 7 6" xfId="1401"/>
    <cellStyle name="Normal 8 7 7" xfId="2695"/>
    <cellStyle name="Normal 8 7 8" xfId="24362"/>
    <cellStyle name="Normal 8 7 9" xfId="25107"/>
    <cellStyle name="Normal 8 8" xfId="1402"/>
    <cellStyle name="Normal 8 8 2" xfId="1403"/>
    <cellStyle name="Normal 8 8 3" xfId="24563"/>
    <cellStyle name="Normal 8 8 4" xfId="25286"/>
    <cellStyle name="Normal 8 9" xfId="1404"/>
    <cellStyle name="Normal 8 9 2" xfId="1405"/>
    <cellStyle name="Normal 80" xfId="1406"/>
    <cellStyle name="Normal 81" xfId="1737"/>
    <cellStyle name="Normal 81 2" xfId="2847"/>
    <cellStyle name="Normal 82" xfId="1767"/>
    <cellStyle name="Normal 82 2" xfId="2863"/>
    <cellStyle name="Normal 83" xfId="1772"/>
    <cellStyle name="Normal 83 2" xfId="2868"/>
    <cellStyle name="Normal 84" xfId="1766"/>
    <cellStyle name="Normal 84 2" xfId="2862"/>
    <cellStyle name="Normal 85" xfId="1773"/>
    <cellStyle name="Normal 85 2" xfId="2869"/>
    <cellStyle name="Normal 86" xfId="1774"/>
    <cellStyle name="Normal 86 2" xfId="2870"/>
    <cellStyle name="Normal 87" xfId="1787"/>
    <cellStyle name="Normal 87 2" xfId="2883"/>
    <cellStyle name="Normal 88" xfId="1790"/>
    <cellStyle name="Normal 88 2" xfId="2886"/>
    <cellStyle name="Normal 89" xfId="1799"/>
    <cellStyle name="Normal 9" xfId="1407"/>
    <cellStyle name="Normal 9 10" xfId="1408"/>
    <cellStyle name="Normal 9 10 2" xfId="1409"/>
    <cellStyle name="Normal 9 10 2 2" xfId="1410"/>
    <cellStyle name="Normal 9 10 2 2 2" xfId="2698"/>
    <cellStyle name="Normal 9 10 2 3" xfId="2697"/>
    <cellStyle name="Normal 9 10 2 4" xfId="26571"/>
    <cellStyle name="Normal 9 10 3" xfId="1411"/>
    <cellStyle name="Normal 9 10 3 2" xfId="2699"/>
    <cellStyle name="Normal 9 10 4" xfId="2696"/>
    <cellStyle name="Normal 9 10 5" xfId="26355"/>
    <cellStyle name="Normal 9 11" xfId="1412"/>
    <cellStyle name="Normal 9 11 2" xfId="1413"/>
    <cellStyle name="Normal 9 11 2 2" xfId="2701"/>
    <cellStyle name="Normal 9 11 3" xfId="2700"/>
    <cellStyle name="Normal 9 11 4" xfId="26427"/>
    <cellStyle name="Normal 9 12" xfId="1414"/>
    <cellStyle name="Normal 9 12 2" xfId="2702"/>
    <cellStyle name="Normal 9 13" xfId="5282"/>
    <cellStyle name="Normal 9 13 2" xfId="26138"/>
    <cellStyle name="Normal 9 14" xfId="24185"/>
    <cellStyle name="Normal 9 15" xfId="24928"/>
    <cellStyle name="Normal 9 2" xfId="1415"/>
    <cellStyle name="Normal 9 2 10" xfId="5399"/>
    <cellStyle name="Normal 9 2 11" xfId="24186"/>
    <cellStyle name="Normal 9 2 12" xfId="24929"/>
    <cellStyle name="Normal 9 2 13" xfId="26139"/>
    <cellStyle name="Normal 9 2 2" xfId="1416"/>
    <cellStyle name="Normal 9 2 2 10" xfId="26157"/>
    <cellStyle name="Normal 9 2 2 2" xfId="1417"/>
    <cellStyle name="Normal 9 2 2 2 2" xfId="1418"/>
    <cellStyle name="Normal 9 2 2 2 2 2" xfId="1419"/>
    <cellStyle name="Normal 9 2 2 2 2 2 2" xfId="2707"/>
    <cellStyle name="Normal 9 2 2 2 2 2 2 2" xfId="24891"/>
    <cellStyle name="Normal 9 2 2 2 2 2 2 3" xfId="25614"/>
    <cellStyle name="Normal 9 2 2 2 2 2 3" xfId="24512"/>
    <cellStyle name="Normal 9 2 2 2 2 2 4" xfId="25257"/>
    <cellStyle name="Normal 9 2 2 2 2 3" xfId="2706"/>
    <cellStyle name="Normal 9 2 2 2 2 3 2" xfId="24711"/>
    <cellStyle name="Normal 9 2 2 2 2 3 3" xfId="25434"/>
    <cellStyle name="Normal 9 2 2 2 2 4" xfId="24332"/>
    <cellStyle name="Normal 9 2 2 2 2 5" xfId="25077"/>
    <cellStyle name="Normal 9 2 2 2 2 6" xfId="26513"/>
    <cellStyle name="Normal 9 2 2 2 3" xfId="1420"/>
    <cellStyle name="Normal 9 2 2 2 3 2" xfId="2708"/>
    <cellStyle name="Normal 9 2 2 2 3 2 2" xfId="24803"/>
    <cellStyle name="Normal 9 2 2 2 3 2 3" xfId="25526"/>
    <cellStyle name="Normal 9 2 2 2 3 3" xfId="24424"/>
    <cellStyle name="Normal 9 2 2 2 3 4" xfId="25169"/>
    <cellStyle name="Normal 9 2 2 2 4" xfId="2705"/>
    <cellStyle name="Normal 9 2 2 2 4 2" xfId="24623"/>
    <cellStyle name="Normal 9 2 2 2 4 3" xfId="25346"/>
    <cellStyle name="Normal 9 2 2 2 5" xfId="24147"/>
    <cellStyle name="Normal 9 2 2 2 6" xfId="24244"/>
    <cellStyle name="Normal 9 2 2 2 7" xfId="24989"/>
    <cellStyle name="Normal 9 2 2 2 8" xfId="26297"/>
    <cellStyle name="Normal 9 2 2 3" xfId="1421"/>
    <cellStyle name="Normal 9 2 2 3 2" xfId="1422"/>
    <cellStyle name="Normal 9 2 2 3 2 2" xfId="1423"/>
    <cellStyle name="Normal 9 2 2 3 2 2 2" xfId="2711"/>
    <cellStyle name="Normal 9 2 2 3 2 2 3" xfId="24847"/>
    <cellStyle name="Normal 9 2 2 3 2 2 4" xfId="25570"/>
    <cellStyle name="Normal 9 2 2 3 2 3" xfId="2710"/>
    <cellStyle name="Normal 9 2 2 3 2 4" xfId="24468"/>
    <cellStyle name="Normal 9 2 2 3 2 5" xfId="25213"/>
    <cellStyle name="Normal 9 2 2 3 2 6" xfId="26585"/>
    <cellStyle name="Normal 9 2 2 3 3" xfId="1424"/>
    <cellStyle name="Normal 9 2 2 3 3 2" xfId="2712"/>
    <cellStyle name="Normal 9 2 2 3 3 3" xfId="24667"/>
    <cellStyle name="Normal 9 2 2 3 3 4" xfId="25390"/>
    <cellStyle name="Normal 9 2 2 3 4" xfId="2709"/>
    <cellStyle name="Normal 9 2 2 3 5" xfId="24288"/>
    <cellStyle name="Normal 9 2 2 3 6" xfId="25033"/>
    <cellStyle name="Normal 9 2 2 3 7" xfId="26369"/>
    <cellStyle name="Normal 9 2 2 4" xfId="1425"/>
    <cellStyle name="Normal 9 2 2 4 2" xfId="1426"/>
    <cellStyle name="Normal 9 2 2 4 2 2" xfId="2714"/>
    <cellStyle name="Normal 9 2 2 4 2 3" xfId="24759"/>
    <cellStyle name="Normal 9 2 2 4 2 4" xfId="25482"/>
    <cellStyle name="Normal 9 2 2 4 3" xfId="2713"/>
    <cellStyle name="Normal 9 2 2 4 4" xfId="24380"/>
    <cellStyle name="Normal 9 2 2 4 5" xfId="25125"/>
    <cellStyle name="Normal 9 2 2 4 6" xfId="26441"/>
    <cellStyle name="Normal 9 2 2 5" xfId="1427"/>
    <cellStyle name="Normal 9 2 2 5 2" xfId="2715"/>
    <cellStyle name="Normal 9 2 2 5 3" xfId="24579"/>
    <cellStyle name="Normal 9 2 2 5 4" xfId="25302"/>
    <cellStyle name="Normal 9 2 2 6" xfId="2704"/>
    <cellStyle name="Normal 9 2 2 7" xfId="24154"/>
    <cellStyle name="Normal 9 2 2 8" xfId="24200"/>
    <cellStyle name="Normal 9 2 2 9" xfId="24945"/>
    <cellStyle name="Normal 9 2 3" xfId="1428"/>
    <cellStyle name="Normal 9 2 3 2" xfId="1429"/>
    <cellStyle name="Normal 9 2 3 2 2" xfId="1430"/>
    <cellStyle name="Normal 9 2 3 2 2 2" xfId="1431"/>
    <cellStyle name="Normal 9 2 3 2 2 2 2" xfId="2719"/>
    <cellStyle name="Normal 9 2 3 2 2 2 3" xfId="24878"/>
    <cellStyle name="Normal 9 2 3 2 2 2 4" xfId="25601"/>
    <cellStyle name="Normal 9 2 3 2 2 3" xfId="2718"/>
    <cellStyle name="Normal 9 2 3 2 2 4" xfId="24499"/>
    <cellStyle name="Normal 9 2 3 2 2 5" xfId="25244"/>
    <cellStyle name="Normal 9 2 3 2 2 6" xfId="26526"/>
    <cellStyle name="Normal 9 2 3 2 3" xfId="1432"/>
    <cellStyle name="Normal 9 2 3 2 3 2" xfId="2720"/>
    <cellStyle name="Normal 9 2 3 2 3 3" xfId="24698"/>
    <cellStyle name="Normal 9 2 3 2 3 4" xfId="25421"/>
    <cellStyle name="Normal 9 2 3 2 4" xfId="2717"/>
    <cellStyle name="Normal 9 2 3 2 5" xfId="24319"/>
    <cellStyle name="Normal 9 2 3 2 6" xfId="25064"/>
    <cellStyle name="Normal 9 2 3 2 7" xfId="26310"/>
    <cellStyle name="Normal 9 2 3 3" xfId="1433"/>
    <cellStyle name="Normal 9 2 3 3 2" xfId="1434"/>
    <cellStyle name="Normal 9 2 3 3 2 2" xfId="1435"/>
    <cellStyle name="Normal 9 2 3 3 2 2 2" xfId="2723"/>
    <cellStyle name="Normal 9 2 3 3 2 3" xfId="2722"/>
    <cellStyle name="Normal 9 2 3 3 2 4" xfId="24790"/>
    <cellStyle name="Normal 9 2 3 3 2 5" xfId="25513"/>
    <cellStyle name="Normal 9 2 3 3 2 6" xfId="26598"/>
    <cellStyle name="Normal 9 2 3 3 3" xfId="1436"/>
    <cellStyle name="Normal 9 2 3 3 3 2" xfId="2724"/>
    <cellStyle name="Normal 9 2 3 3 4" xfId="2721"/>
    <cellStyle name="Normal 9 2 3 3 5" xfId="24411"/>
    <cellStyle name="Normal 9 2 3 3 6" xfId="25156"/>
    <cellStyle name="Normal 9 2 3 3 7" xfId="26382"/>
    <cellStyle name="Normal 9 2 3 4" xfId="1437"/>
    <cellStyle name="Normal 9 2 3 4 2" xfId="1438"/>
    <cellStyle name="Normal 9 2 3 4 2 2" xfId="2726"/>
    <cellStyle name="Normal 9 2 3 4 3" xfId="2725"/>
    <cellStyle name="Normal 9 2 3 4 4" xfId="24610"/>
    <cellStyle name="Normal 9 2 3 4 5" xfId="25333"/>
    <cellStyle name="Normal 9 2 3 4 6" xfId="26454"/>
    <cellStyle name="Normal 9 2 3 5" xfId="1439"/>
    <cellStyle name="Normal 9 2 3 5 2" xfId="2727"/>
    <cellStyle name="Normal 9 2 3 6" xfId="2716"/>
    <cellStyle name="Normal 9 2 3 7" xfId="24231"/>
    <cellStyle name="Normal 9 2 3 8" xfId="24976"/>
    <cellStyle name="Normal 9 2 3 9" xfId="26170"/>
    <cellStyle name="Normal 9 2 4" xfId="1440"/>
    <cellStyle name="Normal 9 2 4 2" xfId="1441"/>
    <cellStyle name="Normal 9 2 4 2 2" xfId="1442"/>
    <cellStyle name="Normal 9 2 4 2 2 2" xfId="1443"/>
    <cellStyle name="Normal 9 2 4 2 2 2 2" xfId="2731"/>
    <cellStyle name="Normal 9 2 4 2 2 3" xfId="2730"/>
    <cellStyle name="Normal 9 2 4 2 2 4" xfId="24834"/>
    <cellStyle name="Normal 9 2 4 2 2 5" xfId="25557"/>
    <cellStyle name="Normal 9 2 4 2 2 6" xfId="26553"/>
    <cellStyle name="Normal 9 2 4 2 3" xfId="1444"/>
    <cellStyle name="Normal 9 2 4 2 3 2" xfId="2732"/>
    <cellStyle name="Normal 9 2 4 2 4" xfId="2729"/>
    <cellStyle name="Normal 9 2 4 2 5" xfId="24455"/>
    <cellStyle name="Normal 9 2 4 2 6" xfId="25200"/>
    <cellStyle name="Normal 9 2 4 2 7" xfId="26337"/>
    <cellStyle name="Normal 9 2 4 3" xfId="1445"/>
    <cellStyle name="Normal 9 2 4 3 2" xfId="1446"/>
    <cellStyle name="Normal 9 2 4 3 2 2" xfId="1447"/>
    <cellStyle name="Normal 9 2 4 3 2 2 2" xfId="2735"/>
    <cellStyle name="Normal 9 2 4 3 2 3" xfId="2734"/>
    <cellStyle name="Normal 9 2 4 3 2 4" xfId="26625"/>
    <cellStyle name="Normal 9 2 4 3 3" xfId="1448"/>
    <cellStyle name="Normal 9 2 4 3 3 2" xfId="2736"/>
    <cellStyle name="Normal 9 2 4 3 4" xfId="2733"/>
    <cellStyle name="Normal 9 2 4 3 5" xfId="24654"/>
    <cellStyle name="Normal 9 2 4 3 6" xfId="25377"/>
    <cellStyle name="Normal 9 2 4 3 7" xfId="26409"/>
    <cellStyle name="Normal 9 2 4 4" xfId="1449"/>
    <cellStyle name="Normal 9 2 4 4 2" xfId="1450"/>
    <cellStyle name="Normal 9 2 4 4 2 2" xfId="2738"/>
    <cellStyle name="Normal 9 2 4 4 3" xfId="2737"/>
    <cellStyle name="Normal 9 2 4 4 4" xfId="26481"/>
    <cellStyle name="Normal 9 2 4 5" xfId="1451"/>
    <cellStyle name="Normal 9 2 4 5 2" xfId="2739"/>
    <cellStyle name="Normal 9 2 4 6" xfId="2728"/>
    <cellStyle name="Normal 9 2 4 7" xfId="24275"/>
    <cellStyle name="Normal 9 2 4 8" xfId="25020"/>
    <cellStyle name="Normal 9 2 4 9" xfId="26265"/>
    <cellStyle name="Normal 9 2 5" xfId="1452"/>
    <cellStyle name="Normal 9 2 5 2" xfId="1453"/>
    <cellStyle name="Normal 9 2 5 2 2" xfId="1454"/>
    <cellStyle name="Normal 9 2 5 2 2 2" xfId="2742"/>
    <cellStyle name="Normal 9 2 5 2 3" xfId="2741"/>
    <cellStyle name="Normal 9 2 5 2 4" xfId="24744"/>
    <cellStyle name="Normal 9 2 5 2 5" xfId="25467"/>
    <cellStyle name="Normal 9 2 5 2 6" xfId="26500"/>
    <cellStyle name="Normal 9 2 5 3" xfId="1455"/>
    <cellStyle name="Normal 9 2 5 3 2" xfId="2743"/>
    <cellStyle name="Normal 9 2 5 4" xfId="2740"/>
    <cellStyle name="Normal 9 2 5 5" xfId="24365"/>
    <cellStyle name="Normal 9 2 5 6" xfId="25110"/>
    <cellStyle name="Normal 9 2 5 7" xfId="26284"/>
    <cellStyle name="Normal 9 2 6" xfId="1456"/>
    <cellStyle name="Normal 9 2 6 2" xfId="1457"/>
    <cellStyle name="Normal 9 2 6 2 2" xfId="1458"/>
    <cellStyle name="Normal 9 2 6 2 2 2" xfId="2746"/>
    <cellStyle name="Normal 9 2 6 2 3" xfId="2745"/>
    <cellStyle name="Normal 9 2 6 2 4" xfId="26572"/>
    <cellStyle name="Normal 9 2 6 3" xfId="1459"/>
    <cellStyle name="Normal 9 2 6 3 2" xfId="2747"/>
    <cellStyle name="Normal 9 2 6 4" xfId="2744"/>
    <cellStyle name="Normal 9 2 6 5" xfId="24566"/>
    <cellStyle name="Normal 9 2 6 6" xfId="25289"/>
    <cellStyle name="Normal 9 2 6 7" xfId="26356"/>
    <cellStyle name="Normal 9 2 7" xfId="1460"/>
    <cellStyle name="Normal 9 2 7 2" xfId="1461"/>
    <cellStyle name="Normal 9 2 7 2 2" xfId="2749"/>
    <cellStyle name="Normal 9 2 7 3" xfId="2748"/>
    <cellStyle name="Normal 9 2 7 4" xfId="26428"/>
    <cellStyle name="Normal 9 2 8" xfId="1462"/>
    <cellStyle name="Normal 9 2 8 2" xfId="2750"/>
    <cellStyle name="Normal 9 2 9" xfId="2703"/>
    <cellStyle name="Normal 9 3" xfId="1463"/>
    <cellStyle name="Normal 9 3 10" xfId="26156"/>
    <cellStyle name="Normal 9 3 2" xfId="1464"/>
    <cellStyle name="Normal 9 3 2 2" xfId="1465"/>
    <cellStyle name="Normal 9 3 2 2 2" xfId="1466"/>
    <cellStyle name="Normal 9 3 2 2 2 2" xfId="2754"/>
    <cellStyle name="Normal 9 3 2 2 2 2 2" xfId="24890"/>
    <cellStyle name="Normal 9 3 2 2 2 2 3" xfId="25613"/>
    <cellStyle name="Normal 9 3 2 2 2 3" xfId="24511"/>
    <cellStyle name="Normal 9 3 2 2 2 4" xfId="25256"/>
    <cellStyle name="Normal 9 3 2 2 3" xfId="2753"/>
    <cellStyle name="Normal 9 3 2 2 3 2" xfId="24710"/>
    <cellStyle name="Normal 9 3 2 2 3 3" xfId="25433"/>
    <cellStyle name="Normal 9 3 2 2 4" xfId="24150"/>
    <cellStyle name="Normal 9 3 2 2 5" xfId="24331"/>
    <cellStyle name="Normal 9 3 2 2 6" xfId="25076"/>
    <cellStyle name="Normal 9 3 2 2 7" xfId="26512"/>
    <cellStyle name="Normal 9 3 2 3" xfId="1467"/>
    <cellStyle name="Normal 9 3 2 3 2" xfId="2755"/>
    <cellStyle name="Normal 9 3 2 3 2 2" xfId="24802"/>
    <cellStyle name="Normal 9 3 2 3 2 3" xfId="25525"/>
    <cellStyle name="Normal 9 3 2 3 3" xfId="24423"/>
    <cellStyle name="Normal 9 3 2 3 4" xfId="25168"/>
    <cellStyle name="Normal 9 3 2 4" xfId="2752"/>
    <cellStyle name="Normal 9 3 2 4 2" xfId="24622"/>
    <cellStyle name="Normal 9 3 2 4 3" xfId="25345"/>
    <cellStyle name="Normal 9 3 2 5" xfId="24155"/>
    <cellStyle name="Normal 9 3 2 6" xfId="24243"/>
    <cellStyle name="Normal 9 3 2 7" xfId="24988"/>
    <cellStyle name="Normal 9 3 2 8" xfId="26296"/>
    <cellStyle name="Normal 9 3 3" xfId="1468"/>
    <cellStyle name="Normal 9 3 3 2" xfId="1469"/>
    <cellStyle name="Normal 9 3 3 2 2" xfId="1470"/>
    <cellStyle name="Normal 9 3 3 2 2 2" xfId="2758"/>
    <cellStyle name="Normal 9 3 3 2 2 3" xfId="24846"/>
    <cellStyle name="Normal 9 3 3 2 2 4" xfId="25569"/>
    <cellStyle name="Normal 9 3 3 2 3" xfId="2757"/>
    <cellStyle name="Normal 9 3 3 2 4" xfId="24467"/>
    <cellStyle name="Normal 9 3 3 2 5" xfId="25212"/>
    <cellStyle name="Normal 9 3 3 2 6" xfId="26584"/>
    <cellStyle name="Normal 9 3 3 3" xfId="1471"/>
    <cellStyle name="Normal 9 3 3 3 2" xfId="2759"/>
    <cellStyle name="Normal 9 3 3 3 3" xfId="24666"/>
    <cellStyle name="Normal 9 3 3 3 4" xfId="25389"/>
    <cellStyle name="Normal 9 3 3 4" xfId="2756"/>
    <cellStyle name="Normal 9 3 3 5" xfId="24287"/>
    <cellStyle name="Normal 9 3 3 6" xfId="25032"/>
    <cellStyle name="Normal 9 3 3 7" xfId="26368"/>
    <cellStyle name="Normal 9 3 4" xfId="1472"/>
    <cellStyle name="Normal 9 3 4 2" xfId="1473"/>
    <cellStyle name="Normal 9 3 4 2 2" xfId="2761"/>
    <cellStyle name="Normal 9 3 4 2 3" xfId="24758"/>
    <cellStyle name="Normal 9 3 4 2 4" xfId="25481"/>
    <cellStyle name="Normal 9 3 4 3" xfId="2760"/>
    <cellStyle name="Normal 9 3 4 4" xfId="24379"/>
    <cellStyle name="Normal 9 3 4 5" xfId="25124"/>
    <cellStyle name="Normal 9 3 4 6" xfId="26440"/>
    <cellStyle name="Normal 9 3 5" xfId="1474"/>
    <cellStyle name="Normal 9 3 5 2" xfId="2762"/>
    <cellStyle name="Normal 9 3 5 3" xfId="24578"/>
    <cellStyle name="Normal 9 3 5 4" xfId="25301"/>
    <cellStyle name="Normal 9 3 6" xfId="2751"/>
    <cellStyle name="Normal 9 3 7" xfId="5410"/>
    <cellStyle name="Normal 9 3 8" xfId="24199"/>
    <cellStyle name="Normal 9 3 9" xfId="24944"/>
    <cellStyle name="Normal 9 4" xfId="1475"/>
    <cellStyle name="Normal 9 4 10" xfId="26169"/>
    <cellStyle name="Normal 9 4 2" xfId="1476"/>
    <cellStyle name="Normal 9 4 2 2" xfId="1477"/>
    <cellStyle name="Normal 9 4 2 2 2" xfId="1478"/>
    <cellStyle name="Normal 9 4 2 2 2 2" xfId="2766"/>
    <cellStyle name="Normal 9 4 2 2 2 2 2" xfId="24909"/>
    <cellStyle name="Normal 9 4 2 2 2 2 3" xfId="25632"/>
    <cellStyle name="Normal 9 4 2 2 2 3" xfId="24530"/>
    <cellStyle name="Normal 9 4 2 2 2 4" xfId="25275"/>
    <cellStyle name="Normal 9 4 2 2 3" xfId="2765"/>
    <cellStyle name="Normal 9 4 2 2 3 2" xfId="24729"/>
    <cellStyle name="Normal 9 4 2 2 3 3" xfId="25452"/>
    <cellStyle name="Normal 9 4 2 2 4" xfId="24350"/>
    <cellStyle name="Normal 9 4 2 2 5" xfId="25095"/>
    <cellStyle name="Normal 9 4 2 2 6" xfId="26525"/>
    <cellStyle name="Normal 9 4 2 3" xfId="1479"/>
    <cellStyle name="Normal 9 4 2 3 2" xfId="2767"/>
    <cellStyle name="Normal 9 4 2 3 2 2" xfId="24821"/>
    <cellStyle name="Normal 9 4 2 3 2 3" xfId="25544"/>
    <cellStyle name="Normal 9 4 2 3 3" xfId="24442"/>
    <cellStyle name="Normal 9 4 2 3 4" xfId="25187"/>
    <cellStyle name="Normal 9 4 2 4" xfId="2764"/>
    <cellStyle name="Normal 9 4 2 4 2" xfId="24641"/>
    <cellStyle name="Normal 9 4 2 4 3" xfId="25364"/>
    <cellStyle name="Normal 9 4 2 5" xfId="24262"/>
    <cellStyle name="Normal 9 4 2 6" xfId="25007"/>
    <cellStyle name="Normal 9 4 2 7" xfId="26309"/>
    <cellStyle name="Normal 9 4 3" xfId="1480"/>
    <cellStyle name="Normal 9 4 3 2" xfId="1481"/>
    <cellStyle name="Normal 9 4 3 2 2" xfId="1482"/>
    <cellStyle name="Normal 9 4 3 2 2 2" xfId="2770"/>
    <cellStyle name="Normal 9 4 3 2 2 3" xfId="24865"/>
    <cellStyle name="Normal 9 4 3 2 2 4" xfId="25588"/>
    <cellStyle name="Normal 9 4 3 2 3" xfId="2769"/>
    <cellStyle name="Normal 9 4 3 2 4" xfId="24486"/>
    <cellStyle name="Normal 9 4 3 2 5" xfId="25231"/>
    <cellStyle name="Normal 9 4 3 2 6" xfId="26597"/>
    <cellStyle name="Normal 9 4 3 3" xfId="1483"/>
    <cellStyle name="Normal 9 4 3 3 2" xfId="2771"/>
    <cellStyle name="Normal 9 4 3 3 3" xfId="24685"/>
    <cellStyle name="Normal 9 4 3 3 4" xfId="25408"/>
    <cellStyle name="Normal 9 4 3 4" xfId="2768"/>
    <cellStyle name="Normal 9 4 3 5" xfId="24306"/>
    <cellStyle name="Normal 9 4 3 6" xfId="25051"/>
    <cellStyle name="Normal 9 4 3 7" xfId="26381"/>
    <cellStyle name="Normal 9 4 4" xfId="1484"/>
    <cellStyle name="Normal 9 4 4 2" xfId="1485"/>
    <cellStyle name="Normal 9 4 4 2 2" xfId="2773"/>
    <cellStyle name="Normal 9 4 4 2 3" xfId="24777"/>
    <cellStyle name="Normal 9 4 4 2 4" xfId="25500"/>
    <cellStyle name="Normal 9 4 4 3" xfId="2772"/>
    <cellStyle name="Normal 9 4 4 4" xfId="24398"/>
    <cellStyle name="Normal 9 4 4 5" xfId="25143"/>
    <cellStyle name="Normal 9 4 4 6" xfId="26453"/>
    <cellStyle name="Normal 9 4 5" xfId="1486"/>
    <cellStyle name="Normal 9 4 5 2" xfId="2774"/>
    <cellStyle name="Normal 9 4 5 3" xfId="24597"/>
    <cellStyle name="Normal 9 4 5 4" xfId="25320"/>
    <cellStyle name="Normal 9 4 6" xfId="2763"/>
    <cellStyle name="Normal 9 4 7" xfId="7822"/>
    <cellStyle name="Normal 9 4 8" xfId="24218"/>
    <cellStyle name="Normal 9 4 9" xfId="24963"/>
    <cellStyle name="Normal 9 5" xfId="1487"/>
    <cellStyle name="Normal 9 5 10" xfId="26245"/>
    <cellStyle name="Normal 9 5 2" xfId="1488"/>
    <cellStyle name="Normal 9 5 2 2" xfId="1489"/>
    <cellStyle name="Normal 9 5 2 2 2" xfId="1490"/>
    <cellStyle name="Normal 9 5 2 2 2 2" xfId="2778"/>
    <cellStyle name="Normal 9 5 2 2 2 3" xfId="24877"/>
    <cellStyle name="Normal 9 5 2 2 2 4" xfId="25600"/>
    <cellStyle name="Normal 9 5 2 2 3" xfId="2777"/>
    <cellStyle name="Normal 9 5 2 2 4" xfId="24498"/>
    <cellStyle name="Normal 9 5 2 2 5" xfId="25243"/>
    <cellStyle name="Normal 9 5 2 2 6" xfId="26534"/>
    <cellStyle name="Normal 9 5 2 3" xfId="1491"/>
    <cellStyle name="Normal 9 5 2 3 2" xfId="2779"/>
    <cellStyle name="Normal 9 5 2 3 3" xfId="24697"/>
    <cellStyle name="Normal 9 5 2 3 4" xfId="25420"/>
    <cellStyle name="Normal 9 5 2 4" xfId="2776"/>
    <cellStyle name="Normal 9 5 2 5" xfId="24318"/>
    <cellStyle name="Normal 9 5 2 6" xfId="25063"/>
    <cellStyle name="Normal 9 5 2 7" xfId="26318"/>
    <cellStyle name="Normal 9 5 3" xfId="1492"/>
    <cellStyle name="Normal 9 5 3 2" xfId="1493"/>
    <cellStyle name="Normal 9 5 3 2 2" xfId="1494"/>
    <cellStyle name="Normal 9 5 3 2 2 2" xfId="2782"/>
    <cellStyle name="Normal 9 5 3 2 3" xfId="2781"/>
    <cellStyle name="Normal 9 5 3 2 4" xfId="24789"/>
    <cellStyle name="Normal 9 5 3 2 5" xfId="25512"/>
    <cellStyle name="Normal 9 5 3 2 6" xfId="26606"/>
    <cellStyle name="Normal 9 5 3 3" xfId="1495"/>
    <cellStyle name="Normal 9 5 3 3 2" xfId="2783"/>
    <cellStyle name="Normal 9 5 3 4" xfId="2780"/>
    <cellStyle name="Normal 9 5 3 5" xfId="24410"/>
    <cellStyle name="Normal 9 5 3 6" xfId="25155"/>
    <cellStyle name="Normal 9 5 3 7" xfId="26390"/>
    <cellStyle name="Normal 9 5 4" xfId="1496"/>
    <cellStyle name="Normal 9 5 4 2" xfId="1497"/>
    <cellStyle name="Normal 9 5 4 2 2" xfId="2785"/>
    <cellStyle name="Normal 9 5 4 3" xfId="2784"/>
    <cellStyle name="Normal 9 5 4 4" xfId="24609"/>
    <cellStyle name="Normal 9 5 4 5" xfId="25332"/>
    <cellStyle name="Normal 9 5 4 6" xfId="26462"/>
    <cellStyle name="Normal 9 5 5" xfId="1498"/>
    <cellStyle name="Normal 9 5 5 2" xfId="2786"/>
    <cellStyle name="Normal 9 5 6" xfId="2775"/>
    <cellStyle name="Normal 9 5 7" xfId="14696"/>
    <cellStyle name="Normal 9 5 8" xfId="24230"/>
    <cellStyle name="Normal 9 5 9" xfId="24975"/>
    <cellStyle name="Normal 9 6" xfId="1499"/>
    <cellStyle name="Normal 9 6 10" xfId="26251"/>
    <cellStyle name="Normal 9 6 2" xfId="1500"/>
    <cellStyle name="Normal 9 6 2 2" xfId="1501"/>
    <cellStyle name="Normal 9 6 2 2 2" xfId="1502"/>
    <cellStyle name="Normal 9 6 2 2 2 2" xfId="2790"/>
    <cellStyle name="Normal 9 6 2 2 3" xfId="2789"/>
    <cellStyle name="Normal 9 6 2 2 4" xfId="24833"/>
    <cellStyle name="Normal 9 6 2 2 5" xfId="25556"/>
    <cellStyle name="Normal 9 6 2 2 6" xfId="26540"/>
    <cellStyle name="Normal 9 6 2 3" xfId="1503"/>
    <cellStyle name="Normal 9 6 2 3 2" xfId="2791"/>
    <cellStyle name="Normal 9 6 2 4" xfId="2788"/>
    <cellStyle name="Normal 9 6 2 5" xfId="24454"/>
    <cellStyle name="Normal 9 6 2 6" xfId="25199"/>
    <cellStyle name="Normal 9 6 2 7" xfId="26324"/>
    <cellStyle name="Normal 9 6 3" xfId="1504"/>
    <cellStyle name="Normal 9 6 3 2" xfId="1505"/>
    <cellStyle name="Normal 9 6 3 2 2" xfId="1506"/>
    <cellStyle name="Normal 9 6 3 2 2 2" xfId="2794"/>
    <cellStyle name="Normal 9 6 3 2 3" xfId="2793"/>
    <cellStyle name="Normal 9 6 3 2 4" xfId="26612"/>
    <cellStyle name="Normal 9 6 3 3" xfId="1507"/>
    <cellStyle name="Normal 9 6 3 3 2" xfId="2795"/>
    <cellStyle name="Normal 9 6 3 4" xfId="2792"/>
    <cellStyle name="Normal 9 6 3 5" xfId="24653"/>
    <cellStyle name="Normal 9 6 3 6" xfId="25376"/>
    <cellStyle name="Normal 9 6 3 7" xfId="26396"/>
    <cellStyle name="Normal 9 6 4" xfId="1508"/>
    <cellStyle name="Normal 9 6 4 2" xfId="1509"/>
    <cellStyle name="Normal 9 6 4 2 2" xfId="2797"/>
    <cellStyle name="Normal 9 6 4 3" xfId="2796"/>
    <cellStyle name="Normal 9 6 4 4" xfId="26468"/>
    <cellStyle name="Normal 9 6 5" xfId="1510"/>
    <cellStyle name="Normal 9 6 5 2" xfId="2798"/>
    <cellStyle name="Normal 9 6 6" xfId="2787"/>
    <cellStyle name="Normal 9 6 7" xfId="19392"/>
    <cellStyle name="Normal 9 6 8" xfId="24274"/>
    <cellStyle name="Normal 9 6 9" xfId="25019"/>
    <cellStyle name="Normal 9 7" xfId="1511"/>
    <cellStyle name="Normal 9 7 10" xfId="26264"/>
    <cellStyle name="Normal 9 7 2" xfId="1512"/>
    <cellStyle name="Normal 9 7 2 2" xfId="1513"/>
    <cellStyle name="Normal 9 7 2 2 2" xfId="1514"/>
    <cellStyle name="Normal 9 7 2 2 2 2" xfId="2802"/>
    <cellStyle name="Normal 9 7 2 2 3" xfId="2801"/>
    <cellStyle name="Normal 9 7 2 2 4" xfId="26552"/>
    <cellStyle name="Normal 9 7 2 3" xfId="1515"/>
    <cellStyle name="Normal 9 7 2 3 2" xfId="2803"/>
    <cellStyle name="Normal 9 7 2 4" xfId="2800"/>
    <cellStyle name="Normal 9 7 2 5" xfId="24743"/>
    <cellStyle name="Normal 9 7 2 6" xfId="25466"/>
    <cellStyle name="Normal 9 7 2 7" xfId="26336"/>
    <cellStyle name="Normal 9 7 3" xfId="1516"/>
    <cellStyle name="Normal 9 7 3 2" xfId="1517"/>
    <cellStyle name="Normal 9 7 3 2 2" xfId="1518"/>
    <cellStyle name="Normal 9 7 3 2 2 2" xfId="2806"/>
    <cellStyle name="Normal 9 7 3 2 3" xfId="2805"/>
    <cellStyle name="Normal 9 7 3 2 4" xfId="26624"/>
    <cellStyle name="Normal 9 7 3 3" xfId="1519"/>
    <cellStyle name="Normal 9 7 3 3 2" xfId="2807"/>
    <cellStyle name="Normal 9 7 3 4" xfId="2804"/>
    <cellStyle name="Normal 9 7 3 5" xfId="26408"/>
    <cellStyle name="Normal 9 7 4" xfId="1520"/>
    <cellStyle name="Normal 9 7 4 2" xfId="1521"/>
    <cellStyle name="Normal 9 7 4 2 2" xfId="2809"/>
    <cellStyle name="Normal 9 7 4 3" xfId="2808"/>
    <cellStyle name="Normal 9 7 4 4" xfId="26480"/>
    <cellStyle name="Normal 9 7 5" xfId="1522"/>
    <cellStyle name="Normal 9 7 5 2" xfId="2810"/>
    <cellStyle name="Normal 9 7 6" xfId="2799"/>
    <cellStyle name="Normal 9 7 7" xfId="23883"/>
    <cellStyle name="Normal 9 7 8" xfId="24364"/>
    <cellStyle name="Normal 9 7 9" xfId="25109"/>
    <cellStyle name="Normal 9 8" xfId="1523"/>
    <cellStyle name="Normal 9 8 2" xfId="1524"/>
    <cellStyle name="Normal 9 8 2 2" xfId="1525"/>
    <cellStyle name="Normal 9 8 2 2 2" xfId="1526"/>
    <cellStyle name="Normal 9 8 2 2 2 2" xfId="2814"/>
    <cellStyle name="Normal 9 8 2 2 3" xfId="2813"/>
    <cellStyle name="Normal 9 8 2 2 4" xfId="26559"/>
    <cellStyle name="Normal 9 8 2 3" xfId="1527"/>
    <cellStyle name="Normal 9 8 2 3 2" xfId="2815"/>
    <cellStyle name="Normal 9 8 2 4" xfId="2812"/>
    <cellStyle name="Normal 9 8 2 5" xfId="26343"/>
    <cellStyle name="Normal 9 8 3" xfId="1528"/>
    <cellStyle name="Normal 9 8 3 2" xfId="1529"/>
    <cellStyle name="Normal 9 8 3 2 2" xfId="1530"/>
    <cellStyle name="Normal 9 8 3 2 2 2" xfId="2818"/>
    <cellStyle name="Normal 9 8 3 2 3" xfId="2817"/>
    <cellStyle name="Normal 9 8 3 2 4" xfId="26631"/>
    <cellStyle name="Normal 9 8 3 3" xfId="1531"/>
    <cellStyle name="Normal 9 8 3 3 2" xfId="2819"/>
    <cellStyle name="Normal 9 8 3 4" xfId="2816"/>
    <cellStyle name="Normal 9 8 3 5" xfId="26415"/>
    <cellStyle name="Normal 9 8 4" xfId="1532"/>
    <cellStyle name="Normal 9 8 4 2" xfId="1533"/>
    <cellStyle name="Normal 9 8 4 2 2" xfId="2821"/>
    <cellStyle name="Normal 9 8 4 3" xfId="2820"/>
    <cellStyle name="Normal 9 8 4 4" xfId="26487"/>
    <cellStyle name="Normal 9 8 5" xfId="1534"/>
    <cellStyle name="Normal 9 8 5 2" xfId="2822"/>
    <cellStyle name="Normal 9 8 6" xfId="2811"/>
    <cellStyle name="Normal 9 8 7" xfId="24565"/>
    <cellStyle name="Normal 9 8 8" xfId="25288"/>
    <cellStyle name="Normal 9 8 9" xfId="26271"/>
    <cellStyle name="Normal 9 9" xfId="1535"/>
    <cellStyle name="Normal 9 9 2" xfId="1536"/>
    <cellStyle name="Normal 9 9 2 2" xfId="1537"/>
    <cellStyle name="Normal 9 9 2 2 2" xfId="2825"/>
    <cellStyle name="Normal 9 9 2 3" xfId="2824"/>
    <cellStyle name="Normal 9 9 2 4" xfId="26499"/>
    <cellStyle name="Normal 9 9 3" xfId="1538"/>
    <cellStyle name="Normal 9 9 3 2" xfId="2826"/>
    <cellStyle name="Normal 9 9 4" xfId="2823"/>
    <cellStyle name="Normal 9 9 5" xfId="26283"/>
    <cellStyle name="Normal 90" xfId="1791"/>
    <cellStyle name="Normal 91" xfId="2846"/>
    <cellStyle name="Normal 92" xfId="2892"/>
    <cellStyle name="Normal 93" xfId="2843"/>
    <cellStyle name="Normal 94" xfId="2889"/>
    <cellStyle name="Normal 95" xfId="2830"/>
    <cellStyle name="Normal 96" xfId="2893"/>
    <cellStyle name="Normal 97" xfId="2897"/>
    <cellStyle name="Normal 98" xfId="24157"/>
    <cellStyle name="Normal 99" xfId="24158"/>
    <cellStyle name="Normal$" xfId="25905"/>
    <cellStyle name="Normal1" xfId="25906"/>
    <cellStyle name="Normal9" xfId="25907"/>
    <cellStyle name="Note 2" xfId="1539"/>
    <cellStyle name="Note 2 10" xfId="3420"/>
    <cellStyle name="Note 2 10 2" xfId="5958"/>
    <cellStyle name="Note 2 10 3" xfId="9768"/>
    <cellStyle name="Note 2 10 4" xfId="10598"/>
    <cellStyle name="Note 2 10 5" xfId="12946"/>
    <cellStyle name="Note 2 10 6" xfId="15604"/>
    <cellStyle name="Note 2 10 7" xfId="17642"/>
    <cellStyle name="Note 2 10 8" xfId="20300"/>
    <cellStyle name="Note 2 10 9" xfId="22271"/>
    <cellStyle name="Note 2 11" xfId="3385"/>
    <cellStyle name="Note 2 11 2" xfId="5923"/>
    <cellStyle name="Note 2 11 3" xfId="9058"/>
    <cellStyle name="Note 2 11 4" xfId="11830"/>
    <cellStyle name="Note 2 11 5" xfId="14288"/>
    <cellStyle name="Note 2 11 6" xfId="14994"/>
    <cellStyle name="Note 2 11 7" xfId="18984"/>
    <cellStyle name="Note 2 11 8" xfId="19690"/>
    <cellStyle name="Note 2 11 9" xfId="23505"/>
    <cellStyle name="Note 2 12" xfId="3263"/>
    <cellStyle name="Note 2 12 2" xfId="5801"/>
    <cellStyle name="Note 2 12 3" xfId="10166"/>
    <cellStyle name="Note 2 12 4" xfId="12259"/>
    <cellStyle name="Note 2 12 5" xfId="12353"/>
    <cellStyle name="Note 2 12 6" xfId="14078"/>
    <cellStyle name="Note 2 12 7" xfId="17049"/>
    <cellStyle name="Note 2 12 8" xfId="18774"/>
    <cellStyle name="Note 2 12 9" xfId="21740"/>
    <cellStyle name="Note 2 13" xfId="3509"/>
    <cellStyle name="Note 2 13 2" xfId="6047"/>
    <cellStyle name="Note 2 13 3" xfId="8841"/>
    <cellStyle name="Note 2 13 4" xfId="11525"/>
    <cellStyle name="Note 2 13 5" xfId="13954"/>
    <cellStyle name="Note 2 13 6" xfId="16544"/>
    <cellStyle name="Note 2 13 7" xfId="18650"/>
    <cellStyle name="Note 2 13 8" xfId="21240"/>
    <cellStyle name="Note 2 13 9" xfId="23199"/>
    <cellStyle name="Note 2 14" xfId="3551"/>
    <cellStyle name="Note 2 14 2" xfId="6089"/>
    <cellStyle name="Note 2 14 3" xfId="9008"/>
    <cellStyle name="Note 2 14 4" xfId="11024"/>
    <cellStyle name="Note 2 14 5" xfId="13405"/>
    <cellStyle name="Note 2 14 6" xfId="16038"/>
    <cellStyle name="Note 2 14 7" xfId="18101"/>
    <cellStyle name="Note 2 14 8" xfId="20734"/>
    <cellStyle name="Note 2 14 9" xfId="22697"/>
    <cellStyle name="Note 2 15" xfId="3711"/>
    <cellStyle name="Note 2 15 2" xfId="6249"/>
    <cellStyle name="Note 2 15 3" xfId="9356"/>
    <cellStyle name="Note 2 15 4" xfId="12086"/>
    <cellStyle name="Note 2 15 5" xfId="14566"/>
    <cellStyle name="Note 2 15 6" xfId="15621"/>
    <cellStyle name="Note 2 15 7" xfId="19262"/>
    <cellStyle name="Note 2 15 8" xfId="20317"/>
    <cellStyle name="Note 2 15 9" xfId="23758"/>
    <cellStyle name="Note 2 16" xfId="3773"/>
    <cellStyle name="Note 2 16 2" xfId="6311"/>
    <cellStyle name="Note 2 16 3" xfId="9150"/>
    <cellStyle name="Note 2 16 4" xfId="10773"/>
    <cellStyle name="Note 2 16 5" xfId="13128"/>
    <cellStyle name="Note 2 16 6" xfId="15987"/>
    <cellStyle name="Note 2 16 7" xfId="17824"/>
    <cellStyle name="Note 2 16 8" xfId="20683"/>
    <cellStyle name="Note 2 16 9" xfId="22445"/>
    <cellStyle name="Note 2 17" xfId="3618"/>
    <cellStyle name="Note 2 17 2" xfId="6156"/>
    <cellStyle name="Note 2 17 3" xfId="8296"/>
    <cellStyle name="Note 2 17 4" xfId="8124"/>
    <cellStyle name="Note 2 17 5" xfId="12433"/>
    <cellStyle name="Note 2 17 6" xfId="15114"/>
    <cellStyle name="Note 2 17 7" xfId="17129"/>
    <cellStyle name="Note 2 17 8" xfId="19810"/>
    <cellStyle name="Note 2 17 9" xfId="21813"/>
    <cellStyle name="Note 2 18" xfId="3885"/>
    <cellStyle name="Note 2 18 2" xfId="6423"/>
    <cellStyle name="Note 2 18 3" xfId="9494"/>
    <cellStyle name="Note 2 18 4" xfId="10189"/>
    <cellStyle name="Note 2 18 5" xfId="12442"/>
    <cellStyle name="Note 2 18 6" xfId="13254"/>
    <cellStyle name="Note 2 18 7" xfId="17138"/>
    <cellStyle name="Note 2 18 8" xfId="17950"/>
    <cellStyle name="Note 2 18 9" xfId="21821"/>
    <cellStyle name="Note 2 19" xfId="3897"/>
    <cellStyle name="Note 2 19 2" xfId="6435"/>
    <cellStyle name="Note 2 19 3" xfId="9245"/>
    <cellStyle name="Note 2 19 4" xfId="12166"/>
    <cellStyle name="Note 2 19 5" xfId="14649"/>
    <cellStyle name="Note 2 19 6" xfId="16617"/>
    <cellStyle name="Note 2 19 7" xfId="19345"/>
    <cellStyle name="Note 2 19 8" xfId="21313"/>
    <cellStyle name="Note 2 19 9" xfId="23840"/>
    <cellStyle name="Note 2 2" xfId="3058"/>
    <cellStyle name="Note 2 2 10" xfId="25909"/>
    <cellStyle name="Note 2 2 2" xfId="5597"/>
    <cellStyle name="Note 2 2 2 2" xfId="26042"/>
    <cellStyle name="Note 2 2 2 3" xfId="25910"/>
    <cellStyle name="Note 2 2 3" xfId="7993"/>
    <cellStyle name="Note 2 2 3 2" xfId="26043"/>
    <cellStyle name="Note 2 2 3 3" xfId="25911"/>
    <cellStyle name="Note 2 2 4" xfId="11540"/>
    <cellStyle name="Note 2 2 4 2" xfId="25912"/>
    <cellStyle name="Note 2 2 5" xfId="13972"/>
    <cellStyle name="Note 2 2 5 2" xfId="26041"/>
    <cellStyle name="Note 2 2 6" xfId="15498"/>
    <cellStyle name="Note 2 2 7" xfId="18668"/>
    <cellStyle name="Note 2 2 8" xfId="20194"/>
    <cellStyle name="Note 2 2 9" xfId="23214"/>
    <cellStyle name="Note 2 20" xfId="3940"/>
    <cellStyle name="Note 2 20 2" xfId="6478"/>
    <cellStyle name="Note 2 20 3" xfId="9148"/>
    <cellStyle name="Note 2 20 4" xfId="10593"/>
    <cellStyle name="Note 2 20 5" xfId="12941"/>
    <cellStyle name="Note 2 20 6" xfId="16801"/>
    <cellStyle name="Note 2 20 7" xfId="17637"/>
    <cellStyle name="Note 2 20 8" xfId="21497"/>
    <cellStyle name="Note 2 20 9" xfId="22266"/>
    <cellStyle name="Note 2 21" xfId="4033"/>
    <cellStyle name="Note 2 21 2" xfId="6571"/>
    <cellStyle name="Note 2 21 3" xfId="9300"/>
    <cellStyle name="Note 2 21 4" xfId="10309"/>
    <cellStyle name="Note 2 21 5" xfId="12624"/>
    <cellStyle name="Note 2 21 6" xfId="16780"/>
    <cellStyle name="Note 2 21 7" xfId="17320"/>
    <cellStyle name="Note 2 21 8" xfId="21476"/>
    <cellStyle name="Note 2 21 9" xfId="21979"/>
    <cellStyle name="Note 2 22" xfId="3649"/>
    <cellStyle name="Note 2 22 2" xfId="6187"/>
    <cellStyle name="Note 2 22 3" xfId="5439"/>
    <cellStyle name="Note 2 22 4" xfId="12272"/>
    <cellStyle name="Note 2 22 5" xfId="13240"/>
    <cellStyle name="Note 2 22 6" xfId="15770"/>
    <cellStyle name="Note 2 22 7" xfId="17936"/>
    <cellStyle name="Note 2 22 8" xfId="20466"/>
    <cellStyle name="Note 2 22 9" xfId="22545"/>
    <cellStyle name="Note 2 23" xfId="4077"/>
    <cellStyle name="Note 2 23 2" xfId="6615"/>
    <cellStyle name="Note 2 23 3" xfId="9011"/>
    <cellStyle name="Note 2 23 4" xfId="10801"/>
    <cellStyle name="Note 2 23 5" xfId="13161"/>
    <cellStyle name="Note 2 23 6" xfId="16293"/>
    <cellStyle name="Note 2 23 7" xfId="17857"/>
    <cellStyle name="Note 2 23 8" xfId="20989"/>
    <cellStyle name="Note 2 23 9" xfId="22472"/>
    <cellStyle name="Note 2 24" xfId="4131"/>
    <cellStyle name="Note 2 24 2" xfId="6669"/>
    <cellStyle name="Note 2 24 3" xfId="8647"/>
    <cellStyle name="Note 2 24 4" xfId="11154"/>
    <cellStyle name="Note 2 24 5" xfId="13550"/>
    <cellStyle name="Note 2 24 6" xfId="15536"/>
    <cellStyle name="Note 2 24 7" xfId="18246"/>
    <cellStyle name="Note 2 24 8" xfId="20232"/>
    <cellStyle name="Note 2 24 9" xfId="22827"/>
    <cellStyle name="Note 2 25" xfId="4174"/>
    <cellStyle name="Note 2 25 2" xfId="6712"/>
    <cellStyle name="Note 2 25 3" xfId="9093"/>
    <cellStyle name="Note 2 25 4" xfId="10792"/>
    <cellStyle name="Note 2 25 5" xfId="13151"/>
    <cellStyle name="Note 2 25 6" xfId="15942"/>
    <cellStyle name="Note 2 25 7" xfId="17847"/>
    <cellStyle name="Note 2 25 8" xfId="20638"/>
    <cellStyle name="Note 2 25 9" xfId="22463"/>
    <cellStyle name="Note 2 26" xfId="4209"/>
    <cellStyle name="Note 2 26 2" xfId="6747"/>
    <cellStyle name="Note 2 26 3" xfId="8086"/>
    <cellStyle name="Note 2 26 4" xfId="9350"/>
    <cellStyle name="Note 2 26 5" xfId="12473"/>
    <cellStyle name="Note 2 26 6" xfId="15953"/>
    <cellStyle name="Note 2 26 7" xfId="17169"/>
    <cellStyle name="Note 2 26 8" xfId="20649"/>
    <cellStyle name="Note 2 26 9" xfId="21848"/>
    <cellStyle name="Note 2 27" xfId="4259"/>
    <cellStyle name="Note 2 27 2" xfId="6797"/>
    <cellStyle name="Note 2 27 3" xfId="9412"/>
    <cellStyle name="Note 2 27 4" xfId="10086"/>
    <cellStyle name="Note 2 27 5" xfId="14926"/>
    <cellStyle name="Note 2 27 6" xfId="15002"/>
    <cellStyle name="Note 2 27 7" xfId="19622"/>
    <cellStyle name="Note 2 27 8" xfId="19698"/>
    <cellStyle name="Note 2 27 9" xfId="24089"/>
    <cellStyle name="Note 2 28" xfId="4302"/>
    <cellStyle name="Note 2 28 2" xfId="6840"/>
    <cellStyle name="Note 2 28 3" xfId="9121"/>
    <cellStyle name="Note 2 28 4" xfId="10314"/>
    <cellStyle name="Note 2 28 5" xfId="12631"/>
    <cellStyle name="Note 2 28 6" xfId="14882"/>
    <cellStyle name="Note 2 28 7" xfId="17327"/>
    <cellStyle name="Note 2 28 8" xfId="19578"/>
    <cellStyle name="Note 2 28 9" xfId="21985"/>
    <cellStyle name="Note 2 29" xfId="4345"/>
    <cellStyle name="Note 2 29 2" xfId="6883"/>
    <cellStyle name="Note 2 29 3" xfId="10126"/>
    <cellStyle name="Note 2 29 4" xfId="11575"/>
    <cellStyle name="Note 2 29 5" xfId="14012"/>
    <cellStyle name="Note 2 29 6" xfId="15853"/>
    <cellStyle name="Note 2 29 7" xfId="18708"/>
    <cellStyle name="Note 2 29 8" xfId="20549"/>
    <cellStyle name="Note 2 29 9" xfId="23249"/>
    <cellStyle name="Note 2 3" xfId="3035"/>
    <cellStyle name="Note 2 3 10" xfId="25913"/>
    <cellStyle name="Note 2 3 2" xfId="5574"/>
    <cellStyle name="Note 2 3 2 2" xfId="26044"/>
    <cellStyle name="Note 2 3 3" xfId="8520"/>
    <cellStyle name="Note 2 3 4" xfId="11539"/>
    <cellStyle name="Note 2 3 5" xfId="13971"/>
    <cellStyle name="Note 2 3 6" xfId="15565"/>
    <cellStyle name="Note 2 3 7" xfId="18667"/>
    <cellStyle name="Note 2 3 8" xfId="20261"/>
    <cellStyle name="Note 2 3 9" xfId="23213"/>
    <cellStyle name="Note 2 30" xfId="4388"/>
    <cellStyle name="Note 2 30 2" xfId="6926"/>
    <cellStyle name="Note 2 30 3" xfId="8986"/>
    <cellStyle name="Note 2 30 4" xfId="10659"/>
    <cellStyle name="Note 2 30 5" xfId="13008"/>
    <cellStyle name="Note 2 30 6" xfId="14966"/>
    <cellStyle name="Note 2 30 7" xfId="17704"/>
    <cellStyle name="Note 2 30 8" xfId="19662"/>
    <cellStyle name="Note 2 30 9" xfId="22332"/>
    <cellStyle name="Note 2 31" xfId="4431"/>
    <cellStyle name="Note 2 31 2" xfId="6969"/>
    <cellStyle name="Note 2 31 3" xfId="8751"/>
    <cellStyle name="Note 2 31 4" xfId="9382"/>
    <cellStyle name="Note 2 31 5" xfId="14915"/>
    <cellStyle name="Note 2 31 6" xfId="15712"/>
    <cellStyle name="Note 2 31 7" xfId="19611"/>
    <cellStyle name="Note 2 31 8" xfId="20408"/>
    <cellStyle name="Note 2 31 9" xfId="24079"/>
    <cellStyle name="Note 2 32" xfId="4449"/>
    <cellStyle name="Note 2 32 2" xfId="6987"/>
    <cellStyle name="Note 2 32 3" xfId="8069"/>
    <cellStyle name="Note 2 32 4" xfId="10547"/>
    <cellStyle name="Note 2 32 5" xfId="12890"/>
    <cellStyle name="Note 2 32 6" xfId="14069"/>
    <cellStyle name="Note 2 32 7" xfId="17586"/>
    <cellStyle name="Note 2 32 8" xfId="18765"/>
    <cellStyle name="Note 2 32 9" xfId="22218"/>
    <cellStyle name="Note 2 33" xfId="4506"/>
    <cellStyle name="Note 2 33 2" xfId="7044"/>
    <cellStyle name="Note 2 33 3" xfId="8684"/>
    <cellStyle name="Note 2 33 4" xfId="10651"/>
    <cellStyle name="Note 2 33 5" xfId="13000"/>
    <cellStyle name="Note 2 33 6" xfId="16045"/>
    <cellStyle name="Note 2 33 7" xfId="17696"/>
    <cellStyle name="Note 2 33 8" xfId="20741"/>
    <cellStyle name="Note 2 33 9" xfId="22324"/>
    <cellStyle name="Note 2 34" xfId="4423"/>
    <cellStyle name="Note 2 34 2" xfId="6961"/>
    <cellStyle name="Note 2 34 3" xfId="9563"/>
    <cellStyle name="Note 2 34 4" xfId="10841"/>
    <cellStyle name="Note 2 34 5" xfId="13206"/>
    <cellStyle name="Note 2 34 6" xfId="15959"/>
    <cellStyle name="Note 2 34 7" xfId="17902"/>
    <cellStyle name="Note 2 34 8" xfId="20655"/>
    <cellStyle name="Note 2 34 9" xfId="22512"/>
    <cellStyle name="Note 2 35" xfId="4603"/>
    <cellStyle name="Note 2 35 2" xfId="7141"/>
    <cellStyle name="Note 2 35 3" xfId="7971"/>
    <cellStyle name="Note 2 35 4" xfId="11056"/>
    <cellStyle name="Note 2 35 5" xfId="13442"/>
    <cellStyle name="Note 2 35 6" xfId="15480"/>
    <cellStyle name="Note 2 35 7" xfId="18138"/>
    <cellStyle name="Note 2 35 8" xfId="20176"/>
    <cellStyle name="Note 2 35 9" xfId="22729"/>
    <cellStyle name="Note 2 36" xfId="4646"/>
    <cellStyle name="Note 2 36 2" xfId="7184"/>
    <cellStyle name="Note 2 36 3" xfId="8859"/>
    <cellStyle name="Note 2 36 4" xfId="10624"/>
    <cellStyle name="Note 2 36 5" xfId="12973"/>
    <cellStyle name="Note 2 36 6" xfId="16441"/>
    <cellStyle name="Note 2 36 7" xfId="17669"/>
    <cellStyle name="Note 2 36 8" xfId="21137"/>
    <cellStyle name="Note 2 36 9" xfId="22297"/>
    <cellStyle name="Note 2 37" xfId="4688"/>
    <cellStyle name="Note 2 37 2" xfId="7226"/>
    <cellStyle name="Note 2 37 3" xfId="9653"/>
    <cellStyle name="Note 2 37 4" xfId="10661"/>
    <cellStyle name="Note 2 37 5" xfId="13010"/>
    <cellStyle name="Note 2 37 6" xfId="15084"/>
    <cellStyle name="Note 2 37 7" xfId="17706"/>
    <cellStyle name="Note 2 37 8" xfId="19780"/>
    <cellStyle name="Note 2 37 9" xfId="22334"/>
    <cellStyle name="Note 2 38" xfId="4781"/>
    <cellStyle name="Note 2 38 2" xfId="7319"/>
    <cellStyle name="Note 2 38 3" xfId="9250"/>
    <cellStyle name="Note 2 38 4" xfId="12256"/>
    <cellStyle name="Note 2 38 5" xfId="12349"/>
    <cellStyle name="Note 2 38 6" xfId="15259"/>
    <cellStyle name="Note 2 38 7" xfId="17045"/>
    <cellStyle name="Note 2 38 8" xfId="19955"/>
    <cellStyle name="Note 2 38 9" xfId="21737"/>
    <cellStyle name="Note 2 39" xfId="4793"/>
    <cellStyle name="Note 2 39 2" xfId="7331"/>
    <cellStyle name="Note 2 39 3" xfId="9729"/>
    <cellStyle name="Note 2 39 4" xfId="11460"/>
    <cellStyle name="Note 2 39 5" xfId="13882"/>
    <cellStyle name="Note 2 39 6" xfId="16129"/>
    <cellStyle name="Note 2 39 7" xfId="18578"/>
    <cellStyle name="Note 2 39 8" xfId="20825"/>
    <cellStyle name="Note 2 39 9" xfId="23135"/>
    <cellStyle name="Note 2 4" xfId="3162"/>
    <cellStyle name="Note 2 4 10" xfId="25914"/>
    <cellStyle name="Note 2 4 2" xfId="5700"/>
    <cellStyle name="Note 2 4 3" xfId="8203"/>
    <cellStyle name="Note 2 4 4" xfId="8736"/>
    <cellStyle name="Note 2 4 5" xfId="12389"/>
    <cellStyle name="Note 2 4 6" xfId="16314"/>
    <cellStyle name="Note 2 4 7" xfId="17085"/>
    <cellStyle name="Note 2 4 8" xfId="21010"/>
    <cellStyle name="Note 2 4 9" xfId="21774"/>
    <cellStyle name="Note 2 40" xfId="4836"/>
    <cellStyle name="Note 2 40 2" xfId="7374"/>
    <cellStyle name="Note 2 40 3" xfId="8703"/>
    <cellStyle name="Note 2 40 4" xfId="11367"/>
    <cellStyle name="Note 2 40 5" xfId="13780"/>
    <cellStyle name="Note 2 40 6" xfId="15339"/>
    <cellStyle name="Note 2 40 7" xfId="18476"/>
    <cellStyle name="Note 2 40 8" xfId="20035"/>
    <cellStyle name="Note 2 40 9" xfId="23041"/>
    <cellStyle name="Note 2 41" xfId="4854"/>
    <cellStyle name="Note 2 41 2" xfId="7392"/>
    <cellStyle name="Note 2 41 3" xfId="8327"/>
    <cellStyle name="Note 2 41 4" xfId="12033"/>
    <cellStyle name="Note 2 41 5" xfId="14515"/>
    <cellStyle name="Note 2 41 6" xfId="16935"/>
    <cellStyle name="Note 2 41 7" xfId="19211"/>
    <cellStyle name="Note 2 41 8" xfId="21631"/>
    <cellStyle name="Note 2 41 9" xfId="23708"/>
    <cellStyle name="Note 2 42" xfId="4907"/>
    <cellStyle name="Note 2 42 2" xfId="7445"/>
    <cellStyle name="Note 2 42 3" xfId="8562"/>
    <cellStyle name="Note 2 42 4" xfId="12162"/>
    <cellStyle name="Note 2 42 5" xfId="14645"/>
    <cellStyle name="Note 2 42 6" xfId="16177"/>
    <cellStyle name="Note 2 42 7" xfId="19341"/>
    <cellStyle name="Note 2 42 8" xfId="20873"/>
    <cellStyle name="Note 2 42 9" xfId="23836"/>
    <cellStyle name="Note 2 43" xfId="4950"/>
    <cellStyle name="Note 2 43 2" xfId="7488"/>
    <cellStyle name="Note 2 43 3" xfId="9146"/>
    <cellStyle name="Note 2 43 4" xfId="8407"/>
    <cellStyle name="Note 2 43 5" xfId="12367"/>
    <cellStyle name="Note 2 43 6" xfId="16416"/>
    <cellStyle name="Note 2 43 7" xfId="17063"/>
    <cellStyle name="Note 2 43 8" xfId="21112"/>
    <cellStyle name="Note 2 43 9" xfId="21753"/>
    <cellStyle name="Note 2 44" xfId="4995"/>
    <cellStyle name="Note 2 44 2" xfId="7533"/>
    <cellStyle name="Note 2 44 3" xfId="8130"/>
    <cellStyle name="Note 2 44 4" xfId="12236"/>
    <cellStyle name="Note 2 44 5" xfId="14443"/>
    <cellStyle name="Note 2 44 6" xfId="15164"/>
    <cellStyle name="Note 2 44 7" xfId="19139"/>
    <cellStyle name="Note 2 44 8" xfId="19860"/>
    <cellStyle name="Note 2 44 9" xfId="23641"/>
    <cellStyle name="Note 2 45" xfId="5032"/>
    <cellStyle name="Note 2 45 2" xfId="7570"/>
    <cellStyle name="Note 2 45 3" xfId="9614"/>
    <cellStyle name="Note 2 45 4" xfId="11710"/>
    <cellStyle name="Note 2 45 5" xfId="14159"/>
    <cellStyle name="Note 2 45 6" xfId="16507"/>
    <cellStyle name="Note 2 45 7" xfId="18855"/>
    <cellStyle name="Note 2 45 8" xfId="21203"/>
    <cellStyle name="Note 2 45 9" xfId="23384"/>
    <cellStyle name="Note 2 46" xfId="5063"/>
    <cellStyle name="Note 2 46 2" xfId="7601"/>
    <cellStyle name="Note 2 46 3" xfId="9899"/>
    <cellStyle name="Note 2 46 4" xfId="11445"/>
    <cellStyle name="Note 2 46 5" xfId="13864"/>
    <cellStyle name="Note 2 46 6" xfId="15132"/>
    <cellStyle name="Note 2 46 7" xfId="18560"/>
    <cellStyle name="Note 2 46 8" xfId="19828"/>
    <cellStyle name="Note 2 46 9" xfId="23120"/>
    <cellStyle name="Note 2 47" xfId="5093"/>
    <cellStyle name="Note 2 47 2" xfId="7631"/>
    <cellStyle name="Note 2 47 3" xfId="9047"/>
    <cellStyle name="Note 2 47 4" xfId="10811"/>
    <cellStyle name="Note 2 47 5" xfId="13173"/>
    <cellStyle name="Note 2 47 6" xfId="15165"/>
    <cellStyle name="Note 2 47 7" xfId="17869"/>
    <cellStyle name="Note 2 47 8" xfId="19861"/>
    <cellStyle name="Note 2 47 9" xfId="22482"/>
    <cellStyle name="Note 2 48" xfId="5120"/>
    <cellStyle name="Note 2 48 2" xfId="7658"/>
    <cellStyle name="Note 2 48 3" xfId="9654"/>
    <cellStyle name="Note 2 48 4" xfId="11697"/>
    <cellStyle name="Note 2 48 5" xfId="14146"/>
    <cellStyle name="Note 2 48 6" xfId="14371"/>
    <cellStyle name="Note 2 48 7" xfId="18842"/>
    <cellStyle name="Note 2 48 8" xfId="19067"/>
    <cellStyle name="Note 2 48 9" xfId="23371"/>
    <cellStyle name="Note 2 49" xfId="5189"/>
    <cellStyle name="Note 2 49 2" xfId="7728"/>
    <cellStyle name="Note 2 49 3" xfId="8501"/>
    <cellStyle name="Note 2 49 4" xfId="11779"/>
    <cellStyle name="Note 2 49 5" xfId="14233"/>
    <cellStyle name="Note 2 49 6" xfId="16561"/>
    <cellStyle name="Note 2 49 7" xfId="18929"/>
    <cellStyle name="Note 2 49 8" xfId="21257"/>
    <cellStyle name="Note 2 49 9" xfId="23453"/>
    <cellStyle name="Note 2 5" xfId="3205"/>
    <cellStyle name="Note 2 5 10" xfId="26233"/>
    <cellStyle name="Note 2 5 2" xfId="5743"/>
    <cellStyle name="Note 2 5 3" xfId="9812"/>
    <cellStyle name="Note 2 5 4" xfId="10770"/>
    <cellStyle name="Note 2 5 5" xfId="13125"/>
    <cellStyle name="Note 2 5 6" xfId="15570"/>
    <cellStyle name="Note 2 5 7" xfId="17821"/>
    <cellStyle name="Note 2 5 8" xfId="20266"/>
    <cellStyle name="Note 2 5 9" xfId="22442"/>
    <cellStyle name="Note 2 50" xfId="5185"/>
    <cellStyle name="Note 2 50 2" xfId="9662"/>
    <cellStyle name="Note 2 50 3" xfId="10714"/>
    <cellStyle name="Note 2 50 4" xfId="13068"/>
    <cellStyle name="Note 2 50 5" xfId="15710"/>
    <cellStyle name="Note 2 50 6" xfId="17764"/>
    <cellStyle name="Note 2 50 7" xfId="20406"/>
    <cellStyle name="Note 2 50 8" xfId="22387"/>
    <cellStyle name="Note 2 51" xfId="8119"/>
    <cellStyle name="Note 2 52" xfId="11496"/>
    <cellStyle name="Note 2 53" xfId="13923"/>
    <cellStyle name="Note 2 54" xfId="16093"/>
    <cellStyle name="Note 2 55" xfId="18619"/>
    <cellStyle name="Note 2 56" xfId="20789"/>
    <cellStyle name="Note 2 57" xfId="23171"/>
    <cellStyle name="Note 2 58" xfId="2939"/>
    <cellStyle name="Note 2 59" xfId="25908"/>
    <cellStyle name="Note 2 6" xfId="3248"/>
    <cellStyle name="Note 2 6 2" xfId="5786"/>
    <cellStyle name="Note 2 6 3" xfId="8949"/>
    <cellStyle name="Note 2 6 4" xfId="11283"/>
    <cellStyle name="Note 2 6 5" xfId="13689"/>
    <cellStyle name="Note 2 6 6" xfId="16170"/>
    <cellStyle name="Note 2 6 7" xfId="18385"/>
    <cellStyle name="Note 2 6 8" xfId="20866"/>
    <cellStyle name="Note 2 6 9" xfId="22957"/>
    <cellStyle name="Note 2 7" xfId="3291"/>
    <cellStyle name="Note 2 7 2" xfId="5829"/>
    <cellStyle name="Note 2 7 3" xfId="7807"/>
    <cellStyle name="Note 2 7 4" xfId="11452"/>
    <cellStyle name="Note 2 7 5" xfId="13872"/>
    <cellStyle name="Note 2 7 6" xfId="15369"/>
    <cellStyle name="Note 2 7 7" xfId="18568"/>
    <cellStyle name="Note 2 7 8" xfId="20065"/>
    <cellStyle name="Note 2 7 9" xfId="23127"/>
    <cellStyle name="Note 2 8" xfId="3334"/>
    <cellStyle name="Note 2 8 2" xfId="5872"/>
    <cellStyle name="Note 2 8 3" xfId="9026"/>
    <cellStyle name="Note 2 8 4" xfId="10768"/>
    <cellStyle name="Note 2 8 5" xfId="13123"/>
    <cellStyle name="Note 2 8 6" xfId="16307"/>
    <cellStyle name="Note 2 8 7" xfId="17819"/>
    <cellStyle name="Note 2 8 8" xfId="21003"/>
    <cellStyle name="Note 2 8 9" xfId="22440"/>
    <cellStyle name="Note 2 9" xfId="3377"/>
    <cellStyle name="Note 2 9 2" xfId="5915"/>
    <cellStyle name="Note 2 9 3" xfId="9497"/>
    <cellStyle name="Note 2 9 4" xfId="12065"/>
    <cellStyle name="Note 2 9 5" xfId="14545"/>
    <cellStyle name="Note 2 9 6" xfId="12417"/>
    <cellStyle name="Note 2 9 7" xfId="19241"/>
    <cellStyle name="Note 2 9 8" xfId="17113"/>
    <cellStyle name="Note 2 9 9" xfId="23737"/>
    <cellStyle name="Note 3" xfId="5401"/>
    <cellStyle name="Note 3 2" xfId="25915"/>
    <cellStyle name="Note 4" xfId="25916"/>
    <cellStyle name="Output 2" xfId="1540"/>
    <cellStyle name="Output 2 10" xfId="3413"/>
    <cellStyle name="Output 2 10 2" xfId="5951"/>
    <cellStyle name="Output 2 10 3" xfId="9703"/>
    <cellStyle name="Output 2 10 4" xfId="12041"/>
    <cellStyle name="Output 2 10 5" xfId="14523"/>
    <cellStyle name="Output 2 10 6" xfId="12399"/>
    <cellStyle name="Output 2 10 7" xfId="19219"/>
    <cellStyle name="Output 2 10 8" xfId="17095"/>
    <cellStyle name="Output 2 10 9" xfId="23716"/>
    <cellStyle name="Output 2 11" xfId="3428"/>
    <cellStyle name="Output 2 11 2" xfId="5966"/>
    <cellStyle name="Output 2 11 3" xfId="8279"/>
    <cellStyle name="Output 2 11 4" xfId="11811"/>
    <cellStyle name="Output 2 11 5" xfId="14268"/>
    <cellStyle name="Output 2 11 6" xfId="16731"/>
    <cellStyle name="Output 2 11 7" xfId="18964"/>
    <cellStyle name="Output 2 11 8" xfId="21427"/>
    <cellStyle name="Output 2 11 9" xfId="23486"/>
    <cellStyle name="Output 2 12" xfId="3233"/>
    <cellStyle name="Output 2 12 2" xfId="5771"/>
    <cellStyle name="Output 2 12 3" xfId="7804"/>
    <cellStyle name="Output 2 12 4" xfId="11284"/>
    <cellStyle name="Output 2 12 5" xfId="13690"/>
    <cellStyle name="Output 2 12 6" xfId="15981"/>
    <cellStyle name="Output 2 12 7" xfId="18386"/>
    <cellStyle name="Output 2 12 8" xfId="20677"/>
    <cellStyle name="Output 2 12 9" xfId="22958"/>
    <cellStyle name="Output 2 13" xfId="3542"/>
    <cellStyle name="Output 2 13 2" xfId="6080"/>
    <cellStyle name="Output 2 13 3" xfId="5456"/>
    <cellStyle name="Output 2 13 4" xfId="11074"/>
    <cellStyle name="Output 2 13 5" xfId="13463"/>
    <cellStyle name="Output 2 13 6" xfId="15730"/>
    <cellStyle name="Output 2 13 7" xfId="18159"/>
    <cellStyle name="Output 2 13 8" xfId="20426"/>
    <cellStyle name="Output 2 13 9" xfId="22747"/>
    <cellStyle name="Output 2 14" xfId="3430"/>
    <cellStyle name="Output 2 14 2" xfId="5968"/>
    <cellStyle name="Output 2 14 3" xfId="5468"/>
    <cellStyle name="Output 2 14 4" xfId="10379"/>
    <cellStyle name="Output 2 14 5" xfId="12701"/>
    <cellStyle name="Output 2 14 6" xfId="16149"/>
    <cellStyle name="Output 2 14 7" xfId="17397"/>
    <cellStyle name="Output 2 14 8" xfId="20845"/>
    <cellStyle name="Output 2 14 9" xfId="22050"/>
    <cellStyle name="Output 2 15" xfId="3490"/>
    <cellStyle name="Output 2 15 2" xfId="6028"/>
    <cellStyle name="Output 2 15 3" xfId="9806"/>
    <cellStyle name="Output 2 15 4" xfId="10708"/>
    <cellStyle name="Output 2 15 5" xfId="13062"/>
    <cellStyle name="Output 2 15 6" xfId="16266"/>
    <cellStyle name="Output 2 15 7" xfId="17758"/>
    <cellStyle name="Output 2 15 8" xfId="20962"/>
    <cellStyle name="Output 2 15 9" xfId="22381"/>
    <cellStyle name="Output 2 16" xfId="3654"/>
    <cellStyle name="Output 2 16 2" xfId="6192"/>
    <cellStyle name="Output 2 16 3" xfId="8169"/>
    <cellStyle name="Output 2 16 4" xfId="12129"/>
    <cellStyle name="Output 2 16 5" xfId="14611"/>
    <cellStyle name="Output 2 16 6" xfId="13031"/>
    <cellStyle name="Output 2 16 7" xfId="19307"/>
    <cellStyle name="Output 2 16 8" xfId="17727"/>
    <cellStyle name="Output 2 16 9" xfId="23803"/>
    <cellStyle name="Output 2 17" xfId="3597"/>
    <cellStyle name="Output 2 17 2" xfId="6135"/>
    <cellStyle name="Output 2 17 3" xfId="8721"/>
    <cellStyle name="Output 2 17 4" xfId="10716"/>
    <cellStyle name="Output 2 17 5" xfId="13070"/>
    <cellStyle name="Output 2 17 6" xfId="16955"/>
    <cellStyle name="Output 2 17 7" xfId="17766"/>
    <cellStyle name="Output 2 17 8" xfId="21651"/>
    <cellStyle name="Output 2 17 9" xfId="22389"/>
    <cellStyle name="Output 2 18" xfId="3716"/>
    <cellStyle name="Output 2 18 2" xfId="6254"/>
    <cellStyle name="Output 2 18 3" xfId="8498"/>
    <cellStyle name="Output 2 18 4" xfId="11157"/>
    <cellStyle name="Output 2 18 5" xfId="13553"/>
    <cellStyle name="Output 2 18 6" xfId="16409"/>
    <cellStyle name="Output 2 18 7" xfId="18249"/>
    <cellStyle name="Output 2 18 8" xfId="21105"/>
    <cellStyle name="Output 2 18 9" xfId="22830"/>
    <cellStyle name="Output 2 19" xfId="3684"/>
    <cellStyle name="Output 2 19 2" xfId="6222"/>
    <cellStyle name="Output 2 19 3" xfId="7719"/>
    <cellStyle name="Output 2 19 4" xfId="10564"/>
    <cellStyle name="Output 2 19 5" xfId="12909"/>
    <cellStyle name="Output 2 19 6" xfId="15221"/>
    <cellStyle name="Output 2 19 7" xfId="17605"/>
    <cellStyle name="Output 2 19 8" xfId="19917"/>
    <cellStyle name="Output 2 19 9" xfId="22236"/>
    <cellStyle name="Output 2 2" xfId="1541"/>
    <cellStyle name="Output 2 2 10" xfId="3059"/>
    <cellStyle name="Output 2 2 11" xfId="25917"/>
    <cellStyle name="Output 2 2 2" xfId="5598"/>
    <cellStyle name="Output 2 2 3" xfId="8577"/>
    <cellStyle name="Output 2 2 4" xfId="10701"/>
    <cellStyle name="Output 2 2 5" xfId="13054"/>
    <cellStyle name="Output 2 2 6" xfId="16179"/>
    <cellStyle name="Output 2 2 7" xfId="17750"/>
    <cellStyle name="Output 2 2 8" xfId="20875"/>
    <cellStyle name="Output 2 2 9" xfId="22374"/>
    <cellStyle name="Output 2 20" xfId="3772"/>
    <cellStyle name="Output 2 20 2" xfId="6310"/>
    <cellStyle name="Output 2 20 3" xfId="9254"/>
    <cellStyle name="Output 2 20 4" xfId="11760"/>
    <cellStyle name="Output 2 20 5" xfId="14211"/>
    <cellStyle name="Output 2 20 6" xfId="13782"/>
    <cellStyle name="Output 2 20 7" xfId="18907"/>
    <cellStyle name="Output 2 20 8" xfId="18478"/>
    <cellStyle name="Output 2 20 9" xfId="23434"/>
    <cellStyle name="Output 2 21" xfId="3817"/>
    <cellStyle name="Output 2 21 2" xfId="6355"/>
    <cellStyle name="Output 2 21 3" xfId="9353"/>
    <cellStyle name="Output 2 21 4" xfId="12077"/>
    <cellStyle name="Output 2 21 5" xfId="14557"/>
    <cellStyle name="Output 2 21 6" xfId="15322"/>
    <cellStyle name="Output 2 21 7" xfId="19253"/>
    <cellStyle name="Output 2 21 8" xfId="20018"/>
    <cellStyle name="Output 2 21 9" xfId="23749"/>
    <cellStyle name="Output 2 22" xfId="3811"/>
    <cellStyle name="Output 2 22 2" xfId="6349"/>
    <cellStyle name="Output 2 22 3" xfId="8474"/>
    <cellStyle name="Output 2 22 4" xfId="11096"/>
    <cellStyle name="Output 2 22 5" xfId="13489"/>
    <cellStyle name="Output 2 22 6" xfId="16564"/>
    <cellStyle name="Output 2 22 7" xfId="18185"/>
    <cellStyle name="Output 2 22 8" xfId="21260"/>
    <cellStyle name="Output 2 22 9" xfId="22769"/>
    <cellStyle name="Output 2 23" xfId="3890"/>
    <cellStyle name="Output 2 23 2" xfId="6428"/>
    <cellStyle name="Output 2 23 3" xfId="9765"/>
    <cellStyle name="Output 2 23 4" xfId="11423"/>
    <cellStyle name="Output 2 23 5" xfId="13541"/>
    <cellStyle name="Output 2 23 6" xfId="15242"/>
    <cellStyle name="Output 2 23 7" xfId="18237"/>
    <cellStyle name="Output 2 23 8" xfId="19938"/>
    <cellStyle name="Output 2 23 9" xfId="22818"/>
    <cellStyle name="Output 2 24" xfId="3933"/>
    <cellStyle name="Output 2 24 2" xfId="6471"/>
    <cellStyle name="Output 2 24 3" xfId="8950"/>
    <cellStyle name="Output 2 24 4" xfId="11163"/>
    <cellStyle name="Output 2 24 5" xfId="13559"/>
    <cellStyle name="Output 2 24 6" xfId="15075"/>
    <cellStyle name="Output 2 24 7" xfId="18255"/>
    <cellStyle name="Output 2 24 8" xfId="19771"/>
    <cellStyle name="Output 2 24 9" xfId="22836"/>
    <cellStyle name="Output 2 25" xfId="3976"/>
    <cellStyle name="Output 2 25 2" xfId="6514"/>
    <cellStyle name="Output 2 25 3" xfId="8983"/>
    <cellStyle name="Output 2 25 4" xfId="8266"/>
    <cellStyle name="Output 2 25 5" xfId="13800"/>
    <cellStyle name="Output 2 25 6" xfId="15665"/>
    <cellStyle name="Output 2 25 7" xfId="18496"/>
    <cellStyle name="Output 2 25 8" xfId="20361"/>
    <cellStyle name="Output 2 25 9" xfId="23059"/>
    <cellStyle name="Output 2 26" xfId="3912"/>
    <cellStyle name="Output 2 26 2" xfId="6450"/>
    <cellStyle name="Output 2 26 3" xfId="9910"/>
    <cellStyle name="Output 2 26 4" xfId="11386"/>
    <cellStyle name="Output 2 26 5" xfId="14885"/>
    <cellStyle name="Output 2 26 6" xfId="16344"/>
    <cellStyle name="Output 2 26 7" xfId="19581"/>
    <cellStyle name="Output 2 26 8" xfId="21040"/>
    <cellStyle name="Output 2 26 9" xfId="24053"/>
    <cellStyle name="Output 2 27" xfId="3694"/>
    <cellStyle name="Output 2 27 2" xfId="6232"/>
    <cellStyle name="Output 2 27 3" xfId="9871"/>
    <cellStyle name="Output 2 27 4" xfId="12218"/>
    <cellStyle name="Output 2 27 5" xfId="14836"/>
    <cellStyle name="Output 2 27 6" xfId="16788"/>
    <cellStyle name="Output 2 27 7" xfId="19532"/>
    <cellStyle name="Output 2 27 8" xfId="21484"/>
    <cellStyle name="Output 2 27 9" xfId="24017"/>
    <cellStyle name="Output 2 28" xfId="4079"/>
    <cellStyle name="Output 2 28 2" xfId="6617"/>
    <cellStyle name="Output 2 28 3" xfId="8589"/>
    <cellStyle name="Output 2 28 4" xfId="11418"/>
    <cellStyle name="Output 2 28 5" xfId="13834"/>
    <cellStyle name="Output 2 28 6" xfId="16488"/>
    <cellStyle name="Output 2 28 7" xfId="18530"/>
    <cellStyle name="Output 2 28 8" xfId="21184"/>
    <cellStyle name="Output 2 28 9" xfId="23092"/>
    <cellStyle name="Output 2 29" xfId="4124"/>
    <cellStyle name="Output 2 29 2" xfId="6662"/>
    <cellStyle name="Output 2 29 3" xfId="7835"/>
    <cellStyle name="Output 2 29 4" xfId="11965"/>
    <cellStyle name="Output 2 29 5" xfId="14441"/>
    <cellStyle name="Output 2 29 6" xfId="16299"/>
    <cellStyle name="Output 2 29 7" xfId="19137"/>
    <cellStyle name="Output 2 29 8" xfId="20995"/>
    <cellStyle name="Output 2 29 9" xfId="23640"/>
    <cellStyle name="Output 2 3" xfId="3034"/>
    <cellStyle name="Output 2 3 10" xfId="25918"/>
    <cellStyle name="Output 2 3 2" xfId="5573"/>
    <cellStyle name="Output 2 3 3" xfId="8584"/>
    <cellStyle name="Output 2 3 4" xfId="11229"/>
    <cellStyle name="Output 2 3 5" xfId="13633"/>
    <cellStyle name="Output 2 3 6" xfId="15274"/>
    <cellStyle name="Output 2 3 7" xfId="18329"/>
    <cellStyle name="Output 2 3 8" xfId="19970"/>
    <cellStyle name="Output 2 3 9" xfId="22903"/>
    <cellStyle name="Output 2 30" xfId="4217"/>
    <cellStyle name="Output 2 30 2" xfId="6755"/>
    <cellStyle name="Output 2 30 3" xfId="9918"/>
    <cellStyle name="Output 2 30 4" xfId="11935"/>
    <cellStyle name="Output 2 30 5" xfId="14194"/>
    <cellStyle name="Output 2 30 6" xfId="16661"/>
    <cellStyle name="Output 2 30 7" xfId="18890"/>
    <cellStyle name="Output 2 30 8" xfId="21357"/>
    <cellStyle name="Output 2 30 9" xfId="23417"/>
    <cellStyle name="Output 2 31" xfId="4252"/>
    <cellStyle name="Output 2 31 2" xfId="6790"/>
    <cellStyle name="Output 2 31 3" xfId="9251"/>
    <cellStyle name="Output 2 31 4" xfId="11430"/>
    <cellStyle name="Output 2 31 5" xfId="13848"/>
    <cellStyle name="Output 2 31 6" xfId="15569"/>
    <cellStyle name="Output 2 31 7" xfId="18544"/>
    <cellStyle name="Output 2 31 8" xfId="20265"/>
    <cellStyle name="Output 2 31 9" xfId="23105"/>
    <cellStyle name="Output 2 32" xfId="4295"/>
    <cellStyle name="Output 2 32 2" xfId="6833"/>
    <cellStyle name="Output 2 32 3" xfId="8083"/>
    <cellStyle name="Output 2 32 4" xfId="11936"/>
    <cellStyle name="Output 2 32 5" xfId="14409"/>
    <cellStyle name="Output 2 32 6" xfId="16615"/>
    <cellStyle name="Output 2 32 7" xfId="19105"/>
    <cellStyle name="Output 2 32 8" xfId="21311"/>
    <cellStyle name="Output 2 32 9" xfId="23611"/>
    <cellStyle name="Output 2 33" xfId="4338"/>
    <cellStyle name="Output 2 33 2" xfId="6876"/>
    <cellStyle name="Output 2 33 3" xfId="10199"/>
    <cellStyle name="Output 2 33 4" xfId="11562"/>
    <cellStyle name="Output 2 33 5" xfId="13997"/>
    <cellStyle name="Output 2 33 6" xfId="16389"/>
    <cellStyle name="Output 2 33 7" xfId="18693"/>
    <cellStyle name="Output 2 33 8" xfId="21085"/>
    <cellStyle name="Output 2 33 9" xfId="23236"/>
    <cellStyle name="Output 2 34" xfId="4381"/>
    <cellStyle name="Output 2 34 2" xfId="6919"/>
    <cellStyle name="Output 2 34 3" xfId="9981"/>
    <cellStyle name="Output 2 34 4" xfId="10347"/>
    <cellStyle name="Output 2 34 5" xfId="12669"/>
    <cellStyle name="Output 2 34 6" xfId="12968"/>
    <cellStyle name="Output 2 34 7" xfId="17365"/>
    <cellStyle name="Output 2 34 8" xfId="17664"/>
    <cellStyle name="Output 2 34 9" xfId="22018"/>
    <cellStyle name="Output 2 35" xfId="4424"/>
    <cellStyle name="Output 2 35 2" xfId="6962"/>
    <cellStyle name="Output 2 35 3" xfId="10064"/>
    <cellStyle name="Output 2 35 4" xfId="11613"/>
    <cellStyle name="Output 2 35 5" xfId="13797"/>
    <cellStyle name="Output 2 35 6" xfId="16830"/>
    <cellStyle name="Output 2 35 7" xfId="18493"/>
    <cellStyle name="Output 2 35 8" xfId="21526"/>
    <cellStyle name="Output 2 35 9" xfId="23057"/>
    <cellStyle name="Output 2 36" xfId="4396"/>
    <cellStyle name="Output 2 36 2" xfId="6934"/>
    <cellStyle name="Output 2 36 3" xfId="9440"/>
    <cellStyle name="Output 2 36 4" xfId="11358"/>
    <cellStyle name="Output 2 36 5" xfId="13771"/>
    <cellStyle name="Output 2 36 6" xfId="16793"/>
    <cellStyle name="Output 2 36 7" xfId="18467"/>
    <cellStyle name="Output 2 36 8" xfId="21489"/>
    <cellStyle name="Output 2 36 9" xfId="23032"/>
    <cellStyle name="Output 2 37" xfId="4508"/>
    <cellStyle name="Output 2 37 2" xfId="7046"/>
    <cellStyle name="Output 2 37 3" xfId="8324"/>
    <cellStyle name="Output 2 37 4" xfId="11164"/>
    <cellStyle name="Output 2 37 5" xfId="13560"/>
    <cellStyle name="Output 2 37 6" xfId="14910"/>
    <cellStyle name="Output 2 37 7" xfId="18256"/>
    <cellStyle name="Output 2 37 8" xfId="19606"/>
    <cellStyle name="Output 2 37 9" xfId="22837"/>
    <cellStyle name="Output 2 38" xfId="4505"/>
    <cellStyle name="Output 2 38 2" xfId="7043"/>
    <cellStyle name="Output 2 38 3" xfId="10000"/>
    <cellStyle name="Output 2 38 4" xfId="10270"/>
    <cellStyle name="Output 2 38 5" xfId="14878"/>
    <cellStyle name="Output 2 38 6" xfId="15430"/>
    <cellStyle name="Output 2 38 7" xfId="19574"/>
    <cellStyle name="Output 2 38 8" xfId="20126"/>
    <cellStyle name="Output 2 38 9" xfId="24048"/>
    <cellStyle name="Output 2 39" xfId="4596"/>
    <cellStyle name="Output 2 39 2" xfId="7134"/>
    <cellStyle name="Output 2 39 3" xfId="8565"/>
    <cellStyle name="Output 2 39 4" xfId="10803"/>
    <cellStyle name="Output 2 39 5" xfId="13163"/>
    <cellStyle name="Output 2 39 6" xfId="16683"/>
    <cellStyle name="Output 2 39 7" xfId="17859"/>
    <cellStyle name="Output 2 39 8" xfId="21379"/>
    <cellStyle name="Output 2 39 9" xfId="22474"/>
    <cellStyle name="Output 2 4" xfId="3155"/>
    <cellStyle name="Output 2 4 10" xfId="25919"/>
    <cellStyle name="Output 2 4 2" xfId="5693"/>
    <cellStyle name="Output 2 4 3" xfId="10241"/>
    <cellStyle name="Output 2 4 4" xfId="10362"/>
    <cellStyle name="Output 2 4 5" xfId="12684"/>
    <cellStyle name="Output 2 4 6" xfId="15804"/>
    <cellStyle name="Output 2 4 7" xfId="17380"/>
    <cellStyle name="Output 2 4 8" xfId="20500"/>
    <cellStyle name="Output 2 4 9" xfId="22033"/>
    <cellStyle name="Output 2 40" xfId="4639"/>
    <cellStyle name="Output 2 40 2" xfId="7177"/>
    <cellStyle name="Output 2 40 3" xfId="8941"/>
    <cellStyle name="Output 2 40 4" xfId="10319"/>
    <cellStyle name="Output 2 40 5" xfId="12636"/>
    <cellStyle name="Output 2 40 6" xfId="16947"/>
    <cellStyle name="Output 2 40 7" xfId="17332"/>
    <cellStyle name="Output 2 40 8" xfId="21643"/>
    <cellStyle name="Output 2 40 9" xfId="21990"/>
    <cellStyle name="Output 2 41" xfId="4682"/>
    <cellStyle name="Output 2 41 2" xfId="7220"/>
    <cellStyle name="Output 2 41 3" xfId="8649"/>
    <cellStyle name="Output 2 41 4" xfId="8792"/>
    <cellStyle name="Output 2 41 5" xfId="12461"/>
    <cellStyle name="Output 2 41 6" xfId="15468"/>
    <cellStyle name="Output 2 41 7" xfId="17157"/>
    <cellStyle name="Output 2 41 8" xfId="20164"/>
    <cellStyle name="Output 2 41 9" xfId="21838"/>
    <cellStyle name="Output 2 42" xfId="4724"/>
    <cellStyle name="Output 2 42 2" xfId="7262"/>
    <cellStyle name="Output 2 42 3" xfId="9936"/>
    <cellStyle name="Output 2 42 4" xfId="10700"/>
    <cellStyle name="Output 2 42 5" xfId="13053"/>
    <cellStyle name="Output 2 42 6" xfId="15466"/>
    <cellStyle name="Output 2 42 7" xfId="17749"/>
    <cellStyle name="Output 2 42 8" xfId="20162"/>
    <cellStyle name="Output 2 42 9" xfId="22373"/>
    <cellStyle name="Output 2 43" xfId="4661"/>
    <cellStyle name="Output 2 43 2" xfId="7199"/>
    <cellStyle name="Output 2 43 3" xfId="9659"/>
    <cellStyle name="Output 2 43 4" xfId="11664"/>
    <cellStyle name="Output 2 43 5" xfId="14111"/>
    <cellStyle name="Output 2 43 6" xfId="16616"/>
    <cellStyle name="Output 2 43 7" xfId="18807"/>
    <cellStyle name="Output 2 43 8" xfId="21312"/>
    <cellStyle name="Output 2 43 9" xfId="23339"/>
    <cellStyle name="Output 2 44" xfId="4786"/>
    <cellStyle name="Output 2 44 2" xfId="7324"/>
    <cellStyle name="Output 2 44 3" xfId="8465"/>
    <cellStyle name="Output 2 44 4" xfId="7984"/>
    <cellStyle name="Output 2 44 5" xfId="13843"/>
    <cellStyle name="Output 2 44 6" xfId="15437"/>
    <cellStyle name="Output 2 44 7" xfId="18539"/>
    <cellStyle name="Output 2 44 8" xfId="20133"/>
    <cellStyle name="Output 2 44 9" xfId="23100"/>
    <cellStyle name="Output 2 45" xfId="4829"/>
    <cellStyle name="Output 2 45 2" xfId="7367"/>
    <cellStyle name="Output 2 45 3" xfId="8978"/>
    <cellStyle name="Output 2 45 4" xfId="9933"/>
    <cellStyle name="Output 2 45 5" xfId="12440"/>
    <cellStyle name="Output 2 45 6" xfId="15577"/>
    <cellStyle name="Output 2 45 7" xfId="17136"/>
    <cellStyle name="Output 2 45 8" xfId="20273"/>
    <cellStyle name="Output 2 45 9" xfId="21819"/>
    <cellStyle name="Output 2 46" xfId="4801"/>
    <cellStyle name="Output 2 46 2" xfId="7339"/>
    <cellStyle name="Output 2 46 3" xfId="7969"/>
    <cellStyle name="Output 2 46 4" xfId="11859"/>
    <cellStyle name="Output 2 46 5" xfId="14053"/>
    <cellStyle name="Output 2 46 6" xfId="16531"/>
    <cellStyle name="Output 2 46 7" xfId="18749"/>
    <cellStyle name="Output 2 46 8" xfId="21227"/>
    <cellStyle name="Output 2 46 9" xfId="23287"/>
    <cellStyle name="Output 2 47" xfId="4909"/>
    <cellStyle name="Output 2 47 2" xfId="7447"/>
    <cellStyle name="Output 2 47 3" xfId="9855"/>
    <cellStyle name="Output 2 47 4" xfId="11268"/>
    <cellStyle name="Output 2 47 5" xfId="13674"/>
    <cellStyle name="Output 2 47 6" xfId="15052"/>
    <cellStyle name="Output 2 47 7" xfId="18370"/>
    <cellStyle name="Output 2 47 8" xfId="19748"/>
    <cellStyle name="Output 2 47 9" xfId="22942"/>
    <cellStyle name="Output 2 48" xfId="4828"/>
    <cellStyle name="Output 2 48 2" xfId="7366"/>
    <cellStyle name="Output 2 48 3" xfId="8658"/>
    <cellStyle name="Output 2 48 4" xfId="10140"/>
    <cellStyle name="Output 2 48 5" xfId="12492"/>
    <cellStyle name="Output 2 48 6" xfId="16757"/>
    <cellStyle name="Output 2 48 7" xfId="17188"/>
    <cellStyle name="Output 2 48 8" xfId="21453"/>
    <cellStyle name="Output 2 48 9" xfId="21865"/>
    <cellStyle name="Output 2 49" xfId="4989"/>
    <cellStyle name="Output 2 49 2" xfId="7527"/>
    <cellStyle name="Output 2 49 3" xfId="8252"/>
    <cellStyle name="Output 2 49 4" xfId="11735"/>
    <cellStyle name="Output 2 49 5" xfId="14186"/>
    <cellStyle name="Output 2 49 6" xfId="15434"/>
    <cellStyle name="Output 2 49 7" xfId="18882"/>
    <cellStyle name="Output 2 49 8" xfId="20130"/>
    <cellStyle name="Output 2 49 9" xfId="23409"/>
    <cellStyle name="Output 2 5" xfId="3198"/>
    <cellStyle name="Output 2 5 10" xfId="26234"/>
    <cellStyle name="Output 2 5 2" xfId="5736"/>
    <cellStyle name="Output 2 5 3" xfId="10186"/>
    <cellStyle name="Output 2 5 4" xfId="8867"/>
    <cellStyle name="Output 2 5 5" xfId="14949"/>
    <cellStyle name="Output 2 5 6" xfId="15776"/>
    <cellStyle name="Output 2 5 7" xfId="19645"/>
    <cellStyle name="Output 2 5 8" xfId="20472"/>
    <cellStyle name="Output 2 5 9" xfId="24111"/>
    <cellStyle name="Output 2 50" xfId="5027"/>
    <cellStyle name="Output 2 50 2" xfId="7565"/>
    <cellStyle name="Output 2 50 3" xfId="9525"/>
    <cellStyle name="Output 2 50 4" xfId="11404"/>
    <cellStyle name="Output 2 50 5" xfId="13820"/>
    <cellStyle name="Output 2 50 6" xfId="16968"/>
    <cellStyle name="Output 2 50 7" xfId="18516"/>
    <cellStyle name="Output 2 50 8" xfId="21664"/>
    <cellStyle name="Output 2 50 9" xfId="23078"/>
    <cellStyle name="Output 2 51" xfId="5061"/>
    <cellStyle name="Output 2 51 2" xfId="7599"/>
    <cellStyle name="Output 2 51 3" xfId="9789"/>
    <cellStyle name="Output 2 51 4" xfId="11342"/>
    <cellStyle name="Output 2 51 5" xfId="13753"/>
    <cellStyle name="Output 2 51 6" xfId="15342"/>
    <cellStyle name="Output 2 51 7" xfId="18449"/>
    <cellStyle name="Output 2 51 8" xfId="20038"/>
    <cellStyle name="Output 2 51 9" xfId="23016"/>
    <cellStyle name="Output 2 52" xfId="5091"/>
    <cellStyle name="Output 2 52 2" xfId="7629"/>
    <cellStyle name="Output 2 52 3" xfId="10122"/>
    <cellStyle name="Output 2 52 4" xfId="11019"/>
    <cellStyle name="Output 2 52 5" xfId="13399"/>
    <cellStyle name="Output 2 52 6" xfId="15011"/>
    <cellStyle name="Output 2 52 7" xfId="18095"/>
    <cellStyle name="Output 2 52 8" xfId="19707"/>
    <cellStyle name="Output 2 52 9" xfId="22692"/>
    <cellStyle name="Output 2 53" xfId="5121"/>
    <cellStyle name="Output 2 53 2" xfId="7659"/>
    <cellStyle name="Output 2 53 3" xfId="9860"/>
    <cellStyle name="Output 2 53 4" xfId="8830"/>
    <cellStyle name="Output 2 53 5" xfId="14927"/>
    <cellStyle name="Output 2 53 6" xfId="14999"/>
    <cellStyle name="Output 2 53 7" xfId="19623"/>
    <cellStyle name="Output 2 53 8" xfId="19695"/>
    <cellStyle name="Output 2 53 9" xfId="24090"/>
    <cellStyle name="Output 2 54" xfId="5190"/>
    <cellStyle name="Output 2 54 2" xfId="7729"/>
    <cellStyle name="Output 2 54 3" xfId="9495"/>
    <cellStyle name="Output 2 54 4" xfId="12265"/>
    <cellStyle name="Output 2 54 5" xfId="12753"/>
    <cellStyle name="Output 2 54 6" xfId="15508"/>
    <cellStyle name="Output 2 54 7" xfId="17449"/>
    <cellStyle name="Output 2 54 8" xfId="20204"/>
    <cellStyle name="Output 2 54 9" xfId="22098"/>
    <cellStyle name="Output 2 55" xfId="5184"/>
    <cellStyle name="Output 2 55 2" xfId="7789"/>
    <cellStyle name="Output 2 55 3" xfId="10470"/>
    <cellStyle name="Output 2 55 4" xfId="12803"/>
    <cellStyle name="Output 2 55 5" xfId="15875"/>
    <cellStyle name="Output 2 55 6" xfId="17499"/>
    <cellStyle name="Output 2 55 7" xfId="20571"/>
    <cellStyle name="Output 2 55 8" xfId="22140"/>
    <cellStyle name="Output 2 56" xfId="5463"/>
    <cellStyle name="Output 2 57" xfId="10741"/>
    <cellStyle name="Output 2 58" xfId="13096"/>
    <cellStyle name="Output 2 59" xfId="15388"/>
    <cellStyle name="Output 2 6" xfId="3241"/>
    <cellStyle name="Output 2 6 2" xfId="5779"/>
    <cellStyle name="Output 2 6 3" xfId="9086"/>
    <cellStyle name="Output 2 6 4" xfId="10456"/>
    <cellStyle name="Output 2 6 5" xfId="12787"/>
    <cellStyle name="Output 2 6 6" xfId="15610"/>
    <cellStyle name="Output 2 6 7" xfId="17483"/>
    <cellStyle name="Output 2 6 8" xfId="20306"/>
    <cellStyle name="Output 2 6 9" xfId="22127"/>
    <cellStyle name="Output 2 60" xfId="17792"/>
    <cellStyle name="Output 2 61" xfId="20084"/>
    <cellStyle name="Output 2 62" xfId="22414"/>
    <cellStyle name="Output 2 63" xfId="2940"/>
    <cellStyle name="Output 2 7" xfId="3284"/>
    <cellStyle name="Output 2 7 2" xfId="5822"/>
    <cellStyle name="Output 2 7 3" xfId="8729"/>
    <cellStyle name="Output 2 7 4" xfId="11937"/>
    <cellStyle name="Output 2 7 5" xfId="14410"/>
    <cellStyle name="Output 2 7 6" xfId="12342"/>
    <cellStyle name="Output 2 7 7" xfId="19106"/>
    <cellStyle name="Output 2 7 8" xfId="17038"/>
    <cellStyle name="Output 2 7 9" xfId="23612"/>
    <cellStyle name="Output 2 8" xfId="3327"/>
    <cellStyle name="Output 2 8 2" xfId="5865"/>
    <cellStyle name="Output 2 8 3" xfId="8115"/>
    <cellStyle name="Output 2 8 4" xfId="11116"/>
    <cellStyle name="Output 2 8 5" xfId="13510"/>
    <cellStyle name="Output 2 8 6" xfId="15178"/>
    <cellStyle name="Output 2 8 7" xfId="18206"/>
    <cellStyle name="Output 2 8 8" xfId="19874"/>
    <cellStyle name="Output 2 8 9" xfId="22789"/>
    <cellStyle name="Output 2 9" xfId="3370"/>
    <cellStyle name="Output 2 9 2" xfId="5908"/>
    <cellStyle name="Output 2 9 3" xfId="8887"/>
    <cellStyle name="Output 2 9 4" xfId="12107"/>
    <cellStyle name="Output 2 9 5" xfId="14589"/>
    <cellStyle name="Output 2 9 6" xfId="16490"/>
    <cellStyle name="Output 2 9 7" xfId="19285"/>
    <cellStyle name="Output 2 9 8" xfId="21186"/>
    <cellStyle name="Output 2 9 9" xfId="23781"/>
    <cellStyle name="Output1_Back" xfId="1542"/>
    <cellStyle name="p" xfId="1543"/>
    <cellStyle name="p_2010 Attachment O  GG_082709" xfId="1544"/>
    <cellStyle name="p_2010 Attachment O Template Supporting Work Papers_ITC Midwest" xfId="1545"/>
    <cellStyle name="p_2010 Attachment O Template Supporting Work Papers_ITCTransmission" xfId="1546"/>
    <cellStyle name="p_2010 Attachment O Template Supporting Work Papers_METC" xfId="1547"/>
    <cellStyle name="p_2Mod11" xfId="1548"/>
    <cellStyle name="p_aavidmod11.xls Chart 1" xfId="1549"/>
    <cellStyle name="p_aavidmod11.xls Chart 2" xfId="1550"/>
    <cellStyle name="p_Attachment O &amp; GG" xfId="1551"/>
    <cellStyle name="p_charts for capm" xfId="1552"/>
    <cellStyle name="p_DCF" xfId="1553"/>
    <cellStyle name="p_DCF_2Mod11" xfId="1554"/>
    <cellStyle name="p_DCF_aavidmod11.xls Chart 1" xfId="1555"/>
    <cellStyle name="p_DCF_aavidmod11.xls Chart 2" xfId="1556"/>
    <cellStyle name="p_DCF_charts for capm" xfId="1557"/>
    <cellStyle name="p_DCF_DCF5" xfId="1558"/>
    <cellStyle name="p_DCF_Template2" xfId="1559"/>
    <cellStyle name="p_DCF_Template2_1" xfId="1560"/>
    <cellStyle name="p_DCF_VERA" xfId="1561"/>
    <cellStyle name="p_DCF_VERA_1" xfId="1562"/>
    <cellStyle name="p_DCF_VERA_1_Template2" xfId="1563"/>
    <cellStyle name="p_DCF_VERA_aavidmod11.xls Chart 2" xfId="1564"/>
    <cellStyle name="p_DCF_VERA_Model02" xfId="1565"/>
    <cellStyle name="p_DCF_VERA_Template2" xfId="1566"/>
    <cellStyle name="p_DCF_VERA_VERA" xfId="1567"/>
    <cellStyle name="p_DCF_VERA_VERA_1" xfId="1568"/>
    <cellStyle name="p_DCF_VERA_VERA_2" xfId="1569"/>
    <cellStyle name="p_DCF_VERA_VERA_Template2" xfId="1570"/>
    <cellStyle name="p_DCF5" xfId="1571"/>
    <cellStyle name="p_ITC Great Plains Formula 1-12-09a" xfId="1572"/>
    <cellStyle name="p_ITCM 2010 Template" xfId="1573"/>
    <cellStyle name="p_ITCMW 2009 Rate" xfId="1574"/>
    <cellStyle name="p_ITCMW 2010 Rate_083109" xfId="1575"/>
    <cellStyle name="p_ITCOP 2010 Rate_083109" xfId="1576"/>
    <cellStyle name="p_ITCT 2009 Rate" xfId="1577"/>
    <cellStyle name="p_ITCT New 2010 Attachment O &amp; GG_111209NL" xfId="1578"/>
    <cellStyle name="p_METC 2010 Rate_083109" xfId="1579"/>
    <cellStyle name="p_Template2" xfId="1580"/>
    <cellStyle name="p_Template2_1" xfId="1581"/>
    <cellStyle name="p_VERA" xfId="1582"/>
    <cellStyle name="p_VERA_1" xfId="1583"/>
    <cellStyle name="p_VERA_1_Template2" xfId="1584"/>
    <cellStyle name="p_VERA_aavidmod11.xls Chart 2" xfId="1585"/>
    <cellStyle name="p_VERA_Model02" xfId="1586"/>
    <cellStyle name="p_VERA_Template2" xfId="1587"/>
    <cellStyle name="p_VERA_VERA" xfId="1588"/>
    <cellStyle name="p_VERA_VERA_1" xfId="1589"/>
    <cellStyle name="p_VERA_VERA_2" xfId="1590"/>
    <cellStyle name="p_VERA_VERA_Template2" xfId="1591"/>
    <cellStyle name="p1" xfId="1592"/>
    <cellStyle name="p2" xfId="1593"/>
    <cellStyle name="p3" xfId="1594"/>
    <cellStyle name="Percent" xfId="1" builtinId="5"/>
    <cellStyle name="Percent %" xfId="1595"/>
    <cellStyle name="Percent % Long Underline" xfId="1596"/>
    <cellStyle name="Percent (0)" xfId="1597"/>
    <cellStyle name="Percent [0]" xfId="1598"/>
    <cellStyle name="Percent [1]" xfId="1599"/>
    <cellStyle name="Percent [2]" xfId="1600"/>
    <cellStyle name="Percent [3]" xfId="1601"/>
    <cellStyle name="Percent 0.0%" xfId="1602"/>
    <cellStyle name="Percent 0.0% Long Underline" xfId="1603"/>
    <cellStyle name="Percent 0.00%" xfId="1604"/>
    <cellStyle name="Percent 0.00% Long Underline" xfId="1605"/>
    <cellStyle name="Percent 0.000%" xfId="1606"/>
    <cellStyle name="Percent 0.000% Long Underline" xfId="1607"/>
    <cellStyle name="Percent 0.0000%" xfId="1608"/>
    <cellStyle name="Percent 0.0000% Long Underline" xfId="1609"/>
    <cellStyle name="Percent 10" xfId="1610"/>
    <cellStyle name="Percent 10 2" xfId="1611"/>
    <cellStyle name="Percent 11" xfId="1612"/>
    <cellStyle name="Percent 11 2" xfId="1613"/>
    <cellStyle name="Percent 11 2 2" xfId="24731"/>
    <cellStyle name="Percent 11 2 3" xfId="25454"/>
    <cellStyle name="Percent 11 3" xfId="24352"/>
    <cellStyle name="Percent 11 4" xfId="25097"/>
    <cellStyle name="Percent 12" xfId="1614"/>
    <cellStyle name="Percent 12 2" xfId="1615"/>
    <cellStyle name="Percent 13" xfId="1616"/>
    <cellStyle name="Percent 13 2" xfId="1617"/>
    <cellStyle name="Percent 14" xfId="1618"/>
    <cellStyle name="Percent 14 2" xfId="24542"/>
    <cellStyle name="Percent 15" xfId="1619"/>
    <cellStyle name="Percent 15 2" xfId="24532"/>
    <cellStyle name="Percent 16" xfId="1620"/>
    <cellStyle name="Percent 16 2" xfId="24548"/>
    <cellStyle name="Percent 17" xfId="1621"/>
    <cellStyle name="Percent 17 2" xfId="24544"/>
    <cellStyle name="Percent 18" xfId="1622"/>
    <cellStyle name="Percent 18 2" xfId="24540"/>
    <cellStyle name="Percent 19" xfId="1623"/>
    <cellStyle name="Percent 19 2" xfId="24537"/>
    <cellStyle name="Percent 2" xfId="1624"/>
    <cellStyle name="Percent 2 2" xfId="1625"/>
    <cellStyle name="Percent 2 2 2" xfId="1626"/>
    <cellStyle name="Percent 2 2 2 2" xfId="1763"/>
    <cellStyle name="Percent 2 2 2 2 2" xfId="2860"/>
    <cellStyle name="Percent 2 2 2 2 3" xfId="26057"/>
    <cellStyle name="Percent 2 2 2 3" xfId="1785"/>
    <cellStyle name="Percent 2 2 2 3 2" xfId="2881"/>
    <cellStyle name="Percent 2 2 2 4" xfId="25967"/>
    <cellStyle name="Percent 2 2 3" xfId="26079"/>
    <cellStyle name="Percent 2 3" xfId="1627"/>
    <cellStyle name="Percent 2 3 2" xfId="2832"/>
    <cellStyle name="Percent 2 3 2 2" xfId="26047"/>
    <cellStyle name="Percent 2 3 3" xfId="5413"/>
    <cellStyle name="Percent 2 3 4" xfId="25957"/>
    <cellStyle name="Percent 2 4" xfId="1762"/>
    <cellStyle name="Percent 2 4 2" xfId="2859"/>
    <cellStyle name="Percent 2 4 2 2" xfId="26059"/>
    <cellStyle name="Percent 2 4 3" xfId="25973"/>
    <cellStyle name="Percent 2 5" xfId="1784"/>
    <cellStyle name="Percent 2 5 2" xfId="2880"/>
    <cellStyle name="Percent 2 5 2 2" xfId="26064"/>
    <cellStyle name="Percent 2 5 3" xfId="25979"/>
    <cellStyle name="Percent 2 6" xfId="2831"/>
    <cellStyle name="Percent 2 6 2" xfId="25986"/>
    <cellStyle name="Percent 2 7" xfId="1797"/>
    <cellStyle name="Percent 2 8" xfId="25640"/>
    <cellStyle name="Percent 20" xfId="1628"/>
    <cellStyle name="Percent 20 2" xfId="24538"/>
    <cellStyle name="Percent 21" xfId="1629"/>
    <cellStyle name="Percent 21 2" xfId="24745"/>
    <cellStyle name="Percent 21 2 2" xfId="25468"/>
    <cellStyle name="Percent 21 3" xfId="24366"/>
    <cellStyle name="Percent 21 4" xfId="25111"/>
    <cellStyle name="Percent 22" xfId="1630"/>
    <cellStyle name="Percent 22 2" xfId="24550"/>
    <cellStyle name="Percent 23" xfId="1631"/>
    <cellStyle name="Percent 24" xfId="1632"/>
    <cellStyle name="Percent 25" xfId="1633"/>
    <cellStyle name="Percent 26" xfId="1634"/>
    <cellStyle name="Percent 27" xfId="1761"/>
    <cellStyle name="Percent 27 2" xfId="2858"/>
    <cellStyle name="Percent 28" xfId="1768"/>
    <cellStyle name="Percent 28 2" xfId="2864"/>
    <cellStyle name="Percent 29" xfId="1753"/>
    <cellStyle name="Percent 29 2" xfId="2853"/>
    <cellStyle name="Percent 3" xfId="1635"/>
    <cellStyle name="Percent 3 2" xfId="1636"/>
    <cellStyle name="Percent 3 2 2" xfId="26099"/>
    <cellStyle name="Percent 3 3" xfId="1637"/>
    <cellStyle name="Percent 3 3 2" xfId="26235"/>
    <cellStyle name="Percent 3 3 3" xfId="26078"/>
    <cellStyle name="Percent 3 4" xfId="1638"/>
    <cellStyle name="Percent 3 5" xfId="1639"/>
    <cellStyle name="Percent 3 5 2" xfId="1640"/>
    <cellStyle name="Percent 3 6" xfId="1764"/>
    <cellStyle name="Percent 30" xfId="1769"/>
    <cellStyle name="Percent 30 2" xfId="2865"/>
    <cellStyle name="Percent 31" xfId="1755"/>
    <cellStyle name="Percent 31 2" xfId="2854"/>
    <cellStyle name="Percent 32" xfId="1783"/>
    <cellStyle name="Percent 32 2" xfId="2879"/>
    <cellStyle name="Percent 33" xfId="1788"/>
    <cellStyle name="Percent 33 2" xfId="2884"/>
    <cellStyle name="Percent 34" xfId="1780"/>
    <cellStyle name="Percent 34 2" xfId="2876"/>
    <cellStyle name="Percent 35" xfId="2827"/>
    <cellStyle name="Percent 36" xfId="1793"/>
    <cellStyle name="Percent 37" xfId="2844"/>
    <cellStyle name="Percent 38" xfId="2890"/>
    <cellStyle name="Percent 39" xfId="2841"/>
    <cellStyle name="Percent 4" xfId="1641"/>
    <cellStyle name="Percent 4 2" xfId="1642"/>
    <cellStyle name="Percent 4 2 2" xfId="5272"/>
    <cellStyle name="Percent 4 2 2 2" xfId="5269"/>
    <cellStyle name="Percent 4 2 2 2 2" xfId="5274"/>
    <cellStyle name="Percent 4 2 2 2 2 2" xfId="5276"/>
    <cellStyle name="Percent 4 2 2 2 2 2 2" xfId="7816"/>
    <cellStyle name="Percent 4 2 2 2 2 2 3" xfId="14690"/>
    <cellStyle name="Percent 4 2 2 2 2 2 4" xfId="19386"/>
    <cellStyle name="Percent 4 2 2 2 2 2 5" xfId="23877"/>
    <cellStyle name="Percent 4 2 2 2 2 3" xfId="7814"/>
    <cellStyle name="Percent 4 2 2 2 2 4" xfId="14688"/>
    <cellStyle name="Percent 4 2 2 2 2 5" xfId="19384"/>
    <cellStyle name="Percent 4 2 2 2 2 6" xfId="23875"/>
    <cellStyle name="Percent 4 2 2 2 3" xfId="7809"/>
    <cellStyle name="Percent 4 2 2 2 4" xfId="14683"/>
    <cellStyle name="Percent 4 2 2 2 5" xfId="19379"/>
    <cellStyle name="Percent 4 2 2 2 6" xfId="23870"/>
    <cellStyle name="Percent 4 2 2 3" xfId="7812"/>
    <cellStyle name="Percent 4 2 2 4" xfId="14686"/>
    <cellStyle name="Percent 4 2 2 5" xfId="19382"/>
    <cellStyle name="Percent 4 2 2 6" xfId="23873"/>
    <cellStyle name="Percent 4 2 3" xfId="7710"/>
    <cellStyle name="Percent 4 2 4" xfId="14585"/>
    <cellStyle name="Percent 4 2 5" xfId="19281"/>
    <cellStyle name="Percent 4 2 6" xfId="23777"/>
    <cellStyle name="Percent 4 2 7" xfId="24135"/>
    <cellStyle name="Percent 4 2 8" xfId="5171"/>
    <cellStyle name="Percent 4 3" xfId="7707"/>
    <cellStyle name="Percent 4 4" xfId="14582"/>
    <cellStyle name="Percent 4 5" xfId="19278"/>
    <cellStyle name="Percent 4 6" xfId="23774"/>
    <cellStyle name="Percent 4 7" xfId="24133"/>
    <cellStyle name="Percent 4 8" xfId="5168"/>
    <cellStyle name="Percent 40" xfId="2887"/>
    <cellStyle name="Percent 41" xfId="2828"/>
    <cellStyle name="Percent 42" xfId="24170"/>
    <cellStyle name="Percent 43" xfId="24187"/>
    <cellStyle name="Percent 44" xfId="24931"/>
    <cellStyle name="Percent 45" xfId="24915"/>
    <cellStyle name="Percent 46" xfId="25634"/>
    <cellStyle name="Percent 47" xfId="25638"/>
    <cellStyle name="Percent 48" xfId="32498"/>
    <cellStyle name="Percent 49" xfId="32501"/>
    <cellStyle name="Percent 5" xfId="1643"/>
    <cellStyle name="Percent 5 2" xfId="5396"/>
    <cellStyle name="Percent 5 2 2" xfId="24156"/>
    <cellStyle name="Percent 5 2 2 2" xfId="24149"/>
    <cellStyle name="Percent 5 2 2 3" xfId="25921"/>
    <cellStyle name="Percent 5 2 3" xfId="25920"/>
    <cellStyle name="Percent 5 3" xfId="7819"/>
    <cellStyle name="Percent 5 3 2" xfId="25922"/>
    <cellStyle name="Percent 5 4" xfId="14693"/>
    <cellStyle name="Percent 5 5" xfId="19389"/>
    <cellStyle name="Percent 5 6" xfId="23880"/>
    <cellStyle name="Percent 5 7" xfId="5279"/>
    <cellStyle name="Percent 6" xfId="1644"/>
    <cellStyle name="Percent 6 2" xfId="2899"/>
    <cellStyle name="Percent 6 2 2" xfId="25924"/>
    <cellStyle name="Percent 6 3" xfId="25925"/>
    <cellStyle name="Percent 6 4" xfId="25926"/>
    <cellStyle name="Percent 6 5" xfId="26140"/>
    <cellStyle name="Percent 6 6" xfId="25923"/>
    <cellStyle name="Percent 7" xfId="1645"/>
    <cellStyle name="Percent 7 2" xfId="26070"/>
    <cellStyle name="Percent 8" xfId="1646"/>
    <cellStyle name="Percent 8 2" xfId="1647"/>
    <cellStyle name="Percent 8 2 2" xfId="1648"/>
    <cellStyle name="Percent 8 2 2 2" xfId="2835"/>
    <cellStyle name="Percent 8 2 2 2 2" xfId="24894"/>
    <cellStyle name="Percent 8 2 2 2 2 2" xfId="25617"/>
    <cellStyle name="Percent 8 2 2 2 3" xfId="24515"/>
    <cellStyle name="Percent 8 2 2 2 4" xfId="25260"/>
    <cellStyle name="Percent 8 2 2 3" xfId="24714"/>
    <cellStyle name="Percent 8 2 2 3 2" xfId="25437"/>
    <cellStyle name="Percent 8 2 2 4" xfId="24335"/>
    <cellStyle name="Percent 8 2 2 5" xfId="25080"/>
    <cellStyle name="Percent 8 2 3" xfId="2834"/>
    <cellStyle name="Percent 8 2 3 2" xfId="24806"/>
    <cellStyle name="Percent 8 2 3 2 2" xfId="25529"/>
    <cellStyle name="Percent 8 2 3 3" xfId="24427"/>
    <cellStyle name="Percent 8 2 3 4" xfId="25172"/>
    <cellStyle name="Percent 8 2 4" xfId="24626"/>
    <cellStyle name="Percent 8 2 4 2" xfId="25349"/>
    <cellStyle name="Percent 8 2 5" xfId="24247"/>
    <cellStyle name="Percent 8 2 6" xfId="24992"/>
    <cellStyle name="Percent 8 3" xfId="1649"/>
    <cellStyle name="Percent 8 3 2" xfId="2836"/>
    <cellStyle name="Percent 8 3 2 2" xfId="24850"/>
    <cellStyle name="Percent 8 3 2 2 2" xfId="25573"/>
    <cellStyle name="Percent 8 3 2 3" xfId="24471"/>
    <cellStyle name="Percent 8 3 2 4" xfId="25216"/>
    <cellStyle name="Percent 8 3 3" xfId="24670"/>
    <cellStyle name="Percent 8 3 3 2" xfId="25393"/>
    <cellStyle name="Percent 8 3 4" xfId="24291"/>
    <cellStyle name="Percent 8 3 5" xfId="25036"/>
    <cellStyle name="Percent 8 4" xfId="1650"/>
    <cellStyle name="Percent 8 4 2" xfId="24762"/>
    <cellStyle name="Percent 8 4 2 2" xfId="25485"/>
    <cellStyle name="Percent 8 4 3" xfId="24383"/>
    <cellStyle name="Percent 8 4 4" xfId="25128"/>
    <cellStyle name="Percent 8 5" xfId="2833"/>
    <cellStyle name="Percent 8 5 2" xfId="24582"/>
    <cellStyle name="Percent 8 5 3" xfId="25305"/>
    <cellStyle name="Percent 8 6" xfId="24203"/>
    <cellStyle name="Percent 8 7" xfId="24948"/>
    <cellStyle name="Percent 9" xfId="1651"/>
    <cellStyle name="Percent 9 2" xfId="1652"/>
    <cellStyle name="Percent 9 2 2" xfId="1653"/>
    <cellStyle name="Percent 9 2 2 2" xfId="1654"/>
    <cellStyle name="Percent 9 2 2 3" xfId="1655"/>
    <cellStyle name="Percent 9 2 2 3 2" xfId="1656"/>
    <cellStyle name="Percent 9 2 2 3 2 2" xfId="2839"/>
    <cellStyle name="Percent 9 2 2 3 2 2 2" xfId="24899"/>
    <cellStyle name="Percent 9 2 2 3 2 2 2 2" xfId="25622"/>
    <cellStyle name="Percent 9 2 2 3 2 2 3" xfId="24520"/>
    <cellStyle name="Percent 9 2 2 3 2 2 4" xfId="25265"/>
    <cellStyle name="Percent 9 2 2 3 2 3" xfId="24719"/>
    <cellStyle name="Percent 9 2 2 3 2 3 2" xfId="25442"/>
    <cellStyle name="Percent 9 2 2 3 2 4" xfId="24340"/>
    <cellStyle name="Percent 9 2 2 3 2 5" xfId="25085"/>
    <cellStyle name="Percent 9 2 2 3 3" xfId="2838"/>
    <cellStyle name="Percent 9 2 2 3 3 2" xfId="24811"/>
    <cellStyle name="Percent 9 2 2 3 3 2 2" xfId="25534"/>
    <cellStyle name="Percent 9 2 2 3 3 3" xfId="24432"/>
    <cellStyle name="Percent 9 2 2 3 3 4" xfId="25177"/>
    <cellStyle name="Percent 9 2 2 3 4" xfId="24631"/>
    <cellStyle name="Percent 9 2 2 3 4 2" xfId="25354"/>
    <cellStyle name="Percent 9 2 2 3 5" xfId="24252"/>
    <cellStyle name="Percent 9 2 2 3 6" xfId="24997"/>
    <cellStyle name="Percent 9 2 2 4" xfId="1657"/>
    <cellStyle name="Percent 9 2 2 4 2" xfId="2840"/>
    <cellStyle name="Percent 9 2 2 4 2 2" xfId="24855"/>
    <cellStyle name="Percent 9 2 2 4 2 2 2" xfId="25578"/>
    <cellStyle name="Percent 9 2 2 4 2 3" xfId="24476"/>
    <cellStyle name="Percent 9 2 2 4 2 4" xfId="25221"/>
    <cellStyle name="Percent 9 2 2 4 3" xfId="24675"/>
    <cellStyle name="Percent 9 2 2 4 3 2" xfId="25398"/>
    <cellStyle name="Percent 9 2 2 4 4" xfId="24296"/>
    <cellStyle name="Percent 9 2 2 4 5" xfId="25041"/>
    <cellStyle name="Percent 9 2 2 5" xfId="2837"/>
    <cellStyle name="Percent 9 2 2 5 2" xfId="24767"/>
    <cellStyle name="Percent 9 2 2 5 2 2" xfId="25490"/>
    <cellStyle name="Percent 9 2 2 5 3" xfId="24388"/>
    <cellStyle name="Percent 9 2 2 5 4" xfId="25133"/>
    <cellStyle name="Percent 9 2 2 6" xfId="24587"/>
    <cellStyle name="Percent 9 2 2 6 2" xfId="25310"/>
    <cellStyle name="Percent 9 2 2 7" xfId="24208"/>
    <cellStyle name="Percent 9 2 2 8" xfId="24953"/>
    <cellStyle name="Percent Input" xfId="1658"/>
    <cellStyle name="Percent0" xfId="1659"/>
    <cellStyle name="Percent1" xfId="1660"/>
    <cellStyle name="Percent2" xfId="1661"/>
    <cellStyle name="PSChar" xfId="1662"/>
    <cellStyle name="PSChar 2" xfId="24552"/>
    <cellStyle name="PSChar 3" xfId="32500"/>
    <cellStyle name="PSDate" xfId="1663"/>
    <cellStyle name="PSDec" xfId="1664"/>
    <cellStyle name="PSdesc" xfId="1665"/>
    <cellStyle name="PSHeading" xfId="1666"/>
    <cellStyle name="PSHeading 2" xfId="32503"/>
    <cellStyle name="PSInt" xfId="1667"/>
    <cellStyle name="PSSpacer" xfId="1668"/>
    <cellStyle name="PStest" xfId="1669"/>
    <cellStyle name="QUESTION" xfId="25927"/>
    <cellStyle name="R00A" xfId="1670"/>
    <cellStyle name="R00B" xfId="1671"/>
    <cellStyle name="R00L" xfId="1672"/>
    <cellStyle name="R01A" xfId="1673"/>
    <cellStyle name="R01B" xfId="1674"/>
    <cellStyle name="R01H" xfId="1675"/>
    <cellStyle name="R01L" xfId="1676"/>
    <cellStyle name="R02A" xfId="1677"/>
    <cellStyle name="R02B" xfId="1678"/>
    <cellStyle name="R02H" xfId="1679"/>
    <cellStyle name="R02L" xfId="1680"/>
    <cellStyle name="R03A" xfId="1681"/>
    <cellStyle name="R03B" xfId="1682"/>
    <cellStyle name="R03H" xfId="1683"/>
    <cellStyle name="R03L" xfId="1684"/>
    <cellStyle name="R04A" xfId="1685"/>
    <cellStyle name="R04B" xfId="1686"/>
    <cellStyle name="R04H" xfId="1687"/>
    <cellStyle name="R04L" xfId="1688"/>
    <cellStyle name="R05A" xfId="1689"/>
    <cellStyle name="R05B" xfId="1690"/>
    <cellStyle name="R05H" xfId="1691"/>
    <cellStyle name="R05L" xfId="1692"/>
    <cellStyle name="R05L 2" xfId="1693"/>
    <cellStyle name="R06A" xfId="1694"/>
    <cellStyle name="R06B" xfId="1695"/>
    <cellStyle name="R06H" xfId="1696"/>
    <cellStyle name="R06L" xfId="1697"/>
    <cellStyle name="R07A" xfId="1698"/>
    <cellStyle name="R07B" xfId="1699"/>
    <cellStyle name="R07H" xfId="1700"/>
    <cellStyle name="R07L" xfId="1701"/>
    <cellStyle name="rborder" xfId="1702"/>
    <cellStyle name="red" xfId="1703"/>
    <cellStyle name="s_HardInc " xfId="1704"/>
    <cellStyle name="s_HardInc _ITC Great Plains Formula 1-12-09a" xfId="1705"/>
    <cellStyle name="SAPBEXaggData" xfId="2941"/>
    <cellStyle name="SAPBEXaggData 10" xfId="3388"/>
    <cellStyle name="SAPBEXaggData 10 2" xfId="5926"/>
    <cellStyle name="SAPBEXaggData 10 3" xfId="10223"/>
    <cellStyle name="SAPBEXaggData 10 4" xfId="12161"/>
    <cellStyle name="SAPBEXaggData 10 5" xfId="14644"/>
    <cellStyle name="SAPBEXaggData 10 6" xfId="15890"/>
    <cellStyle name="SAPBEXaggData 10 7" xfId="19340"/>
    <cellStyle name="SAPBEXaggData 10 8" xfId="20586"/>
    <cellStyle name="SAPBEXaggData 10 9" xfId="23835"/>
    <cellStyle name="SAPBEXaggData 11" xfId="3450"/>
    <cellStyle name="SAPBEXaggData 11 2" xfId="5988"/>
    <cellStyle name="SAPBEXaggData 11 3" xfId="7772"/>
    <cellStyle name="SAPBEXaggData 11 4" xfId="10175"/>
    <cellStyle name="SAPBEXaggData 11 5" xfId="12479"/>
    <cellStyle name="SAPBEXaggData 11 6" xfId="16944"/>
    <cellStyle name="SAPBEXaggData 11 7" xfId="17175"/>
    <cellStyle name="SAPBEXaggData 11 8" xfId="21640"/>
    <cellStyle name="SAPBEXaggData 11 9" xfId="21853"/>
    <cellStyle name="SAPBEXaggData 12" xfId="3371"/>
    <cellStyle name="SAPBEXaggData 12 2" xfId="5909"/>
    <cellStyle name="SAPBEXaggData 12 3" xfId="9537"/>
    <cellStyle name="SAPBEXaggData 12 4" xfId="11541"/>
    <cellStyle name="SAPBEXaggData 12 5" xfId="13973"/>
    <cellStyle name="SAPBEXaggData 12 6" xfId="16818"/>
    <cellStyle name="SAPBEXaggData 12 7" xfId="18669"/>
    <cellStyle name="SAPBEXaggData 12 8" xfId="21514"/>
    <cellStyle name="SAPBEXaggData 12 9" xfId="23215"/>
    <cellStyle name="SAPBEXaggData 13" xfId="3427"/>
    <cellStyle name="SAPBEXaggData 13 2" xfId="5965"/>
    <cellStyle name="SAPBEXaggData 13 3" xfId="9099"/>
    <cellStyle name="SAPBEXaggData 13 4" xfId="11748"/>
    <cellStyle name="SAPBEXaggData 13 5" xfId="13921"/>
    <cellStyle name="SAPBEXaggData 13 6" xfId="15372"/>
    <cellStyle name="SAPBEXaggData 13 7" xfId="18617"/>
    <cellStyle name="SAPBEXaggData 13 8" xfId="20068"/>
    <cellStyle name="SAPBEXaggData 13 9" xfId="23169"/>
    <cellStyle name="SAPBEXaggData 14" xfId="3588"/>
    <cellStyle name="SAPBEXaggData 14 2" xfId="6126"/>
    <cellStyle name="SAPBEXaggData 14 3" xfId="8599"/>
    <cellStyle name="SAPBEXaggData 14 4" xfId="10950"/>
    <cellStyle name="SAPBEXaggData 14 5" xfId="13321"/>
    <cellStyle name="SAPBEXaggData 14 6" xfId="16686"/>
    <cellStyle name="SAPBEXaggData 14 7" xfId="18017"/>
    <cellStyle name="SAPBEXaggData 14 8" xfId="21382"/>
    <cellStyle name="SAPBEXaggData 14 9" xfId="22621"/>
    <cellStyle name="SAPBEXaggData 15" xfId="3454"/>
    <cellStyle name="SAPBEXaggData 15 2" xfId="5992"/>
    <cellStyle name="SAPBEXaggData 15 3" xfId="8575"/>
    <cellStyle name="SAPBEXaggData 15 4" xfId="10759"/>
    <cellStyle name="SAPBEXaggData 15 5" xfId="13114"/>
    <cellStyle name="SAPBEXaggData 15 6" xfId="16264"/>
    <cellStyle name="SAPBEXaggData 15 7" xfId="17810"/>
    <cellStyle name="SAPBEXaggData 15 8" xfId="20960"/>
    <cellStyle name="SAPBEXaggData 15 9" xfId="22431"/>
    <cellStyle name="SAPBEXaggData 16" xfId="3650"/>
    <cellStyle name="SAPBEXaggData 16 2" xfId="6188"/>
    <cellStyle name="SAPBEXaggData 16 3" xfId="8236"/>
    <cellStyle name="SAPBEXaggData 16 4" xfId="11060"/>
    <cellStyle name="SAPBEXaggData 16 5" xfId="13447"/>
    <cellStyle name="SAPBEXaggData 16 6" xfId="16962"/>
    <cellStyle name="SAPBEXaggData 16 7" xfId="18143"/>
    <cellStyle name="SAPBEXaggData 16 8" xfId="21658"/>
    <cellStyle name="SAPBEXaggData 16 9" xfId="22733"/>
    <cellStyle name="SAPBEXaggData 17" xfId="3780"/>
    <cellStyle name="SAPBEXaggData 17 2" xfId="6318"/>
    <cellStyle name="SAPBEXaggData 17 3" xfId="9906"/>
    <cellStyle name="SAPBEXaggData 17 4" xfId="10567"/>
    <cellStyle name="SAPBEXaggData 17 5" xfId="12912"/>
    <cellStyle name="SAPBEXaggData 17 6" xfId="16623"/>
    <cellStyle name="SAPBEXaggData 17 7" xfId="17608"/>
    <cellStyle name="SAPBEXaggData 17 8" xfId="21319"/>
    <cellStyle name="SAPBEXaggData 17 9" xfId="22239"/>
    <cellStyle name="SAPBEXaggData 18" xfId="3800"/>
    <cellStyle name="SAPBEXaggData 18 2" xfId="6338"/>
    <cellStyle name="SAPBEXaggData 18 3" xfId="8173"/>
    <cellStyle name="SAPBEXaggData 18 4" xfId="10799"/>
    <cellStyle name="SAPBEXaggData 18 5" xfId="13158"/>
    <cellStyle name="SAPBEXaggData 18 6" xfId="15914"/>
    <cellStyle name="SAPBEXaggData 18 7" xfId="17854"/>
    <cellStyle name="SAPBEXaggData 18 8" xfId="20610"/>
    <cellStyle name="SAPBEXaggData 18 9" xfId="22470"/>
    <cellStyle name="SAPBEXaggData 19" xfId="3812"/>
    <cellStyle name="SAPBEXaggData 19 2" xfId="6350"/>
    <cellStyle name="SAPBEXaggData 19 3" xfId="8379"/>
    <cellStyle name="SAPBEXaggData 19 4" xfId="10375"/>
    <cellStyle name="SAPBEXaggData 19 5" xfId="12697"/>
    <cellStyle name="SAPBEXaggData 19 6" xfId="15283"/>
    <cellStyle name="SAPBEXaggData 19 7" xfId="17393"/>
    <cellStyle name="SAPBEXaggData 19 8" xfId="19979"/>
    <cellStyle name="SAPBEXaggData 19 9" xfId="22046"/>
    <cellStyle name="SAPBEXaggData 2" xfId="3060"/>
    <cellStyle name="SAPBEXaggData 2 2" xfId="5419"/>
    <cellStyle name="SAPBEXaggData 2 3" xfId="9894"/>
    <cellStyle name="SAPBEXaggData 2 4" xfId="11875"/>
    <cellStyle name="SAPBEXaggData 2 5" xfId="14339"/>
    <cellStyle name="SAPBEXaggData 2 6" xfId="15371"/>
    <cellStyle name="SAPBEXaggData 2 7" xfId="19035"/>
    <cellStyle name="SAPBEXaggData 2 8" xfId="20067"/>
    <cellStyle name="SAPBEXaggData 2 9" xfId="23551"/>
    <cellStyle name="SAPBEXaggData 20" xfId="3908"/>
    <cellStyle name="SAPBEXaggData 20 2" xfId="6446"/>
    <cellStyle name="SAPBEXaggData 20 3" xfId="8347"/>
    <cellStyle name="SAPBEXaggData 20 4" xfId="10608"/>
    <cellStyle name="SAPBEXaggData 20 5" xfId="12956"/>
    <cellStyle name="SAPBEXaggData 20 6" xfId="16199"/>
    <cellStyle name="SAPBEXaggData 20 7" xfId="17652"/>
    <cellStyle name="SAPBEXaggData 20 8" xfId="20895"/>
    <cellStyle name="SAPBEXaggData 20 9" xfId="22281"/>
    <cellStyle name="SAPBEXaggData 21" xfId="3857"/>
    <cellStyle name="SAPBEXaggData 21 2" xfId="6395"/>
    <cellStyle name="SAPBEXaggData 21 3" xfId="9946"/>
    <cellStyle name="SAPBEXaggData 21 4" xfId="11535"/>
    <cellStyle name="SAPBEXaggData 21 5" xfId="13967"/>
    <cellStyle name="SAPBEXaggData 21 6" xfId="16750"/>
    <cellStyle name="SAPBEXaggData 21 7" xfId="18663"/>
    <cellStyle name="SAPBEXaggData 21 8" xfId="21446"/>
    <cellStyle name="SAPBEXaggData 21 9" xfId="23209"/>
    <cellStyle name="SAPBEXaggData 22" xfId="4005"/>
    <cellStyle name="SAPBEXaggData 22 2" xfId="6543"/>
    <cellStyle name="SAPBEXaggData 22 3" xfId="8560"/>
    <cellStyle name="SAPBEXaggData 22 4" xfId="12075"/>
    <cellStyle name="SAPBEXaggData 22 5" xfId="14555"/>
    <cellStyle name="SAPBEXaggData 22 6" xfId="15143"/>
    <cellStyle name="SAPBEXaggData 22 7" xfId="19251"/>
    <cellStyle name="SAPBEXaggData 22 8" xfId="19839"/>
    <cellStyle name="SAPBEXaggData 22 9" xfId="23747"/>
    <cellStyle name="SAPBEXaggData 23" xfId="3984"/>
    <cellStyle name="SAPBEXaggData 23 2" xfId="6522"/>
    <cellStyle name="SAPBEXaggData 23 3" xfId="9390"/>
    <cellStyle name="SAPBEXaggData 23 4" xfId="11285"/>
    <cellStyle name="SAPBEXaggData 23 5" xfId="13691"/>
    <cellStyle name="SAPBEXaggData 23 6" xfId="15884"/>
    <cellStyle name="SAPBEXaggData 23 7" xfId="18387"/>
    <cellStyle name="SAPBEXaggData 23 8" xfId="20580"/>
    <cellStyle name="SAPBEXaggData 23 9" xfId="22959"/>
    <cellStyle name="SAPBEXaggData 24" xfId="4035"/>
    <cellStyle name="SAPBEXaggData 24 2" xfId="6573"/>
    <cellStyle name="SAPBEXaggData 24 3" xfId="8132"/>
    <cellStyle name="SAPBEXaggData 24 4" xfId="11499"/>
    <cellStyle name="SAPBEXaggData 24 5" xfId="13926"/>
    <cellStyle name="SAPBEXaggData 24 6" xfId="12499"/>
    <cellStyle name="SAPBEXaggData 24 7" xfId="18622"/>
    <cellStyle name="SAPBEXaggData 24 8" xfId="17195"/>
    <cellStyle name="SAPBEXaggData 24 9" xfId="23174"/>
    <cellStyle name="SAPBEXaggData 25" xfId="4142"/>
    <cellStyle name="SAPBEXaggData 25 2" xfId="6680"/>
    <cellStyle name="SAPBEXaggData 25 3" xfId="9727"/>
    <cellStyle name="SAPBEXaggData 25 4" xfId="10839"/>
    <cellStyle name="SAPBEXaggData 25 5" xfId="13204"/>
    <cellStyle name="SAPBEXaggData 25 6" xfId="14983"/>
    <cellStyle name="SAPBEXaggData 25 7" xfId="17900"/>
    <cellStyle name="SAPBEXaggData 25 8" xfId="19679"/>
    <cellStyle name="SAPBEXaggData 25 9" xfId="22510"/>
    <cellStyle name="SAPBEXaggData 26" xfId="4210"/>
    <cellStyle name="SAPBEXaggData 26 2" xfId="6748"/>
    <cellStyle name="SAPBEXaggData 26 3" xfId="9807"/>
    <cellStyle name="SAPBEXaggData 26 4" xfId="12046"/>
    <cellStyle name="SAPBEXaggData 26 5" xfId="14815"/>
    <cellStyle name="SAPBEXaggData 26 6" xfId="12369"/>
    <cellStyle name="SAPBEXaggData 26 7" xfId="19511"/>
    <cellStyle name="SAPBEXaggData 26 8" xfId="17065"/>
    <cellStyle name="SAPBEXaggData 26 9" xfId="23999"/>
    <cellStyle name="SAPBEXaggData 27" xfId="4157"/>
    <cellStyle name="SAPBEXaggData 27 2" xfId="6695"/>
    <cellStyle name="SAPBEXaggData 27 3" xfId="8605"/>
    <cellStyle name="SAPBEXaggData 27 4" xfId="11546"/>
    <cellStyle name="SAPBEXaggData 27 5" xfId="13980"/>
    <cellStyle name="SAPBEXaggData 27 6" xfId="16573"/>
    <cellStyle name="SAPBEXaggData 27 7" xfId="18676"/>
    <cellStyle name="SAPBEXaggData 27 8" xfId="21269"/>
    <cellStyle name="SAPBEXaggData 27 9" xfId="23220"/>
    <cellStyle name="SAPBEXaggData 28" xfId="4270"/>
    <cellStyle name="SAPBEXaggData 28 2" xfId="6808"/>
    <cellStyle name="SAPBEXaggData 28 3" xfId="8122"/>
    <cellStyle name="SAPBEXaggData 28 4" xfId="10644"/>
    <cellStyle name="SAPBEXaggData 28 5" xfId="12993"/>
    <cellStyle name="SAPBEXaggData 28 6" xfId="16097"/>
    <cellStyle name="SAPBEXaggData 28 7" xfId="17689"/>
    <cellStyle name="SAPBEXaggData 28 8" xfId="20793"/>
    <cellStyle name="SAPBEXaggData 28 9" xfId="22317"/>
    <cellStyle name="SAPBEXaggData 29" xfId="4313"/>
    <cellStyle name="SAPBEXaggData 29 2" xfId="6851"/>
    <cellStyle name="SAPBEXaggData 29 3" xfId="8230"/>
    <cellStyle name="SAPBEXaggData 29 4" xfId="11485"/>
    <cellStyle name="SAPBEXaggData 29 5" xfId="13910"/>
    <cellStyle name="SAPBEXaggData 29 6" xfId="16377"/>
    <cellStyle name="SAPBEXaggData 29 7" xfId="18606"/>
    <cellStyle name="SAPBEXaggData 29 8" xfId="21073"/>
    <cellStyle name="SAPBEXaggData 29 9" xfId="23160"/>
    <cellStyle name="SAPBEXaggData 3" xfId="3033"/>
    <cellStyle name="SAPBEXaggData 3 2" xfId="5572"/>
    <cellStyle name="SAPBEXaggData 3 3" xfId="9399"/>
    <cellStyle name="SAPBEXaggData 3 4" xfId="10628"/>
    <cellStyle name="SAPBEXaggData 3 5" xfId="12977"/>
    <cellStyle name="SAPBEXaggData 3 6" xfId="16809"/>
    <cellStyle name="SAPBEXaggData 3 7" xfId="17673"/>
    <cellStyle name="SAPBEXaggData 3 8" xfId="21505"/>
    <cellStyle name="SAPBEXaggData 3 9" xfId="22301"/>
    <cellStyle name="SAPBEXaggData 30" xfId="4356"/>
    <cellStyle name="SAPBEXaggData 30 2" xfId="6894"/>
    <cellStyle name="SAPBEXaggData 30 3" xfId="9075"/>
    <cellStyle name="SAPBEXaggData 30 4" xfId="10493"/>
    <cellStyle name="SAPBEXaggData 30 5" xfId="12828"/>
    <cellStyle name="SAPBEXaggData 30 6" xfId="12917"/>
    <cellStyle name="SAPBEXaggData 30 7" xfId="17524"/>
    <cellStyle name="SAPBEXaggData 30 8" xfId="17613"/>
    <cellStyle name="SAPBEXaggData 30 9" xfId="22163"/>
    <cellStyle name="SAPBEXaggData 31" xfId="4399"/>
    <cellStyle name="SAPBEXaggData 31 2" xfId="6937"/>
    <cellStyle name="SAPBEXaggData 31 3" xfId="10187"/>
    <cellStyle name="SAPBEXaggData 31 4" xfId="8881"/>
    <cellStyle name="SAPBEXaggData 31 5" xfId="12540"/>
    <cellStyle name="SAPBEXaggData 31 6" xfId="14844"/>
    <cellStyle name="SAPBEXaggData 31 7" xfId="17236"/>
    <cellStyle name="SAPBEXaggData 31 8" xfId="19540"/>
    <cellStyle name="SAPBEXaggData 31 9" xfId="21904"/>
    <cellStyle name="SAPBEXaggData 32" xfId="4439"/>
    <cellStyle name="SAPBEXaggData 32 2" xfId="6977"/>
    <cellStyle name="SAPBEXaggData 32 3" xfId="8712"/>
    <cellStyle name="SAPBEXaggData 32 4" xfId="10272"/>
    <cellStyle name="SAPBEXaggData 32 5" xfId="12582"/>
    <cellStyle name="SAPBEXaggData 32 6" xfId="16588"/>
    <cellStyle name="SAPBEXaggData 32 7" xfId="17278"/>
    <cellStyle name="SAPBEXaggData 32 8" xfId="21284"/>
    <cellStyle name="SAPBEXaggData 32 9" xfId="21941"/>
    <cellStyle name="SAPBEXaggData 33" xfId="4387"/>
    <cellStyle name="SAPBEXaggData 33 2" xfId="6925"/>
    <cellStyle name="SAPBEXaggData 33 3" xfId="9261"/>
    <cellStyle name="SAPBEXaggData 33 4" xfId="11308"/>
    <cellStyle name="SAPBEXaggData 33 5" xfId="12414"/>
    <cellStyle name="SAPBEXaggData 33 6" xfId="15319"/>
    <cellStyle name="SAPBEXaggData 33 7" xfId="17110"/>
    <cellStyle name="SAPBEXaggData 33 8" xfId="20015"/>
    <cellStyle name="SAPBEXaggData 33 9" xfId="21795"/>
    <cellStyle name="SAPBEXaggData 34" xfId="4146"/>
    <cellStyle name="SAPBEXaggData 34 2" xfId="6684"/>
    <cellStyle name="SAPBEXaggData 34 3" xfId="9231"/>
    <cellStyle name="SAPBEXaggData 34 4" xfId="10556"/>
    <cellStyle name="SAPBEXaggData 34 5" xfId="12899"/>
    <cellStyle name="SAPBEXaggData 34 6" xfId="16118"/>
    <cellStyle name="SAPBEXaggData 34 7" xfId="17595"/>
    <cellStyle name="SAPBEXaggData 34 8" xfId="20814"/>
    <cellStyle name="SAPBEXaggData 34 9" xfId="22227"/>
    <cellStyle name="SAPBEXaggData 35" xfId="4567"/>
    <cellStyle name="SAPBEXaggData 35 2" xfId="7105"/>
    <cellStyle name="SAPBEXaggData 35 3" xfId="8673"/>
    <cellStyle name="SAPBEXaggData 35 4" xfId="10587"/>
    <cellStyle name="SAPBEXaggData 35 5" xfId="12934"/>
    <cellStyle name="SAPBEXaggData 35 6" xfId="16115"/>
    <cellStyle name="SAPBEXaggData 35 7" xfId="17630"/>
    <cellStyle name="SAPBEXaggData 35 8" xfId="20811"/>
    <cellStyle name="SAPBEXaggData 35 9" xfId="22260"/>
    <cellStyle name="SAPBEXaggData 36" xfId="4614"/>
    <cellStyle name="SAPBEXaggData 36 2" xfId="7152"/>
    <cellStyle name="SAPBEXaggData 36 3" xfId="9577"/>
    <cellStyle name="SAPBEXaggData 36 4" xfId="10434"/>
    <cellStyle name="SAPBEXaggData 36 5" xfId="12760"/>
    <cellStyle name="SAPBEXaggData 36 6" xfId="15863"/>
    <cellStyle name="SAPBEXaggData 36 7" xfId="17456"/>
    <cellStyle name="SAPBEXaggData 36 8" xfId="20559"/>
    <cellStyle name="SAPBEXaggData 36 9" xfId="22105"/>
    <cellStyle name="SAPBEXaggData 37" xfId="4657"/>
    <cellStyle name="SAPBEXaggData 37 2" xfId="7195"/>
    <cellStyle name="SAPBEXaggData 37 3" xfId="10038"/>
    <cellStyle name="SAPBEXaggData 37 4" xfId="11618"/>
    <cellStyle name="SAPBEXaggData 37 5" xfId="14059"/>
    <cellStyle name="SAPBEXaggData 37 6" xfId="15793"/>
    <cellStyle name="SAPBEXaggData 37 7" xfId="18755"/>
    <cellStyle name="SAPBEXaggData 37 8" xfId="20489"/>
    <cellStyle name="SAPBEXaggData 37 9" xfId="23293"/>
    <cellStyle name="SAPBEXaggData 38" xfId="4611"/>
    <cellStyle name="SAPBEXaggData 38 2" xfId="7149"/>
    <cellStyle name="SAPBEXaggData 38 3" xfId="8522"/>
    <cellStyle name="SAPBEXaggData 38 4" xfId="11987"/>
    <cellStyle name="SAPBEXaggData 38 5" xfId="14465"/>
    <cellStyle name="SAPBEXaggData 38 6" xfId="15785"/>
    <cellStyle name="SAPBEXaggData 38 7" xfId="19161"/>
    <cellStyle name="SAPBEXaggData 38 8" xfId="20481"/>
    <cellStyle name="SAPBEXaggData 38 9" xfId="23662"/>
    <cellStyle name="SAPBEXaggData 39" xfId="4664"/>
    <cellStyle name="SAPBEXaggData 39 2" xfId="7202"/>
    <cellStyle name="SAPBEXaggData 39 3" xfId="7723"/>
    <cellStyle name="SAPBEXaggData 39 4" xfId="11349"/>
    <cellStyle name="SAPBEXaggData 39 5" xfId="13067"/>
    <cellStyle name="SAPBEXaggData 39 6" xfId="15307"/>
    <cellStyle name="SAPBEXaggData 39 7" xfId="17763"/>
    <cellStyle name="SAPBEXaggData 39 8" xfId="20003"/>
    <cellStyle name="SAPBEXaggData 39 9" xfId="22386"/>
    <cellStyle name="SAPBEXaggData 4" xfId="3123"/>
    <cellStyle name="SAPBEXaggData 4 2" xfId="5661"/>
    <cellStyle name="SAPBEXaggData 4 3" xfId="9040"/>
    <cellStyle name="SAPBEXaggData 4 4" xfId="11742"/>
    <cellStyle name="SAPBEXaggData 4 5" xfId="14193"/>
    <cellStyle name="SAPBEXaggData 4 6" xfId="16311"/>
    <cellStyle name="SAPBEXaggData 4 7" xfId="18889"/>
    <cellStyle name="SAPBEXaggData 4 8" xfId="21007"/>
    <cellStyle name="SAPBEXaggData 4 9" xfId="23416"/>
    <cellStyle name="SAPBEXaggData 40" xfId="4804"/>
    <cellStyle name="SAPBEXaggData 40 2" xfId="7342"/>
    <cellStyle name="SAPBEXaggData 40 3" xfId="8455"/>
    <cellStyle name="SAPBEXaggData 40 4" xfId="10541"/>
    <cellStyle name="SAPBEXaggData 40 5" xfId="12884"/>
    <cellStyle name="SAPBEXaggData 40 6" xfId="16770"/>
    <cellStyle name="SAPBEXaggData 40 7" xfId="17580"/>
    <cellStyle name="SAPBEXaggData 40 8" xfId="21466"/>
    <cellStyle name="SAPBEXaggData 40 9" xfId="22212"/>
    <cellStyle name="SAPBEXaggData 41" xfId="4844"/>
    <cellStyle name="SAPBEXaggData 41 2" xfId="7382"/>
    <cellStyle name="SAPBEXaggData 41 3" xfId="8609"/>
    <cellStyle name="SAPBEXaggData 41 4" xfId="10382"/>
    <cellStyle name="SAPBEXaggData 41 5" xfId="12704"/>
    <cellStyle name="SAPBEXaggData 41 6" xfId="16533"/>
    <cellStyle name="SAPBEXaggData 41 7" xfId="17400"/>
    <cellStyle name="SAPBEXaggData 41 8" xfId="21229"/>
    <cellStyle name="SAPBEXaggData 41 9" xfId="22053"/>
    <cellStyle name="SAPBEXaggData 42" xfId="4792"/>
    <cellStyle name="SAPBEXaggData 42 2" xfId="7330"/>
    <cellStyle name="SAPBEXaggData 42 3" xfId="8858"/>
    <cellStyle name="SAPBEXaggData 42 4" xfId="10490"/>
    <cellStyle name="SAPBEXaggData 42 5" xfId="14907"/>
    <cellStyle name="SAPBEXaggData 42 6" xfId="15824"/>
    <cellStyle name="SAPBEXaggData 42 7" xfId="19603"/>
    <cellStyle name="SAPBEXaggData 42 8" xfId="20520"/>
    <cellStyle name="SAPBEXaggData 42 9" xfId="24072"/>
    <cellStyle name="SAPBEXaggData 43" xfId="4906"/>
    <cellStyle name="SAPBEXaggData 43 2" xfId="7444"/>
    <cellStyle name="SAPBEXaggData 43 3" xfId="7795"/>
    <cellStyle name="SAPBEXaggData 43 4" xfId="10575"/>
    <cellStyle name="SAPBEXaggData 43 5" xfId="12921"/>
    <cellStyle name="SAPBEXaggData 43 6" xfId="15029"/>
    <cellStyle name="SAPBEXaggData 43 7" xfId="17617"/>
    <cellStyle name="SAPBEXaggData 43 8" xfId="19725"/>
    <cellStyle name="SAPBEXaggData 43 9" xfId="22247"/>
    <cellStyle name="SAPBEXaggData 44" xfId="4965"/>
    <cellStyle name="SAPBEXaggData 44 2" xfId="7503"/>
    <cellStyle name="SAPBEXaggData 44 3" xfId="8281"/>
    <cellStyle name="SAPBEXaggData 44 4" xfId="12089"/>
    <cellStyle name="SAPBEXaggData 44 5" xfId="14569"/>
    <cellStyle name="SAPBEXaggData 44 6" xfId="15897"/>
    <cellStyle name="SAPBEXaggData 44 7" xfId="19265"/>
    <cellStyle name="SAPBEXaggData 44 8" xfId="20593"/>
    <cellStyle name="SAPBEXaggData 44 9" xfId="23761"/>
    <cellStyle name="SAPBEXaggData 45" xfId="5005"/>
    <cellStyle name="SAPBEXaggData 45 2" xfId="7543"/>
    <cellStyle name="SAPBEXaggData 45 3" xfId="9675"/>
    <cellStyle name="SAPBEXaggData 45 4" xfId="11159"/>
    <cellStyle name="SAPBEXaggData 45 5" xfId="13555"/>
    <cellStyle name="SAPBEXaggData 45 6" xfId="15145"/>
    <cellStyle name="SAPBEXaggData 45 7" xfId="18251"/>
    <cellStyle name="SAPBEXaggData 45 8" xfId="19841"/>
    <cellStyle name="SAPBEXaggData 45 9" xfId="22832"/>
    <cellStyle name="SAPBEXaggData 46" xfId="5042"/>
    <cellStyle name="SAPBEXaggData 46 2" xfId="7580"/>
    <cellStyle name="SAPBEXaggData 46 3" xfId="8594"/>
    <cellStyle name="SAPBEXaggData 46 4" xfId="10437"/>
    <cellStyle name="SAPBEXaggData 46 5" xfId="12763"/>
    <cellStyle name="SAPBEXaggData 46 6" xfId="16460"/>
    <cellStyle name="SAPBEXaggData 46 7" xfId="17459"/>
    <cellStyle name="SAPBEXaggData 46 8" xfId="21156"/>
    <cellStyle name="SAPBEXaggData 46 9" xfId="22108"/>
    <cellStyle name="SAPBEXaggData 47" xfId="5072"/>
    <cellStyle name="SAPBEXaggData 47 2" xfId="7610"/>
    <cellStyle name="SAPBEXaggData 47 3" xfId="9793"/>
    <cellStyle name="SAPBEXaggData 47 4" xfId="10289"/>
    <cellStyle name="SAPBEXaggData 47 5" xfId="12602"/>
    <cellStyle name="SAPBEXaggData 47 6" xfId="15530"/>
    <cellStyle name="SAPBEXaggData 47 7" xfId="17298"/>
    <cellStyle name="SAPBEXaggData 47 8" xfId="20226"/>
    <cellStyle name="SAPBEXaggData 47 9" xfId="21959"/>
    <cellStyle name="SAPBEXaggData 48" xfId="5122"/>
    <cellStyle name="SAPBEXaggData 48 2" xfId="7660"/>
    <cellStyle name="SAPBEXaggData 48 3" xfId="9664"/>
    <cellStyle name="SAPBEXaggData 48 4" xfId="11860"/>
    <cellStyle name="SAPBEXaggData 48 5" xfId="14323"/>
    <cellStyle name="SAPBEXaggData 48 6" xfId="12566"/>
    <cellStyle name="SAPBEXaggData 48 7" xfId="19019"/>
    <cellStyle name="SAPBEXaggData 48 8" xfId="17262"/>
    <cellStyle name="SAPBEXaggData 48 9" xfId="23536"/>
    <cellStyle name="SAPBEXaggData 49" xfId="5191"/>
    <cellStyle name="SAPBEXaggData 49 2" xfId="7730"/>
    <cellStyle name="SAPBEXaggData 49 3" xfId="7972"/>
    <cellStyle name="SAPBEXaggData 49 4" xfId="11355"/>
    <cellStyle name="SAPBEXaggData 49 5" xfId="12413"/>
    <cellStyle name="SAPBEXaggData 49 6" xfId="16927"/>
    <cellStyle name="SAPBEXaggData 49 7" xfId="17109"/>
    <cellStyle name="SAPBEXaggData 49 8" xfId="21623"/>
    <cellStyle name="SAPBEXaggData 49 9" xfId="21794"/>
    <cellStyle name="SAPBEXaggData 5" xfId="3173"/>
    <cellStyle name="SAPBEXaggData 5 2" xfId="5711"/>
    <cellStyle name="SAPBEXaggData 5 3" xfId="8726"/>
    <cellStyle name="SAPBEXaggData 5 4" xfId="10836"/>
    <cellStyle name="SAPBEXaggData 5 5" xfId="13201"/>
    <cellStyle name="SAPBEXaggData 5 6" xfId="16243"/>
    <cellStyle name="SAPBEXaggData 5 7" xfId="17897"/>
    <cellStyle name="SAPBEXaggData 5 8" xfId="20939"/>
    <cellStyle name="SAPBEXaggData 5 9" xfId="22507"/>
    <cellStyle name="SAPBEXaggData 50" xfId="5232"/>
    <cellStyle name="SAPBEXaggData 50 2" xfId="8210"/>
    <cellStyle name="SAPBEXaggData 50 3" xfId="10386"/>
    <cellStyle name="SAPBEXaggData 50 4" xfId="12708"/>
    <cellStyle name="SAPBEXaggData 50 5" xfId="16133"/>
    <cellStyle name="SAPBEXaggData 50 6" xfId="17404"/>
    <cellStyle name="SAPBEXaggData 50 7" xfId="20829"/>
    <cellStyle name="SAPBEXaggData 50 8" xfId="22057"/>
    <cellStyle name="SAPBEXaggData 51" xfId="9515"/>
    <cellStyle name="SAPBEXaggData 52" xfId="10956"/>
    <cellStyle name="SAPBEXaggData 53" xfId="13327"/>
    <cellStyle name="SAPBEXaggData 54" xfId="15418"/>
    <cellStyle name="SAPBEXaggData 55" xfId="18023"/>
    <cellStyle name="SAPBEXaggData 56" xfId="20114"/>
    <cellStyle name="SAPBEXaggData 57" xfId="22627"/>
    <cellStyle name="SAPBEXaggData 58" xfId="25928"/>
    <cellStyle name="SAPBEXaggData 6" xfId="3216"/>
    <cellStyle name="SAPBEXaggData 6 2" xfId="5754"/>
    <cellStyle name="SAPBEXaggData 6 3" xfId="9844"/>
    <cellStyle name="SAPBEXaggData 6 4" xfId="11624"/>
    <cellStyle name="SAPBEXaggData 6 5" xfId="14880"/>
    <cellStyle name="SAPBEXaggData 6 6" xfId="15916"/>
    <cellStyle name="SAPBEXaggData 6 7" xfId="19576"/>
    <cellStyle name="SAPBEXaggData 6 8" xfId="20612"/>
    <cellStyle name="SAPBEXaggData 6 9" xfId="24050"/>
    <cellStyle name="SAPBEXaggData 7" xfId="3259"/>
    <cellStyle name="SAPBEXaggData 7 2" xfId="5797"/>
    <cellStyle name="SAPBEXaggData 7 3" xfId="9070"/>
    <cellStyle name="SAPBEXaggData 7 4" xfId="12004"/>
    <cellStyle name="SAPBEXaggData 7 5" xfId="14483"/>
    <cellStyle name="SAPBEXaggData 7 6" xfId="16193"/>
    <cellStyle name="SAPBEXaggData 7 7" xfId="19179"/>
    <cellStyle name="SAPBEXaggData 7 8" xfId="20889"/>
    <cellStyle name="SAPBEXaggData 7 9" xfId="23679"/>
    <cellStyle name="SAPBEXaggData 8" xfId="3302"/>
    <cellStyle name="SAPBEXaggData 8 2" xfId="5840"/>
    <cellStyle name="SAPBEXaggData 8 3" xfId="9591"/>
    <cellStyle name="SAPBEXaggData 8 4" xfId="10943"/>
    <cellStyle name="SAPBEXaggData 8 5" xfId="12685"/>
    <cellStyle name="SAPBEXaggData 8 6" xfId="15093"/>
    <cellStyle name="SAPBEXaggData 8 7" xfId="17381"/>
    <cellStyle name="SAPBEXaggData 8 8" xfId="19789"/>
    <cellStyle name="SAPBEXaggData 8 9" xfId="22034"/>
    <cellStyle name="SAPBEXaggData 9" xfId="3345"/>
    <cellStyle name="SAPBEXaggData 9 2" xfId="5883"/>
    <cellStyle name="SAPBEXaggData 9 3" xfId="9693"/>
    <cellStyle name="SAPBEXaggData 9 4" xfId="10914"/>
    <cellStyle name="SAPBEXaggData 9 5" xfId="13284"/>
    <cellStyle name="SAPBEXaggData 9 6" xfId="15324"/>
    <cellStyle name="SAPBEXaggData 9 7" xfId="17980"/>
    <cellStyle name="SAPBEXaggData 9 8" xfId="20020"/>
    <cellStyle name="SAPBEXaggData 9 9" xfId="22585"/>
    <cellStyle name="SAPBEXaggDataEmph" xfId="2942"/>
    <cellStyle name="SAPBEXaggDataEmph 10" xfId="3384"/>
    <cellStyle name="SAPBEXaggDataEmph 10 2" xfId="5922"/>
    <cellStyle name="SAPBEXaggDataEmph 10 3" xfId="8555"/>
    <cellStyle name="SAPBEXaggDataEmph 10 4" xfId="11960"/>
    <cellStyle name="SAPBEXaggDataEmph 10 5" xfId="14436"/>
    <cellStyle name="SAPBEXaggDataEmph 10 6" xfId="16113"/>
    <cellStyle name="SAPBEXaggDataEmph 10 7" xfId="19132"/>
    <cellStyle name="SAPBEXaggDataEmph 10 8" xfId="20809"/>
    <cellStyle name="SAPBEXaggDataEmph 10 9" xfId="23635"/>
    <cellStyle name="SAPBEXaggDataEmph 11" xfId="3455"/>
    <cellStyle name="SAPBEXaggDataEmph 11 2" xfId="5993"/>
    <cellStyle name="SAPBEXaggDataEmph 11 3" xfId="9180"/>
    <cellStyle name="SAPBEXaggDataEmph 11 4" xfId="10329"/>
    <cellStyle name="SAPBEXaggDataEmph 11 5" xfId="12648"/>
    <cellStyle name="SAPBEXaggDataEmph 11 6" xfId="16810"/>
    <cellStyle name="SAPBEXaggDataEmph 11 7" xfId="17344"/>
    <cellStyle name="SAPBEXaggDataEmph 11 8" xfId="21506"/>
    <cellStyle name="SAPBEXaggDataEmph 11 9" xfId="22000"/>
    <cellStyle name="SAPBEXaggDataEmph 12" xfId="3465"/>
    <cellStyle name="SAPBEXaggDataEmph 12 2" xfId="6003"/>
    <cellStyle name="SAPBEXaggDataEmph 12 3" xfId="9992"/>
    <cellStyle name="SAPBEXaggDataEmph 12 4" xfId="10776"/>
    <cellStyle name="SAPBEXaggDataEmph 12 5" xfId="12336"/>
    <cellStyle name="SAPBEXaggDataEmph 12 6" xfId="14849"/>
    <cellStyle name="SAPBEXaggDataEmph 12 7" xfId="17032"/>
    <cellStyle name="SAPBEXaggDataEmph 12 8" xfId="19545"/>
    <cellStyle name="SAPBEXaggDataEmph 12 9" xfId="21725"/>
    <cellStyle name="SAPBEXaggDataEmph 13" xfId="3543"/>
    <cellStyle name="SAPBEXaggDataEmph 13 2" xfId="6081"/>
    <cellStyle name="SAPBEXaggDataEmph 13 3" xfId="9225"/>
    <cellStyle name="SAPBEXaggDataEmph 13 4" xfId="11631"/>
    <cellStyle name="SAPBEXaggDataEmph 13 5" xfId="14074"/>
    <cellStyle name="SAPBEXaggDataEmph 13 6" xfId="13390"/>
    <cellStyle name="SAPBEXaggDataEmph 13 7" xfId="18770"/>
    <cellStyle name="SAPBEXaggDataEmph 13 8" xfId="18086"/>
    <cellStyle name="SAPBEXaggDataEmph 13 9" xfId="23306"/>
    <cellStyle name="SAPBEXaggDataEmph 14" xfId="3545"/>
    <cellStyle name="SAPBEXaggDataEmph 14 2" xfId="6083"/>
    <cellStyle name="SAPBEXaggDataEmph 14 3" xfId="5487"/>
    <cellStyle name="SAPBEXaggDataEmph 14 4" xfId="10604"/>
    <cellStyle name="SAPBEXaggDataEmph 14 5" xfId="12952"/>
    <cellStyle name="SAPBEXaggDataEmph 14 6" xfId="16203"/>
    <cellStyle name="SAPBEXaggDataEmph 14 7" xfId="17648"/>
    <cellStyle name="SAPBEXaggDataEmph 14 8" xfId="20899"/>
    <cellStyle name="SAPBEXaggDataEmph 14 9" xfId="22277"/>
    <cellStyle name="SAPBEXaggDataEmph 15" xfId="3667"/>
    <cellStyle name="SAPBEXaggDataEmph 15 2" xfId="6205"/>
    <cellStyle name="SAPBEXaggDataEmph 15 3" xfId="5490"/>
    <cellStyle name="SAPBEXaggDataEmph 15 4" xfId="10288"/>
    <cellStyle name="SAPBEXaggDataEmph 15 5" xfId="12601"/>
    <cellStyle name="SAPBEXaggDataEmph 15 6" xfId="13448"/>
    <cellStyle name="SAPBEXaggDataEmph 15 7" xfId="17297"/>
    <cellStyle name="SAPBEXaggDataEmph 15 8" xfId="18144"/>
    <cellStyle name="SAPBEXaggDataEmph 15 9" xfId="21958"/>
    <cellStyle name="SAPBEXaggDataEmph 16" xfId="3729"/>
    <cellStyle name="SAPBEXaggDataEmph 16 2" xfId="6267"/>
    <cellStyle name="SAPBEXaggDataEmph 16 3" xfId="8167"/>
    <cellStyle name="SAPBEXaggDataEmph 16 4" xfId="11473"/>
    <cellStyle name="SAPBEXaggDataEmph 16 5" xfId="13896"/>
    <cellStyle name="SAPBEXaggDataEmph 16 6" xfId="16401"/>
    <cellStyle name="SAPBEXaggDataEmph 16 7" xfId="18592"/>
    <cellStyle name="SAPBEXaggDataEmph 16 8" xfId="21097"/>
    <cellStyle name="SAPBEXaggDataEmph 16 9" xfId="23148"/>
    <cellStyle name="SAPBEXaggDataEmph 17" xfId="3784"/>
    <cellStyle name="SAPBEXaggDataEmph 17 2" xfId="6322"/>
    <cellStyle name="SAPBEXaggDataEmph 17 3" xfId="9972"/>
    <cellStyle name="SAPBEXaggDataEmph 17 4" xfId="11638"/>
    <cellStyle name="SAPBEXaggDataEmph 17 5" xfId="14082"/>
    <cellStyle name="SAPBEXaggDataEmph 17 6" xfId="16434"/>
    <cellStyle name="SAPBEXaggDataEmph 17 7" xfId="18778"/>
    <cellStyle name="SAPBEXaggDataEmph 17 8" xfId="21130"/>
    <cellStyle name="SAPBEXaggDataEmph 17 9" xfId="23313"/>
    <cellStyle name="SAPBEXaggDataEmph 18" xfId="3841"/>
    <cellStyle name="SAPBEXaggDataEmph 18 2" xfId="6379"/>
    <cellStyle name="SAPBEXaggDataEmph 18 3" xfId="10237"/>
    <cellStyle name="SAPBEXaggDataEmph 18 4" xfId="11814"/>
    <cellStyle name="SAPBEXaggDataEmph 18 5" xfId="14271"/>
    <cellStyle name="SAPBEXaggDataEmph 18 6" xfId="14480"/>
    <cellStyle name="SAPBEXaggDataEmph 18 7" xfId="18967"/>
    <cellStyle name="SAPBEXaggDataEmph 18 8" xfId="19176"/>
    <cellStyle name="SAPBEXaggDataEmph 18 9" xfId="23489"/>
    <cellStyle name="SAPBEXaggDataEmph 19" xfId="3816"/>
    <cellStyle name="SAPBEXaggDataEmph 19 2" xfId="6354"/>
    <cellStyle name="SAPBEXaggDataEmph 19 3" xfId="8015"/>
    <cellStyle name="SAPBEXaggDataEmph 19 4" xfId="11442"/>
    <cellStyle name="SAPBEXaggDataEmph 19 5" xfId="13860"/>
    <cellStyle name="SAPBEXaggDataEmph 19 6" xfId="16841"/>
    <cellStyle name="SAPBEXaggDataEmph 19 7" xfId="18556"/>
    <cellStyle name="SAPBEXaggDataEmph 19 8" xfId="21537"/>
    <cellStyle name="SAPBEXaggDataEmph 19 9" xfId="23117"/>
    <cellStyle name="SAPBEXaggDataEmph 2" xfId="3061"/>
    <cellStyle name="SAPBEXaggDataEmph 2 2" xfId="5599"/>
    <cellStyle name="SAPBEXaggDataEmph 2 3" xfId="9695"/>
    <cellStyle name="SAPBEXaggDataEmph 2 4" xfId="11532"/>
    <cellStyle name="SAPBEXaggDataEmph 2 5" xfId="13964"/>
    <cellStyle name="SAPBEXaggDataEmph 2 6" xfId="15279"/>
    <cellStyle name="SAPBEXaggDataEmph 2 7" xfId="18660"/>
    <cellStyle name="SAPBEXaggDataEmph 2 8" xfId="19975"/>
    <cellStyle name="SAPBEXaggDataEmph 2 9" xfId="23206"/>
    <cellStyle name="SAPBEXaggDataEmph 20" xfId="3904"/>
    <cellStyle name="SAPBEXaggDataEmph 20 2" xfId="6442"/>
    <cellStyle name="SAPBEXaggDataEmph 20 3" xfId="9379"/>
    <cellStyle name="SAPBEXaggDataEmph 20 4" xfId="11191"/>
    <cellStyle name="SAPBEXaggDataEmph 20 5" xfId="13314"/>
    <cellStyle name="SAPBEXaggDataEmph 20 6" xfId="15950"/>
    <cellStyle name="SAPBEXaggDataEmph 20 7" xfId="18010"/>
    <cellStyle name="SAPBEXaggDataEmph 20 8" xfId="20646"/>
    <cellStyle name="SAPBEXaggDataEmph 20 9" xfId="22614"/>
    <cellStyle name="SAPBEXaggDataEmph 21" xfId="3989"/>
    <cellStyle name="SAPBEXaggDataEmph 21 2" xfId="6527"/>
    <cellStyle name="SAPBEXaggDataEmph 21 3" xfId="8179"/>
    <cellStyle name="SAPBEXaggDataEmph 21 4" xfId="12085"/>
    <cellStyle name="SAPBEXaggDataEmph 21 5" xfId="14565"/>
    <cellStyle name="SAPBEXaggDataEmph 21 6" xfId="15658"/>
    <cellStyle name="SAPBEXaggDataEmph 21 7" xfId="19261"/>
    <cellStyle name="SAPBEXaggDataEmph 21 8" xfId="20354"/>
    <cellStyle name="SAPBEXaggDataEmph 21 9" xfId="23757"/>
    <cellStyle name="SAPBEXaggDataEmph 22" xfId="4029"/>
    <cellStyle name="SAPBEXaggDataEmph 22 2" xfId="6567"/>
    <cellStyle name="SAPBEXaggDataEmph 22 3" xfId="7999"/>
    <cellStyle name="SAPBEXaggDataEmph 22 4" xfId="11138"/>
    <cellStyle name="SAPBEXaggDataEmph 22 5" xfId="13534"/>
    <cellStyle name="SAPBEXaggDataEmph 22 6" xfId="15866"/>
    <cellStyle name="SAPBEXaggDataEmph 22 7" xfId="18230"/>
    <cellStyle name="SAPBEXaggDataEmph 22 8" xfId="20562"/>
    <cellStyle name="SAPBEXaggDataEmph 22 9" xfId="22811"/>
    <cellStyle name="SAPBEXaggDataEmph 23" xfId="3927"/>
    <cellStyle name="SAPBEXaggDataEmph 23 2" xfId="6465"/>
    <cellStyle name="SAPBEXaggDataEmph 23 3" xfId="9413"/>
    <cellStyle name="SAPBEXaggDataEmph 23 4" xfId="10243"/>
    <cellStyle name="SAPBEXaggDataEmph 23 5" xfId="12550"/>
    <cellStyle name="SAPBEXaggDataEmph 23 6" xfId="16273"/>
    <cellStyle name="SAPBEXaggDataEmph 23 7" xfId="17246"/>
    <cellStyle name="SAPBEXaggDataEmph 23 8" xfId="20969"/>
    <cellStyle name="SAPBEXaggDataEmph 23 9" xfId="21912"/>
    <cellStyle name="SAPBEXaggDataEmph 24" xfId="4076"/>
    <cellStyle name="SAPBEXaggDataEmph 24 2" xfId="6614"/>
    <cellStyle name="SAPBEXaggDataEmph 24 3" xfId="9416"/>
    <cellStyle name="SAPBEXaggDataEmph 24 4" xfId="11276"/>
    <cellStyle name="SAPBEXaggDataEmph 24 5" xfId="12343"/>
    <cellStyle name="SAPBEXaggDataEmph 24 6" xfId="15633"/>
    <cellStyle name="SAPBEXaggDataEmph 24 7" xfId="17039"/>
    <cellStyle name="SAPBEXaggDataEmph 24 8" xfId="20329"/>
    <cellStyle name="SAPBEXaggDataEmph 24 9" xfId="21731"/>
    <cellStyle name="SAPBEXaggDataEmph 25" xfId="4138"/>
    <cellStyle name="SAPBEXaggDataEmph 25 2" xfId="6676"/>
    <cellStyle name="SAPBEXaggDataEmph 25 3" xfId="9419"/>
    <cellStyle name="SAPBEXaggDataEmph 25 4" xfId="11302"/>
    <cellStyle name="SAPBEXaggDataEmph 25 5" xfId="13709"/>
    <cellStyle name="SAPBEXaggDataEmph 25 6" xfId="15477"/>
    <cellStyle name="SAPBEXaggDataEmph 25 7" xfId="18405"/>
    <cellStyle name="SAPBEXaggDataEmph 25 8" xfId="20173"/>
    <cellStyle name="SAPBEXaggDataEmph 25 9" xfId="22976"/>
    <cellStyle name="SAPBEXaggDataEmph 26" xfId="4185"/>
    <cellStyle name="SAPBEXaggDataEmph 26 2" xfId="6723"/>
    <cellStyle name="SAPBEXaggDataEmph 26 3" xfId="8661"/>
    <cellStyle name="SAPBEXaggDataEmph 26 4" xfId="10406"/>
    <cellStyle name="SAPBEXaggDataEmph 26 5" xfId="12729"/>
    <cellStyle name="SAPBEXaggDataEmph 26 6" xfId="16292"/>
    <cellStyle name="SAPBEXaggDataEmph 26 7" xfId="17425"/>
    <cellStyle name="SAPBEXaggDataEmph 26 8" xfId="20988"/>
    <cellStyle name="SAPBEXaggDataEmph 26 9" xfId="22077"/>
    <cellStyle name="SAPBEXaggDataEmph 27" xfId="4226"/>
    <cellStyle name="SAPBEXaggDataEmph 27 2" xfId="6764"/>
    <cellStyle name="SAPBEXaggDataEmph 27 3" xfId="8835"/>
    <cellStyle name="SAPBEXaggDataEmph 27 4" xfId="11408"/>
    <cellStyle name="SAPBEXaggDataEmph 27 5" xfId="13824"/>
    <cellStyle name="SAPBEXaggDataEmph 27 6" xfId="16327"/>
    <cellStyle name="SAPBEXaggDataEmph 27 7" xfId="18520"/>
    <cellStyle name="SAPBEXaggDataEmph 27 8" xfId="21023"/>
    <cellStyle name="SAPBEXaggDataEmph 27 9" xfId="23082"/>
    <cellStyle name="SAPBEXaggDataEmph 28" xfId="4266"/>
    <cellStyle name="SAPBEXaggDataEmph 28 2" xfId="6804"/>
    <cellStyle name="SAPBEXaggDataEmph 28 3" xfId="9378"/>
    <cellStyle name="SAPBEXaggDataEmph 28 4" xfId="11000"/>
    <cellStyle name="SAPBEXaggDataEmph 28 5" xfId="13375"/>
    <cellStyle name="SAPBEXaggDataEmph 28 6" xfId="16369"/>
    <cellStyle name="SAPBEXaggDataEmph 28 7" xfId="18071"/>
    <cellStyle name="SAPBEXaggDataEmph 28 8" xfId="21065"/>
    <cellStyle name="SAPBEXaggDataEmph 28 9" xfId="22673"/>
    <cellStyle name="SAPBEXaggDataEmph 29" xfId="4309"/>
    <cellStyle name="SAPBEXaggDataEmph 29 2" xfId="6847"/>
    <cellStyle name="SAPBEXaggDataEmph 29 3" xfId="9587"/>
    <cellStyle name="SAPBEXaggDataEmph 29 4" xfId="8906"/>
    <cellStyle name="SAPBEXaggDataEmph 29 5" xfId="12327"/>
    <cellStyle name="SAPBEXaggDataEmph 29 6" xfId="16771"/>
    <cellStyle name="SAPBEXaggDataEmph 29 7" xfId="17023"/>
    <cellStyle name="SAPBEXaggDataEmph 29 8" xfId="21467"/>
    <cellStyle name="SAPBEXaggDataEmph 29 9" xfId="21717"/>
    <cellStyle name="SAPBEXaggDataEmph 3" xfId="3106"/>
    <cellStyle name="SAPBEXaggDataEmph 3 2" xfId="5644"/>
    <cellStyle name="SAPBEXaggDataEmph 3 3" xfId="7988"/>
    <cellStyle name="SAPBEXaggDataEmph 3 4" xfId="10606"/>
    <cellStyle name="SAPBEXaggDataEmph 3 5" xfId="12954"/>
    <cellStyle name="SAPBEXaggDataEmph 3 6" xfId="16410"/>
    <cellStyle name="SAPBEXaggDataEmph 3 7" xfId="17650"/>
    <cellStyle name="SAPBEXaggDataEmph 3 8" xfId="21106"/>
    <cellStyle name="SAPBEXaggDataEmph 3 9" xfId="22279"/>
    <cellStyle name="SAPBEXaggDataEmph 30" xfId="4352"/>
    <cellStyle name="SAPBEXaggDataEmph 30 2" xfId="6890"/>
    <cellStyle name="SAPBEXaggDataEmph 30 3" xfId="8676"/>
    <cellStyle name="SAPBEXaggDataEmph 30 4" xfId="12054"/>
    <cellStyle name="SAPBEXaggDataEmph 30 5" xfId="14322"/>
    <cellStyle name="SAPBEXaggDataEmph 30 6" xfId="14427"/>
    <cellStyle name="SAPBEXaggDataEmph 30 7" xfId="19018"/>
    <cellStyle name="SAPBEXaggDataEmph 30 8" xfId="19123"/>
    <cellStyle name="SAPBEXaggDataEmph 30 9" xfId="23535"/>
    <cellStyle name="SAPBEXaggDataEmph 31" xfId="4395"/>
    <cellStyle name="SAPBEXaggDataEmph 31 2" xfId="6933"/>
    <cellStyle name="SAPBEXaggDataEmph 31 3" xfId="8040"/>
    <cellStyle name="SAPBEXaggDataEmph 31 4" xfId="10913"/>
    <cellStyle name="SAPBEXaggDataEmph 31 5" xfId="13283"/>
    <cellStyle name="SAPBEXaggDataEmph 31 6" xfId="15977"/>
    <cellStyle name="SAPBEXaggDataEmph 31 7" xfId="17979"/>
    <cellStyle name="SAPBEXaggDataEmph 31 8" xfId="20673"/>
    <cellStyle name="SAPBEXaggDataEmph 31 9" xfId="22584"/>
    <cellStyle name="SAPBEXaggDataEmph 32" xfId="4461"/>
    <cellStyle name="SAPBEXaggDataEmph 32 2" xfId="6999"/>
    <cellStyle name="SAPBEXaggDataEmph 32 3" xfId="9151"/>
    <cellStyle name="SAPBEXaggDataEmph 32 4" xfId="11107"/>
    <cellStyle name="SAPBEXaggDataEmph 32 5" xfId="13501"/>
    <cellStyle name="SAPBEXaggDataEmph 32 6" xfId="16166"/>
    <cellStyle name="SAPBEXaggDataEmph 32 7" xfId="18197"/>
    <cellStyle name="SAPBEXaggDataEmph 32 8" xfId="20862"/>
    <cellStyle name="SAPBEXaggDataEmph 32 9" xfId="22780"/>
    <cellStyle name="SAPBEXaggDataEmph 33" xfId="4463"/>
    <cellStyle name="SAPBEXaggDataEmph 33 2" xfId="7001"/>
    <cellStyle name="SAPBEXaggDataEmph 33 3" xfId="9027"/>
    <cellStyle name="SAPBEXaggDataEmph 33 4" xfId="11949"/>
    <cellStyle name="SAPBEXaggDataEmph 33 5" xfId="14422"/>
    <cellStyle name="SAPBEXaggDataEmph 33 6" xfId="16610"/>
    <cellStyle name="SAPBEXaggDataEmph 33 7" xfId="19118"/>
    <cellStyle name="SAPBEXaggDataEmph 33 8" xfId="21306"/>
    <cellStyle name="SAPBEXaggDataEmph 33 9" xfId="23624"/>
    <cellStyle name="SAPBEXaggDataEmph 34" xfId="4225"/>
    <cellStyle name="SAPBEXaggDataEmph 34 2" xfId="6763"/>
    <cellStyle name="SAPBEXaggDataEmph 34 3" xfId="9974"/>
    <cellStyle name="SAPBEXaggDataEmph 34 4" xfId="10925"/>
    <cellStyle name="SAPBEXaggDataEmph 34 5" xfId="13295"/>
    <cellStyle name="SAPBEXaggDataEmph 34 6" xfId="15205"/>
    <cellStyle name="SAPBEXaggDataEmph 34 7" xfId="17991"/>
    <cellStyle name="SAPBEXaggDataEmph 34 8" xfId="19901"/>
    <cellStyle name="SAPBEXaggDataEmph 34 9" xfId="22596"/>
    <cellStyle name="SAPBEXaggDataEmph 35" xfId="4490"/>
    <cellStyle name="SAPBEXaggDataEmph 35 2" xfId="7028"/>
    <cellStyle name="SAPBEXaggDataEmph 35 3" xfId="8400"/>
    <cellStyle name="SAPBEXaggDataEmph 35 4" xfId="10590"/>
    <cellStyle name="SAPBEXaggDataEmph 35 5" xfId="12938"/>
    <cellStyle name="SAPBEXaggDataEmph 35 6" xfId="16058"/>
    <cellStyle name="SAPBEXaggDataEmph 35 7" xfId="17634"/>
    <cellStyle name="SAPBEXaggDataEmph 35 8" xfId="20754"/>
    <cellStyle name="SAPBEXaggDataEmph 35 9" xfId="22263"/>
    <cellStyle name="SAPBEXaggDataEmph 36" xfId="4610"/>
    <cellStyle name="SAPBEXaggDataEmph 36 2" xfId="7148"/>
    <cellStyle name="SAPBEXaggDataEmph 36 3" xfId="9405"/>
    <cellStyle name="SAPBEXaggDataEmph 36 4" xfId="10940"/>
    <cellStyle name="SAPBEXaggDataEmph 36 5" xfId="13311"/>
    <cellStyle name="SAPBEXaggDataEmph 36 6" xfId="16283"/>
    <cellStyle name="SAPBEXaggDataEmph 36 7" xfId="18007"/>
    <cellStyle name="SAPBEXaggDataEmph 36 8" xfId="20979"/>
    <cellStyle name="SAPBEXaggDataEmph 36 9" xfId="22611"/>
    <cellStyle name="SAPBEXaggDataEmph 37" xfId="4653"/>
    <cellStyle name="SAPBEXaggDataEmph 37 2" xfId="7191"/>
    <cellStyle name="SAPBEXaggDataEmph 37 3" xfId="10065"/>
    <cellStyle name="SAPBEXaggDataEmph 37 4" xfId="12042"/>
    <cellStyle name="SAPBEXaggDataEmph 37 5" xfId="14524"/>
    <cellStyle name="SAPBEXaggDataEmph 37 6" xfId="14423"/>
    <cellStyle name="SAPBEXaggDataEmph 37 7" xfId="19220"/>
    <cellStyle name="SAPBEXaggDataEmph 37 8" xfId="19119"/>
    <cellStyle name="SAPBEXaggDataEmph 37 9" xfId="23717"/>
    <cellStyle name="SAPBEXaggDataEmph 38" xfId="4737"/>
    <cellStyle name="SAPBEXaggDataEmph 38 2" xfId="7275"/>
    <cellStyle name="SAPBEXaggDataEmph 38 3" xfId="8883"/>
    <cellStyle name="SAPBEXaggDataEmph 38 4" xfId="11438"/>
    <cellStyle name="SAPBEXaggDataEmph 38 5" xfId="13856"/>
    <cellStyle name="SAPBEXaggDataEmph 38 6" xfId="15920"/>
    <cellStyle name="SAPBEXaggDataEmph 38 7" xfId="18552"/>
    <cellStyle name="SAPBEXaggDataEmph 38 8" xfId="20616"/>
    <cellStyle name="SAPBEXaggDataEmph 38 9" xfId="23113"/>
    <cellStyle name="SAPBEXaggDataEmph 39" xfId="4731"/>
    <cellStyle name="SAPBEXaggDataEmph 39 2" xfId="7269"/>
    <cellStyle name="SAPBEXaggDataEmph 39 3" xfId="9252"/>
    <cellStyle name="SAPBEXaggDataEmph 39 4" xfId="11357"/>
    <cellStyle name="SAPBEXaggDataEmph 39 5" xfId="13769"/>
    <cellStyle name="SAPBEXaggDataEmph 39 6" xfId="16553"/>
    <cellStyle name="SAPBEXaggDataEmph 39 7" xfId="18465"/>
    <cellStyle name="SAPBEXaggDataEmph 39 8" xfId="21249"/>
    <cellStyle name="SAPBEXaggDataEmph 39 9" xfId="23031"/>
    <cellStyle name="SAPBEXaggDataEmph 4" xfId="3014"/>
    <cellStyle name="SAPBEXaggDataEmph 4 2" xfId="5553"/>
    <cellStyle name="SAPBEXaggDataEmph 4 3" xfId="8510"/>
    <cellStyle name="SAPBEXaggDataEmph 4 4" xfId="11837"/>
    <cellStyle name="SAPBEXaggDataEmph 4 5" xfId="14295"/>
    <cellStyle name="SAPBEXaggDataEmph 4 6" xfId="15472"/>
    <cellStyle name="SAPBEXaggDataEmph 4 7" xfId="18991"/>
    <cellStyle name="SAPBEXaggDataEmph 4 8" xfId="20168"/>
    <cellStyle name="SAPBEXaggDataEmph 4 9" xfId="23512"/>
    <cellStyle name="SAPBEXaggDataEmph 40" xfId="4800"/>
    <cellStyle name="SAPBEXaggDataEmph 40 2" xfId="7338"/>
    <cellStyle name="SAPBEXaggDataEmph 40 3" xfId="9481"/>
    <cellStyle name="SAPBEXaggDataEmph 40 4" xfId="11409"/>
    <cellStyle name="SAPBEXaggDataEmph 40 5" xfId="13825"/>
    <cellStyle name="SAPBEXaggDataEmph 40 6" xfId="16897"/>
    <cellStyle name="SAPBEXaggDataEmph 40 7" xfId="18521"/>
    <cellStyle name="SAPBEXaggDataEmph 40 8" xfId="21593"/>
    <cellStyle name="SAPBEXaggDataEmph 40 9" xfId="23083"/>
    <cellStyle name="SAPBEXaggDataEmph 41" xfId="4866"/>
    <cellStyle name="SAPBEXaggDataEmph 41 2" xfId="7404"/>
    <cellStyle name="SAPBEXaggDataEmph 41 3" xfId="10035"/>
    <cellStyle name="SAPBEXaggDataEmph 41 4" xfId="11658"/>
    <cellStyle name="SAPBEXaggDataEmph 41 5" xfId="14104"/>
    <cellStyle name="SAPBEXaggDataEmph 41 6" xfId="16470"/>
    <cellStyle name="SAPBEXaggDataEmph 41 7" xfId="18800"/>
    <cellStyle name="SAPBEXaggDataEmph 41 8" xfId="21166"/>
    <cellStyle name="SAPBEXaggDataEmph 41 9" xfId="23333"/>
    <cellStyle name="SAPBEXaggDataEmph 42" xfId="4868"/>
    <cellStyle name="SAPBEXaggDataEmph 42 2" xfId="7406"/>
    <cellStyle name="SAPBEXaggDataEmph 42 3" xfId="8044"/>
    <cellStyle name="SAPBEXaggDataEmph 42 4" xfId="11222"/>
    <cellStyle name="SAPBEXaggDataEmph 42 5" xfId="13625"/>
    <cellStyle name="SAPBEXaggDataEmph 42 6" xfId="16089"/>
    <cellStyle name="SAPBEXaggDataEmph 42 7" xfId="18321"/>
    <cellStyle name="SAPBEXaggDataEmph 42 8" xfId="20785"/>
    <cellStyle name="SAPBEXaggDataEmph 42 9" xfId="22897"/>
    <cellStyle name="SAPBEXaggDataEmph 43" xfId="4749"/>
    <cellStyle name="SAPBEXaggDataEmph 43 2" xfId="7287"/>
    <cellStyle name="SAPBEXaggDataEmph 43 3" xfId="8938"/>
    <cellStyle name="SAPBEXaggDataEmph 43 4" xfId="11466"/>
    <cellStyle name="SAPBEXaggDataEmph 43 5" xfId="13889"/>
    <cellStyle name="SAPBEXaggDataEmph 43 6" xfId="16693"/>
    <cellStyle name="SAPBEXaggDataEmph 43 7" xfId="18585"/>
    <cellStyle name="SAPBEXaggDataEmph 43 8" xfId="21389"/>
    <cellStyle name="SAPBEXaggDataEmph 43 9" xfId="23141"/>
    <cellStyle name="SAPBEXaggDataEmph 44" xfId="4902"/>
    <cellStyle name="SAPBEXaggDataEmph 44 2" xfId="7440"/>
    <cellStyle name="SAPBEXaggDataEmph 44 3" xfId="9716"/>
    <cellStyle name="SAPBEXaggDataEmph 44 4" xfId="10286"/>
    <cellStyle name="SAPBEXaggDataEmph 44 5" xfId="12599"/>
    <cellStyle name="SAPBEXaggDataEmph 44 6" xfId="16246"/>
    <cellStyle name="SAPBEXaggDataEmph 44 7" xfId="17295"/>
    <cellStyle name="SAPBEXaggDataEmph 44 8" xfId="20942"/>
    <cellStyle name="SAPBEXaggDataEmph 44 9" xfId="21956"/>
    <cellStyle name="SAPBEXaggDataEmph 45" xfId="5002"/>
    <cellStyle name="SAPBEXaggDataEmph 45 2" xfId="7540"/>
    <cellStyle name="SAPBEXaggDataEmph 45 3" xfId="8479"/>
    <cellStyle name="SAPBEXaggDataEmph 45 4" xfId="11649"/>
    <cellStyle name="SAPBEXaggDataEmph 45 5" xfId="14094"/>
    <cellStyle name="SAPBEXaggDataEmph 45 6" xfId="15693"/>
    <cellStyle name="SAPBEXaggDataEmph 45 7" xfId="18790"/>
    <cellStyle name="SAPBEXaggDataEmph 45 8" xfId="20389"/>
    <cellStyle name="SAPBEXaggDataEmph 45 9" xfId="23324"/>
    <cellStyle name="SAPBEXaggDataEmph 46" xfId="5039"/>
    <cellStyle name="SAPBEXaggDataEmph 46 2" xfId="7577"/>
    <cellStyle name="SAPBEXaggDataEmph 46 3" xfId="8533"/>
    <cellStyle name="SAPBEXaggDataEmph 46 4" xfId="11626"/>
    <cellStyle name="SAPBEXaggDataEmph 46 5" xfId="14068"/>
    <cellStyle name="SAPBEXaggDataEmph 46 6" xfId="15090"/>
    <cellStyle name="SAPBEXaggDataEmph 46 7" xfId="18764"/>
    <cellStyle name="SAPBEXaggDataEmph 46 8" xfId="19786"/>
    <cellStyle name="SAPBEXaggDataEmph 46 9" xfId="23301"/>
    <cellStyle name="SAPBEXaggDataEmph 47" xfId="5069"/>
    <cellStyle name="SAPBEXaggDataEmph 47 2" xfId="7607"/>
    <cellStyle name="SAPBEXaggDataEmph 47 3" xfId="10179"/>
    <cellStyle name="SAPBEXaggDataEmph 47 4" xfId="10829"/>
    <cellStyle name="SAPBEXaggDataEmph 47 5" xfId="13193"/>
    <cellStyle name="SAPBEXaggDataEmph 47 6" xfId="16447"/>
    <cellStyle name="SAPBEXaggDataEmph 47 7" xfId="17889"/>
    <cellStyle name="SAPBEXaggDataEmph 47 8" xfId="21143"/>
    <cellStyle name="SAPBEXaggDataEmph 47 9" xfId="22500"/>
    <cellStyle name="SAPBEXaggDataEmph 48" xfId="5123"/>
    <cellStyle name="SAPBEXaggDataEmph 48 2" xfId="7661"/>
    <cellStyle name="SAPBEXaggDataEmph 48 3" xfId="9518"/>
    <cellStyle name="SAPBEXaggDataEmph 48 4" xfId="11509"/>
    <cellStyle name="SAPBEXaggDataEmph 48 5" xfId="13936"/>
    <cellStyle name="SAPBEXaggDataEmph 48 6" xfId="15725"/>
    <cellStyle name="SAPBEXaggDataEmph 48 7" xfId="18632"/>
    <cellStyle name="SAPBEXaggDataEmph 48 8" xfId="20421"/>
    <cellStyle name="SAPBEXaggDataEmph 48 9" xfId="23183"/>
    <cellStyle name="SAPBEXaggDataEmph 49" xfId="5192"/>
    <cellStyle name="SAPBEXaggDataEmph 49 2" xfId="7731"/>
    <cellStyle name="SAPBEXaggDataEmph 49 3" xfId="9402"/>
    <cellStyle name="SAPBEXaggDataEmph 49 4" xfId="10372"/>
    <cellStyle name="SAPBEXaggDataEmph 49 5" xfId="12694"/>
    <cellStyle name="SAPBEXaggDataEmph 49 6" xfId="15330"/>
    <cellStyle name="SAPBEXaggDataEmph 49 7" xfId="17390"/>
    <cellStyle name="SAPBEXaggDataEmph 49 8" xfId="20026"/>
    <cellStyle name="SAPBEXaggDataEmph 49 9" xfId="22043"/>
    <cellStyle name="SAPBEXaggDataEmph 5" xfId="3169"/>
    <cellStyle name="SAPBEXaggDataEmph 5 2" xfId="5707"/>
    <cellStyle name="SAPBEXaggDataEmph 5 3" xfId="10125"/>
    <cellStyle name="SAPBEXaggDataEmph 5 4" xfId="11017"/>
    <cellStyle name="SAPBEXaggDataEmph 5 5" xfId="13396"/>
    <cellStyle name="SAPBEXaggDataEmph 5 6" xfId="15186"/>
    <cellStyle name="SAPBEXaggDataEmph 5 7" xfId="18092"/>
    <cellStyle name="SAPBEXaggDataEmph 5 8" xfId="19882"/>
    <cellStyle name="SAPBEXaggDataEmph 5 9" xfId="22690"/>
    <cellStyle name="SAPBEXaggDataEmph 50" xfId="5235"/>
    <cellStyle name="SAPBEXaggDataEmph 50 2" xfId="7958"/>
    <cellStyle name="SAPBEXaggDataEmph 50 3" xfId="12028"/>
    <cellStyle name="SAPBEXaggDataEmph 50 4" xfId="14509"/>
    <cellStyle name="SAPBEXaggDataEmph 50 5" xfId="14918"/>
    <cellStyle name="SAPBEXaggDataEmph 50 6" xfId="19205"/>
    <cellStyle name="SAPBEXaggDataEmph 50 7" xfId="19614"/>
    <cellStyle name="SAPBEXaggDataEmph 50 8" xfId="23703"/>
    <cellStyle name="SAPBEXaggDataEmph 51" xfId="8687"/>
    <cellStyle name="SAPBEXaggDataEmph 52" xfId="10936"/>
    <cellStyle name="SAPBEXaggDataEmph 53" xfId="13015"/>
    <cellStyle name="SAPBEXaggDataEmph 54" xfId="14851"/>
    <cellStyle name="SAPBEXaggDataEmph 55" xfId="17711"/>
    <cellStyle name="SAPBEXaggDataEmph 56" xfId="19547"/>
    <cellStyle name="SAPBEXaggDataEmph 57" xfId="22339"/>
    <cellStyle name="SAPBEXaggDataEmph 6" xfId="3212"/>
    <cellStyle name="SAPBEXaggDataEmph 6 2" xfId="5750"/>
    <cellStyle name="SAPBEXaggDataEmph 6 3" xfId="9967"/>
    <cellStyle name="SAPBEXaggDataEmph 6 4" xfId="11871"/>
    <cellStyle name="SAPBEXaggDataEmph 6 5" xfId="14335"/>
    <cellStyle name="SAPBEXaggDataEmph 6 6" xfId="16890"/>
    <cellStyle name="SAPBEXaggDataEmph 6 7" xfId="19031"/>
    <cellStyle name="SAPBEXaggDataEmph 6 8" xfId="21586"/>
    <cellStyle name="SAPBEXaggDataEmph 6 9" xfId="23547"/>
    <cellStyle name="SAPBEXaggDataEmph 7" xfId="3255"/>
    <cellStyle name="SAPBEXaggDataEmph 7 2" xfId="5793"/>
    <cellStyle name="SAPBEXaggDataEmph 7 3" xfId="8438"/>
    <cellStyle name="SAPBEXaggDataEmph 7 4" xfId="8633"/>
    <cellStyle name="SAPBEXaggDataEmph 7 5" xfId="12537"/>
    <cellStyle name="SAPBEXaggDataEmph 7 6" xfId="16992"/>
    <cellStyle name="SAPBEXaggDataEmph 7 7" xfId="17233"/>
    <cellStyle name="SAPBEXaggDataEmph 7 8" xfId="21688"/>
    <cellStyle name="SAPBEXaggDataEmph 7 9" xfId="21901"/>
    <cellStyle name="SAPBEXaggDataEmph 8" xfId="3298"/>
    <cellStyle name="SAPBEXaggDataEmph 8 2" xfId="5836"/>
    <cellStyle name="SAPBEXaggDataEmph 8 3" xfId="9490"/>
    <cellStyle name="SAPBEXaggDataEmph 8 4" xfId="11041"/>
    <cellStyle name="SAPBEXaggDataEmph 8 5" xfId="13425"/>
    <cellStyle name="SAPBEXaggDataEmph 8 6" xfId="15696"/>
    <cellStyle name="SAPBEXaggDataEmph 8 7" xfId="18121"/>
    <cellStyle name="SAPBEXaggDataEmph 8 8" xfId="20392"/>
    <cellStyle name="SAPBEXaggDataEmph 8 9" xfId="22714"/>
    <cellStyle name="SAPBEXaggDataEmph 9" xfId="3341"/>
    <cellStyle name="SAPBEXaggDataEmph 9 2" xfId="5879"/>
    <cellStyle name="SAPBEXaggDataEmph 9 3" xfId="8813"/>
    <cellStyle name="SAPBEXaggDataEmph 9 4" xfId="12232"/>
    <cellStyle name="SAPBEXaggDataEmph 9 5" xfId="14245"/>
    <cellStyle name="SAPBEXaggDataEmph 9 6" xfId="15443"/>
    <cellStyle name="SAPBEXaggDataEmph 9 7" xfId="18941"/>
    <cellStyle name="SAPBEXaggDataEmph 9 8" xfId="20139"/>
    <cellStyle name="SAPBEXaggDataEmph 9 9" xfId="23463"/>
    <cellStyle name="SAPBEXaggItem" xfId="2943"/>
    <cellStyle name="SAPBEXaggItem 10" xfId="3386"/>
    <cellStyle name="SAPBEXaggItem 10 2" xfId="5924"/>
    <cellStyle name="SAPBEXaggItem 10 3" xfId="9622"/>
    <cellStyle name="SAPBEXaggItem 10 4" xfId="12240"/>
    <cellStyle name="SAPBEXaggItem 10 5" xfId="12623"/>
    <cellStyle name="SAPBEXaggItem 10 6" xfId="15370"/>
    <cellStyle name="SAPBEXaggItem 10 7" xfId="17319"/>
    <cellStyle name="SAPBEXaggItem 10 8" xfId="20066"/>
    <cellStyle name="SAPBEXaggItem 10 9" xfId="21978"/>
    <cellStyle name="SAPBEXaggItem 11" xfId="3256"/>
    <cellStyle name="SAPBEXaggItem 11 2" xfId="5794"/>
    <cellStyle name="SAPBEXaggItem 11 3" xfId="5458"/>
    <cellStyle name="SAPBEXaggItem 11 4" xfId="11531"/>
    <cellStyle name="SAPBEXaggItem 11 5" xfId="13963"/>
    <cellStyle name="SAPBEXaggItem 11 6" xfId="16846"/>
    <cellStyle name="SAPBEXaggItem 11 7" xfId="18659"/>
    <cellStyle name="SAPBEXaggItem 11 8" xfId="21542"/>
    <cellStyle name="SAPBEXaggItem 11 9" xfId="23205"/>
    <cellStyle name="SAPBEXaggItem 12" xfId="3452"/>
    <cellStyle name="SAPBEXaggItem 12 2" xfId="5990"/>
    <cellStyle name="SAPBEXaggItem 12 3" xfId="8612"/>
    <cellStyle name="SAPBEXaggItem 12 4" xfId="11151"/>
    <cellStyle name="SAPBEXaggItem 12 5" xfId="13547"/>
    <cellStyle name="SAPBEXaggItem 12 6" xfId="16594"/>
    <cellStyle name="SAPBEXaggItem 12 7" xfId="18243"/>
    <cellStyle name="SAPBEXaggItem 12 8" xfId="21290"/>
    <cellStyle name="SAPBEXaggItem 12 9" xfId="22824"/>
    <cellStyle name="SAPBEXaggItem 13" xfId="3548"/>
    <cellStyle name="SAPBEXaggItem 13 2" xfId="6086"/>
    <cellStyle name="SAPBEXaggItem 13 3" xfId="8919"/>
    <cellStyle name="SAPBEXaggItem 13 4" xfId="11621"/>
    <cellStyle name="SAPBEXaggItem 13 5" xfId="14062"/>
    <cellStyle name="SAPBEXaggItem 13 6" xfId="16530"/>
    <cellStyle name="SAPBEXaggItem 13 7" xfId="18758"/>
    <cellStyle name="SAPBEXaggItem 13 8" xfId="21226"/>
    <cellStyle name="SAPBEXaggItem 13 9" xfId="23296"/>
    <cellStyle name="SAPBEXaggItem 14" xfId="3547"/>
    <cellStyle name="SAPBEXaggItem 14 2" xfId="6085"/>
    <cellStyle name="SAPBEXaggItem 14 3" xfId="10228"/>
    <cellStyle name="SAPBEXaggItem 14 4" xfId="12021"/>
    <cellStyle name="SAPBEXaggItem 14 5" xfId="14501"/>
    <cellStyle name="SAPBEXaggItem 14 6" xfId="16934"/>
    <cellStyle name="SAPBEXaggItem 14 7" xfId="19197"/>
    <cellStyle name="SAPBEXaggItem 14 8" xfId="21630"/>
    <cellStyle name="SAPBEXaggItem 14 9" xfId="23696"/>
    <cellStyle name="SAPBEXaggItem 15" xfId="3595"/>
    <cellStyle name="SAPBEXaggItem 15 2" xfId="6133"/>
    <cellStyle name="SAPBEXaggItem 15 3" xfId="8960"/>
    <cellStyle name="SAPBEXaggItem 15 4" xfId="12101"/>
    <cellStyle name="SAPBEXaggItem 15 5" xfId="14602"/>
    <cellStyle name="SAPBEXaggItem 15 6" xfId="16318"/>
    <cellStyle name="SAPBEXaggItem 15 7" xfId="19298"/>
    <cellStyle name="SAPBEXaggItem 15 8" xfId="21014"/>
    <cellStyle name="SAPBEXaggItem 15 9" xfId="23794"/>
    <cellStyle name="SAPBEXaggItem 16" xfId="3676"/>
    <cellStyle name="SAPBEXaggItem 16 2" xfId="6214"/>
    <cellStyle name="SAPBEXaggItem 16 3" xfId="9168"/>
    <cellStyle name="SAPBEXaggItem 16 4" xfId="10280"/>
    <cellStyle name="SAPBEXaggItem 16 5" xfId="12591"/>
    <cellStyle name="SAPBEXaggItem 16 6" xfId="16811"/>
    <cellStyle name="SAPBEXaggItem 16 7" xfId="17287"/>
    <cellStyle name="SAPBEXaggItem 16 8" xfId="21507"/>
    <cellStyle name="SAPBEXaggItem 16 9" xfId="21950"/>
    <cellStyle name="SAPBEXaggItem 17" xfId="3779"/>
    <cellStyle name="SAPBEXaggItem 17 2" xfId="6317"/>
    <cellStyle name="SAPBEXaggItem 17 3" xfId="8374"/>
    <cellStyle name="SAPBEXaggItem 17 4" xfId="8637"/>
    <cellStyle name="SAPBEXaggItem 17 5" xfId="14943"/>
    <cellStyle name="SAPBEXaggItem 17 6" xfId="16680"/>
    <cellStyle name="SAPBEXaggItem 17 7" xfId="19639"/>
    <cellStyle name="SAPBEXaggItem 17 8" xfId="21376"/>
    <cellStyle name="SAPBEXaggItem 17 9" xfId="24106"/>
    <cellStyle name="SAPBEXaggItem 18" xfId="3806"/>
    <cellStyle name="SAPBEXaggItem 18 2" xfId="6344"/>
    <cellStyle name="SAPBEXaggItem 18 3" xfId="9097"/>
    <cellStyle name="SAPBEXaggItem 18 4" xfId="11964"/>
    <cellStyle name="SAPBEXaggItem 18 5" xfId="14199"/>
    <cellStyle name="SAPBEXaggItem 18 6" xfId="16733"/>
    <cellStyle name="SAPBEXaggItem 18 7" xfId="18895"/>
    <cellStyle name="SAPBEXaggItem 18 8" xfId="21429"/>
    <cellStyle name="SAPBEXaggItem 18 9" xfId="23422"/>
    <cellStyle name="SAPBEXaggItem 19" xfId="3802"/>
    <cellStyle name="SAPBEXaggItem 19 2" xfId="6340"/>
    <cellStyle name="SAPBEXaggItem 19 3" xfId="8665"/>
    <cellStyle name="SAPBEXaggItem 19 4" xfId="11464"/>
    <cellStyle name="SAPBEXaggItem 19 5" xfId="13887"/>
    <cellStyle name="SAPBEXaggItem 19 6" xfId="16251"/>
    <cellStyle name="SAPBEXaggItem 19 7" xfId="18583"/>
    <cellStyle name="SAPBEXaggItem 19 8" xfId="20947"/>
    <cellStyle name="SAPBEXaggItem 19 9" xfId="23139"/>
    <cellStyle name="SAPBEXaggItem 2" xfId="3062"/>
    <cellStyle name="SAPBEXaggItem 2 2" xfId="5600"/>
    <cellStyle name="SAPBEXaggItem 2 3" xfId="9193"/>
    <cellStyle name="SAPBEXaggItem 2 4" xfId="10253"/>
    <cellStyle name="SAPBEXaggItem 2 5" xfId="12561"/>
    <cellStyle name="SAPBEXaggItem 2 6" xfId="16548"/>
    <cellStyle name="SAPBEXaggItem 2 7" xfId="17257"/>
    <cellStyle name="SAPBEXaggItem 2 8" xfId="21244"/>
    <cellStyle name="SAPBEXaggItem 2 9" xfId="21922"/>
    <cellStyle name="SAPBEXaggItem 20" xfId="3906"/>
    <cellStyle name="SAPBEXaggItem 20 2" xfId="6444"/>
    <cellStyle name="SAPBEXaggItem 20 3" xfId="8331"/>
    <cellStyle name="SAPBEXaggItem 20 4" xfId="12078"/>
    <cellStyle name="SAPBEXaggItem 20 5" xfId="14558"/>
    <cellStyle name="SAPBEXaggItem 20 6" xfId="15285"/>
    <cellStyle name="SAPBEXaggItem 20 7" xfId="19254"/>
    <cellStyle name="SAPBEXaggItem 20 8" xfId="19981"/>
    <cellStyle name="SAPBEXaggItem 20 9" xfId="23750"/>
    <cellStyle name="SAPBEXaggItem 21" xfId="3750"/>
    <cellStyle name="SAPBEXaggItem 21 2" xfId="6288"/>
    <cellStyle name="SAPBEXaggItem 21 3" xfId="5457"/>
    <cellStyle name="SAPBEXaggItem 21 4" xfId="11032"/>
    <cellStyle name="SAPBEXaggItem 21 5" xfId="13414"/>
    <cellStyle name="SAPBEXaggItem 21 6" xfId="15475"/>
    <cellStyle name="SAPBEXaggItem 21 7" xfId="18110"/>
    <cellStyle name="SAPBEXaggItem 21 8" xfId="20171"/>
    <cellStyle name="SAPBEXaggItem 21 9" xfId="22705"/>
    <cellStyle name="SAPBEXaggItem 22" xfId="3932"/>
    <cellStyle name="SAPBEXaggItem 22 2" xfId="6470"/>
    <cellStyle name="SAPBEXaggItem 22 3" xfId="9864"/>
    <cellStyle name="SAPBEXaggItem 22 4" xfId="10806"/>
    <cellStyle name="SAPBEXaggItem 22 5" xfId="13167"/>
    <cellStyle name="SAPBEXaggItem 22 6" xfId="16346"/>
    <cellStyle name="SAPBEXaggItem 22 7" xfId="17863"/>
    <cellStyle name="SAPBEXaggItem 22 8" xfId="21042"/>
    <cellStyle name="SAPBEXaggItem 22 9" xfId="22477"/>
    <cellStyle name="SAPBEXaggItem 23" xfId="3756"/>
    <cellStyle name="SAPBEXaggItem 23 2" xfId="6294"/>
    <cellStyle name="SAPBEXaggItem 23 3" xfId="9870"/>
    <cellStyle name="SAPBEXaggItem 23 4" xfId="12246"/>
    <cellStyle name="SAPBEXaggItem 23 5" xfId="12313"/>
    <cellStyle name="SAPBEXaggItem 23 6" xfId="15461"/>
    <cellStyle name="SAPBEXaggItem 23 7" xfId="17009"/>
    <cellStyle name="SAPBEXaggItem 23 8" xfId="20157"/>
    <cellStyle name="SAPBEXaggItem 23 9" xfId="21704"/>
    <cellStyle name="SAPBEXaggItem 24" xfId="3966"/>
    <cellStyle name="SAPBEXaggItem 24 2" xfId="6504"/>
    <cellStyle name="SAPBEXaggItem 24 3" xfId="8325"/>
    <cellStyle name="SAPBEXaggItem 24 4" xfId="11500"/>
    <cellStyle name="SAPBEXaggItem 24 5" xfId="13927"/>
    <cellStyle name="SAPBEXaggItem 24 6" xfId="16396"/>
    <cellStyle name="SAPBEXaggItem 24 7" xfId="18623"/>
    <cellStyle name="SAPBEXaggItem 24 8" xfId="21092"/>
    <cellStyle name="SAPBEXaggItem 24 9" xfId="23175"/>
    <cellStyle name="SAPBEXaggItem 25" xfId="4140"/>
    <cellStyle name="SAPBEXaggItem 25 2" xfId="6678"/>
    <cellStyle name="SAPBEXaggItem 25 3" xfId="9645"/>
    <cellStyle name="SAPBEXaggItem 25 4" xfId="10718"/>
    <cellStyle name="SAPBEXaggItem 25 5" xfId="12360"/>
    <cellStyle name="SAPBEXaggItem 25 6" xfId="16449"/>
    <cellStyle name="SAPBEXaggItem 25 7" xfId="17056"/>
    <cellStyle name="SAPBEXaggItem 25 8" xfId="21145"/>
    <cellStyle name="SAPBEXaggItem 25 9" xfId="21747"/>
    <cellStyle name="SAPBEXaggItem 26" xfId="4181"/>
    <cellStyle name="SAPBEXaggItem 26 2" xfId="6719"/>
    <cellStyle name="SAPBEXaggItem 26 3" xfId="10130"/>
    <cellStyle name="SAPBEXaggItem 26 4" xfId="12213"/>
    <cellStyle name="SAPBEXaggItem 26 5" xfId="14841"/>
    <cellStyle name="SAPBEXaggItem 26 6" xfId="16908"/>
    <cellStyle name="SAPBEXaggItem 26 7" xfId="19537"/>
    <cellStyle name="SAPBEXaggItem 26 8" xfId="21604"/>
    <cellStyle name="SAPBEXaggItem 26 9" xfId="24022"/>
    <cellStyle name="SAPBEXaggItem 27" xfId="4227"/>
    <cellStyle name="SAPBEXaggItem 27 2" xfId="6765"/>
    <cellStyle name="SAPBEXaggItem 27 3" xfId="9710"/>
    <cellStyle name="SAPBEXaggItem 27 4" xfId="11170"/>
    <cellStyle name="SAPBEXaggItem 27 5" xfId="13566"/>
    <cellStyle name="SAPBEXaggItem 27 6" xfId="15771"/>
    <cellStyle name="SAPBEXaggItem 27 7" xfId="18262"/>
    <cellStyle name="SAPBEXaggItem 27 8" xfId="20467"/>
    <cellStyle name="SAPBEXaggItem 27 9" xfId="22843"/>
    <cellStyle name="SAPBEXaggItem 28" xfId="4268"/>
    <cellStyle name="SAPBEXaggItem 28 2" xfId="6806"/>
    <cellStyle name="SAPBEXaggItem 28 3" xfId="8076"/>
    <cellStyle name="SAPBEXaggItem 28 4" xfId="11684"/>
    <cellStyle name="SAPBEXaggItem 28 5" xfId="14132"/>
    <cellStyle name="SAPBEXaggItem 28 6" xfId="12544"/>
    <cellStyle name="SAPBEXaggItem 28 7" xfId="18828"/>
    <cellStyle name="SAPBEXaggItem 28 8" xfId="17240"/>
    <cellStyle name="SAPBEXaggItem 28 9" xfId="23358"/>
    <cellStyle name="SAPBEXaggItem 29" xfId="4311"/>
    <cellStyle name="SAPBEXaggItem 29 2" xfId="6849"/>
    <cellStyle name="SAPBEXaggItem 29 3" xfId="8805"/>
    <cellStyle name="SAPBEXaggItem 29 4" xfId="12228"/>
    <cellStyle name="SAPBEXaggItem 29 5" xfId="14097"/>
    <cellStyle name="SAPBEXaggItem 29 6" xfId="16999"/>
    <cellStyle name="SAPBEXaggItem 29 7" xfId="18793"/>
    <cellStyle name="SAPBEXaggItem 29 8" xfId="21695"/>
    <cellStyle name="SAPBEXaggItem 29 9" xfId="23326"/>
    <cellStyle name="SAPBEXaggItem 3" xfId="3117"/>
    <cellStyle name="SAPBEXaggItem 3 2" xfId="5655"/>
    <cellStyle name="SAPBEXaggItem 3 3" xfId="8476"/>
    <cellStyle name="SAPBEXaggItem 3 4" xfId="12068"/>
    <cellStyle name="SAPBEXaggItem 3 5" xfId="14548"/>
    <cellStyle name="SAPBEXaggItem 3 6" xfId="12862"/>
    <cellStyle name="SAPBEXaggItem 3 7" xfId="19244"/>
    <cellStyle name="SAPBEXaggItem 3 8" xfId="17558"/>
    <cellStyle name="SAPBEXaggItem 3 9" xfId="23740"/>
    <cellStyle name="SAPBEXaggItem 30" xfId="4354"/>
    <cellStyle name="SAPBEXaggItem 30 2" xfId="6892"/>
    <cellStyle name="SAPBEXaggItem 30 3" xfId="9877"/>
    <cellStyle name="SAPBEXaggItem 30 4" xfId="12276"/>
    <cellStyle name="SAPBEXaggItem 30 5" xfId="13511"/>
    <cellStyle name="SAPBEXaggItem 30 6" xfId="15167"/>
    <cellStyle name="SAPBEXaggItem 30 7" xfId="18207"/>
    <cellStyle name="SAPBEXaggItem 30 8" xfId="19863"/>
    <cellStyle name="SAPBEXaggItem 30 9" xfId="22790"/>
    <cellStyle name="SAPBEXaggItem 31" xfId="4397"/>
    <cellStyle name="SAPBEXaggItem 31 2" xfId="6935"/>
    <cellStyle name="SAPBEXaggItem 31 3" xfId="8660"/>
    <cellStyle name="SAPBEXaggItem 31 4" xfId="11759"/>
    <cellStyle name="SAPBEXaggItem 31 5" xfId="14210"/>
    <cellStyle name="SAPBEXaggItem 31 6" xfId="16405"/>
    <cellStyle name="SAPBEXaggItem 31 7" xfId="18906"/>
    <cellStyle name="SAPBEXaggItem 31 8" xfId="21101"/>
    <cellStyle name="SAPBEXaggItem 31 9" xfId="23433"/>
    <cellStyle name="SAPBEXaggItem 32" xfId="4466"/>
    <cellStyle name="SAPBEXaggItem 32 2" xfId="7004"/>
    <cellStyle name="SAPBEXaggItem 32 3" xfId="8161"/>
    <cellStyle name="SAPBEXaggItem 32 4" xfId="11914"/>
    <cellStyle name="SAPBEXaggItem 32 5" xfId="14386"/>
    <cellStyle name="SAPBEXaggItem 32 6" xfId="16424"/>
    <cellStyle name="SAPBEXaggItem 32 7" xfId="19082"/>
    <cellStyle name="SAPBEXaggItem 32 8" xfId="21120"/>
    <cellStyle name="SAPBEXaggItem 32 9" xfId="23589"/>
    <cellStyle name="SAPBEXaggItem 33" xfId="4231"/>
    <cellStyle name="SAPBEXaggItem 33 2" xfId="6769"/>
    <cellStyle name="SAPBEXaggItem 33 3" xfId="9493"/>
    <cellStyle name="SAPBEXaggItem 33 4" xfId="8085"/>
    <cellStyle name="SAPBEXaggItem 33 5" xfId="12522"/>
    <cellStyle name="SAPBEXaggItem 33 6" xfId="15289"/>
    <cellStyle name="SAPBEXaggItem 33 7" xfId="17218"/>
    <cellStyle name="SAPBEXaggItem 33 8" xfId="19985"/>
    <cellStyle name="SAPBEXaggItem 33 9" xfId="21889"/>
    <cellStyle name="SAPBEXaggItem 34" xfId="4548"/>
    <cellStyle name="SAPBEXaggItem 34 2" xfId="7086"/>
    <cellStyle name="SAPBEXaggItem 34 3" xfId="8422"/>
    <cellStyle name="SAPBEXaggItem 34 4" xfId="12303"/>
    <cellStyle name="SAPBEXaggItem 34 5" xfId="14691"/>
    <cellStyle name="SAPBEXaggItem 34 6" xfId="16442"/>
    <cellStyle name="SAPBEXaggItem 34 7" xfId="19387"/>
    <cellStyle name="SAPBEXaggItem 34 8" xfId="21138"/>
    <cellStyle name="SAPBEXaggItem 34 9" xfId="23878"/>
    <cellStyle name="SAPBEXaggItem 35" xfId="4500"/>
    <cellStyle name="SAPBEXaggItem 35 2" xfId="7038"/>
    <cellStyle name="SAPBEXaggItem 35 3" xfId="10129"/>
    <cellStyle name="SAPBEXaggItem 35 4" xfId="10872"/>
    <cellStyle name="SAPBEXaggItem 35 5" xfId="13238"/>
    <cellStyle name="SAPBEXaggItem 35 6" xfId="15181"/>
    <cellStyle name="SAPBEXaggItem 35 7" xfId="17934"/>
    <cellStyle name="SAPBEXaggItem 35 8" xfId="19877"/>
    <cellStyle name="SAPBEXaggItem 35 9" xfId="22543"/>
    <cellStyle name="SAPBEXaggItem 36" xfId="4612"/>
    <cellStyle name="SAPBEXaggItem 36 2" xfId="7150"/>
    <cellStyle name="SAPBEXaggItem 36 3" xfId="9470"/>
    <cellStyle name="SAPBEXaggItem 36 4" xfId="11070"/>
    <cellStyle name="SAPBEXaggItem 36 5" xfId="13458"/>
    <cellStyle name="SAPBEXaggItem 36 6" xfId="16562"/>
    <cellStyle name="SAPBEXaggItem 36 7" xfId="18154"/>
    <cellStyle name="SAPBEXaggItem 36 8" xfId="21258"/>
    <cellStyle name="SAPBEXaggItem 36 9" xfId="22743"/>
    <cellStyle name="SAPBEXaggItem 37" xfId="4655"/>
    <cellStyle name="SAPBEXaggItem 37 2" xfId="7193"/>
    <cellStyle name="SAPBEXaggItem 37 3" xfId="10096"/>
    <cellStyle name="SAPBEXaggItem 37 4" xfId="12194"/>
    <cellStyle name="SAPBEXaggItem 37 5" xfId="14580"/>
    <cellStyle name="SAPBEXaggItem 37 6" xfId="16939"/>
    <cellStyle name="SAPBEXaggItem 37 7" xfId="19276"/>
    <cellStyle name="SAPBEXaggItem 37 8" xfId="21635"/>
    <cellStyle name="SAPBEXaggItem 37 9" xfId="23772"/>
    <cellStyle name="SAPBEXaggItem 38" xfId="4566"/>
    <cellStyle name="SAPBEXaggItem 38 2" xfId="7104"/>
    <cellStyle name="SAPBEXaggItem 38 3" xfId="8348"/>
    <cellStyle name="SAPBEXaggItem 38 4" xfId="11435"/>
    <cellStyle name="SAPBEXaggItem 38 5" xfId="13853"/>
    <cellStyle name="SAPBEXaggItem 38 6" xfId="16547"/>
    <cellStyle name="SAPBEXaggItem 38 7" xfId="18549"/>
    <cellStyle name="SAPBEXaggItem 38 8" xfId="21243"/>
    <cellStyle name="SAPBEXaggItem 38 9" xfId="23110"/>
    <cellStyle name="SAPBEXaggItem 39" xfId="4621"/>
    <cellStyle name="SAPBEXaggItem 39 2" xfId="7159"/>
    <cellStyle name="SAPBEXaggItem 39 3" xfId="8235"/>
    <cellStyle name="SAPBEXaggItem 39 4" xfId="11678"/>
    <cellStyle name="SAPBEXaggItem 39 5" xfId="14125"/>
    <cellStyle name="SAPBEXaggItem 39 6" xfId="12619"/>
    <cellStyle name="SAPBEXaggItem 39 7" xfId="18821"/>
    <cellStyle name="SAPBEXaggItem 39 8" xfId="17315"/>
    <cellStyle name="SAPBEXaggItem 39 9" xfId="23352"/>
    <cellStyle name="SAPBEXaggItem 4" xfId="3018"/>
    <cellStyle name="SAPBEXaggItem 4 2" xfId="5557"/>
    <cellStyle name="SAPBEXaggItem 4 3" xfId="9876"/>
    <cellStyle name="SAPBEXaggItem 4 4" xfId="11468"/>
    <cellStyle name="SAPBEXaggItem 4 5" xfId="13891"/>
    <cellStyle name="SAPBEXaggItem 4 6" xfId="15635"/>
    <cellStyle name="SAPBEXaggItem 4 7" xfId="18587"/>
    <cellStyle name="SAPBEXaggItem 4 8" xfId="20331"/>
    <cellStyle name="SAPBEXaggItem 4 9" xfId="23143"/>
    <cellStyle name="SAPBEXaggItem 40" xfId="4802"/>
    <cellStyle name="SAPBEXaggItem 40 2" xfId="7340"/>
    <cellStyle name="SAPBEXaggItem 40 3" xfId="9619"/>
    <cellStyle name="SAPBEXaggItem 40 4" xfId="11091"/>
    <cellStyle name="SAPBEXaggItem 40 5" xfId="13482"/>
    <cellStyle name="SAPBEXaggItem 40 6" xfId="15038"/>
    <cellStyle name="SAPBEXaggItem 40 7" xfId="18178"/>
    <cellStyle name="SAPBEXaggItem 40 8" xfId="19734"/>
    <cellStyle name="SAPBEXaggItem 40 9" xfId="22764"/>
    <cellStyle name="SAPBEXaggItem 41" xfId="4871"/>
    <cellStyle name="SAPBEXaggItem 41 2" xfId="7409"/>
    <cellStyle name="SAPBEXaggItem 41 3" xfId="8335"/>
    <cellStyle name="SAPBEXaggItem 41 4" xfId="11600"/>
    <cellStyle name="SAPBEXaggItem 41 5" xfId="14038"/>
    <cellStyle name="SAPBEXaggItem 41 6" xfId="16132"/>
    <cellStyle name="SAPBEXaggItem 41 7" xfId="18734"/>
    <cellStyle name="SAPBEXaggItem 41 8" xfId="20828"/>
    <cellStyle name="SAPBEXaggItem 41 9" xfId="23274"/>
    <cellStyle name="SAPBEXaggItem 42" xfId="4780"/>
    <cellStyle name="SAPBEXaggItem 42 2" xfId="7318"/>
    <cellStyle name="SAPBEXaggItem 42 3" xfId="9132"/>
    <cellStyle name="SAPBEXaggItem 42 4" xfId="10380"/>
    <cellStyle name="SAPBEXaggItem 42 5" xfId="12702"/>
    <cellStyle name="SAPBEXaggItem 42 6" xfId="15828"/>
    <cellStyle name="SAPBEXaggItem 42 7" xfId="17398"/>
    <cellStyle name="SAPBEXaggItem 42 8" xfId="20524"/>
    <cellStyle name="SAPBEXaggItem 42 9" xfId="22051"/>
    <cellStyle name="SAPBEXaggItem 43" xfId="4641"/>
    <cellStyle name="SAPBEXaggItem 43 2" xfId="7179"/>
    <cellStyle name="SAPBEXaggItem 43 3" xfId="8010"/>
    <cellStyle name="SAPBEXaggItem 43 4" xfId="10543"/>
    <cellStyle name="SAPBEXaggItem 43 5" xfId="12886"/>
    <cellStyle name="SAPBEXaggItem 43 6" xfId="15276"/>
    <cellStyle name="SAPBEXaggItem 43 7" xfId="17582"/>
    <cellStyle name="SAPBEXaggItem 43 8" xfId="19972"/>
    <cellStyle name="SAPBEXaggItem 43 9" xfId="22214"/>
    <cellStyle name="SAPBEXaggItem 44" xfId="4963"/>
    <cellStyle name="SAPBEXaggItem 44 2" xfId="7501"/>
    <cellStyle name="SAPBEXaggItem 44 3" xfId="9017"/>
    <cellStyle name="SAPBEXaggItem 44 4" xfId="10648"/>
    <cellStyle name="SAPBEXaggItem 44 5" xfId="12997"/>
    <cellStyle name="SAPBEXaggItem 44 6" xfId="15586"/>
    <cellStyle name="SAPBEXaggItem 44 7" xfId="17693"/>
    <cellStyle name="SAPBEXaggItem 44 8" xfId="20282"/>
    <cellStyle name="SAPBEXaggItem 44 9" xfId="22321"/>
    <cellStyle name="SAPBEXaggItem 45" xfId="5003"/>
    <cellStyle name="SAPBEXaggItem 45 2" xfId="7541"/>
    <cellStyle name="SAPBEXaggItem 45 3" xfId="9668"/>
    <cellStyle name="SAPBEXaggItem 45 4" xfId="11974"/>
    <cellStyle name="SAPBEXaggItem 45 5" xfId="13320"/>
    <cellStyle name="SAPBEXaggItem 45 6" xfId="16195"/>
    <cellStyle name="SAPBEXaggItem 45 7" xfId="18016"/>
    <cellStyle name="SAPBEXaggItem 45 8" xfId="20891"/>
    <cellStyle name="SAPBEXaggItem 45 9" xfId="22620"/>
    <cellStyle name="SAPBEXaggItem 46" xfId="5040"/>
    <cellStyle name="SAPBEXaggItem 46 2" xfId="7578"/>
    <cellStyle name="SAPBEXaggItem 46 3" xfId="9446"/>
    <cellStyle name="SAPBEXaggItem 46 4" xfId="11865"/>
    <cellStyle name="SAPBEXaggItem 46 5" xfId="14328"/>
    <cellStyle name="SAPBEXaggItem 46 6" xfId="15485"/>
    <cellStyle name="SAPBEXaggItem 46 7" xfId="19024"/>
    <cellStyle name="SAPBEXaggItem 46 8" xfId="20181"/>
    <cellStyle name="SAPBEXaggItem 46 9" xfId="23541"/>
    <cellStyle name="SAPBEXaggItem 47" xfId="5070"/>
    <cellStyle name="SAPBEXaggItem 47 2" xfId="7608"/>
    <cellStyle name="SAPBEXaggItem 47 3" xfId="9843"/>
    <cellStyle name="SAPBEXaggItem 47 4" xfId="10363"/>
    <cellStyle name="SAPBEXaggItem 47 5" xfId="14806"/>
    <cellStyle name="SAPBEXaggItem 47 6" xfId="16948"/>
    <cellStyle name="SAPBEXaggItem 47 7" xfId="19502"/>
    <cellStyle name="SAPBEXaggItem 47 8" xfId="21644"/>
    <cellStyle name="SAPBEXaggItem 47 9" xfId="23990"/>
    <cellStyle name="SAPBEXaggItem 48" xfId="5124"/>
    <cellStyle name="SAPBEXaggItem 48 2" xfId="7662"/>
    <cellStyle name="SAPBEXaggItem 48 3" xfId="9514"/>
    <cellStyle name="SAPBEXaggItem 48 4" xfId="7985"/>
    <cellStyle name="SAPBEXaggItem 48 5" xfId="12397"/>
    <cellStyle name="SAPBEXaggItem 48 6" xfId="16008"/>
    <cellStyle name="SAPBEXaggItem 48 7" xfId="17093"/>
    <cellStyle name="SAPBEXaggItem 48 8" xfId="20704"/>
    <cellStyle name="SAPBEXaggItem 48 9" xfId="21781"/>
    <cellStyle name="SAPBEXaggItem 49" xfId="5193"/>
    <cellStyle name="SAPBEXaggItem 49 2" xfId="7732"/>
    <cellStyle name="SAPBEXaggItem 49 3" xfId="5515"/>
    <cellStyle name="SAPBEXaggItem 49 4" xfId="11365"/>
    <cellStyle name="SAPBEXaggItem 49 5" xfId="13778"/>
    <cellStyle name="SAPBEXaggItem 49 6" xfId="15986"/>
    <cellStyle name="SAPBEXaggItem 49 7" xfId="18474"/>
    <cellStyle name="SAPBEXaggItem 49 8" xfId="20682"/>
    <cellStyle name="SAPBEXaggItem 49 9" xfId="23039"/>
    <cellStyle name="SAPBEXaggItem 5" xfId="3171"/>
    <cellStyle name="SAPBEXaggItem 5 2" xfId="5709"/>
    <cellStyle name="SAPBEXaggItem 5 3" xfId="9670"/>
    <cellStyle name="SAPBEXaggItem 5 4" xfId="11214"/>
    <cellStyle name="SAPBEXaggItem 5 5" xfId="13616"/>
    <cellStyle name="SAPBEXaggItem 5 6" xfId="16704"/>
    <cellStyle name="SAPBEXaggItem 5 7" xfId="18312"/>
    <cellStyle name="SAPBEXaggItem 5 8" xfId="21400"/>
    <cellStyle name="SAPBEXaggItem 5 9" xfId="22889"/>
    <cellStyle name="SAPBEXaggItem 50" xfId="5233"/>
    <cellStyle name="SAPBEXaggItem 50 2" xfId="5492"/>
    <cellStyle name="SAPBEXaggItem 50 3" xfId="10876"/>
    <cellStyle name="SAPBEXaggItem 50 4" xfId="13243"/>
    <cellStyle name="SAPBEXaggItem 50 5" xfId="15966"/>
    <cellStyle name="SAPBEXaggItem 50 6" xfId="17939"/>
    <cellStyle name="SAPBEXaggItem 50 7" xfId="20662"/>
    <cellStyle name="SAPBEXaggItem 50 8" xfId="22547"/>
    <cellStyle name="SAPBEXaggItem 51" xfId="9552"/>
    <cellStyle name="SAPBEXaggItem 52" xfId="10917"/>
    <cellStyle name="SAPBEXaggItem 53" xfId="13287"/>
    <cellStyle name="SAPBEXaggItem 54" xfId="16099"/>
    <cellStyle name="SAPBEXaggItem 55" xfId="17983"/>
    <cellStyle name="SAPBEXaggItem 56" xfId="20795"/>
    <cellStyle name="SAPBEXaggItem 57" xfId="22588"/>
    <cellStyle name="SAPBEXaggItem 58" xfId="25929"/>
    <cellStyle name="SAPBEXaggItem 6" xfId="3214"/>
    <cellStyle name="SAPBEXaggItem 6 2" xfId="5752"/>
    <cellStyle name="SAPBEXaggItem 6 3" xfId="9896"/>
    <cellStyle name="SAPBEXaggItem 6 4" xfId="11078"/>
    <cellStyle name="SAPBEXaggItem 6 5" xfId="13467"/>
    <cellStyle name="SAPBEXaggItem 6 6" xfId="15225"/>
    <cellStyle name="SAPBEXaggItem 6 7" xfId="18163"/>
    <cellStyle name="SAPBEXaggItem 6 8" xfId="19921"/>
    <cellStyle name="SAPBEXaggItem 6 9" xfId="22751"/>
    <cellStyle name="SAPBEXaggItem 7" xfId="3257"/>
    <cellStyle name="SAPBEXaggItem 7 2" xfId="5795"/>
    <cellStyle name="SAPBEXaggItem 7 3" xfId="5530"/>
    <cellStyle name="SAPBEXaggItem 7 4" xfId="10480"/>
    <cellStyle name="SAPBEXaggItem 7 5" xfId="12814"/>
    <cellStyle name="SAPBEXaggItem 7 6" xfId="15622"/>
    <cellStyle name="SAPBEXaggItem 7 7" xfId="17510"/>
    <cellStyle name="SAPBEXaggItem 7 8" xfId="20318"/>
    <cellStyle name="SAPBEXaggItem 7 9" xfId="22150"/>
    <cellStyle name="SAPBEXaggItem 8" xfId="3300"/>
    <cellStyle name="SAPBEXaggItem 8 2" xfId="5838"/>
    <cellStyle name="SAPBEXaggItem 8 3" xfId="9331"/>
    <cellStyle name="SAPBEXaggItem 8 4" xfId="10596"/>
    <cellStyle name="SAPBEXaggItem 8 5" xfId="12944"/>
    <cellStyle name="SAPBEXaggItem 8 6" xfId="16042"/>
    <cellStyle name="SAPBEXaggItem 8 7" xfId="17640"/>
    <cellStyle name="SAPBEXaggItem 8 8" xfId="20738"/>
    <cellStyle name="SAPBEXaggItem 8 9" xfId="22269"/>
    <cellStyle name="SAPBEXaggItem 9" xfId="3343"/>
    <cellStyle name="SAPBEXaggItem 9 2" xfId="5881"/>
    <cellStyle name="SAPBEXaggItem 9 3" xfId="8472"/>
    <cellStyle name="SAPBEXaggItem 9 4" xfId="11237"/>
    <cellStyle name="SAPBEXaggItem 9 5" xfId="13642"/>
    <cellStyle name="SAPBEXaggItem 9 6" xfId="16052"/>
    <cellStyle name="SAPBEXaggItem 9 7" xfId="18338"/>
    <cellStyle name="SAPBEXaggItem 9 8" xfId="20748"/>
    <cellStyle name="SAPBEXaggItem 9 9" xfId="22911"/>
    <cellStyle name="SAPBEXaggItemX" xfId="2944"/>
    <cellStyle name="SAPBEXaggItemX 10" xfId="3387"/>
    <cellStyle name="SAPBEXaggItemX 10 2" xfId="5925"/>
    <cellStyle name="SAPBEXaggItemX 10 3" xfId="9519"/>
    <cellStyle name="SAPBEXaggItemX 10 4" xfId="12142"/>
    <cellStyle name="SAPBEXaggItemX 10 5" xfId="14625"/>
    <cellStyle name="SAPBEXaggItemX 10 6" xfId="16218"/>
    <cellStyle name="SAPBEXaggItemX 10 7" xfId="19321"/>
    <cellStyle name="SAPBEXaggItemX 10 8" xfId="20914"/>
    <cellStyle name="SAPBEXaggItemX 10 9" xfId="23816"/>
    <cellStyle name="SAPBEXaggItemX 11" xfId="3383"/>
    <cellStyle name="SAPBEXaggItemX 11 2" xfId="5921"/>
    <cellStyle name="SAPBEXaggItemX 11 3" xfId="9071"/>
    <cellStyle name="SAPBEXaggItemX 11 4" xfId="10427"/>
    <cellStyle name="SAPBEXaggItemX 11 5" xfId="12408"/>
    <cellStyle name="SAPBEXaggItemX 11 6" xfId="15271"/>
    <cellStyle name="SAPBEXaggItemX 11 7" xfId="17104"/>
    <cellStyle name="SAPBEXaggItemX 11 8" xfId="19967"/>
    <cellStyle name="SAPBEXaggItemX 11 9" xfId="21790"/>
    <cellStyle name="SAPBEXaggItemX 12" xfId="3220"/>
    <cellStyle name="SAPBEXaggItemX 12 2" xfId="5758"/>
    <cellStyle name="SAPBEXaggItemX 12 3" xfId="9184"/>
    <cellStyle name="SAPBEXaggItemX 12 4" xfId="10789"/>
    <cellStyle name="SAPBEXaggItemX 12 5" xfId="13148"/>
    <cellStyle name="SAPBEXaggItemX 12 6" xfId="15210"/>
    <cellStyle name="SAPBEXaggItemX 12 7" xfId="17844"/>
    <cellStyle name="SAPBEXaggItemX 12 8" xfId="19906"/>
    <cellStyle name="SAPBEXaggItemX 12 9" xfId="22460"/>
    <cellStyle name="SAPBEXaggItemX 13" xfId="3412"/>
    <cellStyle name="SAPBEXaggItemX 13 2" xfId="5950"/>
    <cellStyle name="SAPBEXaggItemX 13 3" xfId="9249"/>
    <cellStyle name="SAPBEXaggItemX 13 4" xfId="10116"/>
    <cellStyle name="SAPBEXaggItemX 13 5" xfId="12465"/>
    <cellStyle name="SAPBEXaggItemX 13 6" xfId="15231"/>
    <cellStyle name="SAPBEXaggItemX 13 7" xfId="17161"/>
    <cellStyle name="SAPBEXaggItemX 13 8" xfId="19927"/>
    <cellStyle name="SAPBEXaggItemX 13 9" xfId="21842"/>
    <cellStyle name="SAPBEXaggItemX 14" xfId="3544"/>
    <cellStyle name="SAPBEXaggItemX 14 2" xfId="6082"/>
    <cellStyle name="SAPBEXaggItemX 14 3" xfId="9186"/>
    <cellStyle name="SAPBEXaggItemX 14 4" xfId="10748"/>
    <cellStyle name="SAPBEXaggItemX 14 5" xfId="13103"/>
    <cellStyle name="SAPBEXaggItemX 14 6" xfId="15525"/>
    <cellStyle name="SAPBEXaggItemX 14 7" xfId="17799"/>
    <cellStyle name="SAPBEXaggItemX 14 8" xfId="20221"/>
    <cellStyle name="SAPBEXaggItemX 14 9" xfId="22420"/>
    <cellStyle name="SAPBEXaggItemX 15" xfId="3590"/>
    <cellStyle name="SAPBEXaggItemX 15 2" xfId="6128"/>
    <cellStyle name="SAPBEXaggItemX 15 3" xfId="8127"/>
    <cellStyle name="SAPBEXaggItemX 15 4" xfId="10959"/>
    <cellStyle name="SAPBEXaggItemX 15 5" xfId="13330"/>
    <cellStyle name="SAPBEXaggItemX 15 6" xfId="16960"/>
    <cellStyle name="SAPBEXaggItemX 15 7" xfId="18026"/>
    <cellStyle name="SAPBEXaggItemX 15 8" xfId="21656"/>
    <cellStyle name="SAPBEXaggItemX 15 9" xfId="22630"/>
    <cellStyle name="SAPBEXaggItemX 16" xfId="3628"/>
    <cellStyle name="SAPBEXaggItemX 16 2" xfId="6166"/>
    <cellStyle name="SAPBEXaggItemX 16 3" xfId="8084"/>
    <cellStyle name="SAPBEXaggItemX 16 4" xfId="11101"/>
    <cellStyle name="SAPBEXaggItemX 16 5" xfId="13036"/>
    <cellStyle name="SAPBEXaggItemX 16 6" xfId="15585"/>
    <cellStyle name="SAPBEXaggItemX 16 7" xfId="17732"/>
    <cellStyle name="SAPBEXaggItemX 16 8" xfId="20281"/>
    <cellStyle name="SAPBEXaggItemX 16 9" xfId="22357"/>
    <cellStyle name="SAPBEXaggItemX 17" xfId="3646"/>
    <cellStyle name="SAPBEXaggItemX 17 2" xfId="6184"/>
    <cellStyle name="SAPBEXaggItemX 17 3" xfId="9652"/>
    <cellStyle name="SAPBEXaggItemX 17 4" xfId="10669"/>
    <cellStyle name="SAPBEXaggItemX 17 5" xfId="13018"/>
    <cellStyle name="SAPBEXaggItemX 17 6" xfId="16687"/>
    <cellStyle name="SAPBEXaggItemX 17 7" xfId="17714"/>
    <cellStyle name="SAPBEXaggItemX 17 8" xfId="21383"/>
    <cellStyle name="SAPBEXaggItemX 17 9" xfId="22342"/>
    <cellStyle name="SAPBEXaggItemX 18" xfId="3593"/>
    <cellStyle name="SAPBEXaggItemX 18 2" xfId="6131"/>
    <cellStyle name="SAPBEXaggItemX 18 3" xfId="8436"/>
    <cellStyle name="SAPBEXaggItemX 18 4" xfId="10471"/>
    <cellStyle name="SAPBEXaggItemX 18 5" xfId="12804"/>
    <cellStyle name="SAPBEXaggItemX 18 6" xfId="16463"/>
    <cellStyle name="SAPBEXaggItemX 18 7" xfId="17500"/>
    <cellStyle name="SAPBEXaggItemX 18 8" xfId="21159"/>
    <cellStyle name="SAPBEXaggItemX 18 9" xfId="22141"/>
    <cellStyle name="SAPBEXaggItemX 19" xfId="3550"/>
    <cellStyle name="SAPBEXaggItemX 19 2" xfId="6088"/>
    <cellStyle name="SAPBEXaggItemX 19 3" xfId="9273"/>
    <cellStyle name="SAPBEXaggItemX 19 4" xfId="11902"/>
    <cellStyle name="SAPBEXaggItemX 19 5" xfId="14374"/>
    <cellStyle name="SAPBEXaggItemX 19 6" xfId="16913"/>
    <cellStyle name="SAPBEXaggItemX 19 7" xfId="19070"/>
    <cellStyle name="SAPBEXaggItemX 19 8" xfId="21609"/>
    <cellStyle name="SAPBEXaggItemX 19 9" xfId="23577"/>
    <cellStyle name="SAPBEXaggItemX 2" xfId="3063"/>
    <cellStyle name="SAPBEXaggItemX 2 2" xfId="5601"/>
    <cellStyle name="SAPBEXaggItemX 2 3" xfId="8182"/>
    <cellStyle name="SAPBEXaggItemX 2 4" xfId="12055"/>
    <cellStyle name="SAPBEXaggItemX 2 5" xfId="14535"/>
    <cellStyle name="SAPBEXaggItemX 2 6" xfId="14047"/>
    <cellStyle name="SAPBEXaggItemX 2 7" xfId="19231"/>
    <cellStyle name="SAPBEXaggItemX 2 8" xfId="18743"/>
    <cellStyle name="SAPBEXaggItemX 2 9" xfId="23727"/>
    <cellStyle name="SAPBEXaggItemX 20" xfId="3683"/>
    <cellStyle name="SAPBEXaggItemX 20 2" xfId="6221"/>
    <cellStyle name="SAPBEXaggItemX 20 3" xfId="8478"/>
    <cellStyle name="SAPBEXaggItemX 20 4" xfId="12185"/>
    <cellStyle name="SAPBEXaggItemX 20 5" xfId="14669"/>
    <cellStyle name="SAPBEXaggItemX 20 6" xfId="15024"/>
    <cellStyle name="SAPBEXaggItemX 20 7" xfId="19365"/>
    <cellStyle name="SAPBEXaggItemX 20 8" xfId="19720"/>
    <cellStyle name="SAPBEXaggItemX 20 9" xfId="23859"/>
    <cellStyle name="SAPBEXaggItemX 21" xfId="3557"/>
    <cellStyle name="SAPBEXaggItemX 21 2" xfId="6095"/>
    <cellStyle name="SAPBEXaggItemX 21 3" xfId="9153"/>
    <cellStyle name="SAPBEXaggItemX 21 4" xfId="11550"/>
    <cellStyle name="SAPBEXaggItemX 21 5" xfId="13985"/>
    <cellStyle name="SAPBEXaggItemX 21 6" xfId="15243"/>
    <cellStyle name="SAPBEXaggItemX 21 7" xfId="18681"/>
    <cellStyle name="SAPBEXaggItemX 21 8" xfId="19939"/>
    <cellStyle name="SAPBEXaggItemX 21 9" xfId="23224"/>
    <cellStyle name="SAPBEXaggItemX 22" xfId="3829"/>
    <cellStyle name="SAPBEXaggItemX 22 2" xfId="6367"/>
    <cellStyle name="SAPBEXaggItemX 22 3" xfId="9836"/>
    <cellStyle name="SAPBEXaggItemX 22 4" xfId="10800"/>
    <cellStyle name="SAPBEXaggItemX 22 5" xfId="13160"/>
    <cellStyle name="SAPBEXaggItemX 22 6" xfId="16581"/>
    <cellStyle name="SAPBEXaggItemX 22 7" xfId="17856"/>
    <cellStyle name="SAPBEXaggItemX 22 8" xfId="21277"/>
    <cellStyle name="SAPBEXaggItemX 22 9" xfId="22471"/>
    <cellStyle name="SAPBEXaggItemX 23" xfId="3808"/>
    <cellStyle name="SAPBEXaggItemX 23 2" xfId="6346"/>
    <cellStyle name="SAPBEXaggItemX 23 3" xfId="7714"/>
    <cellStyle name="SAPBEXaggItemX 23 4" xfId="8227"/>
    <cellStyle name="SAPBEXaggItemX 23 5" xfId="12515"/>
    <cellStyle name="SAPBEXaggItemX 23 6" xfId="15094"/>
    <cellStyle name="SAPBEXaggItemX 23 7" xfId="17211"/>
    <cellStyle name="SAPBEXaggItemX 23 8" xfId="19790"/>
    <cellStyle name="SAPBEXaggItemX 23 9" xfId="21882"/>
    <cellStyle name="SAPBEXaggItemX 24" xfId="3907"/>
    <cellStyle name="SAPBEXaggItemX 24 2" xfId="6445"/>
    <cellStyle name="SAPBEXaggItemX 24 3" xfId="8578"/>
    <cellStyle name="SAPBEXaggItemX 24 4" xfId="8074"/>
    <cellStyle name="SAPBEXaggItemX 24 5" xfId="12459"/>
    <cellStyle name="SAPBEXaggItemX 24 6" xfId="16595"/>
    <cellStyle name="SAPBEXaggItemX 24 7" xfId="17155"/>
    <cellStyle name="SAPBEXaggItemX 24 8" xfId="21291"/>
    <cellStyle name="SAPBEXaggItemX 24 9" xfId="21836"/>
    <cellStyle name="SAPBEXaggItemX 25" xfId="3950"/>
    <cellStyle name="SAPBEXaggItemX 25 2" xfId="6488"/>
    <cellStyle name="SAPBEXaggItemX 25 3" xfId="9461"/>
    <cellStyle name="SAPBEXaggItemX 25 4" xfId="11537"/>
    <cellStyle name="SAPBEXaggItemX 25 5" xfId="13969"/>
    <cellStyle name="SAPBEXaggItemX 25 6" xfId="15408"/>
    <cellStyle name="SAPBEXaggItemX 25 7" xfId="18665"/>
    <cellStyle name="SAPBEXaggItemX 25 8" xfId="20104"/>
    <cellStyle name="SAPBEXaggItemX 25 9" xfId="23211"/>
    <cellStyle name="SAPBEXaggItemX 26" xfId="3968"/>
    <cellStyle name="SAPBEXaggItemX 26 2" xfId="6506"/>
    <cellStyle name="SAPBEXaggItemX 26 3" xfId="8863"/>
    <cellStyle name="SAPBEXaggItemX 26 4" xfId="11127"/>
    <cellStyle name="SAPBEXaggItemX 26 5" xfId="13522"/>
    <cellStyle name="SAPBEXaggItemX 26 6" xfId="16433"/>
    <cellStyle name="SAPBEXaggItemX 26 7" xfId="18218"/>
    <cellStyle name="SAPBEXaggItemX 26 8" xfId="21129"/>
    <cellStyle name="SAPBEXaggItemX 26 9" xfId="22800"/>
    <cellStyle name="SAPBEXaggItemX 27" xfId="3991"/>
    <cellStyle name="SAPBEXaggItemX 27 2" xfId="6529"/>
    <cellStyle name="SAPBEXaggItemX 27 3" xfId="10076"/>
    <cellStyle name="SAPBEXaggItemX 27 4" xfId="10861"/>
    <cellStyle name="SAPBEXaggItemX 27 5" xfId="13226"/>
    <cellStyle name="SAPBEXaggItemX 27 6" xfId="16636"/>
    <cellStyle name="SAPBEXaggItemX 27 7" xfId="17922"/>
    <cellStyle name="SAPBEXaggItemX 27 8" xfId="21332"/>
    <cellStyle name="SAPBEXaggItemX 27 9" xfId="22532"/>
    <cellStyle name="SAPBEXaggItemX 28" xfId="3973"/>
    <cellStyle name="SAPBEXaggItemX 28 2" xfId="6511"/>
    <cellStyle name="SAPBEXaggItemX 28 3" xfId="8669"/>
    <cellStyle name="SAPBEXaggItemX 28 4" xfId="8094"/>
    <cellStyle name="SAPBEXaggItemX 28 5" xfId="12419"/>
    <cellStyle name="SAPBEXaggItemX 28 6" xfId="12454"/>
    <cellStyle name="SAPBEXaggItemX 28 7" xfId="17115"/>
    <cellStyle name="SAPBEXaggItemX 28 8" xfId="17150"/>
    <cellStyle name="SAPBEXaggItemX 28 9" xfId="21799"/>
    <cellStyle name="SAPBEXaggItemX 29" xfId="4036"/>
    <cellStyle name="SAPBEXaggItemX 29 2" xfId="6574"/>
    <cellStyle name="SAPBEXaggItemX 29 3" xfId="8916"/>
    <cellStyle name="SAPBEXaggItemX 29 4" xfId="10265"/>
    <cellStyle name="SAPBEXaggItemX 29 5" xfId="12575"/>
    <cellStyle name="SAPBEXaggItemX 29 6" xfId="15506"/>
    <cellStyle name="SAPBEXaggItemX 29 7" xfId="17271"/>
    <cellStyle name="SAPBEXaggItemX 29 8" xfId="20202"/>
    <cellStyle name="SAPBEXaggItemX 29 9" xfId="21934"/>
    <cellStyle name="SAPBEXaggItemX 3" xfId="3107"/>
    <cellStyle name="SAPBEXaggItemX 3 2" xfId="5645"/>
    <cellStyle name="SAPBEXaggItemX 3 3" xfId="8874"/>
    <cellStyle name="SAPBEXaggItemX 3 4" xfId="11218"/>
    <cellStyle name="SAPBEXaggItemX 3 5" xfId="13621"/>
    <cellStyle name="SAPBEXaggItemX 3 6" xfId="15978"/>
    <cellStyle name="SAPBEXaggItemX 3 7" xfId="18317"/>
    <cellStyle name="SAPBEXaggItemX 3 8" xfId="20674"/>
    <cellStyle name="SAPBEXaggItemX 3 9" xfId="22893"/>
    <cellStyle name="SAPBEXaggItemX 30" xfId="4141"/>
    <cellStyle name="SAPBEXaggItemX 30 2" xfId="6679"/>
    <cellStyle name="SAPBEXaggItemX 30 3" xfId="8700"/>
    <cellStyle name="SAPBEXaggItemX 30 4" xfId="11920"/>
    <cellStyle name="SAPBEXaggItemX 30 5" xfId="14392"/>
    <cellStyle name="SAPBEXaggItemX 30 6" xfId="17000"/>
    <cellStyle name="SAPBEXaggItemX 30 7" xfId="19088"/>
    <cellStyle name="SAPBEXaggItemX 30 8" xfId="21696"/>
    <cellStyle name="SAPBEXaggItemX 30 9" xfId="23595"/>
    <cellStyle name="SAPBEXaggItemX 31" xfId="4183"/>
    <cellStyle name="SAPBEXaggItemX 31 2" xfId="6721"/>
    <cellStyle name="SAPBEXaggItemX 31 3" xfId="9777"/>
    <cellStyle name="SAPBEXaggItemX 31 4" xfId="8597"/>
    <cellStyle name="SAPBEXaggItemX 31 5" xfId="12404"/>
    <cellStyle name="SAPBEXaggItemX 31 6" xfId="16446"/>
    <cellStyle name="SAPBEXaggItemX 31 7" xfId="17100"/>
    <cellStyle name="SAPBEXaggItemX 31 8" xfId="21142"/>
    <cellStyle name="SAPBEXaggItemX 31 9" xfId="21786"/>
    <cellStyle name="SAPBEXaggItemX 32" xfId="4228"/>
    <cellStyle name="SAPBEXaggItemX 32 2" xfId="6766"/>
    <cellStyle name="SAPBEXaggItemX 32 3" xfId="9761"/>
    <cellStyle name="SAPBEXaggItemX 32 4" xfId="11943"/>
    <cellStyle name="SAPBEXaggItemX 32 5" xfId="14416"/>
    <cellStyle name="SAPBEXaggItemX 32 6" xfId="15946"/>
    <cellStyle name="SAPBEXaggItemX 32 7" xfId="19112"/>
    <cellStyle name="SAPBEXaggItemX 32 8" xfId="20642"/>
    <cellStyle name="SAPBEXaggItemX 32 9" xfId="23618"/>
    <cellStyle name="SAPBEXaggItemX 33" xfId="4269"/>
    <cellStyle name="SAPBEXaggItemX 33 2" xfId="6807"/>
    <cellStyle name="SAPBEXaggItemX 33 3" xfId="9640"/>
    <cellStyle name="SAPBEXaggItemX 33 4" xfId="9415"/>
    <cellStyle name="SAPBEXaggItemX 33 5" xfId="12370"/>
    <cellStyle name="SAPBEXaggItemX 33 6" xfId="15609"/>
    <cellStyle name="SAPBEXaggItemX 33 7" xfId="17066"/>
    <cellStyle name="SAPBEXaggItemX 33 8" xfId="20305"/>
    <cellStyle name="SAPBEXaggItemX 33 9" xfId="21755"/>
    <cellStyle name="SAPBEXaggItemX 34" xfId="4312"/>
    <cellStyle name="SAPBEXaggItemX 34 2" xfId="6850"/>
    <cellStyle name="SAPBEXaggItemX 34 3" xfId="8905"/>
    <cellStyle name="SAPBEXaggItemX 34 4" xfId="11079"/>
    <cellStyle name="SAPBEXaggItemX 34 5" xfId="13468"/>
    <cellStyle name="SAPBEXaggItemX 34 6" xfId="16764"/>
    <cellStyle name="SAPBEXaggItemX 34 7" xfId="18164"/>
    <cellStyle name="SAPBEXaggItemX 34 8" xfId="21460"/>
    <cellStyle name="SAPBEXaggItemX 34 9" xfId="22752"/>
    <cellStyle name="SAPBEXaggItemX 35" xfId="4355"/>
    <cellStyle name="SAPBEXaggItemX 35 2" xfId="6893"/>
    <cellStyle name="SAPBEXaggItemX 35 3" xfId="10174"/>
    <cellStyle name="SAPBEXaggItemX 35 4" xfId="11973"/>
    <cellStyle name="SAPBEXaggItemX 35 5" xfId="14450"/>
    <cellStyle name="SAPBEXaggItemX 35 6" xfId="15028"/>
    <cellStyle name="SAPBEXaggItemX 35 7" xfId="19146"/>
    <cellStyle name="SAPBEXaggItemX 35 8" xfId="19724"/>
    <cellStyle name="SAPBEXaggItemX 35 9" xfId="23648"/>
    <cellStyle name="SAPBEXaggItemX 36" xfId="4398"/>
    <cellStyle name="SAPBEXaggItemX 36 2" xfId="6936"/>
    <cellStyle name="SAPBEXaggItemX 36 3" xfId="5455"/>
    <cellStyle name="SAPBEXaggItemX 36 4" xfId="9920"/>
    <cellStyle name="SAPBEXaggItemX 36 5" xfId="14900"/>
    <cellStyle name="SAPBEXaggItemX 36 6" xfId="15637"/>
    <cellStyle name="SAPBEXaggItemX 36 7" xfId="19596"/>
    <cellStyle name="SAPBEXaggItemX 36 8" xfId="20333"/>
    <cellStyle name="SAPBEXaggItemX 36 9" xfId="24065"/>
    <cellStyle name="SAPBEXaggItemX 37" xfId="4267"/>
    <cellStyle name="SAPBEXaggItemX 37 2" xfId="6805"/>
    <cellStyle name="SAPBEXaggItemX 37 3" xfId="8975"/>
    <cellStyle name="SAPBEXaggItemX 37 4" xfId="11559"/>
    <cellStyle name="SAPBEXaggItemX 37 5" xfId="13994"/>
    <cellStyle name="SAPBEXaggItemX 37 6" xfId="15837"/>
    <cellStyle name="SAPBEXaggItemX 37 7" xfId="18690"/>
    <cellStyle name="SAPBEXaggItemX 37 8" xfId="20533"/>
    <cellStyle name="SAPBEXaggItemX 37 9" xfId="23233"/>
    <cellStyle name="SAPBEXaggItemX 38" xfId="4382"/>
    <cellStyle name="SAPBEXaggItemX 38 2" xfId="6920"/>
    <cellStyle name="SAPBEXaggItemX 38 3" xfId="8610"/>
    <cellStyle name="SAPBEXaggItemX 38 4" xfId="10359"/>
    <cellStyle name="SAPBEXaggItemX 38 5" xfId="12681"/>
    <cellStyle name="SAPBEXaggItemX 38 6" xfId="15238"/>
    <cellStyle name="SAPBEXaggItemX 38 7" xfId="17377"/>
    <cellStyle name="SAPBEXaggItemX 38 8" xfId="19934"/>
    <cellStyle name="SAPBEXaggItemX 38 9" xfId="22030"/>
    <cellStyle name="SAPBEXaggItemX 39" xfId="4559"/>
    <cellStyle name="SAPBEXaggItemX 39 2" xfId="7097"/>
    <cellStyle name="SAPBEXaggItemX 39 3" xfId="9590"/>
    <cellStyle name="SAPBEXaggItemX 39 4" xfId="10821"/>
    <cellStyle name="SAPBEXaggItemX 39 5" xfId="13184"/>
    <cellStyle name="SAPBEXaggItemX 39 6" xfId="15088"/>
    <cellStyle name="SAPBEXaggItemX 39 7" xfId="17880"/>
    <cellStyle name="SAPBEXaggItemX 39 8" xfId="19784"/>
    <cellStyle name="SAPBEXaggItemX 39 9" xfId="22492"/>
    <cellStyle name="SAPBEXaggItemX 4" xfId="3016"/>
    <cellStyle name="SAPBEXaggItemX 4 2" xfId="5555"/>
    <cellStyle name="SAPBEXaggItemX 4 3" xfId="9717"/>
    <cellStyle name="SAPBEXaggItemX 4 4" xfId="12092"/>
    <cellStyle name="SAPBEXaggItemX 4 5" xfId="14572"/>
    <cellStyle name="SAPBEXaggItemX 4 6" xfId="16010"/>
    <cellStyle name="SAPBEXaggItemX 4 7" xfId="19268"/>
    <cellStyle name="SAPBEXaggItemX 4 8" xfId="20706"/>
    <cellStyle name="SAPBEXaggItemX 4 9" xfId="23764"/>
    <cellStyle name="SAPBEXaggItemX 40" xfId="4565"/>
    <cellStyle name="SAPBEXaggItemX 40 2" xfId="7103"/>
    <cellStyle name="SAPBEXaggItemX 40 3" xfId="9118"/>
    <cellStyle name="SAPBEXaggItemX 40 4" xfId="11505"/>
    <cellStyle name="SAPBEXaggItemX 40 5" xfId="13932"/>
    <cellStyle name="SAPBEXaggItemX 40 6" xfId="15592"/>
    <cellStyle name="SAPBEXaggItemX 40 7" xfId="18628"/>
    <cellStyle name="SAPBEXaggItemX 40 8" xfId="20288"/>
    <cellStyle name="SAPBEXaggItemX 40 9" xfId="23179"/>
    <cellStyle name="SAPBEXaggItemX 41" xfId="4613"/>
    <cellStyle name="SAPBEXaggItemX 41 2" xfId="7151"/>
    <cellStyle name="SAPBEXaggItemX 41 3" xfId="10082"/>
    <cellStyle name="SAPBEXaggItemX 41 4" xfId="7962"/>
    <cellStyle name="SAPBEXaggItemX 41 5" xfId="12513"/>
    <cellStyle name="SAPBEXaggItemX 41 6" xfId="16418"/>
    <cellStyle name="SAPBEXaggItemX 41 7" xfId="17209"/>
    <cellStyle name="SAPBEXaggItemX 41 8" xfId="21114"/>
    <cellStyle name="SAPBEXaggItemX 41 9" xfId="21880"/>
    <cellStyle name="SAPBEXaggItemX 42" xfId="4656"/>
    <cellStyle name="SAPBEXaggItemX 42 2" xfId="7194"/>
    <cellStyle name="SAPBEXaggItemX 42 3" xfId="8082"/>
    <cellStyle name="SAPBEXaggItemX 42 4" xfId="10299"/>
    <cellStyle name="SAPBEXaggItemX 42 5" xfId="12613"/>
    <cellStyle name="SAPBEXaggItemX 42 6" xfId="15762"/>
    <cellStyle name="SAPBEXaggItemX 42 7" xfId="17309"/>
    <cellStyle name="SAPBEXaggItemX 42 8" xfId="20458"/>
    <cellStyle name="SAPBEXaggItemX 42 9" xfId="21969"/>
    <cellStyle name="SAPBEXaggItemX 43" xfId="4698"/>
    <cellStyle name="SAPBEXaggItemX 43 2" xfId="7236"/>
    <cellStyle name="SAPBEXaggItemX 43 3" xfId="9450"/>
    <cellStyle name="SAPBEXaggItemX 43 4" xfId="10519"/>
    <cellStyle name="SAPBEXaggItemX 43 5" xfId="12859"/>
    <cellStyle name="SAPBEXaggItemX 43 6" xfId="16249"/>
    <cellStyle name="SAPBEXaggItemX 43 7" xfId="17555"/>
    <cellStyle name="SAPBEXaggItemX 43 8" xfId="20945"/>
    <cellStyle name="SAPBEXaggItemX 43 9" xfId="22190"/>
    <cellStyle name="SAPBEXaggItemX 44" xfId="4716"/>
    <cellStyle name="SAPBEXaggItemX 44 2" xfId="7254"/>
    <cellStyle name="SAPBEXaggItemX 44 3" xfId="10092"/>
    <cellStyle name="SAPBEXaggItemX 44 4" xfId="11269"/>
    <cellStyle name="SAPBEXaggItemX 44 5" xfId="13675"/>
    <cellStyle name="SAPBEXaggItemX 44 6" xfId="16563"/>
    <cellStyle name="SAPBEXaggItemX 44 7" xfId="18371"/>
    <cellStyle name="SAPBEXaggItemX 44 8" xfId="21259"/>
    <cellStyle name="SAPBEXaggItemX 44 9" xfId="22943"/>
    <cellStyle name="SAPBEXaggItemX 45" xfId="4578"/>
    <cellStyle name="SAPBEXaggItemX 45 2" xfId="7116"/>
    <cellStyle name="SAPBEXaggItemX 45 3" xfId="9689"/>
    <cellStyle name="SAPBEXaggItemX 45 4" xfId="11272"/>
    <cellStyle name="SAPBEXaggItemX 45 5" xfId="13678"/>
    <cellStyle name="SAPBEXaggItemX 45 6" xfId="15112"/>
    <cellStyle name="SAPBEXaggItemX 45 7" xfId="18374"/>
    <cellStyle name="SAPBEXaggItemX 45 8" xfId="19808"/>
    <cellStyle name="SAPBEXaggItemX 45 9" xfId="22946"/>
    <cellStyle name="SAPBEXaggItemX 46" xfId="4803"/>
    <cellStyle name="SAPBEXaggItemX 46 2" xfId="7341"/>
    <cellStyle name="SAPBEXaggItemX 46 3" xfId="8463"/>
    <cellStyle name="SAPBEXaggItemX 46 4" xfId="11996"/>
    <cellStyle name="SAPBEXaggItemX 46 5" xfId="14242"/>
    <cellStyle name="SAPBEXaggItemX 46 6" xfId="16850"/>
    <cellStyle name="SAPBEXaggItemX 46 7" xfId="18938"/>
    <cellStyle name="SAPBEXaggItemX 46 8" xfId="21546"/>
    <cellStyle name="SAPBEXaggItemX 46 9" xfId="23462"/>
    <cellStyle name="SAPBEXaggItemX 47" xfId="4720"/>
    <cellStyle name="SAPBEXaggItemX 47 2" xfId="7258"/>
    <cellStyle name="SAPBEXaggItemX 47 3" xfId="9006"/>
    <cellStyle name="SAPBEXaggItemX 47 4" xfId="10995"/>
    <cellStyle name="SAPBEXaggItemX 47 5" xfId="13369"/>
    <cellStyle name="SAPBEXaggItemX 47 6" xfId="15801"/>
    <cellStyle name="SAPBEXaggItemX 47 7" xfId="18065"/>
    <cellStyle name="SAPBEXaggItemX 47 8" xfId="20497"/>
    <cellStyle name="SAPBEXaggItemX 47 9" xfId="22668"/>
    <cellStyle name="SAPBEXaggItemX 48" xfId="4787"/>
    <cellStyle name="SAPBEXaggItemX 48 2" xfId="7325"/>
    <cellStyle name="SAPBEXaggItemX 48 3" xfId="8864"/>
    <cellStyle name="SAPBEXaggItemX 48 4" xfId="8311"/>
    <cellStyle name="SAPBEXaggItemX 48 5" xfId="14827"/>
    <cellStyle name="SAPBEXaggItemX 48 6" xfId="16724"/>
    <cellStyle name="SAPBEXaggItemX 48 7" xfId="19523"/>
    <cellStyle name="SAPBEXaggItemX 48 8" xfId="21420"/>
    <cellStyle name="SAPBEXaggItemX 48 9" xfId="24010"/>
    <cellStyle name="SAPBEXaggItemX 49" xfId="4947"/>
    <cellStyle name="SAPBEXaggItemX 49 2" xfId="7485"/>
    <cellStyle name="SAPBEXaggItemX 49 3" xfId="8459"/>
    <cellStyle name="SAPBEXaggItemX 49 4" xfId="11417"/>
    <cellStyle name="SAPBEXaggItemX 49 5" xfId="13833"/>
    <cellStyle name="SAPBEXaggItemX 49 6" xfId="16823"/>
    <cellStyle name="SAPBEXaggItemX 49 7" xfId="18529"/>
    <cellStyle name="SAPBEXaggItemX 49 8" xfId="21519"/>
    <cellStyle name="SAPBEXaggItemX 49 9" xfId="23091"/>
    <cellStyle name="SAPBEXaggItemX 5" xfId="3172"/>
    <cellStyle name="SAPBEXaggItemX 5 2" xfId="5710"/>
    <cellStyle name="SAPBEXaggItemX 5 3" xfId="8037"/>
    <cellStyle name="SAPBEXaggItemX 5 4" xfId="11318"/>
    <cellStyle name="SAPBEXaggItemX 5 5" xfId="13727"/>
    <cellStyle name="SAPBEXaggItemX 5 6" xfId="16232"/>
    <cellStyle name="SAPBEXaggItemX 5 7" xfId="18423"/>
    <cellStyle name="SAPBEXaggItemX 5 8" xfId="20928"/>
    <cellStyle name="SAPBEXaggItemX 5 9" xfId="22992"/>
    <cellStyle name="SAPBEXaggItemX 50" xfId="4964"/>
    <cellStyle name="SAPBEXaggItemX 50 2" xfId="7502"/>
    <cellStyle name="SAPBEXaggItemX 50 3" xfId="8568"/>
    <cellStyle name="SAPBEXaggItemX 50 4" xfId="11520"/>
    <cellStyle name="SAPBEXaggItemX 50 5" xfId="13948"/>
    <cellStyle name="SAPBEXaggItemX 50 6" xfId="15962"/>
    <cellStyle name="SAPBEXaggItemX 50 7" xfId="18644"/>
    <cellStyle name="SAPBEXaggItemX 50 8" xfId="20658"/>
    <cellStyle name="SAPBEXaggItemX 50 9" xfId="23194"/>
    <cellStyle name="SAPBEXaggItemX 51" xfId="5004"/>
    <cellStyle name="SAPBEXaggItemX 51 2" xfId="7542"/>
    <cellStyle name="SAPBEXaggItemX 51 3" xfId="9594"/>
    <cellStyle name="SAPBEXaggItemX 51 4" xfId="11080"/>
    <cellStyle name="SAPBEXaggItemX 51 5" xfId="13469"/>
    <cellStyle name="SAPBEXaggItemX 51 6" xfId="15909"/>
    <cellStyle name="SAPBEXaggItemX 51 7" xfId="18165"/>
    <cellStyle name="SAPBEXaggItemX 51 8" xfId="20605"/>
    <cellStyle name="SAPBEXaggItemX 51 9" xfId="22753"/>
    <cellStyle name="SAPBEXaggItemX 52" xfId="5041"/>
    <cellStyle name="SAPBEXaggItemX 52 2" xfId="7579"/>
    <cellStyle name="SAPBEXaggItemX 52 3" xfId="8553"/>
    <cellStyle name="SAPBEXaggItemX 52 4" xfId="10513"/>
    <cellStyle name="SAPBEXaggItemX 52 5" xfId="12853"/>
    <cellStyle name="SAPBEXaggItemX 52 6" xfId="16796"/>
    <cellStyle name="SAPBEXaggItemX 52 7" xfId="17549"/>
    <cellStyle name="SAPBEXaggItemX 52 8" xfId="21492"/>
    <cellStyle name="SAPBEXaggItemX 52 9" xfId="22184"/>
    <cellStyle name="SAPBEXaggItemX 53" xfId="5071"/>
    <cellStyle name="SAPBEXaggItemX 53 2" xfId="7609"/>
    <cellStyle name="SAPBEXaggItemX 53 3" xfId="8007"/>
    <cellStyle name="SAPBEXaggItemX 53 4" xfId="11037"/>
    <cellStyle name="SAPBEXaggItemX 53 5" xfId="13420"/>
    <cellStyle name="SAPBEXaggItemX 53 6" xfId="16210"/>
    <cellStyle name="SAPBEXaggItemX 53 7" xfId="18116"/>
    <cellStyle name="SAPBEXaggItemX 53 8" xfId="20906"/>
    <cellStyle name="SAPBEXaggItemX 53 9" xfId="22710"/>
    <cellStyle name="SAPBEXaggItemX 54" xfId="5125"/>
    <cellStyle name="SAPBEXaggItemX 54 2" xfId="7663"/>
    <cellStyle name="SAPBEXaggItemX 54 3" xfId="8404"/>
    <cellStyle name="SAPBEXaggItemX 54 4" xfId="12150"/>
    <cellStyle name="SAPBEXaggItemX 54 5" xfId="14633"/>
    <cellStyle name="SAPBEXaggItemX 54 6" xfId="15830"/>
    <cellStyle name="SAPBEXaggItemX 54 7" xfId="19329"/>
    <cellStyle name="SAPBEXaggItemX 54 8" xfId="20526"/>
    <cellStyle name="SAPBEXaggItemX 54 9" xfId="23824"/>
    <cellStyle name="SAPBEXaggItemX 55" xfId="5194"/>
    <cellStyle name="SAPBEXaggItemX 55 2" xfId="7733"/>
    <cellStyle name="SAPBEXaggItemX 55 3" xfId="9545"/>
    <cellStyle name="SAPBEXaggItemX 55 4" xfId="11782"/>
    <cellStyle name="SAPBEXaggItemX 55 5" xfId="12467"/>
    <cellStyle name="SAPBEXaggItemX 55 6" xfId="15726"/>
    <cellStyle name="SAPBEXaggItemX 55 7" xfId="17163"/>
    <cellStyle name="SAPBEXaggItemX 55 8" xfId="20422"/>
    <cellStyle name="SAPBEXaggItemX 55 9" xfId="21843"/>
    <cellStyle name="SAPBEXaggItemX 56" xfId="5180"/>
    <cellStyle name="SAPBEXaggItemX 56 2" xfId="9141"/>
    <cellStyle name="SAPBEXaggItemX 56 3" xfId="10462"/>
    <cellStyle name="SAPBEXaggItemX 56 4" xfId="12794"/>
    <cellStyle name="SAPBEXaggItemX 56 5" xfId="15351"/>
    <cellStyle name="SAPBEXaggItemX 56 6" xfId="17490"/>
    <cellStyle name="SAPBEXaggItemX 56 7" xfId="20047"/>
    <cellStyle name="SAPBEXaggItemX 56 8" xfId="22133"/>
    <cellStyle name="SAPBEXaggItemX 57" xfId="8519"/>
    <cellStyle name="SAPBEXaggItemX 58" xfId="10658"/>
    <cellStyle name="SAPBEXaggItemX 59" xfId="13007"/>
    <cellStyle name="SAPBEXaggItemX 6" xfId="3215"/>
    <cellStyle name="SAPBEXaggItemX 6 2" xfId="5753"/>
    <cellStyle name="SAPBEXaggItemX 6 3" xfId="8058"/>
    <cellStyle name="SAPBEXaggItemX 6 4" xfId="10259"/>
    <cellStyle name="SAPBEXaggItemX 6 5" xfId="12568"/>
    <cellStyle name="SAPBEXaggItemX 6 6" xfId="15031"/>
    <cellStyle name="SAPBEXaggItemX 6 7" xfId="17264"/>
    <cellStyle name="SAPBEXaggItemX 6 8" xfId="19727"/>
    <cellStyle name="SAPBEXaggItemX 6 9" xfId="21928"/>
    <cellStyle name="SAPBEXaggItemX 60" xfId="16374"/>
    <cellStyle name="SAPBEXaggItemX 61" xfId="17703"/>
    <cellStyle name="SAPBEXaggItemX 62" xfId="21070"/>
    <cellStyle name="SAPBEXaggItemX 63" xfId="22331"/>
    <cellStyle name="SAPBEXaggItemX 64" xfId="25930"/>
    <cellStyle name="SAPBEXaggItemX 7" xfId="3258"/>
    <cellStyle name="SAPBEXaggItemX 7 2" xfId="5796"/>
    <cellStyle name="SAPBEXaggItemX 7 3" xfId="9018"/>
    <cellStyle name="SAPBEXaggItemX 7 4" xfId="10269"/>
    <cellStyle name="SAPBEXaggItemX 7 5" xfId="12579"/>
    <cellStyle name="SAPBEXaggItemX 7 6" xfId="16029"/>
    <cellStyle name="SAPBEXaggItemX 7 7" xfId="17275"/>
    <cellStyle name="SAPBEXaggItemX 7 8" xfId="20725"/>
    <cellStyle name="SAPBEXaggItemX 7 9" xfId="21938"/>
    <cellStyle name="SAPBEXaggItemX 8" xfId="3301"/>
    <cellStyle name="SAPBEXaggItemX 8 2" xfId="5839"/>
    <cellStyle name="SAPBEXaggItemX 8 3" xfId="9304"/>
    <cellStyle name="SAPBEXaggItemX 8 4" xfId="10999"/>
    <cellStyle name="SAPBEXaggItemX 8 5" xfId="13374"/>
    <cellStyle name="SAPBEXaggItemX 8 6" xfId="16567"/>
    <cellStyle name="SAPBEXaggItemX 8 7" xfId="18070"/>
    <cellStyle name="SAPBEXaggItemX 8 8" xfId="21263"/>
    <cellStyle name="SAPBEXaggItemX 8 9" xfId="22672"/>
    <cellStyle name="SAPBEXaggItemX 9" xfId="3344"/>
    <cellStyle name="SAPBEXaggItemX 9 2" xfId="5882"/>
    <cellStyle name="SAPBEXaggItemX 9 3" xfId="8153"/>
    <cellStyle name="SAPBEXaggItemX 9 4" xfId="11301"/>
    <cellStyle name="SAPBEXaggItemX 9 5" xfId="13708"/>
    <cellStyle name="SAPBEXaggItemX 9 6" xfId="16066"/>
    <cellStyle name="SAPBEXaggItemX 9 7" xfId="18404"/>
    <cellStyle name="SAPBEXaggItemX 9 8" xfId="20762"/>
    <cellStyle name="SAPBEXaggItemX 9 9" xfId="22975"/>
    <cellStyle name="SAPBEXchaText" xfId="2945"/>
    <cellStyle name="SAPBEXchaText 10" xfId="3410"/>
    <cellStyle name="SAPBEXchaText 10 2" xfId="5948"/>
    <cellStyle name="SAPBEXchaText 10 3" xfId="8743"/>
    <cellStyle name="SAPBEXchaText 10 4" xfId="12040"/>
    <cellStyle name="SAPBEXchaText 10 5" xfId="14522"/>
    <cellStyle name="SAPBEXchaText 10 6" xfId="13957"/>
    <cellStyle name="SAPBEXchaText 10 7" xfId="19218"/>
    <cellStyle name="SAPBEXchaText 10 8" xfId="18653"/>
    <cellStyle name="SAPBEXchaText 10 9" xfId="23715"/>
    <cellStyle name="SAPBEXchaText 11" xfId="3180"/>
    <cellStyle name="SAPBEXchaText 11 2" xfId="5718"/>
    <cellStyle name="SAPBEXchaText 11 3" xfId="9528"/>
    <cellStyle name="SAPBEXchaText 11 4" xfId="11149"/>
    <cellStyle name="SAPBEXchaText 11 5" xfId="13545"/>
    <cellStyle name="SAPBEXchaText 11 6" xfId="16027"/>
    <cellStyle name="SAPBEXchaText 11 7" xfId="18241"/>
    <cellStyle name="SAPBEXchaText 11 8" xfId="20723"/>
    <cellStyle name="SAPBEXchaText 11 9" xfId="22822"/>
    <cellStyle name="SAPBEXchaText 12" xfId="3495"/>
    <cellStyle name="SAPBEXchaText 12 2" xfId="6033"/>
    <cellStyle name="SAPBEXchaText 12 3" xfId="5508"/>
    <cellStyle name="SAPBEXchaText 12 4" xfId="9365"/>
    <cellStyle name="SAPBEXchaText 12 5" xfId="12331"/>
    <cellStyle name="SAPBEXchaText 12 6" xfId="15020"/>
    <cellStyle name="SAPBEXchaText 12 7" xfId="17027"/>
    <cellStyle name="SAPBEXchaText 12 8" xfId="19716"/>
    <cellStyle name="SAPBEXchaText 12 9" xfId="21720"/>
    <cellStyle name="SAPBEXchaText 13" xfId="3481"/>
    <cellStyle name="SAPBEXchaText 13 2" xfId="6019"/>
    <cellStyle name="SAPBEXchaText 13 3" xfId="8795"/>
    <cellStyle name="SAPBEXchaText 13 4" xfId="11263"/>
    <cellStyle name="SAPBEXchaText 13 5" xfId="13393"/>
    <cellStyle name="SAPBEXchaText 13 6" xfId="15707"/>
    <cellStyle name="SAPBEXchaText 13 7" xfId="18089"/>
    <cellStyle name="SAPBEXchaText 13 8" xfId="20403"/>
    <cellStyle name="SAPBEXchaText 13 9" xfId="22687"/>
    <cellStyle name="SAPBEXchaText 14" xfId="3614"/>
    <cellStyle name="SAPBEXchaText 14 2" xfId="6152"/>
    <cellStyle name="SAPBEXchaText 14 3" xfId="9800"/>
    <cellStyle name="SAPBEXchaText 14 4" xfId="11267"/>
    <cellStyle name="SAPBEXchaText 14 5" xfId="13673"/>
    <cellStyle name="SAPBEXchaText 14 6" xfId="15934"/>
    <cellStyle name="SAPBEXchaText 14 7" xfId="18369"/>
    <cellStyle name="SAPBEXchaText 14 8" xfId="20630"/>
    <cellStyle name="SAPBEXchaText 14 9" xfId="22941"/>
    <cellStyle name="SAPBEXchaText 15" xfId="3374"/>
    <cellStyle name="SAPBEXchaText 15 2" xfId="5912"/>
    <cellStyle name="SAPBEXchaText 15 3" xfId="8507"/>
    <cellStyle name="SAPBEXchaText 15 4" xfId="11181"/>
    <cellStyle name="SAPBEXchaText 15 5" xfId="13579"/>
    <cellStyle name="SAPBEXchaText 15 6" xfId="15546"/>
    <cellStyle name="SAPBEXchaText 15 7" xfId="18275"/>
    <cellStyle name="SAPBEXchaText 15 8" xfId="20242"/>
    <cellStyle name="SAPBEXchaText 15 9" xfId="22854"/>
    <cellStyle name="SAPBEXchaText 16" xfId="3594"/>
    <cellStyle name="SAPBEXchaText 16 2" xfId="6132"/>
    <cellStyle name="SAPBEXchaText 16 3" xfId="9840"/>
    <cellStyle name="SAPBEXchaText 16 4" xfId="10643"/>
    <cellStyle name="SAPBEXchaText 16 5" xfId="12992"/>
    <cellStyle name="SAPBEXchaText 16 6" xfId="16375"/>
    <cellStyle name="SAPBEXchaText 16 7" xfId="17688"/>
    <cellStyle name="SAPBEXchaText 16 8" xfId="21071"/>
    <cellStyle name="SAPBEXchaText 16 9" xfId="22316"/>
    <cellStyle name="SAPBEXchaText 17" xfId="3707"/>
    <cellStyle name="SAPBEXchaText 17 2" xfId="6245"/>
    <cellStyle name="SAPBEXchaText 17 3" xfId="9383"/>
    <cellStyle name="SAPBEXchaText 17 4" xfId="7834"/>
    <cellStyle name="SAPBEXchaText 17 5" xfId="12376"/>
    <cellStyle name="SAPBEXchaText 17 6" xfId="16668"/>
    <cellStyle name="SAPBEXchaText 17 7" xfId="17072"/>
    <cellStyle name="SAPBEXchaText 17 8" xfId="21364"/>
    <cellStyle name="SAPBEXchaText 17 9" xfId="21761"/>
    <cellStyle name="SAPBEXchaText 18" xfId="3723"/>
    <cellStyle name="SAPBEXchaText 18 2" xfId="6261"/>
    <cellStyle name="SAPBEXchaText 18 3" xfId="9069"/>
    <cellStyle name="SAPBEXchaText 18 4" xfId="11029"/>
    <cellStyle name="SAPBEXchaText 18 5" xfId="13411"/>
    <cellStyle name="SAPBEXchaText 18 6" xfId="16674"/>
    <cellStyle name="SAPBEXchaText 18 7" xfId="18107"/>
    <cellStyle name="SAPBEXchaText 18 8" xfId="21370"/>
    <cellStyle name="SAPBEXchaText 18 9" xfId="22702"/>
    <cellStyle name="SAPBEXchaText 19" xfId="3769"/>
    <cellStyle name="SAPBEXchaText 19 2" xfId="6307"/>
    <cellStyle name="SAPBEXchaText 19 3" xfId="9363"/>
    <cellStyle name="SAPBEXchaText 19 4" xfId="12290"/>
    <cellStyle name="SAPBEXchaText 19 5" xfId="14198"/>
    <cellStyle name="SAPBEXchaText 19 6" xfId="15014"/>
    <cellStyle name="SAPBEXchaText 19 7" xfId="18894"/>
    <cellStyle name="SAPBEXchaText 19 8" xfId="19710"/>
    <cellStyle name="SAPBEXchaText 19 9" xfId="23421"/>
    <cellStyle name="SAPBEXchaText 2" xfId="3064"/>
    <cellStyle name="SAPBEXchaText 2 10" xfId="25932"/>
    <cellStyle name="SAPBEXchaText 2 2" xfId="5420"/>
    <cellStyle name="SAPBEXchaText 2 2 2" xfId="25933"/>
    <cellStyle name="SAPBEXchaText 2 3" xfId="7721"/>
    <cellStyle name="SAPBEXchaText 2 4" xfId="10832"/>
    <cellStyle name="SAPBEXchaText 2 5" xfId="13196"/>
    <cellStyle name="SAPBEXchaText 2 6" xfId="15357"/>
    <cellStyle name="SAPBEXchaText 2 7" xfId="17892"/>
    <cellStyle name="SAPBEXchaText 2 8" xfId="20053"/>
    <cellStyle name="SAPBEXchaText 2 9" xfId="22503"/>
    <cellStyle name="SAPBEXchaText 20" xfId="3930"/>
    <cellStyle name="SAPBEXchaText 20 2" xfId="6468"/>
    <cellStyle name="SAPBEXchaText 20 3" xfId="8662"/>
    <cellStyle name="SAPBEXchaText 20 4" xfId="10499"/>
    <cellStyle name="SAPBEXchaText 20 5" xfId="12837"/>
    <cellStyle name="SAPBEXchaText 20 6" xfId="14346"/>
    <cellStyle name="SAPBEXchaText 20 7" xfId="17533"/>
    <cellStyle name="SAPBEXchaText 20 8" xfId="19042"/>
    <cellStyle name="SAPBEXchaText 20 9" xfId="22170"/>
    <cellStyle name="SAPBEXchaText 21" xfId="3665"/>
    <cellStyle name="SAPBEXchaText 21 2" xfId="6203"/>
    <cellStyle name="SAPBEXchaText 21 3" xfId="5446"/>
    <cellStyle name="SAPBEXchaText 21 4" xfId="10472"/>
    <cellStyle name="SAPBEXchaText 21 5" xfId="14805"/>
    <cellStyle name="SAPBEXchaText 21 6" xfId="15451"/>
    <cellStyle name="SAPBEXchaText 21 7" xfId="19501"/>
    <cellStyle name="SAPBEXchaText 21 8" xfId="20147"/>
    <cellStyle name="SAPBEXchaText 21 9" xfId="23989"/>
    <cellStyle name="SAPBEXchaText 22" xfId="3955"/>
    <cellStyle name="SAPBEXchaText 22 2" xfId="6493"/>
    <cellStyle name="SAPBEXchaText 22 3" xfId="10162"/>
    <cellStyle name="SAPBEXchaText 22 4" xfId="10524"/>
    <cellStyle name="SAPBEXchaText 22 5" xfId="12865"/>
    <cellStyle name="SAPBEXchaText 22 6" xfId="13171"/>
    <cellStyle name="SAPBEXchaText 22 7" xfId="17561"/>
    <cellStyle name="SAPBEXchaText 22 8" xfId="17867"/>
    <cellStyle name="SAPBEXchaText 22 9" xfId="22195"/>
    <cellStyle name="SAPBEXchaText 23" xfId="4055"/>
    <cellStyle name="SAPBEXchaText 23 2" xfId="6593"/>
    <cellStyle name="SAPBEXchaText 23 3" xfId="9832"/>
    <cellStyle name="SAPBEXchaText 23 4" xfId="10795"/>
    <cellStyle name="SAPBEXchaText 23 5" xfId="13154"/>
    <cellStyle name="SAPBEXchaText 23 6" xfId="15177"/>
    <cellStyle name="SAPBEXchaText 23 7" xfId="17850"/>
    <cellStyle name="SAPBEXchaText 23 8" xfId="19873"/>
    <cellStyle name="SAPBEXchaText 23 9" xfId="22466"/>
    <cellStyle name="SAPBEXchaText 24" xfId="4121"/>
    <cellStyle name="SAPBEXchaText 24 2" xfId="6659"/>
    <cellStyle name="SAPBEXchaText 24 3" xfId="8724"/>
    <cellStyle name="SAPBEXchaText 24 4" xfId="10381"/>
    <cellStyle name="SAPBEXchaText 24 5" xfId="12703"/>
    <cellStyle name="SAPBEXchaText 24 6" xfId="15634"/>
    <cellStyle name="SAPBEXchaText 24 7" xfId="17399"/>
    <cellStyle name="SAPBEXchaText 24 8" xfId="20330"/>
    <cellStyle name="SAPBEXchaText 24 9" xfId="22052"/>
    <cellStyle name="SAPBEXchaText 25" xfId="4164"/>
    <cellStyle name="SAPBEXchaText 25 2" xfId="6702"/>
    <cellStyle name="SAPBEXchaText 25 3" xfId="8024"/>
    <cellStyle name="SAPBEXchaText 25 4" xfId="10388"/>
    <cellStyle name="SAPBEXchaText 25 5" xfId="12711"/>
    <cellStyle name="SAPBEXchaText 25 6" xfId="16828"/>
    <cellStyle name="SAPBEXchaText 25 7" xfId="17407"/>
    <cellStyle name="SAPBEXchaText 25 8" xfId="21524"/>
    <cellStyle name="SAPBEXchaText 25 9" xfId="22059"/>
    <cellStyle name="SAPBEXchaText 26" xfId="4184"/>
    <cellStyle name="SAPBEXchaText 26 2" xfId="6722"/>
    <cellStyle name="SAPBEXchaText 26 3" xfId="8832"/>
    <cellStyle name="SAPBEXchaText 26 4" xfId="11103"/>
    <cellStyle name="SAPBEXchaText 26 5" xfId="13234"/>
    <cellStyle name="SAPBEXchaText 26 6" xfId="16963"/>
    <cellStyle name="SAPBEXchaText 26 7" xfId="17930"/>
    <cellStyle name="SAPBEXchaText 26 8" xfId="21659"/>
    <cellStyle name="SAPBEXchaText 26 9" xfId="22540"/>
    <cellStyle name="SAPBEXchaText 27" xfId="4249"/>
    <cellStyle name="SAPBEXchaText 27 2" xfId="6787"/>
    <cellStyle name="SAPBEXchaText 27 3" xfId="8861"/>
    <cellStyle name="SAPBEXchaText 27 4" xfId="11210"/>
    <cellStyle name="SAPBEXchaText 27 5" xfId="13612"/>
    <cellStyle name="SAPBEXchaText 27 6" xfId="16965"/>
    <cellStyle name="SAPBEXchaText 27 7" xfId="18308"/>
    <cellStyle name="SAPBEXchaText 27 8" xfId="21661"/>
    <cellStyle name="SAPBEXchaText 27 9" xfId="22885"/>
    <cellStyle name="SAPBEXchaText 28" xfId="4292"/>
    <cellStyle name="SAPBEXchaText 28 2" xfId="6830"/>
    <cellStyle name="SAPBEXchaText 28 3" xfId="8754"/>
    <cellStyle name="SAPBEXchaText 28 4" xfId="12271"/>
    <cellStyle name="SAPBEXchaText 28 5" xfId="13306"/>
    <cellStyle name="SAPBEXchaText 28 6" xfId="15888"/>
    <cellStyle name="SAPBEXchaText 28 7" xfId="18002"/>
    <cellStyle name="SAPBEXchaText 28 8" xfId="20584"/>
    <cellStyle name="SAPBEXchaText 28 9" xfId="22606"/>
    <cellStyle name="SAPBEXchaText 29" xfId="4335"/>
    <cellStyle name="SAPBEXchaText 29 2" xfId="6873"/>
    <cellStyle name="SAPBEXchaText 29 3" xfId="8546"/>
    <cellStyle name="SAPBEXchaText 29 4" xfId="10610"/>
    <cellStyle name="SAPBEXchaText 29 5" xfId="14906"/>
    <cellStyle name="SAPBEXchaText 29 6" xfId="15879"/>
    <cellStyle name="SAPBEXchaText 29 7" xfId="19602"/>
    <cellStyle name="SAPBEXchaText 29 8" xfId="20575"/>
    <cellStyle name="SAPBEXchaText 29 9" xfId="24071"/>
    <cellStyle name="SAPBEXchaText 3" xfId="3028"/>
    <cellStyle name="SAPBEXchaText 3 10" xfId="25934"/>
    <cellStyle name="SAPBEXchaText 3 2" xfId="5567"/>
    <cellStyle name="SAPBEXchaText 3 3" xfId="8539"/>
    <cellStyle name="SAPBEXchaText 3 4" xfId="11886"/>
    <cellStyle name="SAPBEXchaText 3 5" xfId="14353"/>
    <cellStyle name="SAPBEXchaText 3 6" xfId="16175"/>
    <cellStyle name="SAPBEXchaText 3 7" xfId="19049"/>
    <cellStyle name="SAPBEXchaText 3 8" xfId="20871"/>
    <cellStyle name="SAPBEXchaText 3 9" xfId="23562"/>
    <cellStyle name="SAPBEXchaText 30" xfId="4378"/>
    <cellStyle name="SAPBEXchaText 30 2" xfId="6916"/>
    <cellStyle name="SAPBEXchaText 30 3" xfId="10024"/>
    <cellStyle name="SAPBEXchaText 30 4" xfId="12133"/>
    <cellStyle name="SAPBEXchaText 30 5" xfId="14615"/>
    <cellStyle name="SAPBEXchaText 30 6" xfId="14846"/>
    <cellStyle name="SAPBEXchaText 30 7" xfId="19311"/>
    <cellStyle name="SAPBEXchaText 30 8" xfId="19542"/>
    <cellStyle name="SAPBEXchaText 30 9" xfId="23807"/>
    <cellStyle name="SAPBEXchaText 31" xfId="4421"/>
    <cellStyle name="SAPBEXchaText 31 2" xfId="6959"/>
    <cellStyle name="SAPBEXchaText 31 3" xfId="9445"/>
    <cellStyle name="SAPBEXchaText 31 4" xfId="11581"/>
    <cellStyle name="SAPBEXchaText 31 5" xfId="14018"/>
    <cellStyle name="SAPBEXchaText 31 6" xfId="16883"/>
    <cellStyle name="SAPBEXchaText 31 7" xfId="18714"/>
    <cellStyle name="SAPBEXchaText 31 8" xfId="21579"/>
    <cellStyle name="SAPBEXchaText 31 9" xfId="23255"/>
    <cellStyle name="SAPBEXchaText 32" xfId="4394"/>
    <cellStyle name="SAPBEXchaText 32 2" xfId="6932"/>
    <cellStyle name="SAPBEXchaText 32 3" xfId="10083"/>
    <cellStyle name="SAPBEXchaText 32 4" xfId="9270"/>
    <cellStyle name="SAPBEXchaText 32 5" xfId="13494"/>
    <cellStyle name="SAPBEXchaText 32 6" xfId="15055"/>
    <cellStyle name="SAPBEXchaText 32 7" xfId="18190"/>
    <cellStyle name="SAPBEXchaText 32 8" xfId="19751"/>
    <cellStyle name="SAPBEXchaText 32 9" xfId="22774"/>
    <cellStyle name="SAPBEXchaText 33" xfId="4484"/>
    <cellStyle name="SAPBEXchaText 33 2" xfId="7022"/>
    <cellStyle name="SAPBEXchaText 33 3" xfId="9181"/>
    <cellStyle name="SAPBEXchaText 33 4" xfId="11387"/>
    <cellStyle name="SAPBEXchaText 33 5" xfId="13802"/>
    <cellStyle name="SAPBEXchaText 33 6" xfId="15302"/>
    <cellStyle name="SAPBEXchaText 33 7" xfId="18498"/>
    <cellStyle name="SAPBEXchaText 33 8" xfId="19998"/>
    <cellStyle name="SAPBEXchaText 33 9" xfId="23061"/>
    <cellStyle name="SAPBEXchaText 34" xfId="4549"/>
    <cellStyle name="SAPBEXchaText 34 2" xfId="7087"/>
    <cellStyle name="SAPBEXchaText 34 3" xfId="8384"/>
    <cellStyle name="SAPBEXchaText 34 4" xfId="11977"/>
    <cellStyle name="SAPBEXchaText 34 5" xfId="14455"/>
    <cellStyle name="SAPBEXchaText 34 6" xfId="16101"/>
    <cellStyle name="SAPBEXchaText 34 7" xfId="19151"/>
    <cellStyle name="SAPBEXchaText 34 8" xfId="20797"/>
    <cellStyle name="SAPBEXchaText 34 9" xfId="23652"/>
    <cellStyle name="SAPBEXchaText 35" xfId="4593"/>
    <cellStyle name="SAPBEXchaText 35 2" xfId="7131"/>
    <cellStyle name="SAPBEXchaText 35 3" xfId="10108"/>
    <cellStyle name="SAPBEXchaText 35 4" xfId="11310"/>
    <cellStyle name="SAPBEXchaText 35 5" xfId="13450"/>
    <cellStyle name="SAPBEXchaText 35 6" xfId="15200"/>
    <cellStyle name="SAPBEXchaText 35 7" xfId="18146"/>
    <cellStyle name="SAPBEXchaText 35 8" xfId="19896"/>
    <cellStyle name="SAPBEXchaText 35 9" xfId="22735"/>
    <cellStyle name="SAPBEXchaText 36" xfId="4636"/>
    <cellStyle name="SAPBEXchaText 36 2" xfId="7174"/>
    <cellStyle name="SAPBEXchaText 36 3" xfId="10084"/>
    <cellStyle name="SAPBEXchaText 36 4" xfId="11415"/>
    <cellStyle name="SAPBEXchaText 36 5" xfId="13831"/>
    <cellStyle name="SAPBEXchaText 36 6" xfId="16361"/>
    <cellStyle name="SAPBEXchaText 36 7" xfId="18527"/>
    <cellStyle name="SAPBEXchaText 36 8" xfId="21057"/>
    <cellStyle name="SAPBEXchaText 36 9" xfId="23089"/>
    <cellStyle name="SAPBEXchaText 37" xfId="4679"/>
    <cellStyle name="SAPBEXchaText 37 2" xfId="7217"/>
    <cellStyle name="SAPBEXchaText 37 3" xfId="10015"/>
    <cellStyle name="SAPBEXchaText 37 4" xfId="10793"/>
    <cellStyle name="SAPBEXchaText 37 5" xfId="13152"/>
    <cellStyle name="SAPBEXchaText 37 6" xfId="15268"/>
    <cellStyle name="SAPBEXchaText 37 7" xfId="17848"/>
    <cellStyle name="SAPBEXchaText 37 8" xfId="19964"/>
    <cellStyle name="SAPBEXchaText 37 9" xfId="22464"/>
    <cellStyle name="SAPBEXchaText 38" xfId="4631"/>
    <cellStyle name="SAPBEXchaText 38 2" xfId="7169"/>
    <cellStyle name="SAPBEXchaText 38 3" xfId="9374"/>
    <cellStyle name="SAPBEXchaText 38 4" xfId="8682"/>
    <cellStyle name="SAPBEXchaText 38 5" xfId="12449"/>
    <cellStyle name="SAPBEXchaText 38 6" xfId="15520"/>
    <cellStyle name="SAPBEXchaText 38 7" xfId="17145"/>
    <cellStyle name="SAPBEXchaText 38 8" xfId="20216"/>
    <cellStyle name="SAPBEXchaText 38 9" xfId="21828"/>
    <cellStyle name="SAPBEXchaText 39" xfId="4418"/>
    <cellStyle name="SAPBEXchaText 39 2" xfId="6956"/>
    <cellStyle name="SAPBEXchaText 39 3" xfId="9925"/>
    <cellStyle name="SAPBEXchaText 39 4" xfId="12217"/>
    <cellStyle name="SAPBEXchaText 39 5" xfId="14837"/>
    <cellStyle name="SAPBEXchaText 39 6" xfId="16719"/>
    <cellStyle name="SAPBEXchaText 39 7" xfId="19533"/>
    <cellStyle name="SAPBEXchaText 39 8" xfId="21415"/>
    <cellStyle name="SAPBEXchaText 39 9" xfId="24018"/>
    <cellStyle name="SAPBEXchaText 4" xfId="3152"/>
    <cellStyle name="SAPBEXchaText 4 2" xfId="5690"/>
    <cellStyle name="SAPBEXchaText 4 3" xfId="8686"/>
    <cellStyle name="SAPBEXchaText 4 4" xfId="10304"/>
    <cellStyle name="SAPBEXchaText 4 5" xfId="12618"/>
    <cellStyle name="SAPBEXchaText 4 6" xfId="16493"/>
    <cellStyle name="SAPBEXchaText 4 7" xfId="17314"/>
    <cellStyle name="SAPBEXchaText 4 8" xfId="21189"/>
    <cellStyle name="SAPBEXchaText 4 9" xfId="21974"/>
    <cellStyle name="SAPBEXchaText 40" xfId="4826"/>
    <cellStyle name="SAPBEXchaText 40 2" xfId="7364"/>
    <cellStyle name="SAPBEXchaText 40 3" xfId="9316"/>
    <cellStyle name="SAPBEXchaText 40 4" xfId="10737"/>
    <cellStyle name="SAPBEXchaText 40 5" xfId="13092"/>
    <cellStyle name="SAPBEXchaText 40 6" xfId="15381"/>
    <cellStyle name="SAPBEXchaText 40 7" xfId="17788"/>
    <cellStyle name="SAPBEXchaText 40 8" xfId="20077"/>
    <cellStyle name="SAPBEXchaText 40 9" xfId="22410"/>
    <cellStyle name="SAPBEXchaText 41" xfId="4799"/>
    <cellStyle name="SAPBEXchaText 41 2" xfId="7337"/>
    <cellStyle name="SAPBEXchaText 41 3" xfId="7705"/>
    <cellStyle name="SAPBEXchaText 41 4" xfId="11868"/>
    <cellStyle name="SAPBEXchaText 41 5" xfId="14331"/>
    <cellStyle name="SAPBEXchaText 41 6" xfId="16976"/>
    <cellStyle name="SAPBEXchaText 41 7" xfId="19027"/>
    <cellStyle name="SAPBEXchaText 41 8" xfId="21672"/>
    <cellStyle name="SAPBEXchaText 41 9" xfId="23544"/>
    <cellStyle name="SAPBEXchaText 42" xfId="4889"/>
    <cellStyle name="SAPBEXchaText 42 2" xfId="7427"/>
    <cellStyle name="SAPBEXchaText 42 3" xfId="8469"/>
    <cellStyle name="SAPBEXchaText 42 4" xfId="12177"/>
    <cellStyle name="SAPBEXchaText 42 5" xfId="12321"/>
    <cellStyle name="SAPBEXchaText 42 6" xfId="15623"/>
    <cellStyle name="SAPBEXchaText 42 7" xfId="17017"/>
    <cellStyle name="SAPBEXchaText 42 8" xfId="20319"/>
    <cellStyle name="SAPBEXchaText 42 9" xfId="21711"/>
    <cellStyle name="SAPBEXchaText 43" xfId="4958"/>
    <cellStyle name="SAPBEXchaText 43 2" xfId="7496"/>
    <cellStyle name="SAPBEXchaText 43 3" xfId="8506"/>
    <cellStyle name="SAPBEXchaText 43 4" xfId="10724"/>
    <cellStyle name="SAPBEXchaText 43 5" xfId="13079"/>
    <cellStyle name="SAPBEXchaText 43 6" xfId="16785"/>
    <cellStyle name="SAPBEXchaText 43 7" xfId="17775"/>
    <cellStyle name="SAPBEXchaText 43 8" xfId="21481"/>
    <cellStyle name="SAPBEXchaText 43 9" xfId="22397"/>
    <cellStyle name="SAPBEXchaText 44" xfId="4986"/>
    <cellStyle name="SAPBEXchaText 44 2" xfId="7524"/>
    <cellStyle name="SAPBEXchaText 44 3" xfId="7713"/>
    <cellStyle name="SAPBEXchaText 44 4" xfId="11925"/>
    <cellStyle name="SAPBEXchaText 44 5" xfId="14398"/>
    <cellStyle name="SAPBEXchaText 44 6" xfId="15187"/>
    <cellStyle name="SAPBEXchaText 44 7" xfId="19094"/>
    <cellStyle name="SAPBEXchaText 44 8" xfId="19883"/>
    <cellStyle name="SAPBEXchaText 44 9" xfId="23600"/>
    <cellStyle name="SAPBEXchaText 45" xfId="5024"/>
    <cellStyle name="SAPBEXchaText 45 2" xfId="7562"/>
    <cellStyle name="SAPBEXchaText 45 3" xfId="9873"/>
    <cellStyle name="SAPBEXchaText 45 4" xfId="10425"/>
    <cellStyle name="SAPBEXchaText 45 5" xfId="12750"/>
    <cellStyle name="SAPBEXchaText 45 6" xfId="15329"/>
    <cellStyle name="SAPBEXchaText 45 7" xfId="17446"/>
    <cellStyle name="SAPBEXchaText 45 8" xfId="20025"/>
    <cellStyle name="SAPBEXchaText 45 9" xfId="22096"/>
    <cellStyle name="SAPBEXchaText 46" xfId="5059"/>
    <cellStyle name="SAPBEXchaText 46 2" xfId="7597"/>
    <cellStyle name="SAPBEXchaText 46 3" xfId="7949"/>
    <cellStyle name="SAPBEXchaText 46 4" xfId="10750"/>
    <cellStyle name="SAPBEXchaText 46 5" xfId="13105"/>
    <cellStyle name="SAPBEXchaText 46 6" xfId="15645"/>
    <cellStyle name="SAPBEXchaText 46 7" xfId="17801"/>
    <cellStyle name="SAPBEXchaText 46 8" xfId="20341"/>
    <cellStyle name="SAPBEXchaText 46 9" xfId="22422"/>
    <cellStyle name="SAPBEXchaText 47" xfId="5089"/>
    <cellStyle name="SAPBEXchaText 47 2" xfId="7627"/>
    <cellStyle name="SAPBEXchaText 47 3" xfId="8497"/>
    <cellStyle name="SAPBEXchaText 47 4" xfId="10893"/>
    <cellStyle name="SAPBEXchaText 47 5" xfId="13262"/>
    <cellStyle name="SAPBEXchaText 47 6" xfId="15998"/>
    <cellStyle name="SAPBEXchaText 47 7" xfId="17958"/>
    <cellStyle name="SAPBEXchaText 47 8" xfId="20694"/>
    <cellStyle name="SAPBEXchaText 47 9" xfId="22564"/>
    <cellStyle name="SAPBEXchaText 48" xfId="5126"/>
    <cellStyle name="SAPBEXchaText 48 2" xfId="7664"/>
    <cellStyle name="SAPBEXchaText 48 3" xfId="10124"/>
    <cellStyle name="SAPBEXchaText 48 4" xfId="12044"/>
    <cellStyle name="SAPBEXchaText 48 5" xfId="12320"/>
    <cellStyle name="SAPBEXchaText 48 6" xfId="14864"/>
    <cellStyle name="SAPBEXchaText 48 7" xfId="17016"/>
    <cellStyle name="SAPBEXchaText 48 8" xfId="19560"/>
    <cellStyle name="SAPBEXchaText 48 9" xfId="21710"/>
    <cellStyle name="SAPBEXchaText 49" xfId="5195"/>
    <cellStyle name="SAPBEXchaText 49 2" xfId="7734"/>
    <cellStyle name="SAPBEXchaText 49 3" xfId="8590"/>
    <cellStyle name="SAPBEXchaText 49 4" xfId="10399"/>
    <cellStyle name="SAPBEXchaText 49 5" xfId="12722"/>
    <cellStyle name="SAPBEXchaText 49 6" xfId="16269"/>
    <cellStyle name="SAPBEXchaText 49 7" xfId="17418"/>
    <cellStyle name="SAPBEXchaText 49 8" xfId="20965"/>
    <cellStyle name="SAPBEXchaText 49 9" xfId="22070"/>
    <cellStyle name="SAPBEXchaText 5" xfId="3195"/>
    <cellStyle name="SAPBEXchaText 5 2" xfId="5733"/>
    <cellStyle name="SAPBEXchaText 5 3" xfId="8496"/>
    <cellStyle name="SAPBEXchaText 5 4" xfId="11663"/>
    <cellStyle name="SAPBEXchaText 5 5" xfId="14110"/>
    <cellStyle name="SAPBEXchaText 5 6" xfId="16178"/>
    <cellStyle name="SAPBEXchaText 5 7" xfId="18806"/>
    <cellStyle name="SAPBEXchaText 5 8" xfId="20874"/>
    <cellStyle name="SAPBEXchaText 5 9" xfId="23338"/>
    <cellStyle name="SAPBEXchaText 50" xfId="5183"/>
    <cellStyle name="SAPBEXchaText 50 2" xfId="9182"/>
    <cellStyle name="SAPBEXchaText 50 3" xfId="12223"/>
    <cellStyle name="SAPBEXchaText 50 4" xfId="14829"/>
    <cellStyle name="SAPBEXchaText 50 5" xfId="15706"/>
    <cellStyle name="SAPBEXchaText 50 6" xfId="19525"/>
    <cellStyle name="SAPBEXchaText 50 7" xfId="20402"/>
    <cellStyle name="SAPBEXchaText 50 8" xfId="24011"/>
    <cellStyle name="SAPBEXchaText 51" xfId="9756"/>
    <cellStyle name="SAPBEXchaText 52" xfId="7724"/>
    <cellStyle name="SAPBEXchaText 53" xfId="12393"/>
    <cellStyle name="SAPBEXchaText 54" xfId="15903"/>
    <cellStyle name="SAPBEXchaText 55" xfId="17089"/>
    <cellStyle name="SAPBEXchaText 56" xfId="20599"/>
    <cellStyle name="SAPBEXchaText 57" xfId="21778"/>
    <cellStyle name="SAPBEXchaText 58" xfId="25931"/>
    <cellStyle name="SAPBEXchaText 6" xfId="3238"/>
    <cellStyle name="SAPBEXchaText 6 2" xfId="5776"/>
    <cellStyle name="SAPBEXchaText 6 3" xfId="9389"/>
    <cellStyle name="SAPBEXchaText 6 4" xfId="10135"/>
    <cellStyle name="SAPBEXchaText 6 5" xfId="12484"/>
    <cellStyle name="SAPBEXchaText 6 6" xfId="16260"/>
    <cellStyle name="SAPBEXchaText 6 7" xfId="17180"/>
    <cellStyle name="SAPBEXchaText 6 8" xfId="20956"/>
    <cellStyle name="SAPBEXchaText 6 9" xfId="21857"/>
    <cellStyle name="SAPBEXchaText 7" xfId="3281"/>
    <cellStyle name="SAPBEXchaText 7 2" xfId="5819"/>
    <cellStyle name="SAPBEXchaText 7 3" xfId="9095"/>
    <cellStyle name="SAPBEXchaText 7 4" xfId="11751"/>
    <cellStyle name="SAPBEXchaText 7 5" xfId="14879"/>
    <cellStyle name="SAPBEXchaText 7 6" xfId="16404"/>
    <cellStyle name="SAPBEXchaText 7 7" xfId="19575"/>
    <cellStyle name="SAPBEXchaText 7 8" xfId="21100"/>
    <cellStyle name="SAPBEXchaText 7 9" xfId="24049"/>
    <cellStyle name="SAPBEXchaText 8" xfId="3324"/>
    <cellStyle name="SAPBEXchaText 8 2" xfId="5862"/>
    <cellStyle name="SAPBEXchaText 8 3" xfId="10183"/>
    <cellStyle name="SAPBEXchaText 8 4" xfId="10260"/>
    <cellStyle name="SAPBEXchaText 8 5" xfId="12569"/>
    <cellStyle name="SAPBEXchaText 8 6" xfId="16174"/>
    <cellStyle name="SAPBEXchaText 8 7" xfId="17265"/>
    <cellStyle name="SAPBEXchaText 8 8" xfId="20870"/>
    <cellStyle name="SAPBEXchaText 8 9" xfId="21929"/>
    <cellStyle name="SAPBEXchaText 9" xfId="3367"/>
    <cellStyle name="SAPBEXchaText 9 2" xfId="5905"/>
    <cellStyle name="SAPBEXchaText 9 3" xfId="9718"/>
    <cellStyle name="SAPBEXchaText 9 4" xfId="10600"/>
    <cellStyle name="SAPBEXchaText 9 5" xfId="12948"/>
    <cellStyle name="SAPBEXchaText 9 6" xfId="16007"/>
    <cellStyle name="SAPBEXchaText 9 7" xfId="17644"/>
    <cellStyle name="SAPBEXchaText 9 8" xfId="20703"/>
    <cellStyle name="SAPBEXchaText 9 9" xfId="22273"/>
    <cellStyle name="SAPBEXexcBad7" xfId="2946"/>
    <cellStyle name="SAPBEXexcBad7 10" xfId="3421"/>
    <cellStyle name="SAPBEXexcBad7 10 2" xfId="5959"/>
    <cellStyle name="SAPBEXexcBad7 10 3" xfId="10206"/>
    <cellStyle name="SAPBEXexcBad7 10 4" xfId="12070"/>
    <cellStyle name="SAPBEXexcBad7 10 5" xfId="14550"/>
    <cellStyle name="SAPBEXexcBad7 10 6" xfId="12666"/>
    <cellStyle name="SAPBEXexcBad7 10 7" xfId="19246"/>
    <cellStyle name="SAPBEXexcBad7 10 8" xfId="17362"/>
    <cellStyle name="SAPBEXexcBad7 10 9" xfId="23742"/>
    <cellStyle name="SAPBEXexcBad7 11" xfId="3306"/>
    <cellStyle name="SAPBEXexcBad7 11 2" xfId="5844"/>
    <cellStyle name="SAPBEXexcBad7 11 3" xfId="9734"/>
    <cellStyle name="SAPBEXexcBad7 11 4" xfId="11866"/>
    <cellStyle name="SAPBEXexcBad7 11 5" xfId="14329"/>
    <cellStyle name="SAPBEXexcBad7 11 6" xfId="15007"/>
    <cellStyle name="SAPBEXexcBad7 11 7" xfId="19025"/>
    <cellStyle name="SAPBEXexcBad7 11 8" xfId="19703"/>
    <cellStyle name="SAPBEXexcBad7 11 9" xfId="23542"/>
    <cellStyle name="SAPBEXexcBad7 12" xfId="3414"/>
    <cellStyle name="SAPBEXexcBad7 12 2" xfId="5952"/>
    <cellStyle name="SAPBEXexcBad7 12 3" xfId="9050"/>
    <cellStyle name="SAPBEXexcBad7 12 4" xfId="11488"/>
    <cellStyle name="SAPBEXexcBad7 12 5" xfId="13913"/>
    <cellStyle name="SAPBEXexcBad7 12 6" xfId="16319"/>
    <cellStyle name="SAPBEXexcBad7 12 7" xfId="18609"/>
    <cellStyle name="SAPBEXexcBad7 12 8" xfId="21015"/>
    <cellStyle name="SAPBEXexcBad7 12 9" xfId="23163"/>
    <cellStyle name="SAPBEXexcBad7 13" xfId="3576"/>
    <cellStyle name="SAPBEXexcBad7 13 2" xfId="6114"/>
    <cellStyle name="SAPBEXexcBad7 13 3" xfId="7968"/>
    <cellStyle name="SAPBEXexcBad7 13 4" xfId="10850"/>
    <cellStyle name="SAPBEXexcBad7 13 5" xfId="13215"/>
    <cellStyle name="SAPBEXexcBad7 13 6" xfId="15416"/>
    <cellStyle name="SAPBEXexcBad7 13 7" xfId="17911"/>
    <cellStyle name="SAPBEXexcBad7 13 8" xfId="20112"/>
    <cellStyle name="SAPBEXexcBad7 13 9" xfId="22521"/>
    <cellStyle name="SAPBEXexcBad7 14" xfId="3431"/>
    <cellStyle name="SAPBEXexcBad7 14 2" xfId="5969"/>
    <cellStyle name="SAPBEXexcBad7 14 3" xfId="9349"/>
    <cellStyle name="SAPBEXexcBad7 14 4" xfId="11160"/>
    <cellStyle name="SAPBEXexcBad7 14 5" xfId="13556"/>
    <cellStyle name="SAPBEXexcBad7 14 6" xfId="16391"/>
    <cellStyle name="SAPBEXexcBad7 14 7" xfId="18252"/>
    <cellStyle name="SAPBEXexcBad7 14 8" xfId="21087"/>
    <cellStyle name="SAPBEXexcBad7 14 9" xfId="22833"/>
    <cellStyle name="SAPBEXexcBad7 15" xfId="3657"/>
    <cellStyle name="SAPBEXexcBad7 15 2" xfId="6195"/>
    <cellStyle name="SAPBEXexcBad7 15 3" xfId="8452"/>
    <cellStyle name="SAPBEXexcBad7 15 4" xfId="11880"/>
    <cellStyle name="SAPBEXexcBad7 15 5" xfId="14345"/>
    <cellStyle name="SAPBEXexcBad7 15 6" xfId="16239"/>
    <cellStyle name="SAPBEXexcBad7 15 7" xfId="19041"/>
    <cellStyle name="SAPBEXexcBad7 15 8" xfId="20935"/>
    <cellStyle name="SAPBEXexcBad7 15 9" xfId="23556"/>
    <cellStyle name="SAPBEXexcBad7 16" xfId="3719"/>
    <cellStyle name="SAPBEXexcBad7 16 2" xfId="6257"/>
    <cellStyle name="SAPBEXexcBad7 16 3" xfId="8414"/>
    <cellStyle name="SAPBEXexcBad7 16 4" xfId="11174"/>
    <cellStyle name="SAPBEXexcBad7 16 5" xfId="13571"/>
    <cellStyle name="SAPBEXexcBad7 16 6" xfId="16057"/>
    <cellStyle name="SAPBEXexcBad7 16 7" xfId="18267"/>
    <cellStyle name="SAPBEXexcBad7 16 8" xfId="20753"/>
    <cellStyle name="SAPBEXexcBad7 16 9" xfId="22847"/>
    <cellStyle name="SAPBEXexcBad7 17" xfId="3470"/>
    <cellStyle name="SAPBEXexcBad7 17 2" xfId="6008"/>
    <cellStyle name="SAPBEXexcBad7 17 3" xfId="9935"/>
    <cellStyle name="SAPBEXexcBad7 17 4" xfId="12304"/>
    <cellStyle name="SAPBEXexcBad7 17 5" xfId="12316"/>
    <cellStyle name="SAPBEXexcBad7 17 6" xfId="16481"/>
    <cellStyle name="SAPBEXexcBad7 17 7" xfId="17012"/>
    <cellStyle name="SAPBEXexcBad7 17 8" xfId="21177"/>
    <cellStyle name="SAPBEXexcBad7 17 9" xfId="21707"/>
    <cellStyle name="SAPBEXexcBad7 18" xfId="3626"/>
    <cellStyle name="SAPBEXexcBad7 18 2" xfId="6164"/>
    <cellStyle name="SAPBEXexcBad7 18 3" xfId="9491"/>
    <cellStyle name="SAPBEXexcBad7 18 4" xfId="10257"/>
    <cellStyle name="SAPBEXexcBad7 18 5" xfId="12565"/>
    <cellStyle name="SAPBEXexcBad7 18 6" xfId="13914"/>
    <cellStyle name="SAPBEXexcBad7 18 7" xfId="17261"/>
    <cellStyle name="SAPBEXexcBad7 18 8" xfId="18610"/>
    <cellStyle name="SAPBEXexcBad7 18 9" xfId="21926"/>
    <cellStyle name="SAPBEXexcBad7 19" xfId="3898"/>
    <cellStyle name="SAPBEXexcBad7 19 2" xfId="6436"/>
    <cellStyle name="SAPBEXexcBad7 19 3" xfId="9859"/>
    <cellStyle name="SAPBEXexcBad7 19 4" xfId="10814"/>
    <cellStyle name="SAPBEXexcBad7 19 5" xfId="13177"/>
    <cellStyle name="SAPBEXexcBad7 19 6" xfId="16817"/>
    <cellStyle name="SAPBEXexcBad7 19 7" xfId="17873"/>
    <cellStyle name="SAPBEXexcBad7 19 8" xfId="21513"/>
    <cellStyle name="SAPBEXexcBad7 19 9" xfId="22485"/>
    <cellStyle name="SAPBEXexcBad7 2" xfId="3065"/>
    <cellStyle name="SAPBEXexcBad7 2 2" xfId="5603"/>
    <cellStyle name="SAPBEXexcBad7 2 3" xfId="9738"/>
    <cellStyle name="SAPBEXexcBad7 2 4" xfId="11176"/>
    <cellStyle name="SAPBEXexcBad7 2 5" xfId="13573"/>
    <cellStyle name="SAPBEXexcBad7 2 6" xfId="15858"/>
    <cellStyle name="SAPBEXexcBad7 2 7" xfId="18269"/>
    <cellStyle name="SAPBEXexcBad7 2 8" xfId="20554"/>
    <cellStyle name="SAPBEXexcBad7 2 9" xfId="22849"/>
    <cellStyle name="SAPBEXexcBad7 20" xfId="3941"/>
    <cellStyle name="SAPBEXexcBad7 20 2" xfId="6479"/>
    <cellStyle name="SAPBEXexcBad7 20 3" xfId="8261"/>
    <cellStyle name="SAPBEXexcBad7 20 4" xfId="10885"/>
    <cellStyle name="SAPBEXexcBad7 20 5" xfId="13252"/>
    <cellStyle name="SAPBEXexcBad7 20 6" xfId="15027"/>
    <cellStyle name="SAPBEXexcBad7 20 7" xfId="17948"/>
    <cellStyle name="SAPBEXexcBad7 20 8" xfId="19723"/>
    <cellStyle name="SAPBEXexcBad7 20 9" xfId="22556"/>
    <cellStyle name="SAPBEXexcBad7 21" xfId="3979"/>
    <cellStyle name="SAPBEXexcBad7 21 2" xfId="6517"/>
    <cellStyle name="SAPBEXexcBad7 21 3" xfId="9574"/>
    <cellStyle name="SAPBEXexcBad7 21 4" xfId="11156"/>
    <cellStyle name="SAPBEXexcBad7 21 5" xfId="13552"/>
    <cellStyle name="SAPBEXexcBad7 21 6" xfId="15142"/>
    <cellStyle name="SAPBEXexcBad7 21 7" xfId="18248"/>
    <cellStyle name="SAPBEXexcBad7 21 8" xfId="19838"/>
    <cellStyle name="SAPBEXexcBad7 21 9" xfId="22829"/>
    <cellStyle name="SAPBEXexcBad7 22" xfId="3958"/>
    <cellStyle name="SAPBEXexcBad7 22 2" xfId="6496"/>
    <cellStyle name="SAPBEXexcBad7 22 3" xfId="7946"/>
    <cellStyle name="SAPBEXexcBad7 22 4" xfId="12082"/>
    <cellStyle name="SAPBEXexcBad7 22 5" xfId="14562"/>
    <cellStyle name="SAPBEXexcBad7 22 6" xfId="15649"/>
    <cellStyle name="SAPBEXexcBad7 22 7" xfId="19258"/>
    <cellStyle name="SAPBEXexcBad7 22 8" xfId="20345"/>
    <cellStyle name="SAPBEXexcBad7 22 9" xfId="23754"/>
    <cellStyle name="SAPBEXexcBad7 23" xfId="3937"/>
    <cellStyle name="SAPBEXexcBad7 23 2" xfId="6475"/>
    <cellStyle name="SAPBEXexcBad7 23 3" xfId="9105"/>
    <cellStyle name="SAPBEXexcBad7 23 4" xfId="11401"/>
    <cellStyle name="SAPBEXexcBad7 23 5" xfId="13816"/>
    <cellStyle name="SAPBEXexcBad7 23 6" xfId="15048"/>
    <cellStyle name="SAPBEXexcBad7 23 7" xfId="18512"/>
    <cellStyle name="SAPBEXexcBad7 23 8" xfId="19744"/>
    <cellStyle name="SAPBEXexcBad7 23 9" xfId="23075"/>
    <cellStyle name="SAPBEXexcBad7 24" xfId="4132"/>
    <cellStyle name="SAPBEXexcBad7 24 2" xfId="6670"/>
    <cellStyle name="SAPBEXexcBad7 24 3" xfId="8453"/>
    <cellStyle name="SAPBEXexcBad7 24 4" xfId="10360"/>
    <cellStyle name="SAPBEXexcBad7 24 5" xfId="12682"/>
    <cellStyle name="SAPBEXexcBad7 24 6" xfId="15045"/>
    <cellStyle name="SAPBEXexcBad7 24 7" xfId="17378"/>
    <cellStyle name="SAPBEXexcBad7 24 8" xfId="19741"/>
    <cellStyle name="SAPBEXexcBad7 24 9" xfId="22031"/>
    <cellStyle name="SAPBEXexcBad7 25" xfId="4175"/>
    <cellStyle name="SAPBEXexcBad7 25 2" xfId="6713"/>
    <cellStyle name="SAPBEXexcBad7 25 3" xfId="9715"/>
    <cellStyle name="SAPBEXexcBad7 25 4" xfId="10728"/>
    <cellStyle name="SAPBEXexcBad7 25 5" xfId="13083"/>
    <cellStyle name="SAPBEXexcBad7 25 6" xfId="16857"/>
    <cellStyle name="SAPBEXexcBad7 25 7" xfId="17779"/>
    <cellStyle name="SAPBEXexcBad7 25 8" xfId="21553"/>
    <cellStyle name="SAPBEXexcBad7 25 9" xfId="22401"/>
    <cellStyle name="SAPBEXexcBad7 26" xfId="4207"/>
    <cellStyle name="SAPBEXexcBad7 26 2" xfId="6745"/>
    <cellStyle name="SAPBEXexcBad7 26 3" xfId="9090"/>
    <cellStyle name="SAPBEXexcBad7 26 4" xfId="10887"/>
    <cellStyle name="SAPBEXexcBad7 26 5" xfId="13255"/>
    <cellStyle name="SAPBEXexcBad7 26 6" xfId="15336"/>
    <cellStyle name="SAPBEXexcBad7 26 7" xfId="17951"/>
    <cellStyle name="SAPBEXexcBad7 26 8" xfId="20032"/>
    <cellStyle name="SAPBEXexcBad7 26 9" xfId="22558"/>
    <cellStyle name="SAPBEXexcBad7 27" xfId="4260"/>
    <cellStyle name="SAPBEXexcBad7 27 2" xfId="6798"/>
    <cellStyle name="SAPBEXexcBad7 27 3" xfId="8586"/>
    <cellStyle name="SAPBEXexcBad7 27 4" xfId="9302"/>
    <cellStyle name="SAPBEXexcBad7 27 5" xfId="13307"/>
    <cellStyle name="SAPBEXexcBad7 27 6" xfId="15318"/>
    <cellStyle name="SAPBEXexcBad7 27 7" xfId="18003"/>
    <cellStyle name="SAPBEXexcBad7 27 8" xfId="20014"/>
    <cellStyle name="SAPBEXexcBad7 27 9" xfId="22607"/>
    <cellStyle name="SAPBEXexcBad7 28" xfId="4303"/>
    <cellStyle name="SAPBEXexcBad7 28 2" xfId="6841"/>
    <cellStyle name="SAPBEXexcBad7 28 3" xfId="8475"/>
    <cellStyle name="SAPBEXexcBad7 28 4" xfId="11420"/>
    <cellStyle name="SAPBEXexcBad7 28 5" xfId="13837"/>
    <cellStyle name="SAPBEXexcBad7 28 6" xfId="15543"/>
    <cellStyle name="SAPBEXexcBad7 28 7" xfId="18533"/>
    <cellStyle name="SAPBEXexcBad7 28 8" xfId="20239"/>
    <cellStyle name="SAPBEXexcBad7 28 9" xfId="23094"/>
    <cellStyle name="SAPBEXexcBad7 29" xfId="4346"/>
    <cellStyle name="SAPBEXexcBad7 29 2" xfId="6884"/>
    <cellStyle name="SAPBEXexcBad7 29 3" xfId="9932"/>
    <cellStyle name="SAPBEXexcBad7 29 4" xfId="11756"/>
    <cellStyle name="SAPBEXexcBad7 29 5" xfId="14207"/>
    <cellStyle name="SAPBEXexcBad7 29 6" xfId="15184"/>
    <cellStyle name="SAPBEXexcBad7 29 7" xfId="18903"/>
    <cellStyle name="SAPBEXexcBad7 29 8" xfId="19880"/>
    <cellStyle name="SAPBEXexcBad7 29 9" xfId="23430"/>
    <cellStyle name="SAPBEXexcBad7 3" xfId="3031"/>
    <cellStyle name="SAPBEXexcBad7 3 2" xfId="5570"/>
    <cellStyle name="SAPBEXexcBad7 3 3" xfId="8656"/>
    <cellStyle name="SAPBEXexcBad7 3 4" xfId="8638"/>
    <cellStyle name="SAPBEXexcBad7 3 5" xfId="12520"/>
    <cellStyle name="SAPBEXexcBad7 3 6" xfId="15139"/>
    <cellStyle name="SAPBEXexcBad7 3 7" xfId="17216"/>
    <cellStyle name="SAPBEXexcBad7 3 8" xfId="19835"/>
    <cellStyle name="SAPBEXexcBad7 3 9" xfId="21887"/>
    <cellStyle name="SAPBEXexcBad7 30" xfId="4389"/>
    <cellStyle name="SAPBEXexcBad7 30 2" xfId="6927"/>
    <cellStyle name="SAPBEXexcBad7 30 3" xfId="9128"/>
    <cellStyle name="SAPBEXexcBad7 30 4" xfId="10974"/>
    <cellStyle name="SAPBEXexcBad7 30 5" xfId="13346"/>
    <cellStyle name="SAPBEXexcBad7 30 6" xfId="16760"/>
    <cellStyle name="SAPBEXexcBad7 30 7" xfId="18042"/>
    <cellStyle name="SAPBEXexcBad7 30 8" xfId="21456"/>
    <cellStyle name="SAPBEXexcBad7 30 9" xfId="22645"/>
    <cellStyle name="SAPBEXexcBad7 31" xfId="4432"/>
    <cellStyle name="SAPBEXexcBad7 31 2" xfId="6970"/>
    <cellStyle name="SAPBEXexcBad7 31 3" xfId="8229"/>
    <cellStyle name="SAPBEXexcBad7 31 4" xfId="11152"/>
    <cellStyle name="SAPBEXexcBad7 31 5" xfId="13302"/>
    <cellStyle name="SAPBEXexcBad7 31 6" xfId="16072"/>
    <cellStyle name="SAPBEXexcBad7 31 7" xfId="17998"/>
    <cellStyle name="SAPBEXexcBad7 31 8" xfId="20768"/>
    <cellStyle name="SAPBEXexcBad7 31 9" xfId="22603"/>
    <cellStyle name="SAPBEXexcBad7 32" xfId="4192"/>
    <cellStyle name="SAPBEXexcBad7 32 2" xfId="6730"/>
    <cellStyle name="SAPBEXexcBad7 32 3" xfId="10172"/>
    <cellStyle name="SAPBEXexcBad7 32 4" xfId="10754"/>
    <cellStyle name="SAPBEXexcBad7 32 5" xfId="13109"/>
    <cellStyle name="SAPBEXexcBad7 32 6" xfId="15308"/>
    <cellStyle name="SAPBEXexcBad7 32 7" xfId="17805"/>
    <cellStyle name="SAPBEXexcBad7 32 8" xfId="20004"/>
    <cellStyle name="SAPBEXexcBad7 32 9" xfId="22426"/>
    <cellStyle name="SAPBEXexcBad7 33" xfId="4274"/>
    <cellStyle name="SAPBEXexcBad7 33 2" xfId="6812"/>
    <cellStyle name="SAPBEXexcBad7 33 3" xfId="8376"/>
    <cellStyle name="SAPBEXexcBad7 33 4" xfId="11666"/>
    <cellStyle name="SAPBEXexcBad7 33 5" xfId="14113"/>
    <cellStyle name="SAPBEXexcBad7 33 6" xfId="15698"/>
    <cellStyle name="SAPBEXexcBad7 33 7" xfId="18809"/>
    <cellStyle name="SAPBEXexcBad7 33 8" xfId="20394"/>
    <cellStyle name="SAPBEXexcBad7 33 9" xfId="23341"/>
    <cellStyle name="SAPBEXexcBad7 34" xfId="4525"/>
    <cellStyle name="SAPBEXexcBad7 34 2" xfId="7063"/>
    <cellStyle name="SAPBEXexcBad7 34 3" xfId="10167"/>
    <cellStyle name="SAPBEXexcBad7 34 4" xfId="11043"/>
    <cellStyle name="SAPBEXexcBad7 34 5" xfId="13427"/>
    <cellStyle name="SAPBEXexcBad7 34 6" xfId="15795"/>
    <cellStyle name="SAPBEXexcBad7 34 7" xfId="18123"/>
    <cellStyle name="SAPBEXexcBad7 34 8" xfId="20491"/>
    <cellStyle name="SAPBEXexcBad7 34 9" xfId="22716"/>
    <cellStyle name="SAPBEXexcBad7 35" xfId="4604"/>
    <cellStyle name="SAPBEXexcBad7 35 2" xfId="7142"/>
    <cellStyle name="SAPBEXexcBad7 35 3" xfId="8570"/>
    <cellStyle name="SAPBEXexcBad7 35 4" xfId="12199"/>
    <cellStyle name="SAPBEXexcBad7 35 5" xfId="14681"/>
    <cellStyle name="SAPBEXexcBad7 35 6" xfId="16717"/>
    <cellStyle name="SAPBEXexcBad7 35 7" xfId="19377"/>
    <cellStyle name="SAPBEXexcBad7 35 8" xfId="21413"/>
    <cellStyle name="SAPBEXexcBad7 35 9" xfId="23868"/>
    <cellStyle name="SAPBEXexcBad7 36" xfId="4647"/>
    <cellStyle name="SAPBEXexcBad7 36 2" xfId="7185"/>
    <cellStyle name="SAPBEXexcBad7 36 3" xfId="9979"/>
    <cellStyle name="SAPBEXexcBad7 36 4" xfId="11573"/>
    <cellStyle name="SAPBEXexcBad7 36 5" xfId="13711"/>
    <cellStyle name="SAPBEXexcBad7 36 6" xfId="15873"/>
    <cellStyle name="SAPBEXexcBad7 36 7" xfId="18407"/>
    <cellStyle name="SAPBEXexcBad7 36 8" xfId="20569"/>
    <cellStyle name="SAPBEXexcBad7 36 9" xfId="22978"/>
    <cellStyle name="SAPBEXexcBad7 37" xfId="4689"/>
    <cellStyle name="SAPBEXexcBad7 37 2" xfId="7227"/>
    <cellStyle name="SAPBEXexcBad7 37 3" xfId="9850"/>
    <cellStyle name="SAPBEXexcBad7 37 4" xfId="10683"/>
    <cellStyle name="SAPBEXexcBad7 37 5" xfId="13034"/>
    <cellStyle name="SAPBEXexcBad7 37 6" xfId="13100"/>
    <cellStyle name="SAPBEXexcBad7 37 7" xfId="17730"/>
    <cellStyle name="SAPBEXexcBad7 37 8" xfId="17796"/>
    <cellStyle name="SAPBEXexcBad7 37 9" xfId="22356"/>
    <cellStyle name="SAPBEXexcBad7 38" xfId="4727"/>
    <cellStyle name="SAPBEXexcBad7 38 2" xfId="7265"/>
    <cellStyle name="SAPBEXexcBad7 38 3" xfId="8286"/>
    <cellStyle name="SAPBEXexcBad7 38 4" xfId="11869"/>
    <cellStyle name="SAPBEXexcBad7 38 5" xfId="14333"/>
    <cellStyle name="SAPBEXexcBad7 38 6" xfId="16494"/>
    <cellStyle name="SAPBEXexcBad7 38 7" xfId="19029"/>
    <cellStyle name="SAPBEXexcBad7 38 8" xfId="21190"/>
    <cellStyle name="SAPBEXexcBad7 38 9" xfId="23545"/>
    <cellStyle name="SAPBEXexcBad7 39" xfId="4794"/>
    <cellStyle name="SAPBEXexcBad7 39 2" xfId="7332"/>
    <cellStyle name="SAPBEXexcBad7 39 3" xfId="9285"/>
    <cellStyle name="SAPBEXexcBad7 39 4" xfId="11216"/>
    <cellStyle name="SAPBEXexcBad7 39 5" xfId="13619"/>
    <cellStyle name="SAPBEXexcBad7 39 6" xfId="15573"/>
    <cellStyle name="SAPBEXexcBad7 39 7" xfId="18315"/>
    <cellStyle name="SAPBEXexcBad7 39 8" xfId="20269"/>
    <cellStyle name="SAPBEXexcBad7 39 9" xfId="22891"/>
    <cellStyle name="SAPBEXexcBad7 4" xfId="3163"/>
    <cellStyle name="SAPBEXexcBad7 4 2" xfId="5701"/>
    <cellStyle name="SAPBEXexcBad7 4 3" xfId="8876"/>
    <cellStyle name="SAPBEXexcBad7 4 4" xfId="11926"/>
    <cellStyle name="SAPBEXexcBad7 4 5" xfId="14399"/>
    <cellStyle name="SAPBEXexcBad7 4 6" xfId="15374"/>
    <cellStyle name="SAPBEXexcBad7 4 7" xfId="19095"/>
    <cellStyle name="SAPBEXexcBad7 4 8" xfId="20070"/>
    <cellStyle name="SAPBEXexcBad7 4 9" xfId="23601"/>
    <cellStyle name="SAPBEXexcBad7 40" xfId="4837"/>
    <cellStyle name="SAPBEXexcBad7 40 2" xfId="7375"/>
    <cellStyle name="SAPBEXexcBad7 40 3" xfId="8888"/>
    <cellStyle name="SAPBEXexcBad7 40 4" xfId="12062"/>
    <cellStyle name="SAPBEXexcBad7 40 5" xfId="14542"/>
    <cellStyle name="SAPBEXexcBad7 40 6" xfId="14283"/>
    <cellStyle name="SAPBEXexcBad7 40 7" xfId="19238"/>
    <cellStyle name="SAPBEXexcBad7 40 8" xfId="18979"/>
    <cellStyle name="SAPBEXexcBad7 40 9" xfId="23734"/>
    <cellStyle name="SAPBEXexcBad7 41" xfId="4746"/>
    <cellStyle name="SAPBEXexcBad7 41 2" xfId="7284"/>
    <cellStyle name="SAPBEXexcBad7 41 3" xfId="9368"/>
    <cellStyle name="SAPBEXexcBad7 41 4" xfId="11204"/>
    <cellStyle name="SAPBEXexcBad7 41 5" xfId="13605"/>
    <cellStyle name="SAPBEXexcBad7 41 6" xfId="16628"/>
    <cellStyle name="SAPBEXexcBad7 41 7" xfId="18301"/>
    <cellStyle name="SAPBEXexcBad7 41 8" xfId="21324"/>
    <cellStyle name="SAPBEXexcBad7 41 9" xfId="22879"/>
    <cellStyle name="SAPBEXexcBad7 42" xfId="4564"/>
    <cellStyle name="SAPBEXexcBad7 42 2" xfId="7102"/>
    <cellStyle name="SAPBEXexcBad7 42 3" xfId="9234"/>
    <cellStyle name="SAPBEXexcBad7 42 4" xfId="8304"/>
    <cellStyle name="SAPBEXexcBad7 42 5" xfId="12444"/>
    <cellStyle name="SAPBEXexcBad7 42 6" xfId="15979"/>
    <cellStyle name="SAPBEXexcBad7 42 7" xfId="17140"/>
    <cellStyle name="SAPBEXexcBad7 42 8" xfId="20675"/>
    <cellStyle name="SAPBEXexcBad7 42 9" xfId="21823"/>
    <cellStyle name="SAPBEXexcBad7 43" xfId="4948"/>
    <cellStyle name="SAPBEXexcBad7 43 2" xfId="7486"/>
    <cellStyle name="SAPBEXexcBad7 43 3" xfId="9142"/>
    <cellStyle name="SAPBEXexcBad7 43 4" xfId="11143"/>
    <cellStyle name="SAPBEXexcBad7 43 5" xfId="13539"/>
    <cellStyle name="SAPBEXexcBad7 43 6" xfId="12351"/>
    <cellStyle name="SAPBEXexcBad7 43 7" xfId="18235"/>
    <cellStyle name="SAPBEXexcBad7 43 8" xfId="17047"/>
    <cellStyle name="SAPBEXexcBad7 43 9" xfId="22816"/>
    <cellStyle name="SAPBEXexcBad7 44" xfId="4996"/>
    <cellStyle name="SAPBEXexcBad7 44 2" xfId="7534"/>
    <cellStyle name="SAPBEXexcBad7 44 3" xfId="9502"/>
    <cellStyle name="SAPBEXexcBad7 44 4" xfId="10689"/>
    <cellStyle name="SAPBEXexcBad7 44 5" xfId="13041"/>
    <cellStyle name="SAPBEXexcBad7 44 6" xfId="16440"/>
    <cellStyle name="SAPBEXexcBad7 44 7" xfId="17737"/>
    <cellStyle name="SAPBEXexcBad7 44 8" xfId="21136"/>
    <cellStyle name="SAPBEXexcBad7 44 9" xfId="22362"/>
    <cellStyle name="SAPBEXexcBad7 45" xfId="5033"/>
    <cellStyle name="SAPBEXexcBad7 45 2" xfId="7571"/>
    <cellStyle name="SAPBEXexcBad7 45 3" xfId="8118"/>
    <cellStyle name="SAPBEXexcBad7 45 4" xfId="8694"/>
    <cellStyle name="SAPBEXexcBad7 45 5" xfId="12381"/>
    <cellStyle name="SAPBEXexcBad7 45 6" xfId="16677"/>
    <cellStyle name="SAPBEXexcBad7 45 7" xfId="17077"/>
    <cellStyle name="SAPBEXexcBad7 45 8" xfId="21373"/>
    <cellStyle name="SAPBEXexcBad7 45 9" xfId="21766"/>
    <cellStyle name="SAPBEXexcBad7 46" xfId="5064"/>
    <cellStyle name="SAPBEXexcBad7 46 2" xfId="7602"/>
    <cellStyle name="SAPBEXexcBad7 46 3" xfId="9012"/>
    <cellStyle name="SAPBEXexcBad7 46 4" xfId="10504"/>
    <cellStyle name="SAPBEXexcBad7 46 5" xfId="12842"/>
    <cellStyle name="SAPBEXexcBad7 46 6" xfId="15666"/>
    <cellStyle name="SAPBEXexcBad7 46 7" xfId="17538"/>
    <cellStyle name="SAPBEXexcBad7 46 8" xfId="20362"/>
    <cellStyle name="SAPBEXexcBad7 46 9" xfId="22175"/>
    <cellStyle name="SAPBEXexcBad7 47" xfId="5094"/>
    <cellStyle name="SAPBEXexcBad7 47 2" xfId="7632"/>
    <cellStyle name="SAPBEXexcBad7 47 3" xfId="8039"/>
    <cellStyle name="SAPBEXexcBad7 47 4" xfId="10281"/>
    <cellStyle name="SAPBEXexcBad7 47 5" xfId="12592"/>
    <cellStyle name="SAPBEXexcBad7 47 6" xfId="13869"/>
    <cellStyle name="SAPBEXexcBad7 47 7" xfId="17288"/>
    <cellStyle name="SAPBEXexcBad7 47 8" xfId="18565"/>
    <cellStyle name="SAPBEXexcBad7 47 9" xfId="21951"/>
    <cellStyle name="SAPBEXexcBad7 48" xfId="5127"/>
    <cellStyle name="SAPBEXexcBad7 48 2" xfId="7665"/>
    <cellStyle name="SAPBEXexcBad7 48 3" xfId="8738"/>
    <cellStyle name="SAPBEXexcBad7 48 4" xfId="11351"/>
    <cellStyle name="SAPBEXexcBad7 48 5" xfId="13763"/>
    <cellStyle name="SAPBEXexcBad7 48 6" xfId="15042"/>
    <cellStyle name="SAPBEXexcBad7 48 7" xfId="18459"/>
    <cellStyle name="SAPBEXexcBad7 48 8" xfId="19738"/>
    <cellStyle name="SAPBEXexcBad7 48 9" xfId="23025"/>
    <cellStyle name="SAPBEXexcBad7 49" xfId="5196"/>
    <cellStyle name="SAPBEXexcBad7 49 2" xfId="7735"/>
    <cellStyle name="SAPBEXexcBad7 49 3" xfId="5491"/>
    <cellStyle name="SAPBEXexcBad7 49 4" xfId="10720"/>
    <cellStyle name="SAPBEXexcBad7 49 5" xfId="13075"/>
    <cellStyle name="SAPBEXexcBad7 49 6" xfId="16795"/>
    <cellStyle name="SAPBEXexcBad7 49 7" xfId="17771"/>
    <cellStyle name="SAPBEXexcBad7 49 8" xfId="21491"/>
    <cellStyle name="SAPBEXexcBad7 49 9" xfId="22393"/>
    <cellStyle name="SAPBEXexcBad7 5" xfId="3206"/>
    <cellStyle name="SAPBEXexcBad7 5 2" xfId="5744"/>
    <cellStyle name="SAPBEXexcBad7 5 3" xfId="8581"/>
    <cellStyle name="SAPBEXexcBad7 5 4" xfId="11340"/>
    <cellStyle name="SAPBEXexcBad7 5 5" xfId="13750"/>
    <cellStyle name="SAPBEXexcBad7 5 6" xfId="13941"/>
    <cellStyle name="SAPBEXexcBad7 5 7" xfId="18446"/>
    <cellStyle name="SAPBEXexcBad7 5 8" xfId="18637"/>
    <cellStyle name="SAPBEXexcBad7 5 9" xfId="23014"/>
    <cellStyle name="SAPBEXexcBad7 50" xfId="5182"/>
    <cellStyle name="SAPBEXexcBad7 50 2" xfId="9628"/>
    <cellStyle name="SAPBEXexcBad7 50 3" xfId="11240"/>
    <cellStyle name="SAPBEXexcBad7 50 4" xfId="13645"/>
    <cellStyle name="SAPBEXexcBad7 50 5" xfId="12610"/>
    <cellStyle name="SAPBEXexcBad7 50 6" xfId="18341"/>
    <cellStyle name="SAPBEXexcBad7 50 7" xfId="17306"/>
    <cellStyle name="SAPBEXexcBad7 50 8" xfId="22914"/>
    <cellStyle name="SAPBEXexcBad7 51" xfId="8046"/>
    <cellStyle name="SAPBEXexcBad7 52" xfId="10447"/>
    <cellStyle name="SAPBEXexcBad7 53" xfId="12774"/>
    <cellStyle name="SAPBEXexcBad7 54" xfId="15281"/>
    <cellStyle name="SAPBEXexcBad7 55" xfId="17470"/>
    <cellStyle name="SAPBEXexcBad7 56" xfId="19977"/>
    <cellStyle name="SAPBEXexcBad7 57" xfId="22118"/>
    <cellStyle name="SAPBEXexcBad7 6" xfId="3249"/>
    <cellStyle name="SAPBEXexcBad7 6 2" xfId="5787"/>
    <cellStyle name="SAPBEXexcBad7 6 3" xfId="9195"/>
    <cellStyle name="SAPBEXexcBad7 6 4" xfId="10057"/>
    <cellStyle name="SAPBEXexcBad7 6 5" xfId="14923"/>
    <cellStyle name="SAPBEXexcBad7 6 6" xfId="15556"/>
    <cellStyle name="SAPBEXexcBad7 6 7" xfId="19619"/>
    <cellStyle name="SAPBEXexcBad7 6 8" xfId="20252"/>
    <cellStyle name="SAPBEXexcBad7 6 9" xfId="24086"/>
    <cellStyle name="SAPBEXexcBad7 7" xfId="3292"/>
    <cellStyle name="SAPBEXexcBad7 7 2" xfId="5830"/>
    <cellStyle name="SAPBEXexcBad7 7 3" xfId="7769"/>
    <cellStyle name="SAPBEXexcBad7 7 4" xfId="10883"/>
    <cellStyle name="SAPBEXexcBad7 7 5" xfId="13250"/>
    <cellStyle name="SAPBEXexcBad7 7 6" xfId="15716"/>
    <cellStyle name="SAPBEXexcBad7 7 7" xfId="17946"/>
    <cellStyle name="SAPBEXexcBad7 7 8" xfId="20412"/>
    <cellStyle name="SAPBEXexcBad7 7 9" xfId="22554"/>
    <cellStyle name="SAPBEXexcBad7 8" xfId="3335"/>
    <cellStyle name="SAPBEXexcBad7 8 2" xfId="5873"/>
    <cellStyle name="SAPBEXexcBad7 8 3" xfId="9953"/>
    <cellStyle name="SAPBEXexcBad7 8 4" xfId="11131"/>
    <cellStyle name="SAPBEXexcBad7 8 5" xfId="13527"/>
    <cellStyle name="SAPBEXexcBad7 8 6" xfId="15224"/>
    <cellStyle name="SAPBEXexcBad7 8 7" xfId="18223"/>
    <cellStyle name="SAPBEXexcBad7 8 8" xfId="19920"/>
    <cellStyle name="SAPBEXexcBad7 8 9" xfId="22804"/>
    <cellStyle name="SAPBEXexcBad7 9" xfId="3378"/>
    <cellStyle name="SAPBEXexcBad7 9 2" xfId="5916"/>
    <cellStyle name="SAPBEXexcBad7 9 3" xfId="10128"/>
    <cellStyle name="SAPBEXexcBad7 9 4" xfId="12096"/>
    <cellStyle name="SAPBEXexcBad7 9 5" xfId="14825"/>
    <cellStyle name="SAPBEXexcBad7 9 6" xfId="16127"/>
    <cellStyle name="SAPBEXexcBad7 9 7" xfId="19521"/>
    <cellStyle name="SAPBEXexcBad7 9 8" xfId="20823"/>
    <cellStyle name="SAPBEXexcBad7 9 9" xfId="24008"/>
    <cellStyle name="SAPBEXexcBad8" xfId="2947"/>
    <cellStyle name="SAPBEXexcBad8 10" xfId="3411"/>
    <cellStyle name="SAPBEXexcBad8 10 2" xfId="5949"/>
    <cellStyle name="SAPBEXexcBad8 10 3" xfId="9160"/>
    <cellStyle name="SAPBEXexcBad8 10 4" xfId="12292"/>
    <cellStyle name="SAPBEXexcBad8 10 5" xfId="14157"/>
    <cellStyle name="SAPBEXexcBad8 10 6" xfId="16268"/>
    <cellStyle name="SAPBEXexcBad8 10 7" xfId="18853"/>
    <cellStyle name="SAPBEXexcBad8 10 8" xfId="20964"/>
    <cellStyle name="SAPBEXexcBad8 10 9" xfId="23382"/>
    <cellStyle name="SAPBEXexcBad8 11" xfId="3458"/>
    <cellStyle name="SAPBEXexcBad8 11 2" xfId="5996"/>
    <cellStyle name="SAPBEXexcBad8 11 3" xfId="8997"/>
    <cellStyle name="SAPBEXexcBad8 11 4" xfId="11282"/>
    <cellStyle name="SAPBEXexcBad8 11 5" xfId="13688"/>
    <cellStyle name="SAPBEXexcBad8 11 6" xfId="16524"/>
    <cellStyle name="SAPBEXexcBad8 11 7" xfId="18384"/>
    <cellStyle name="SAPBEXexcBad8 11 8" xfId="21220"/>
    <cellStyle name="SAPBEXexcBad8 11 9" xfId="22956"/>
    <cellStyle name="SAPBEXexcBad8 12" xfId="3506"/>
    <cellStyle name="SAPBEXexcBad8 12 2" xfId="6044"/>
    <cellStyle name="SAPBEXexcBad8 12 3" xfId="8176"/>
    <cellStyle name="SAPBEXexcBad8 12 4" xfId="11007"/>
    <cellStyle name="SAPBEXexcBad8 12 5" xfId="13383"/>
    <cellStyle name="SAPBEXexcBad8 12 6" xfId="16147"/>
    <cellStyle name="SAPBEXexcBad8 12 7" xfId="18079"/>
    <cellStyle name="SAPBEXexcBad8 12 8" xfId="20843"/>
    <cellStyle name="SAPBEXexcBad8 12 9" xfId="22680"/>
    <cellStyle name="SAPBEXexcBad8 13" xfId="3621"/>
    <cellStyle name="SAPBEXexcBad8 13 2" xfId="6159"/>
    <cellStyle name="SAPBEXexcBad8 13 3" xfId="9672"/>
    <cellStyle name="SAPBEXexcBad8 13 4" xfId="10339"/>
    <cellStyle name="SAPBEXexcBad8 13 5" xfId="12659"/>
    <cellStyle name="SAPBEXexcBad8 13 6" xfId="15850"/>
    <cellStyle name="SAPBEXexcBad8 13 7" xfId="17355"/>
    <cellStyle name="SAPBEXexcBad8 13 8" xfId="20546"/>
    <cellStyle name="SAPBEXexcBad8 13 9" xfId="22010"/>
    <cellStyle name="SAPBEXexcBad8 14" xfId="3612"/>
    <cellStyle name="SAPBEXexcBad8 14 2" xfId="6150"/>
    <cellStyle name="SAPBEXexcBad8 14 3" xfId="9272"/>
    <cellStyle name="SAPBEXexcBad8 14 4" xfId="11571"/>
    <cellStyle name="SAPBEXexcBad8 14 5" xfId="14008"/>
    <cellStyle name="SAPBEXexcBad8 14 6" xfId="15738"/>
    <cellStyle name="SAPBEXexcBad8 14 7" xfId="18704"/>
    <cellStyle name="SAPBEXexcBad8 14 8" xfId="20434"/>
    <cellStyle name="SAPBEXexcBad8 14 9" xfId="23245"/>
    <cellStyle name="SAPBEXexcBad8 15" xfId="3659"/>
    <cellStyle name="SAPBEXexcBad8 15 2" xfId="6197"/>
    <cellStyle name="SAPBEXexcBad8 15 3" xfId="10032"/>
    <cellStyle name="SAPBEXexcBad8 15 4" xfId="9954"/>
    <cellStyle name="SAPBEXexcBad8 15 5" xfId="14861"/>
    <cellStyle name="SAPBEXexcBad8 15 6" xfId="16363"/>
    <cellStyle name="SAPBEXexcBad8 15 7" xfId="19557"/>
    <cellStyle name="SAPBEXexcBad8 15 8" xfId="21059"/>
    <cellStyle name="SAPBEXexcBad8 15 9" xfId="24033"/>
    <cellStyle name="SAPBEXexcBad8 16" xfId="3721"/>
    <cellStyle name="SAPBEXexcBad8 16 2" xfId="6259"/>
    <cellStyle name="SAPBEXexcBad8 16 3" xfId="10205"/>
    <cellStyle name="SAPBEXexcBad8 16 4" xfId="10641"/>
    <cellStyle name="SAPBEXexcBad8 16 5" xfId="12990"/>
    <cellStyle name="SAPBEXexcBad8 16 6" xfId="13961"/>
    <cellStyle name="SAPBEXexcBad8 16 7" xfId="17686"/>
    <cellStyle name="SAPBEXexcBad8 16 8" xfId="18657"/>
    <cellStyle name="SAPBEXexcBad8 16 9" xfId="22314"/>
    <cellStyle name="SAPBEXexcBad8 17" xfId="3655"/>
    <cellStyle name="SAPBEXexcBad8 17 2" xfId="6193"/>
    <cellStyle name="SAPBEXexcBad8 17 3" xfId="8716"/>
    <cellStyle name="SAPBEXexcBad8 17 4" xfId="10284"/>
    <cellStyle name="SAPBEXexcBad8 17 5" xfId="12597"/>
    <cellStyle name="SAPBEXexcBad8 17 6" xfId="16241"/>
    <cellStyle name="SAPBEXexcBad8 17 7" xfId="17293"/>
    <cellStyle name="SAPBEXexcBad8 17 8" xfId="20937"/>
    <cellStyle name="SAPBEXexcBad8 17 9" xfId="21954"/>
    <cellStyle name="SAPBEXexcBad8 18" xfId="3833"/>
    <cellStyle name="SAPBEXexcBad8 18 2" xfId="6371"/>
    <cellStyle name="SAPBEXexcBad8 18 3" xfId="8282"/>
    <cellStyle name="SAPBEXexcBad8 18 4" xfId="12138"/>
    <cellStyle name="SAPBEXexcBad8 18 5" xfId="14621"/>
    <cellStyle name="SAPBEXexcBad8 18 6" xfId="15222"/>
    <cellStyle name="SAPBEXexcBad8 18 7" xfId="19317"/>
    <cellStyle name="SAPBEXexcBad8 18 8" xfId="19918"/>
    <cellStyle name="SAPBEXexcBad8 18 9" xfId="23812"/>
    <cellStyle name="SAPBEXexcBad8 19" xfId="3731"/>
    <cellStyle name="SAPBEXexcBad8 19 2" xfId="6269"/>
    <cellStyle name="SAPBEXexcBad8 19 3" xfId="9264"/>
    <cellStyle name="SAPBEXexcBad8 19 4" xfId="12011"/>
    <cellStyle name="SAPBEXexcBad8 19 5" xfId="14491"/>
    <cellStyle name="SAPBEXexcBad8 19 6" xfId="16983"/>
    <cellStyle name="SAPBEXexcBad8 19 7" xfId="19187"/>
    <cellStyle name="SAPBEXexcBad8 19 8" xfId="21679"/>
    <cellStyle name="SAPBEXexcBad8 19 9" xfId="23686"/>
    <cellStyle name="SAPBEXexcBad8 2" xfId="3066"/>
    <cellStyle name="SAPBEXexcBad8 2 2" xfId="5604"/>
    <cellStyle name="SAPBEXexcBad8 2 3" xfId="8504"/>
    <cellStyle name="SAPBEXexcBad8 2 4" xfId="10696"/>
    <cellStyle name="SAPBEXexcBad8 2 5" xfId="13048"/>
    <cellStyle name="SAPBEXexcBad8 2 6" xfId="15628"/>
    <cellStyle name="SAPBEXexcBad8 2 7" xfId="17744"/>
    <cellStyle name="SAPBEXexcBad8 2 8" xfId="20324"/>
    <cellStyle name="SAPBEXexcBad8 2 9" xfId="22369"/>
    <cellStyle name="SAPBEXexcBad8 20" xfId="3931"/>
    <cellStyle name="SAPBEXexcBad8 20 2" xfId="6469"/>
    <cellStyle name="SAPBEXexcBad8 20 3" xfId="9609"/>
    <cellStyle name="SAPBEXexcBad8 20 4" xfId="11414"/>
    <cellStyle name="SAPBEXexcBad8 20 5" xfId="13830"/>
    <cellStyle name="SAPBEXexcBad8 20 6" xfId="15405"/>
    <cellStyle name="SAPBEXexcBad8 20 7" xfId="18526"/>
    <cellStyle name="SAPBEXexcBad8 20 8" xfId="20101"/>
    <cellStyle name="SAPBEXexcBad8 20 9" xfId="23088"/>
    <cellStyle name="SAPBEXexcBad8 21" xfId="3981"/>
    <cellStyle name="SAPBEXexcBad8 21 2" xfId="6519"/>
    <cellStyle name="SAPBEXexcBad8 21 3" xfId="8885"/>
    <cellStyle name="SAPBEXexcBad8 21 4" xfId="10899"/>
    <cellStyle name="SAPBEXexcBad8 21 5" xfId="13268"/>
    <cellStyle name="SAPBEXexcBad8 21 6" xfId="16874"/>
    <cellStyle name="SAPBEXexcBad8 21 7" xfId="17964"/>
    <cellStyle name="SAPBEXexcBad8 21 8" xfId="21570"/>
    <cellStyle name="SAPBEXexcBad8 21 9" xfId="22570"/>
    <cellStyle name="SAPBEXexcBad8 22" xfId="4032"/>
    <cellStyle name="SAPBEXexcBad8 22 2" xfId="6570"/>
    <cellStyle name="SAPBEXexcBad8 22 3" xfId="8644"/>
    <cellStyle name="SAPBEXexcBad8 22 4" xfId="10589"/>
    <cellStyle name="SAPBEXexcBad8 22 5" xfId="12937"/>
    <cellStyle name="SAPBEXexcBad8 22 6" xfId="14244"/>
    <cellStyle name="SAPBEXexcBad8 22 7" xfId="17633"/>
    <cellStyle name="SAPBEXexcBad8 22 8" xfId="18940"/>
    <cellStyle name="SAPBEXexcBad8 22 9" xfId="22262"/>
    <cellStyle name="SAPBEXexcBad8 23" xfId="4078"/>
    <cellStyle name="SAPBEXexcBad8 23 2" xfId="6616"/>
    <cellStyle name="SAPBEXexcBad8 23 3" xfId="9555"/>
    <cellStyle name="SAPBEXexcBad8 23 4" xfId="12087"/>
    <cellStyle name="SAPBEXexcBad8 23 5" xfId="14567"/>
    <cellStyle name="SAPBEXexcBad8 23 6" xfId="15618"/>
    <cellStyle name="SAPBEXexcBad8 23 7" xfId="19263"/>
    <cellStyle name="SAPBEXexcBad8 23 8" xfId="20314"/>
    <cellStyle name="SAPBEXexcBad8 23 9" xfId="23759"/>
    <cellStyle name="SAPBEXexcBad8 24" xfId="4122"/>
    <cellStyle name="SAPBEXexcBad8 24 2" xfId="6660"/>
    <cellStyle name="SAPBEXexcBad8 24 3" xfId="8994"/>
    <cellStyle name="SAPBEXexcBad8 24 4" xfId="11758"/>
    <cellStyle name="SAPBEXexcBad8 24 5" xfId="14209"/>
    <cellStyle name="SAPBEXexcBad8 24 6" xfId="15964"/>
    <cellStyle name="SAPBEXexcBad8 24 7" xfId="18905"/>
    <cellStyle name="SAPBEXexcBad8 24 8" xfId="20660"/>
    <cellStyle name="SAPBEXexcBad8 24 9" xfId="23432"/>
    <cellStyle name="SAPBEXexcBad8 25" xfId="4165"/>
    <cellStyle name="SAPBEXexcBad8 25 2" xfId="6703"/>
    <cellStyle name="SAPBEXexcBad8 25 3" xfId="9066"/>
    <cellStyle name="SAPBEXexcBad8 25 4" xfId="11593"/>
    <cellStyle name="SAPBEXexcBad8 25 5" xfId="14031"/>
    <cellStyle name="SAPBEXexcBad8 25 6" xfId="16500"/>
    <cellStyle name="SAPBEXexcBad8 25 7" xfId="18727"/>
    <cellStyle name="SAPBEXexcBad8 25 8" xfId="21196"/>
    <cellStyle name="SAPBEXexcBad8 25 9" xfId="23267"/>
    <cellStyle name="SAPBEXexcBad8 26" xfId="4218"/>
    <cellStyle name="SAPBEXexcBad8 26 2" xfId="6756"/>
    <cellStyle name="SAPBEXexcBad8 26 3" xfId="8197"/>
    <cellStyle name="SAPBEXexcBad8 26 4" xfId="11644"/>
    <cellStyle name="SAPBEXexcBad8 26 5" xfId="14088"/>
    <cellStyle name="SAPBEXexcBad8 26 6" xfId="15684"/>
    <cellStyle name="SAPBEXexcBad8 26 7" xfId="18784"/>
    <cellStyle name="SAPBEXexcBad8 26 8" xfId="20380"/>
    <cellStyle name="SAPBEXexcBad8 26 9" xfId="23319"/>
    <cellStyle name="SAPBEXexcBad8 27" xfId="4250"/>
    <cellStyle name="SAPBEXexcBad8 27 2" xfId="6788"/>
    <cellStyle name="SAPBEXexcBad8 27 3" xfId="9584"/>
    <cellStyle name="SAPBEXexcBad8 27 4" xfId="11128"/>
    <cellStyle name="SAPBEXexcBad8 27 5" xfId="13523"/>
    <cellStyle name="SAPBEXexcBad8 27 6" xfId="15690"/>
    <cellStyle name="SAPBEXexcBad8 27 7" xfId="18219"/>
    <cellStyle name="SAPBEXexcBad8 27 8" xfId="20386"/>
    <cellStyle name="SAPBEXexcBad8 27 9" xfId="22801"/>
    <cellStyle name="SAPBEXexcBad8 28" xfId="4293"/>
    <cellStyle name="SAPBEXexcBad8 28 2" xfId="6831"/>
    <cellStyle name="SAPBEXexcBad8 28 3" xfId="9230"/>
    <cellStyle name="SAPBEXexcBad8 28 4" xfId="11294"/>
    <cellStyle name="SAPBEXexcBad8 28 5" xfId="13701"/>
    <cellStyle name="SAPBEXexcBad8 28 6" xfId="15009"/>
    <cellStyle name="SAPBEXexcBad8 28 7" xfId="18397"/>
    <cellStyle name="SAPBEXexcBad8 28 8" xfId="19705"/>
    <cellStyle name="SAPBEXexcBad8 28 9" xfId="22968"/>
    <cellStyle name="SAPBEXexcBad8 29" xfId="4336"/>
    <cellStyle name="SAPBEXexcBad8 29 2" xfId="6874"/>
    <cellStyle name="SAPBEXexcBad8 29 3" xfId="10077"/>
    <cellStyle name="SAPBEXexcBad8 29 4" xfId="11385"/>
    <cellStyle name="SAPBEXexcBad8 29 5" xfId="14888"/>
    <cellStyle name="SAPBEXexcBad8 29 6" xfId="15691"/>
    <cellStyle name="SAPBEXexcBad8 29 7" xfId="19584"/>
    <cellStyle name="SAPBEXexcBad8 29 8" xfId="20387"/>
    <cellStyle name="SAPBEXexcBad8 29 9" xfId="24055"/>
    <cellStyle name="SAPBEXexcBad8 3" xfId="3030"/>
    <cellStyle name="SAPBEXexcBad8 3 2" xfId="5569"/>
    <cellStyle name="SAPBEXexcBad8 3 3" xfId="9895"/>
    <cellStyle name="SAPBEXexcBad8 3 4" xfId="10446"/>
    <cellStyle name="SAPBEXexcBad8 3 5" xfId="12773"/>
    <cellStyle name="SAPBEXexcBad8 3 6" xfId="15616"/>
    <cellStyle name="SAPBEXexcBad8 3 7" xfId="17469"/>
    <cellStyle name="SAPBEXexcBad8 3 8" xfId="20312"/>
    <cellStyle name="SAPBEXexcBad8 3 9" xfId="22117"/>
    <cellStyle name="SAPBEXexcBad8 30" xfId="4379"/>
    <cellStyle name="SAPBEXexcBad8 30 2" xfId="6917"/>
    <cellStyle name="SAPBEXexcBad8 30 3" xfId="9137"/>
    <cellStyle name="SAPBEXexcBad8 30 4" xfId="11134"/>
    <cellStyle name="SAPBEXexcBad8 30 5" xfId="13530"/>
    <cellStyle name="SAPBEXexcBad8 30 6" xfId="14138"/>
    <cellStyle name="SAPBEXexcBad8 30 7" xfId="18226"/>
    <cellStyle name="SAPBEXexcBad8 30 8" xfId="18834"/>
    <cellStyle name="SAPBEXexcBad8 30 9" xfId="22807"/>
    <cellStyle name="SAPBEXexcBad8 31" xfId="4422"/>
    <cellStyle name="SAPBEXexcBad8 31 2" xfId="6960"/>
    <cellStyle name="SAPBEXexcBad8 31 3" xfId="9809"/>
    <cellStyle name="SAPBEXexcBad8 31 4" xfId="12247"/>
    <cellStyle name="SAPBEXexcBad8 31 5" xfId="12315"/>
    <cellStyle name="SAPBEXexcBad8 31 6" xfId="15299"/>
    <cellStyle name="SAPBEXexcBad8 31 7" xfId="17011"/>
    <cellStyle name="SAPBEXexcBad8 31 8" xfId="19995"/>
    <cellStyle name="SAPBEXexcBad8 31 9" xfId="21706"/>
    <cellStyle name="SAPBEXexcBad8 32" xfId="4317"/>
    <cellStyle name="SAPBEXexcBad8 32 2" xfId="6855"/>
    <cellStyle name="SAPBEXexcBad8 32 3" xfId="8036"/>
    <cellStyle name="SAPBEXexcBad8 32 4" xfId="12201"/>
    <cellStyle name="SAPBEXexcBad8 32 5" xfId="13857"/>
    <cellStyle name="SAPBEXexcBad8 32 6" xfId="13632"/>
    <cellStyle name="SAPBEXexcBad8 32 7" xfId="18553"/>
    <cellStyle name="SAPBEXexcBad8 32 8" xfId="18328"/>
    <cellStyle name="SAPBEXexcBad8 32 9" xfId="23114"/>
    <cellStyle name="SAPBEXexcBad8 33" xfId="4507"/>
    <cellStyle name="SAPBEXexcBad8 33 2" xfId="7045"/>
    <cellStyle name="SAPBEXexcBad8 33 3" xfId="8090"/>
    <cellStyle name="SAPBEXexcBad8 33 4" xfId="10763"/>
    <cellStyle name="SAPBEXexcBad8 33 5" xfId="13118"/>
    <cellStyle name="SAPBEXexcBad8 33 6" xfId="16012"/>
    <cellStyle name="SAPBEXexcBad8 33 7" xfId="17814"/>
    <cellStyle name="SAPBEXexcBad8 33 8" xfId="20708"/>
    <cellStyle name="SAPBEXexcBad8 33 9" xfId="22435"/>
    <cellStyle name="SAPBEXexcBad8 34" xfId="4502"/>
    <cellStyle name="SAPBEXexcBad8 34 2" xfId="7040"/>
    <cellStyle name="SAPBEXexcBad8 34 3" xfId="9991"/>
    <cellStyle name="SAPBEXexcBad8 34 4" xfId="11574"/>
    <cellStyle name="SAPBEXexcBad8 34 5" xfId="14011"/>
    <cellStyle name="SAPBEXexcBad8 34 6" xfId="15881"/>
    <cellStyle name="SAPBEXexcBad8 34 7" xfId="18707"/>
    <cellStyle name="SAPBEXexcBad8 34 8" xfId="20577"/>
    <cellStyle name="SAPBEXexcBad8 34 9" xfId="23248"/>
    <cellStyle name="SAPBEXexcBad8 35" xfId="4594"/>
    <cellStyle name="SAPBEXexcBad8 35 2" xfId="7132"/>
    <cellStyle name="SAPBEXexcBad8 35 3" xfId="9455"/>
    <cellStyle name="SAPBEXexcBad8 35 4" xfId="10772"/>
    <cellStyle name="SAPBEXexcBad8 35 5" xfId="13127"/>
    <cellStyle name="SAPBEXexcBad8 35 6" xfId="16054"/>
    <cellStyle name="SAPBEXexcBad8 35 7" xfId="17823"/>
    <cellStyle name="SAPBEXexcBad8 35 8" xfId="20750"/>
    <cellStyle name="SAPBEXexcBad8 35 9" xfId="22444"/>
    <cellStyle name="SAPBEXexcBad8 36" xfId="4637"/>
    <cellStyle name="SAPBEXexcBad8 36 2" xfId="7175"/>
    <cellStyle name="SAPBEXexcBad8 36 3" xfId="9425"/>
    <cellStyle name="SAPBEXexcBad8 36 4" xfId="10576"/>
    <cellStyle name="SAPBEXexcBad8 36 5" xfId="12922"/>
    <cellStyle name="SAPBEXexcBad8 36 6" xfId="16577"/>
    <cellStyle name="SAPBEXexcBad8 36 7" xfId="17618"/>
    <cellStyle name="SAPBEXexcBad8 36 8" xfId="21273"/>
    <cellStyle name="SAPBEXexcBad8 36 9" xfId="22248"/>
    <cellStyle name="SAPBEXexcBad8 37" xfId="4680"/>
    <cellStyle name="SAPBEXexcBad8 37 2" xfId="7218"/>
    <cellStyle name="SAPBEXexcBad8 37 3" xfId="5520"/>
    <cellStyle name="SAPBEXexcBad8 37 4" xfId="11995"/>
    <cellStyle name="SAPBEXexcBad8 37 5" xfId="14473"/>
    <cellStyle name="SAPBEXexcBad8 37 6" xfId="15100"/>
    <cellStyle name="SAPBEXexcBad8 37 7" xfId="19169"/>
    <cellStyle name="SAPBEXexcBad8 37 8" xfId="19796"/>
    <cellStyle name="SAPBEXexcBad8 37 9" xfId="23670"/>
    <cellStyle name="SAPBEXexcBad8 38" xfId="4729"/>
    <cellStyle name="SAPBEXexcBad8 38 2" xfId="7267"/>
    <cellStyle name="SAPBEXexcBad8 38 3" xfId="9352"/>
    <cellStyle name="SAPBEXexcBad8 38 4" xfId="11989"/>
    <cellStyle name="SAPBEXexcBad8 38 5" xfId="14467"/>
    <cellStyle name="SAPBEXexcBad8 38 6" xfId="15620"/>
    <cellStyle name="SAPBEXexcBad8 38 7" xfId="19163"/>
    <cellStyle name="SAPBEXexcBad8 38 8" xfId="20316"/>
    <cellStyle name="SAPBEXexcBad8 38 9" xfId="23664"/>
    <cellStyle name="SAPBEXexcBad8 39" xfId="4518"/>
    <cellStyle name="SAPBEXexcBad8 39 2" xfId="7056"/>
    <cellStyle name="SAPBEXexcBad8 39 3" xfId="9484"/>
    <cellStyle name="SAPBEXexcBad8 39 4" xfId="11607"/>
    <cellStyle name="SAPBEXexcBad8 39 5" xfId="14045"/>
    <cellStyle name="SAPBEXexcBad8 39 6" xfId="15905"/>
    <cellStyle name="SAPBEXexcBad8 39 7" xfId="18741"/>
    <cellStyle name="SAPBEXexcBad8 39 8" xfId="20601"/>
    <cellStyle name="SAPBEXexcBad8 39 9" xfId="23281"/>
    <cellStyle name="SAPBEXexcBad8 4" xfId="3153"/>
    <cellStyle name="SAPBEXexcBad8 4 2" xfId="5691"/>
    <cellStyle name="SAPBEXexcBad8 4 3" xfId="5478"/>
    <cellStyle name="SAPBEXexcBad8 4 4" xfId="12059"/>
    <cellStyle name="SAPBEXexcBad8 4 5" xfId="14539"/>
    <cellStyle name="SAPBEXexcBad8 4 6" xfId="16596"/>
    <cellStyle name="SAPBEXexcBad8 4 7" xfId="19235"/>
    <cellStyle name="SAPBEXexcBad8 4 8" xfId="21292"/>
    <cellStyle name="SAPBEXexcBad8 4 9" xfId="23731"/>
    <cellStyle name="SAPBEXexcBad8 40" xfId="4827"/>
    <cellStyle name="SAPBEXexcBad8 40 2" xfId="7365"/>
    <cellStyle name="SAPBEXexcBad8 40 3" xfId="8992"/>
    <cellStyle name="SAPBEXexcBad8 40 4" xfId="11548"/>
    <cellStyle name="SAPBEXexcBad8 40 5" xfId="13982"/>
    <cellStyle name="SAPBEXexcBad8 40 6" xfId="15899"/>
    <cellStyle name="SAPBEXexcBad8 40 7" xfId="18678"/>
    <cellStyle name="SAPBEXexcBad8 40 8" xfId="20595"/>
    <cellStyle name="SAPBEXexcBad8 40 9" xfId="23222"/>
    <cellStyle name="SAPBEXexcBad8 41" xfId="4754"/>
    <cellStyle name="SAPBEXexcBad8 41 2" xfId="7292"/>
    <cellStyle name="SAPBEXexcBad8 41 3" xfId="9469"/>
    <cellStyle name="SAPBEXexcBad8 41 4" xfId="10458"/>
    <cellStyle name="SAPBEXexcBad8 41 5" xfId="12790"/>
    <cellStyle name="SAPBEXexcBad8 41 6" xfId="16039"/>
    <cellStyle name="SAPBEXexcBad8 41 7" xfId="17486"/>
    <cellStyle name="SAPBEXexcBad8 41 8" xfId="20735"/>
    <cellStyle name="SAPBEXexcBad8 41 9" xfId="22129"/>
    <cellStyle name="SAPBEXexcBad8 42" xfId="4908"/>
    <cellStyle name="SAPBEXexcBad8 42 2" xfId="7446"/>
    <cellStyle name="SAPBEXexcBad8 42 3" xfId="5541"/>
    <cellStyle name="SAPBEXexcBad8 42 4" xfId="10317"/>
    <cellStyle name="SAPBEXexcBad8 42 5" xfId="12634"/>
    <cellStyle name="SAPBEXexcBad8 42 6" xfId="16378"/>
    <cellStyle name="SAPBEXexcBad8 42 7" xfId="17330"/>
    <cellStyle name="SAPBEXexcBad8 42 8" xfId="21074"/>
    <cellStyle name="SAPBEXexcBad8 42 9" xfId="21988"/>
    <cellStyle name="SAPBEXexcBad8 43" xfId="4925"/>
    <cellStyle name="SAPBEXexcBad8 43 2" xfId="7463"/>
    <cellStyle name="SAPBEXexcBad8 43 3" xfId="5454"/>
    <cellStyle name="SAPBEXexcBad8 43 4" xfId="11584"/>
    <cellStyle name="SAPBEXexcBad8 43 5" xfId="14021"/>
    <cellStyle name="SAPBEXexcBad8 43 6" xfId="16200"/>
    <cellStyle name="SAPBEXexcBad8 43 7" xfId="18717"/>
    <cellStyle name="SAPBEXexcBad8 43 8" xfId="20896"/>
    <cellStyle name="SAPBEXexcBad8 43 9" xfId="23258"/>
    <cellStyle name="SAPBEXexcBad8 44" xfId="4987"/>
    <cellStyle name="SAPBEXexcBad8 44 2" xfId="7525"/>
    <cellStyle name="SAPBEXexcBad8 44 3" xfId="9853"/>
    <cellStyle name="SAPBEXexcBad8 44 4" xfId="11786"/>
    <cellStyle name="SAPBEXexcBad8 44 5" xfId="14240"/>
    <cellStyle name="SAPBEXexcBad8 44 6" xfId="16136"/>
    <cellStyle name="SAPBEXexcBad8 44 7" xfId="18936"/>
    <cellStyle name="SAPBEXexcBad8 44 8" xfId="20832"/>
    <cellStyle name="SAPBEXexcBad8 44 9" xfId="23460"/>
    <cellStyle name="SAPBEXexcBad8 45" xfId="5025"/>
    <cellStyle name="SAPBEXexcBad8 45 2" xfId="7563"/>
    <cellStyle name="SAPBEXexcBad8 45 3" xfId="8194"/>
    <cellStyle name="SAPBEXexcBad8 45 4" xfId="9449"/>
    <cellStyle name="SAPBEXexcBad8 45 5" xfId="14948"/>
    <cellStyle name="SAPBEXexcBad8 45 6" xfId="16990"/>
    <cellStyle name="SAPBEXexcBad8 45 7" xfId="19644"/>
    <cellStyle name="SAPBEXexcBad8 45 8" xfId="21686"/>
    <cellStyle name="SAPBEXexcBad8 45 9" xfId="24110"/>
    <cellStyle name="SAPBEXexcBad8 46" xfId="5060"/>
    <cellStyle name="SAPBEXexcBad8 46 2" xfId="7598"/>
    <cellStyle name="SAPBEXexcBad8 46 3" xfId="9335"/>
    <cellStyle name="SAPBEXexcBad8 46 4" xfId="11336"/>
    <cellStyle name="SAPBEXexcBad8 46 5" xfId="13746"/>
    <cellStyle name="SAPBEXexcBad8 46 6" xfId="15022"/>
    <cellStyle name="SAPBEXexcBad8 46 7" xfId="18442"/>
    <cellStyle name="SAPBEXexcBad8 46 8" xfId="19718"/>
    <cellStyle name="SAPBEXexcBad8 46 9" xfId="23010"/>
    <cellStyle name="SAPBEXexcBad8 47" xfId="5090"/>
    <cellStyle name="SAPBEXexcBad8 47 2" xfId="7628"/>
    <cellStyle name="SAPBEXexcBad8 47 3" xfId="8351"/>
    <cellStyle name="SAPBEXexcBad8 47 4" xfId="10966"/>
    <cellStyle name="SAPBEXexcBad8 47 5" xfId="13338"/>
    <cellStyle name="SAPBEXexcBad8 47 6" xfId="15212"/>
    <cellStyle name="SAPBEXexcBad8 47 7" xfId="18034"/>
    <cellStyle name="SAPBEXexcBad8 47 8" xfId="19908"/>
    <cellStyle name="SAPBEXexcBad8 47 9" xfId="22637"/>
    <cellStyle name="SAPBEXexcBad8 48" xfId="5128"/>
    <cellStyle name="SAPBEXexcBad8 48 2" xfId="7666"/>
    <cellStyle name="SAPBEXexcBad8 48 3" xfId="9603"/>
    <cellStyle name="SAPBEXexcBad8 48 4" xfId="11594"/>
    <cellStyle name="SAPBEXexcBad8 48 5" xfId="14032"/>
    <cellStyle name="SAPBEXexcBad8 48 6" xfId="15250"/>
    <cellStyle name="SAPBEXexcBad8 48 7" xfId="18728"/>
    <cellStyle name="SAPBEXexcBad8 48 8" xfId="19946"/>
    <cellStyle name="SAPBEXexcBad8 48 9" xfId="23268"/>
    <cellStyle name="SAPBEXexcBad8 49" xfId="5197"/>
    <cellStyle name="SAPBEXexcBad8 49 2" xfId="7736"/>
    <cellStyle name="SAPBEXexcBad8 49 3" xfId="9632"/>
    <cellStyle name="SAPBEXexcBad8 49 4" xfId="11429"/>
    <cellStyle name="SAPBEXexcBad8 49 5" xfId="13591"/>
    <cellStyle name="SAPBEXexcBad8 49 6" xfId="16048"/>
    <cellStyle name="SAPBEXexcBad8 49 7" xfId="18287"/>
    <cellStyle name="SAPBEXexcBad8 49 8" xfId="20744"/>
    <cellStyle name="SAPBEXexcBad8 49 9" xfId="22866"/>
    <cellStyle name="SAPBEXexcBad8 5" xfId="3196"/>
    <cellStyle name="SAPBEXexcBad8 5 2" xfId="5734"/>
    <cellStyle name="SAPBEXexcBad8 5 3" xfId="9280"/>
    <cellStyle name="SAPBEXexcBad8 5 4" xfId="10973"/>
    <cellStyle name="SAPBEXexcBad8 5 5" xfId="13345"/>
    <cellStyle name="SAPBEXexcBad8 5 6" xfId="15138"/>
    <cellStyle name="SAPBEXexcBad8 5 7" xfId="18041"/>
    <cellStyle name="SAPBEXexcBad8 5 8" xfId="19834"/>
    <cellStyle name="SAPBEXexcBad8 5 9" xfId="22644"/>
    <cellStyle name="SAPBEXexcBad8 50" xfId="5181"/>
    <cellStyle name="SAPBEXexcBad8 50 2" xfId="10012"/>
    <cellStyle name="SAPBEXexcBad8 50 3" xfId="11793"/>
    <cellStyle name="SAPBEXexcBad8 50 4" xfId="14250"/>
    <cellStyle name="SAPBEXexcBad8 50 5" xfId="16762"/>
    <cellStyle name="SAPBEXexcBad8 50 6" xfId="18946"/>
    <cellStyle name="SAPBEXexcBad8 50 7" xfId="21458"/>
    <cellStyle name="SAPBEXexcBad8 50 8" xfId="23468"/>
    <cellStyle name="SAPBEXexcBad8 51" xfId="5516"/>
    <cellStyle name="SAPBEXexcBad8 52" xfId="10414"/>
    <cellStyle name="SAPBEXexcBad8 53" xfId="12739"/>
    <cellStyle name="SAPBEXexcBad8 54" xfId="16859"/>
    <cellStyle name="SAPBEXexcBad8 55" xfId="17435"/>
    <cellStyle name="SAPBEXexcBad8 56" xfId="21555"/>
    <cellStyle name="SAPBEXexcBad8 57" xfId="22085"/>
    <cellStyle name="SAPBEXexcBad8 6" xfId="3239"/>
    <cellStyle name="SAPBEXexcBad8 6 2" xfId="5777"/>
    <cellStyle name="SAPBEXexcBad8 6 3" xfId="8268"/>
    <cellStyle name="SAPBEXexcBad8 6 4" xfId="12279"/>
    <cellStyle name="SAPBEXexcBad8 6 5" xfId="13487"/>
    <cellStyle name="SAPBEXexcBad8 6 6" xfId="15928"/>
    <cellStyle name="SAPBEXexcBad8 6 7" xfId="18183"/>
    <cellStyle name="SAPBEXexcBad8 6 8" xfId="20624"/>
    <cellStyle name="SAPBEXexcBad8 6 9" xfId="22767"/>
    <cellStyle name="SAPBEXexcBad8 7" xfId="3282"/>
    <cellStyle name="SAPBEXexcBad8 7 2" xfId="5820"/>
    <cellStyle name="SAPBEXexcBad8 7 3" xfId="8713"/>
    <cellStyle name="SAPBEXexcBad8 7 4" xfId="12234"/>
    <cellStyle name="SAPBEXexcBad8 7 5" xfId="14203"/>
    <cellStyle name="SAPBEXexcBad8 7 6" xfId="15680"/>
    <cellStyle name="SAPBEXexcBad8 7 7" xfId="18899"/>
    <cellStyle name="SAPBEXexcBad8 7 8" xfId="20376"/>
    <cellStyle name="SAPBEXexcBad8 7 9" xfId="23426"/>
    <cellStyle name="SAPBEXexcBad8 8" xfId="3325"/>
    <cellStyle name="SAPBEXexcBad8 8 2" xfId="5863"/>
    <cellStyle name="SAPBEXexcBad8 8 3" xfId="10160"/>
    <cellStyle name="SAPBEXexcBad8 8 4" xfId="10539"/>
    <cellStyle name="SAPBEXexcBad8 8 5" xfId="12882"/>
    <cellStyle name="SAPBEXexcBad8 8 6" xfId="15827"/>
    <cellStyle name="SAPBEXexcBad8 8 7" xfId="17578"/>
    <cellStyle name="SAPBEXexcBad8 8 8" xfId="20523"/>
    <cellStyle name="SAPBEXexcBad8 8 9" xfId="22210"/>
    <cellStyle name="SAPBEXexcBad8 9" xfId="3368"/>
    <cellStyle name="SAPBEXexcBad8 9 2" xfId="5906"/>
    <cellStyle name="SAPBEXexcBad8 9 3" xfId="9712"/>
    <cellStyle name="SAPBEXexcBad8 9 4" xfId="12227"/>
    <cellStyle name="SAPBEXexcBad8 9 5" xfId="14056"/>
    <cellStyle name="SAPBEXexcBad8 9 6" xfId="16980"/>
    <cellStyle name="SAPBEXexcBad8 9 7" xfId="18752"/>
    <cellStyle name="SAPBEXexcBad8 9 8" xfId="21676"/>
    <cellStyle name="SAPBEXexcBad8 9 9" xfId="23290"/>
    <cellStyle name="SAPBEXexcBad9" xfId="2948"/>
    <cellStyle name="SAPBEXexcBad9 10" xfId="3147"/>
    <cellStyle name="SAPBEXexcBad9 10 2" xfId="5685"/>
    <cellStyle name="SAPBEXexcBad9 10 3" xfId="8292"/>
    <cellStyle name="SAPBEXexcBad9 10 4" xfId="10307"/>
    <cellStyle name="SAPBEXexcBad9 10 5" xfId="12622"/>
    <cellStyle name="SAPBEXexcBad9 10 6" xfId="16545"/>
    <cellStyle name="SAPBEXexcBad9 10 7" xfId="17318"/>
    <cellStyle name="SAPBEXexcBad9 10 8" xfId="21241"/>
    <cellStyle name="SAPBEXexcBad9 10 9" xfId="21977"/>
    <cellStyle name="SAPBEXexcBad9 11" xfId="3462"/>
    <cellStyle name="SAPBEXexcBad9 11 2" xfId="6000"/>
    <cellStyle name="SAPBEXexcBad9 11 3" xfId="9444"/>
    <cellStyle name="SAPBEXexcBad9 11 4" xfId="12189"/>
    <cellStyle name="SAPBEXexcBad9 11 5" xfId="14674"/>
    <cellStyle name="SAPBEXexcBad9 11 6" xfId="16813"/>
    <cellStyle name="SAPBEXexcBad9 11 7" xfId="19370"/>
    <cellStyle name="SAPBEXexcBad9 11 8" xfId="21509"/>
    <cellStyle name="SAPBEXexcBad9 11 9" xfId="23863"/>
    <cellStyle name="SAPBEXexcBad9 12" xfId="3466"/>
    <cellStyle name="SAPBEXexcBad9 12 2" xfId="6004"/>
    <cellStyle name="SAPBEXexcBad9 12 3" xfId="8131"/>
    <cellStyle name="SAPBEXexcBad9 12 4" xfId="11482"/>
    <cellStyle name="SAPBEXexcBad9 12 5" xfId="13907"/>
    <cellStyle name="SAPBEXexcBad9 12 6" xfId="16776"/>
    <cellStyle name="SAPBEXexcBad9 12 7" xfId="18603"/>
    <cellStyle name="SAPBEXexcBad9 12 8" xfId="21472"/>
    <cellStyle name="SAPBEXexcBad9 12 9" xfId="23157"/>
    <cellStyle name="SAPBEXexcBad9 13" xfId="3395"/>
    <cellStyle name="SAPBEXexcBad9 13 2" xfId="5933"/>
    <cellStyle name="SAPBEXexcBad9 13 3" xfId="8695"/>
    <cellStyle name="SAPBEXexcBad9 13 4" xfId="10627"/>
    <cellStyle name="SAPBEXexcBad9 13 5" xfId="12976"/>
    <cellStyle name="SAPBEXexcBad9 13 6" xfId="15216"/>
    <cellStyle name="SAPBEXexcBad9 13 7" xfId="17672"/>
    <cellStyle name="SAPBEXexcBad9 13 8" xfId="19912"/>
    <cellStyle name="SAPBEXexcBad9 13 9" xfId="22300"/>
    <cellStyle name="SAPBEXexcBad9 14" xfId="3589"/>
    <cellStyle name="SAPBEXexcBad9 14 2" xfId="6127"/>
    <cellStyle name="SAPBEXexcBad9 14 3" xfId="9780"/>
    <cellStyle name="SAPBEXexcBad9 14 4" xfId="11894"/>
    <cellStyle name="SAPBEXexcBad9 14 5" xfId="14101"/>
    <cellStyle name="SAPBEXexcBad9 14 6" xfId="14095"/>
    <cellStyle name="SAPBEXexcBad9 14 7" xfId="18797"/>
    <cellStyle name="SAPBEXexcBad9 14 8" xfId="18791"/>
    <cellStyle name="SAPBEXexcBad9 14 9" xfId="23330"/>
    <cellStyle name="SAPBEXexcBad9 15" xfId="3620"/>
    <cellStyle name="SAPBEXexcBad9 15 2" xfId="6158"/>
    <cellStyle name="SAPBEXexcBad9 15 3" xfId="8587"/>
    <cellStyle name="SAPBEXexcBad9 15 4" xfId="11686"/>
    <cellStyle name="SAPBEXexcBad9 15 5" xfId="14134"/>
    <cellStyle name="SAPBEXexcBad9 15 6" xfId="15331"/>
    <cellStyle name="SAPBEXexcBad9 15 7" xfId="18830"/>
    <cellStyle name="SAPBEXexcBad9 15 8" xfId="20027"/>
    <cellStyle name="SAPBEXexcBad9 15 9" xfId="23360"/>
    <cellStyle name="SAPBEXexcBad9 16" xfId="3190"/>
    <cellStyle name="SAPBEXexcBad9 16 2" xfId="5728"/>
    <cellStyle name="SAPBEXexcBad9 16 3" xfId="5519"/>
    <cellStyle name="SAPBEXexcBad9 16 4" xfId="11608"/>
    <cellStyle name="SAPBEXexcBad9 16 5" xfId="14046"/>
    <cellStyle name="SAPBEXexcBad9 16 6" xfId="15496"/>
    <cellStyle name="SAPBEXexcBad9 16 7" xfId="18742"/>
    <cellStyle name="SAPBEXexcBad9 16 8" xfId="20192"/>
    <cellStyle name="SAPBEXexcBad9 16 9" xfId="23282"/>
    <cellStyle name="SAPBEXexcBad9 17" xfId="3572"/>
    <cellStyle name="SAPBEXexcBad9 17 2" xfId="6110"/>
    <cellStyle name="SAPBEXexcBad9 17 3" xfId="9797"/>
    <cellStyle name="SAPBEXexcBad9 17 4" xfId="10515"/>
    <cellStyle name="SAPBEXexcBad9 17 5" xfId="12855"/>
    <cellStyle name="SAPBEXexcBad9 17 6" xfId="16360"/>
    <cellStyle name="SAPBEXexcBad9 17 7" xfId="17551"/>
    <cellStyle name="SAPBEXexcBad9 17 8" xfId="21056"/>
    <cellStyle name="SAPBEXexcBad9 17 9" xfId="22186"/>
    <cellStyle name="SAPBEXexcBad9 18" xfId="3701"/>
    <cellStyle name="SAPBEXexcBad9 18 2" xfId="6239"/>
    <cellStyle name="SAPBEXexcBad9 18 3" xfId="10080"/>
    <cellStyle name="SAPBEXexcBad9 18 4" xfId="10440"/>
    <cellStyle name="SAPBEXexcBad9 18 5" xfId="12766"/>
    <cellStyle name="SAPBEXexcBad9 18 6" xfId="14514"/>
    <cellStyle name="SAPBEXexcBad9 18 7" xfId="17462"/>
    <cellStyle name="SAPBEXexcBad9 18 8" xfId="19210"/>
    <cellStyle name="SAPBEXexcBad9 18 9" xfId="22111"/>
    <cellStyle name="SAPBEXexcBad9 19" xfId="3627"/>
    <cellStyle name="SAPBEXexcBad9 19 2" xfId="6165"/>
    <cellStyle name="SAPBEXexcBad9 19 3" xfId="5489"/>
    <cellStyle name="SAPBEXexcBad9 19 4" xfId="11651"/>
    <cellStyle name="SAPBEXexcBad9 19 5" xfId="14096"/>
    <cellStyle name="SAPBEXexcBad9 19 6" xfId="14116"/>
    <cellStyle name="SAPBEXexcBad9 19 7" xfId="18792"/>
    <cellStyle name="SAPBEXexcBad9 19 8" xfId="18812"/>
    <cellStyle name="SAPBEXexcBad9 19 9" xfId="23325"/>
    <cellStyle name="SAPBEXexcBad9 2" xfId="3067"/>
    <cellStyle name="SAPBEXexcBad9 2 2" xfId="5605"/>
    <cellStyle name="SAPBEXexcBad9 2 3" xfId="10154"/>
    <cellStyle name="SAPBEXexcBad9 2 4" xfId="10313"/>
    <cellStyle name="SAPBEXexcBad9 2 5" xfId="12629"/>
    <cellStyle name="SAPBEXexcBad9 2 6" xfId="16069"/>
    <cellStyle name="SAPBEXexcBad9 2 7" xfId="17325"/>
    <cellStyle name="SAPBEXexcBad9 2 8" xfId="20765"/>
    <cellStyle name="SAPBEXexcBad9 2 9" xfId="21984"/>
    <cellStyle name="SAPBEXexcBad9 20" xfId="3763"/>
    <cellStyle name="SAPBEXexcBad9 20 2" xfId="6301"/>
    <cellStyle name="SAPBEXexcBad9 20 3" xfId="5435"/>
    <cellStyle name="SAPBEXexcBad9 20 4" xfId="10136"/>
    <cellStyle name="SAPBEXexcBad9 20 5" xfId="12485"/>
    <cellStyle name="SAPBEXexcBad9 20 6" xfId="16752"/>
    <cellStyle name="SAPBEXexcBad9 20 7" xfId="17181"/>
    <cellStyle name="SAPBEXexcBad9 20 8" xfId="21448"/>
    <cellStyle name="SAPBEXexcBad9 20 9" xfId="21858"/>
    <cellStyle name="SAPBEXexcBad9 21" xfId="3403"/>
    <cellStyle name="SAPBEXexcBad9 21 2" xfId="5941"/>
    <cellStyle name="SAPBEXexcBad9 21 3" xfId="8089"/>
    <cellStyle name="SAPBEXexcBad9 21 4" xfId="8269"/>
    <cellStyle name="SAPBEXexcBad9 21 5" xfId="12516"/>
    <cellStyle name="SAPBEXexcBad9 21 6" xfId="15518"/>
    <cellStyle name="SAPBEXexcBad9 21 7" xfId="17212"/>
    <cellStyle name="SAPBEXexcBad9 21 8" xfId="20214"/>
    <cellStyle name="SAPBEXexcBad9 21 9" xfId="21883"/>
    <cellStyle name="SAPBEXexcBad9 22" xfId="3839"/>
    <cellStyle name="SAPBEXexcBad9 22 2" xfId="6377"/>
    <cellStyle name="SAPBEXexcBad9 22 3" xfId="9038"/>
    <cellStyle name="SAPBEXexcBad9 22 4" xfId="11013"/>
    <cellStyle name="SAPBEXexcBad9 22 5" xfId="13392"/>
    <cellStyle name="SAPBEXexcBad9 22 6" xfId="16046"/>
    <cellStyle name="SAPBEXexcBad9 22 7" xfId="18088"/>
    <cellStyle name="SAPBEXexcBad9 22 8" xfId="20742"/>
    <cellStyle name="SAPBEXexcBad9 22 9" xfId="22686"/>
    <cellStyle name="SAPBEXexcBad9 23" xfId="3534"/>
    <cellStyle name="SAPBEXexcBad9 23 2" xfId="6072"/>
    <cellStyle name="SAPBEXexcBad9 23 3" xfId="9944"/>
    <cellStyle name="SAPBEXexcBad9 23 4" xfId="11439"/>
    <cellStyle name="SAPBEXexcBad9 23 5" xfId="14886"/>
    <cellStyle name="SAPBEXexcBad9 23 6" xfId="16217"/>
    <cellStyle name="SAPBEXexcBad9 23 7" xfId="19582"/>
    <cellStyle name="SAPBEXexcBad9 23 8" xfId="20913"/>
    <cellStyle name="SAPBEXexcBad9 23 9" xfId="24054"/>
    <cellStyle name="SAPBEXexcBad9 24" xfId="3875"/>
    <cellStyle name="SAPBEXexcBad9 24 2" xfId="6413"/>
    <cellStyle name="SAPBEXexcBad9 24 3" xfId="8692"/>
    <cellStyle name="SAPBEXexcBad9 24 4" xfId="11207"/>
    <cellStyle name="SAPBEXexcBad9 24 5" xfId="13609"/>
    <cellStyle name="SAPBEXexcBad9 24 6" xfId="16381"/>
    <cellStyle name="SAPBEXexcBad9 24 7" xfId="18305"/>
    <cellStyle name="SAPBEXexcBad9 24 8" xfId="21077"/>
    <cellStyle name="SAPBEXexcBad9 24 9" xfId="22882"/>
    <cellStyle name="SAPBEXexcBad9 25" xfId="3774"/>
    <cellStyle name="SAPBEXexcBad9 25 2" xfId="6312"/>
    <cellStyle name="SAPBEXexcBad9 25 3" xfId="10180"/>
    <cellStyle name="SAPBEXexcBad9 25 4" xfId="10794"/>
    <cellStyle name="SAPBEXexcBad9 25 5" xfId="13153"/>
    <cellStyle name="SAPBEXexcBad9 25 6" xfId="16540"/>
    <cellStyle name="SAPBEXexcBad9 25 7" xfId="17849"/>
    <cellStyle name="SAPBEXexcBad9 25 8" xfId="21236"/>
    <cellStyle name="SAPBEXexcBad9 25 9" xfId="22465"/>
    <cellStyle name="SAPBEXexcBad9 26" xfId="3831"/>
    <cellStyle name="SAPBEXexcBad9 26 2" xfId="6369"/>
    <cellStyle name="SAPBEXexcBad9 26 3" xfId="9046"/>
    <cellStyle name="SAPBEXexcBad9 26 4" xfId="12241"/>
    <cellStyle name="SAPBEXexcBad9 26 5" xfId="14600"/>
    <cellStyle name="SAPBEXexcBad9 26 6" xfId="15220"/>
    <cellStyle name="SAPBEXexcBad9 26 7" xfId="19296"/>
    <cellStyle name="SAPBEXexcBad9 26 8" xfId="19916"/>
    <cellStyle name="SAPBEXexcBad9 26 9" xfId="23792"/>
    <cellStyle name="SAPBEXexcBad9 27" xfId="3809"/>
    <cellStyle name="SAPBEXexcBad9 27 2" xfId="6347"/>
    <cellStyle name="SAPBEXexcBad9 27 3" xfId="7989"/>
    <cellStyle name="SAPBEXexcBad9 27 4" xfId="10489"/>
    <cellStyle name="SAPBEXexcBad9 27 5" xfId="12824"/>
    <cellStyle name="SAPBEXexcBad9 27 6" xfId="16436"/>
    <cellStyle name="SAPBEXexcBad9 27 7" xfId="17520"/>
    <cellStyle name="SAPBEXexcBad9 27 8" xfId="21132"/>
    <cellStyle name="SAPBEXexcBad9 27 9" xfId="22159"/>
    <cellStyle name="SAPBEXexcBad9 28" xfId="4023"/>
    <cellStyle name="SAPBEXexcBad9 28 2" xfId="6561"/>
    <cellStyle name="SAPBEXexcBad9 28 3" xfId="9583"/>
    <cellStyle name="SAPBEXexcBad9 28 4" xfId="11383"/>
    <cellStyle name="SAPBEXexcBad9 28 5" xfId="13496"/>
    <cellStyle name="SAPBEXexcBad9 28 6" xfId="12936"/>
    <cellStyle name="SAPBEXexcBad9 28 7" xfId="18192"/>
    <cellStyle name="SAPBEXexcBad9 28 8" xfId="17632"/>
    <cellStyle name="SAPBEXexcBad9 28 9" xfId="22776"/>
    <cellStyle name="SAPBEXexcBad9 29" xfId="4040"/>
    <cellStyle name="SAPBEXexcBad9 29 2" xfId="6578"/>
    <cellStyle name="SAPBEXexcBad9 29 3" xfId="9505"/>
    <cellStyle name="SAPBEXexcBad9 29 4" xfId="12179"/>
    <cellStyle name="SAPBEXexcBad9 29 5" xfId="14824"/>
    <cellStyle name="SAPBEXexcBad9 29 6" xfId="16912"/>
    <cellStyle name="SAPBEXexcBad9 29 7" xfId="19520"/>
    <cellStyle name="SAPBEXexcBad9 29 8" xfId="21608"/>
    <cellStyle name="SAPBEXexcBad9 29 9" xfId="24007"/>
    <cellStyle name="SAPBEXexcBad9 3" xfId="3029"/>
    <cellStyle name="SAPBEXexcBad9 3 2" xfId="5568"/>
    <cellStyle name="SAPBEXexcBad9 3 3" xfId="8357"/>
    <cellStyle name="SAPBEXexcBad9 3 4" xfId="12113"/>
    <cellStyle name="SAPBEXexcBad9 3 5" xfId="14595"/>
    <cellStyle name="SAPBEXexcBad9 3 6" xfId="16697"/>
    <cellStyle name="SAPBEXexcBad9 3 7" xfId="19291"/>
    <cellStyle name="SAPBEXexcBad9 3 8" xfId="21393"/>
    <cellStyle name="SAPBEXexcBad9 3 9" xfId="23787"/>
    <cellStyle name="SAPBEXexcBad9 30" xfId="4014"/>
    <cellStyle name="SAPBEXexcBad9 30 2" xfId="6552"/>
    <cellStyle name="SAPBEXexcBad9 30 3" xfId="8929"/>
    <cellStyle name="SAPBEXexcBad9 30 4" xfId="11100"/>
    <cellStyle name="SAPBEXexcBad9 30 5" xfId="13493"/>
    <cellStyle name="SAPBEXexcBad9 30 6" xfId="16880"/>
    <cellStyle name="SAPBEXexcBad9 30 7" xfId="18189"/>
    <cellStyle name="SAPBEXexcBad9 30 8" xfId="21576"/>
    <cellStyle name="SAPBEXexcBad9 30 9" xfId="22773"/>
    <cellStyle name="SAPBEXexcBad9 31" xfId="4096"/>
    <cellStyle name="SAPBEXexcBad9 31 2" xfId="6634"/>
    <cellStyle name="SAPBEXexcBad9 31 3" xfId="9459"/>
    <cellStyle name="SAPBEXexcBad9 31 4" xfId="8552"/>
    <cellStyle name="SAPBEXexcBad9 31 5" xfId="14914"/>
    <cellStyle name="SAPBEXexcBad9 31 6" xfId="15917"/>
    <cellStyle name="SAPBEXexcBad9 31 7" xfId="19610"/>
    <cellStyle name="SAPBEXexcBad9 31 8" xfId="20613"/>
    <cellStyle name="SAPBEXexcBad9 31 9" xfId="24078"/>
    <cellStyle name="SAPBEXexcBad9 32" xfId="3949"/>
    <cellStyle name="SAPBEXexcBad9 32 2" xfId="6487"/>
    <cellStyle name="SAPBEXexcBad9 32 3" xfId="9257"/>
    <cellStyle name="SAPBEXexcBad9 32 4" xfId="11026"/>
    <cellStyle name="SAPBEXexcBad9 32 5" xfId="13408"/>
    <cellStyle name="SAPBEXexcBad9 32 6" xfId="15486"/>
    <cellStyle name="SAPBEXexcBad9 32 7" xfId="18104"/>
    <cellStyle name="SAPBEXexcBad9 32 8" xfId="20182"/>
    <cellStyle name="SAPBEXexcBad9 32 9" xfId="22699"/>
    <cellStyle name="SAPBEXexcBad9 33" xfId="4208"/>
    <cellStyle name="SAPBEXexcBad9 33 2" xfId="6746"/>
    <cellStyle name="SAPBEXexcBad9 33 3" xfId="9080"/>
    <cellStyle name="SAPBEXexcBad9 33 4" xfId="11818"/>
    <cellStyle name="SAPBEXexcBad9 33 5" xfId="14275"/>
    <cellStyle name="SAPBEXexcBad9 33 6" xfId="15550"/>
    <cellStyle name="SAPBEXexcBad9 33 7" xfId="18971"/>
    <cellStyle name="SAPBEXexcBad9 33 8" xfId="20246"/>
    <cellStyle name="SAPBEXexcBad9 33 9" xfId="23493"/>
    <cellStyle name="SAPBEXexcBad9 34" xfId="4168"/>
    <cellStyle name="SAPBEXexcBad9 34 2" xfId="6706"/>
    <cellStyle name="SAPBEXexcBad9 34 3" xfId="9079"/>
    <cellStyle name="SAPBEXexcBad9 34 4" xfId="11016"/>
    <cellStyle name="SAPBEXexcBad9 34 5" xfId="13395"/>
    <cellStyle name="SAPBEXexcBad9 34 6" xfId="15085"/>
    <cellStyle name="SAPBEXexcBad9 34 7" xfId="18091"/>
    <cellStyle name="SAPBEXexcBad9 34 8" xfId="19781"/>
    <cellStyle name="SAPBEXexcBad9 34 9" xfId="22689"/>
    <cellStyle name="SAPBEXexcBad9 35" xfId="4129"/>
    <cellStyle name="SAPBEXexcBad9 35 2" xfId="6667"/>
    <cellStyle name="SAPBEXexcBad9 35 3" xfId="5494"/>
    <cellStyle name="SAPBEXexcBad9 35 4" xfId="10673"/>
    <cellStyle name="SAPBEXexcBad9 35 5" xfId="13022"/>
    <cellStyle name="SAPBEXexcBad9 35 6" xfId="15661"/>
    <cellStyle name="SAPBEXexcBad9 35 7" xfId="17718"/>
    <cellStyle name="SAPBEXexcBad9 35 8" xfId="20357"/>
    <cellStyle name="SAPBEXexcBad9 35 9" xfId="22346"/>
    <cellStyle name="SAPBEXexcBad9 36" xfId="4159"/>
    <cellStyle name="SAPBEXexcBad9 36 2" xfId="6697"/>
    <cellStyle name="SAPBEXexcBad9 36 3" xfId="9161"/>
    <cellStyle name="SAPBEXexcBad9 36 4" xfId="11702"/>
    <cellStyle name="SAPBEXexcBad9 36 5" xfId="14151"/>
    <cellStyle name="SAPBEXexcBad9 36 6" xfId="15471"/>
    <cellStyle name="SAPBEXexcBad9 36 7" xfId="18847"/>
    <cellStyle name="SAPBEXexcBad9 36 8" xfId="20167"/>
    <cellStyle name="SAPBEXexcBad9 36 9" xfId="23376"/>
    <cellStyle name="SAPBEXexcBad9 37" xfId="4213"/>
    <cellStyle name="SAPBEXexcBad9 37 2" xfId="6751"/>
    <cellStyle name="SAPBEXexcBad9 37 3" xfId="9468"/>
    <cellStyle name="SAPBEXexcBad9 37 4" xfId="11447"/>
    <cellStyle name="SAPBEXexcBad9 37 5" xfId="13866"/>
    <cellStyle name="SAPBEXexcBad9 37 6" xfId="15516"/>
    <cellStyle name="SAPBEXexcBad9 37 7" xfId="18562"/>
    <cellStyle name="SAPBEXexcBad9 37 8" xfId="20212"/>
    <cellStyle name="SAPBEXexcBad9 37 9" xfId="23122"/>
    <cellStyle name="SAPBEXexcBad9 38" xfId="4063"/>
    <cellStyle name="SAPBEXexcBad9 38 2" xfId="6601"/>
    <cellStyle name="SAPBEXexcBad9 38 3" xfId="8480"/>
    <cellStyle name="SAPBEXexcBad9 38 4" xfId="11848"/>
    <cellStyle name="SAPBEXexcBad9 38 5" xfId="14310"/>
    <cellStyle name="SAPBEXexcBad9 38 6" xfId="14992"/>
    <cellStyle name="SAPBEXexcBad9 38 7" xfId="19006"/>
    <cellStyle name="SAPBEXexcBad9 38 8" xfId="19688"/>
    <cellStyle name="SAPBEXexcBad9 38 9" xfId="23524"/>
    <cellStyle name="SAPBEXexcBad9 39" xfId="4469"/>
    <cellStyle name="SAPBEXexcBad9 39 2" xfId="7007"/>
    <cellStyle name="SAPBEXexcBad9 39 3" xfId="8639"/>
    <cellStyle name="SAPBEXexcBad9 39 4" xfId="11030"/>
    <cellStyle name="SAPBEXexcBad9 39 5" xfId="13412"/>
    <cellStyle name="SAPBEXexcBad9 39 6" xfId="16349"/>
    <cellStyle name="SAPBEXexcBad9 39 7" xfId="18108"/>
    <cellStyle name="SAPBEXexcBad9 39 8" xfId="21045"/>
    <cellStyle name="SAPBEXexcBad9 39 9" xfId="22703"/>
    <cellStyle name="SAPBEXexcBad9 4" xfId="3049"/>
    <cellStyle name="SAPBEXexcBad9 4 2" xfId="5588"/>
    <cellStyle name="SAPBEXexcBad9 4 3" xfId="10069"/>
    <cellStyle name="SAPBEXexcBad9 4 4" xfId="9685"/>
    <cellStyle name="SAPBEXexcBad9 4 5" xfId="12451"/>
    <cellStyle name="SAPBEXexcBad9 4 6" xfId="15856"/>
    <cellStyle name="SAPBEXexcBad9 4 7" xfId="17147"/>
    <cellStyle name="SAPBEXexcBad9 4 8" xfId="20552"/>
    <cellStyle name="SAPBEXexcBad9 4 9" xfId="21830"/>
    <cellStyle name="SAPBEXexcBad9 40" xfId="4462"/>
    <cellStyle name="SAPBEXexcBad9 40 2" xfId="7000"/>
    <cellStyle name="SAPBEXexcBad9 40 3" xfId="9567"/>
    <cellStyle name="SAPBEXexcBad9 40 4" xfId="10948"/>
    <cellStyle name="SAPBEXexcBad9 40 5" xfId="13319"/>
    <cellStyle name="SAPBEXexcBad9 40 6" xfId="16403"/>
    <cellStyle name="SAPBEXexcBad9 40 7" xfId="18015"/>
    <cellStyle name="SAPBEXexcBad9 40 8" xfId="21099"/>
    <cellStyle name="SAPBEXexcBad9 40 9" xfId="22619"/>
    <cellStyle name="SAPBEXexcBad9 41" xfId="4438"/>
    <cellStyle name="SAPBEXexcBad9 41 2" xfId="6976"/>
    <cellStyle name="SAPBEXexcBad9 41 3" xfId="8710"/>
    <cellStyle name="SAPBEXexcBad9 41 4" xfId="11006"/>
    <cellStyle name="SAPBEXexcBad9 41 5" xfId="13381"/>
    <cellStyle name="SAPBEXexcBad9 41 6" xfId="15012"/>
    <cellStyle name="SAPBEXexcBad9 41 7" xfId="18077"/>
    <cellStyle name="SAPBEXexcBad9 41 8" xfId="19708"/>
    <cellStyle name="SAPBEXexcBad9 41 9" xfId="22679"/>
    <cellStyle name="SAPBEXexcBad9 42" xfId="4475"/>
    <cellStyle name="SAPBEXexcBad9 42 2" xfId="7013"/>
    <cellStyle name="SAPBEXexcBad9 42 3" xfId="8339"/>
    <cellStyle name="SAPBEXexcBad9 42 4" xfId="11194"/>
    <cellStyle name="SAPBEXexcBad9 42 5" xfId="13595"/>
    <cellStyle name="SAPBEXexcBad9 42 6" xfId="16836"/>
    <cellStyle name="SAPBEXexcBad9 42 7" xfId="18291"/>
    <cellStyle name="SAPBEXexcBad9 42 8" xfId="21532"/>
    <cellStyle name="SAPBEXexcBad9 42 9" xfId="22869"/>
    <cellStyle name="SAPBEXexcBad9 43" xfId="4557"/>
    <cellStyle name="SAPBEXexcBad9 43 2" xfId="7095"/>
    <cellStyle name="SAPBEXexcBad9 43 3" xfId="7970"/>
    <cellStyle name="SAPBEXexcBad9 43 4" xfId="10247"/>
    <cellStyle name="SAPBEXexcBad9 43 5" xfId="12555"/>
    <cellStyle name="SAPBEXexcBad9 43 6" xfId="16328"/>
    <cellStyle name="SAPBEXexcBad9 43 7" xfId="17251"/>
    <cellStyle name="SAPBEXexcBad9 43 8" xfId="21024"/>
    <cellStyle name="SAPBEXexcBad9 43 9" xfId="21916"/>
    <cellStyle name="SAPBEXexcBad9 44" xfId="4555"/>
    <cellStyle name="SAPBEXexcBad9 44 2" xfId="7093"/>
    <cellStyle name="SAPBEXexcBad9 44 3" xfId="8257"/>
    <cellStyle name="SAPBEXexcBad9 44 4" xfId="10866"/>
    <cellStyle name="SAPBEXexcBad9 44 5" xfId="13231"/>
    <cellStyle name="SAPBEXexcBad9 44 6" xfId="15867"/>
    <cellStyle name="SAPBEXexcBad9 44 7" xfId="17927"/>
    <cellStyle name="SAPBEXexcBad9 44 8" xfId="20563"/>
    <cellStyle name="SAPBEXexcBad9 44 9" xfId="22537"/>
    <cellStyle name="SAPBEXexcBad9 45" xfId="4464"/>
    <cellStyle name="SAPBEXexcBad9 45 2" xfId="7002"/>
    <cellStyle name="SAPBEXexcBad9 45 3" xfId="9439"/>
    <cellStyle name="SAPBEXexcBad9 45 4" xfId="11565"/>
    <cellStyle name="SAPBEXexcBad9 45 5" xfId="14000"/>
    <cellStyle name="SAPBEXexcBad9 45 6" xfId="15868"/>
    <cellStyle name="SAPBEXexcBad9 45 7" xfId="18696"/>
    <cellStyle name="SAPBEXexcBad9 45 8" xfId="20564"/>
    <cellStyle name="SAPBEXexcBad9 45 9" xfId="23239"/>
    <cellStyle name="SAPBEXexcBad9 46" xfId="4771"/>
    <cellStyle name="SAPBEXexcBad9 46 2" xfId="7309"/>
    <cellStyle name="SAPBEXexcBad9 46 3" xfId="8837"/>
    <cellStyle name="SAPBEXexcBad9 46 4" xfId="11334"/>
    <cellStyle name="SAPBEXexcBad9 46 5" xfId="13743"/>
    <cellStyle name="SAPBEXexcBad9 46 6" xfId="16517"/>
    <cellStyle name="SAPBEXexcBad9 46 7" xfId="18439"/>
    <cellStyle name="SAPBEXexcBad9 46 8" xfId="21213"/>
    <cellStyle name="SAPBEXexcBad9 46 9" xfId="23008"/>
    <cellStyle name="SAPBEXexcBad9 47" xfId="4697"/>
    <cellStyle name="SAPBEXexcBad9 47 2" xfId="7235"/>
    <cellStyle name="SAPBEXexcBad9 47 3" xfId="9919"/>
    <cellStyle name="SAPBEXexcBad9 47 4" xfId="10254"/>
    <cellStyle name="SAPBEXexcBad9 47 5" xfId="12562"/>
    <cellStyle name="SAPBEXexcBad9 47 6" xfId="16082"/>
    <cellStyle name="SAPBEXexcBad9 47 7" xfId="17258"/>
    <cellStyle name="SAPBEXexcBad9 47 8" xfId="20778"/>
    <cellStyle name="SAPBEXexcBad9 47 9" xfId="21923"/>
    <cellStyle name="SAPBEXexcBad9 48" xfId="4730"/>
    <cellStyle name="SAPBEXexcBad9 48 2" xfId="7268"/>
    <cellStyle name="SAPBEXexcBad9 48 3" xfId="9477"/>
    <cellStyle name="SAPBEXexcBad9 48 4" xfId="11646"/>
    <cellStyle name="SAPBEXexcBad9 48 5" xfId="14090"/>
    <cellStyle name="SAPBEXexcBad9 48 6" xfId="13029"/>
    <cellStyle name="SAPBEXexcBad9 48 7" xfId="18786"/>
    <cellStyle name="SAPBEXexcBad9 48 8" xfId="17725"/>
    <cellStyle name="SAPBEXexcBad9 48 9" xfId="23321"/>
    <cellStyle name="SAPBEXexcBad9 49" xfId="4874"/>
    <cellStyle name="SAPBEXexcBad9 49 2" xfId="7412"/>
    <cellStyle name="SAPBEXexcBad9 49 3" xfId="9098"/>
    <cellStyle name="SAPBEXexcBad9 49 4" xfId="11557"/>
    <cellStyle name="SAPBEXexcBad9 49 5" xfId="13992"/>
    <cellStyle name="SAPBEXexcBad9 49 6" xfId="16208"/>
    <cellStyle name="SAPBEXexcBad9 49 7" xfId="18688"/>
    <cellStyle name="SAPBEXexcBad9 49 8" xfId="20904"/>
    <cellStyle name="SAPBEXexcBad9 49 9" xfId="23231"/>
    <cellStyle name="SAPBEXexcBad9 5" xfId="3111"/>
    <cellStyle name="SAPBEXexcBad9 5 2" xfId="5649"/>
    <cellStyle name="SAPBEXexcBad9 5 3" xfId="8004"/>
    <cellStyle name="SAPBEXexcBad9 5 4" xfId="10246"/>
    <cellStyle name="SAPBEXexcBad9 5 5" xfId="12553"/>
    <cellStyle name="SAPBEXexcBad9 5 6" xfId="16489"/>
    <cellStyle name="SAPBEXexcBad9 5 7" xfId="17249"/>
    <cellStyle name="SAPBEXexcBad9 5 8" xfId="21185"/>
    <cellStyle name="SAPBEXexcBad9 5 9" xfId="21915"/>
    <cellStyle name="SAPBEXexcBad9 50" xfId="4867"/>
    <cellStyle name="SAPBEXexcBad9 50 2" xfId="7405"/>
    <cellStyle name="SAPBEXexcBad9 50 3" xfId="8527"/>
    <cellStyle name="SAPBEXexcBad9 50 4" xfId="9657"/>
    <cellStyle name="SAPBEXexcBad9 50 5" xfId="12476"/>
    <cellStyle name="SAPBEXexcBad9 50 6" xfId="16512"/>
    <cellStyle name="SAPBEXexcBad9 50 7" xfId="17172"/>
    <cellStyle name="SAPBEXexcBad9 50 8" xfId="21208"/>
    <cellStyle name="SAPBEXexcBad9 50 9" xfId="21851"/>
    <cellStyle name="SAPBEXexcBad9 51" xfId="4903"/>
    <cellStyle name="SAPBEXexcBad9 51 2" xfId="7441"/>
    <cellStyle name="SAPBEXexcBad9 51 3" xfId="9661"/>
    <cellStyle name="SAPBEXexcBad9 51 4" xfId="10928"/>
    <cellStyle name="SAPBEXexcBad9 51 5" xfId="13298"/>
    <cellStyle name="SAPBEXexcBad9 51 6" xfId="15727"/>
    <cellStyle name="SAPBEXexcBad9 51 7" xfId="17994"/>
    <cellStyle name="SAPBEXexcBad9 51 8" xfId="20423"/>
    <cellStyle name="SAPBEXexcBad9 51 9" xfId="22599"/>
    <cellStyle name="SAPBEXexcBad9 52" xfId="4870"/>
    <cellStyle name="SAPBEXexcBad9 52 2" xfId="7408"/>
    <cellStyle name="SAPBEXexcBad9 52 3" xfId="8393"/>
    <cellStyle name="SAPBEXexcBad9 52 4" xfId="11411"/>
    <cellStyle name="SAPBEXexcBad9 52 5" xfId="13827"/>
    <cellStyle name="SAPBEXexcBad9 52 6" xfId="13751"/>
    <cellStyle name="SAPBEXexcBad9 52 7" xfId="18523"/>
    <cellStyle name="SAPBEXexcBad9 52 8" xfId="18447"/>
    <cellStyle name="SAPBEXexcBad9 52 9" xfId="23085"/>
    <cellStyle name="SAPBEXexcBad9 53" xfId="4951"/>
    <cellStyle name="SAPBEXexcBad9 53 2" xfId="7489"/>
    <cellStyle name="SAPBEXexcBad9 53 3" xfId="8294"/>
    <cellStyle name="SAPBEXexcBad9 53 4" xfId="10497"/>
    <cellStyle name="SAPBEXexcBad9 53 5" xfId="12627"/>
    <cellStyle name="SAPBEXexcBad9 53 6" xfId="15353"/>
    <cellStyle name="SAPBEXexcBad9 53 7" xfId="17323"/>
    <cellStyle name="SAPBEXexcBad9 53 8" xfId="20049"/>
    <cellStyle name="SAPBEXexcBad9 53 9" xfId="21982"/>
    <cellStyle name="SAPBEXexcBad9 54" xfId="4921"/>
    <cellStyle name="SAPBEXexcBad9 54 2" xfId="7459"/>
    <cellStyle name="SAPBEXexcBad9 54 3" xfId="9471"/>
    <cellStyle name="SAPBEXexcBad9 54 4" xfId="11845"/>
    <cellStyle name="SAPBEXexcBad9 54 5" xfId="14306"/>
    <cellStyle name="SAPBEXexcBad9 54 6" xfId="16669"/>
    <cellStyle name="SAPBEXexcBad9 54 7" xfId="19002"/>
    <cellStyle name="SAPBEXexcBad9 54 8" xfId="21365"/>
    <cellStyle name="SAPBEXexcBad9 54 9" xfId="23520"/>
    <cellStyle name="SAPBEXexcBad9 55" xfId="4429"/>
    <cellStyle name="SAPBEXexcBad9 55 2" xfId="6967"/>
    <cellStyle name="SAPBEXexcBad9 55 3" xfId="8786"/>
    <cellStyle name="SAPBEXexcBad9 55 4" xfId="11721"/>
    <cellStyle name="SAPBEXexcBad9 55 5" xfId="14172"/>
    <cellStyle name="SAPBEXexcBad9 55 6" xfId="16926"/>
    <cellStyle name="SAPBEXexcBad9 55 7" xfId="18868"/>
    <cellStyle name="SAPBEXexcBad9 55 8" xfId="21622"/>
    <cellStyle name="SAPBEXexcBad9 55 9" xfId="23395"/>
    <cellStyle name="SAPBEXexcBad9 56" xfId="5129"/>
    <cellStyle name="SAPBEXexcBad9 56 2" xfId="7667"/>
    <cellStyle name="SAPBEXexcBad9 56 3" xfId="8558"/>
    <cellStyle name="SAPBEXexcBad9 56 4" xfId="8886"/>
    <cellStyle name="SAPBEXexcBad9 56 5" xfId="12387"/>
    <cellStyle name="SAPBEXexcBad9 56 6" xfId="15252"/>
    <cellStyle name="SAPBEXexcBad9 56 7" xfId="17083"/>
    <cellStyle name="SAPBEXexcBad9 56 8" xfId="19948"/>
    <cellStyle name="SAPBEXexcBad9 56 9" xfId="21772"/>
    <cellStyle name="SAPBEXexcBad9 57" xfId="5198"/>
    <cellStyle name="SAPBEXexcBad9 57 2" xfId="7737"/>
    <cellStyle name="SAPBEXexcBad9 57 3" xfId="9732"/>
    <cellStyle name="SAPBEXexcBad9 57 4" xfId="11180"/>
    <cellStyle name="SAPBEXexcBad9 57 5" xfId="13578"/>
    <cellStyle name="SAPBEXexcBad9 57 6" xfId="15521"/>
    <cellStyle name="SAPBEXexcBad9 57 7" xfId="18274"/>
    <cellStyle name="SAPBEXexcBad9 57 8" xfId="20217"/>
    <cellStyle name="SAPBEXexcBad9 57 9" xfId="22853"/>
    <cellStyle name="SAPBEXexcBad9 58" xfId="5238"/>
    <cellStyle name="SAPBEXexcBad9 58 2" xfId="9704"/>
    <cellStyle name="SAPBEXexcBad9 58 3" xfId="10739"/>
    <cellStyle name="SAPBEXexcBad9 58 4" xfId="13094"/>
    <cellStyle name="SAPBEXexcBad9 58 5" xfId="15593"/>
    <cellStyle name="SAPBEXexcBad9 58 6" xfId="17790"/>
    <cellStyle name="SAPBEXexcBad9 58 7" xfId="20289"/>
    <cellStyle name="SAPBEXexcBad9 58 8" xfId="22412"/>
    <cellStyle name="SAPBEXexcBad9 59" xfId="9533"/>
    <cellStyle name="SAPBEXexcBad9 6" xfId="3114"/>
    <cellStyle name="SAPBEXexcBad9 6 2" xfId="5652"/>
    <cellStyle name="SAPBEXexcBad9 6 3" xfId="9874"/>
    <cellStyle name="SAPBEXexcBad9 6 4" xfId="11696"/>
    <cellStyle name="SAPBEXexcBad9 6 5" xfId="14145"/>
    <cellStyle name="SAPBEXexcBad9 6 6" xfId="14972"/>
    <cellStyle name="SAPBEXexcBad9 6 7" xfId="18841"/>
    <cellStyle name="SAPBEXexcBad9 6 8" xfId="19668"/>
    <cellStyle name="SAPBEXexcBad9 6 9" xfId="23370"/>
    <cellStyle name="SAPBEXexcBad9 60" xfId="8616"/>
    <cellStyle name="SAPBEXexcBad9 61" xfId="14830"/>
    <cellStyle name="SAPBEXexcBad9 62" xfId="16893"/>
    <cellStyle name="SAPBEXexcBad9 63" xfId="19526"/>
    <cellStyle name="SAPBEXexcBad9 64" xfId="21589"/>
    <cellStyle name="SAPBEXexcBad9 65" xfId="24012"/>
    <cellStyle name="SAPBEXexcBad9 7" xfId="3041"/>
    <cellStyle name="SAPBEXexcBad9 7 2" xfId="5580"/>
    <cellStyle name="SAPBEXexcBad9 7 3" xfId="8854"/>
    <cellStyle name="SAPBEXexcBad9 7 4" xfId="11792"/>
    <cellStyle name="SAPBEXexcBad9 7 5" xfId="13839"/>
    <cellStyle name="SAPBEXexcBad9 7 6" xfId="15026"/>
    <cellStyle name="SAPBEXexcBad9 7 7" xfId="18535"/>
    <cellStyle name="SAPBEXexcBad9 7 8" xfId="19722"/>
    <cellStyle name="SAPBEXexcBad9 7 9" xfId="23096"/>
    <cellStyle name="SAPBEXexcBad9 8" xfId="3113"/>
    <cellStyle name="SAPBEXexcBad9 8 2" xfId="5651"/>
    <cellStyle name="SAPBEXexcBad9 8 3" xfId="9509"/>
    <cellStyle name="SAPBEXexcBad9 8 4" xfId="7974"/>
    <cellStyle name="SAPBEXexcBad9 8 5" xfId="14952"/>
    <cellStyle name="SAPBEXexcBad9 8 6" xfId="16088"/>
    <cellStyle name="SAPBEXexcBad9 8 7" xfId="19648"/>
    <cellStyle name="SAPBEXexcBad9 8 8" xfId="20784"/>
    <cellStyle name="SAPBEXexcBad9 8 9" xfId="24114"/>
    <cellStyle name="SAPBEXexcBad9 9" xfId="3101"/>
    <cellStyle name="SAPBEXexcBad9 9 2" xfId="5639"/>
    <cellStyle name="SAPBEXexcBad9 9 3" xfId="8659"/>
    <cellStyle name="SAPBEXexcBad9 9 4" xfId="12109"/>
    <cellStyle name="SAPBEXexcBad9 9 5" xfId="14591"/>
    <cellStyle name="SAPBEXexcBad9 9 6" xfId="16453"/>
    <cellStyle name="SAPBEXexcBad9 9 7" xfId="19287"/>
    <cellStyle name="SAPBEXexcBad9 9 8" xfId="21149"/>
    <cellStyle name="SAPBEXexcBad9 9 9" xfId="23783"/>
    <cellStyle name="SAPBEXexcCritical4" xfId="2949"/>
    <cellStyle name="SAPBEXexcCritical4 10" xfId="3317"/>
    <cellStyle name="SAPBEXexcCritical4 10 2" xfId="5855"/>
    <cellStyle name="SAPBEXexcCritical4 10 3" xfId="8064"/>
    <cellStyle name="SAPBEXexcCritical4 10 4" xfId="12191"/>
    <cellStyle name="SAPBEXexcCritical4 10 5" xfId="14676"/>
    <cellStyle name="SAPBEXexcCritical4 10 6" xfId="14616"/>
    <cellStyle name="SAPBEXexcCritical4 10 7" xfId="19372"/>
    <cellStyle name="SAPBEXexcCritical4 10 8" xfId="19312"/>
    <cellStyle name="SAPBEXexcCritical4 10 9" xfId="23865"/>
    <cellStyle name="SAPBEXexcCritical4 11" xfId="3457"/>
    <cellStyle name="SAPBEXexcCritical4 11 2" xfId="5995"/>
    <cellStyle name="SAPBEXexcCritical4 11 3" xfId="8622"/>
    <cellStyle name="SAPBEXexcCritical4 11 4" xfId="11422"/>
    <cellStyle name="SAPBEXexcCritical4 11 5" xfId="13718"/>
    <cellStyle name="SAPBEXexcCritical4 11 6" xfId="16215"/>
    <cellStyle name="SAPBEXexcCritical4 11 7" xfId="18414"/>
    <cellStyle name="SAPBEXexcCritical4 11 8" xfId="20911"/>
    <cellStyle name="SAPBEXexcCritical4 11 9" xfId="22984"/>
    <cellStyle name="SAPBEXexcCritical4 12" xfId="3376"/>
    <cellStyle name="SAPBEXexcCritical4 12 2" xfId="5914"/>
    <cellStyle name="SAPBEXexcCritical4 12 3" xfId="9942"/>
    <cellStyle name="SAPBEXexcCritical4 12 4" xfId="11873"/>
    <cellStyle name="SAPBEXexcCritical4 12 5" xfId="14337"/>
    <cellStyle name="SAPBEXexcCritical4 12 6" xfId="15713"/>
    <cellStyle name="SAPBEXexcCritical4 12 7" xfId="19033"/>
    <cellStyle name="SAPBEXexcCritical4 12 8" xfId="20409"/>
    <cellStyle name="SAPBEXexcCritical4 12 9" xfId="23549"/>
    <cellStyle name="SAPBEXexcCritical4 13" xfId="3619"/>
    <cellStyle name="SAPBEXexcCritical4 13 2" xfId="6157"/>
    <cellStyle name="SAPBEXexcCritical4 13 3" xfId="8634"/>
    <cellStyle name="SAPBEXexcCritical4 13 4" xfId="11306"/>
    <cellStyle name="SAPBEXexcCritical4 13 5" xfId="14891"/>
    <cellStyle name="SAPBEXexcCritical4 13 6" xfId="16258"/>
    <cellStyle name="SAPBEXexcCritical4 13 7" xfId="19587"/>
    <cellStyle name="SAPBEXexcCritical4 13 8" xfId="20954"/>
    <cellStyle name="SAPBEXexcCritical4 13 9" xfId="24058"/>
    <cellStyle name="SAPBEXexcCritical4 14" xfId="3498"/>
    <cellStyle name="SAPBEXexcCritical4 14 2" xfId="6036"/>
    <cellStyle name="SAPBEXexcCritical4 14 3" xfId="9542"/>
    <cellStyle name="SAPBEXexcCritical4 14 4" xfId="11577"/>
    <cellStyle name="SAPBEXexcCritical4 14 5" xfId="14014"/>
    <cellStyle name="SAPBEXexcCritical4 14 6" xfId="16165"/>
    <cellStyle name="SAPBEXexcCritical4 14 7" xfId="18710"/>
    <cellStyle name="SAPBEXexcCritical4 14 8" xfId="20861"/>
    <cellStyle name="SAPBEXexcCritical4 14 9" xfId="23251"/>
    <cellStyle name="SAPBEXexcCritical4 15" xfId="3702"/>
    <cellStyle name="SAPBEXexcCritical4 15 2" xfId="6240"/>
    <cellStyle name="SAPBEXexcCritical4 15 3" xfId="9513"/>
    <cellStyle name="SAPBEXexcCritical4 15 4" xfId="11728"/>
    <cellStyle name="SAPBEXexcCritical4 15 5" xfId="14179"/>
    <cellStyle name="SAPBEXexcCritical4 15 6" xfId="16513"/>
    <cellStyle name="SAPBEXexcCritical4 15 7" xfId="18875"/>
    <cellStyle name="SAPBEXexcCritical4 15 8" xfId="21209"/>
    <cellStyle name="SAPBEXexcCritical4 15 9" xfId="23402"/>
    <cellStyle name="SAPBEXexcCritical4 16" xfId="3764"/>
    <cellStyle name="SAPBEXexcCritical4 16 2" xfId="6302"/>
    <cellStyle name="SAPBEXexcCritical4 16 3" xfId="5464"/>
    <cellStyle name="SAPBEXexcCritical4 16 4" xfId="11323"/>
    <cellStyle name="SAPBEXexcCritical4 16 5" xfId="13732"/>
    <cellStyle name="SAPBEXexcCritical4 16 6" xfId="15703"/>
    <cellStyle name="SAPBEXexcCritical4 16 7" xfId="18428"/>
    <cellStyle name="SAPBEXexcCritical4 16 8" xfId="20399"/>
    <cellStyle name="SAPBEXexcCritical4 16 9" xfId="22997"/>
    <cellStyle name="SAPBEXexcCritical4 17" xfId="3838"/>
    <cellStyle name="SAPBEXexcCritical4 17 2" xfId="6376"/>
    <cellStyle name="SAPBEXexcCritical4 17 3" xfId="8096"/>
    <cellStyle name="SAPBEXexcCritical4 17 4" xfId="10631"/>
    <cellStyle name="SAPBEXexcCritical4 17 5" xfId="12980"/>
    <cellStyle name="SAPBEXexcCritical4 17 6" xfId="15807"/>
    <cellStyle name="SAPBEXexcCritical4 17 7" xfId="17676"/>
    <cellStyle name="SAPBEXexcCritical4 17 8" xfId="20503"/>
    <cellStyle name="SAPBEXexcCritical4 17 9" xfId="22304"/>
    <cellStyle name="SAPBEXexcCritical4 18" xfId="3876"/>
    <cellStyle name="SAPBEXexcCritical4 18 2" xfId="6414"/>
    <cellStyle name="SAPBEXexcCritical4 18 3" xfId="8884"/>
    <cellStyle name="SAPBEXexcCritical4 18 4" xfId="11703"/>
    <cellStyle name="SAPBEXexcCritical4 18 5" xfId="14152"/>
    <cellStyle name="SAPBEXexcCritical4 18 6" xfId="15752"/>
    <cellStyle name="SAPBEXexcCritical4 18 7" xfId="18848"/>
    <cellStyle name="SAPBEXexcCritical4 18 8" xfId="20448"/>
    <cellStyle name="SAPBEXexcCritical4 18 9" xfId="23377"/>
    <cellStyle name="SAPBEXexcCritical4 19" xfId="3886"/>
    <cellStyle name="SAPBEXexcCritical4 19 2" xfId="6424"/>
    <cellStyle name="SAPBEXexcCritical4 19 3" xfId="9488"/>
    <cellStyle name="SAPBEXexcCritical4 19 4" xfId="11799"/>
    <cellStyle name="SAPBEXexcCritical4 19 5" xfId="14256"/>
    <cellStyle name="SAPBEXexcCritical4 19 6" xfId="16607"/>
    <cellStyle name="SAPBEXexcCritical4 19 7" xfId="18952"/>
    <cellStyle name="SAPBEXexcCritical4 19 8" xfId="21303"/>
    <cellStyle name="SAPBEXexcCritical4 19 9" xfId="23474"/>
    <cellStyle name="SAPBEXexcCritical4 2" xfId="3068"/>
    <cellStyle name="SAPBEXexcCritical4 2 2" xfId="5606"/>
    <cellStyle name="SAPBEXexcCritical4 2 3" xfId="9994"/>
    <cellStyle name="SAPBEXexcCritical4 2 4" xfId="11146"/>
    <cellStyle name="SAPBEXexcCritical4 2 5" xfId="13542"/>
    <cellStyle name="SAPBEXexcCritical4 2 6" xfId="15232"/>
    <cellStyle name="SAPBEXexcCritical4 2 7" xfId="18238"/>
    <cellStyle name="SAPBEXexcCritical4 2 8" xfId="19928"/>
    <cellStyle name="SAPBEXexcCritical4 2 9" xfId="22819"/>
    <cellStyle name="SAPBEXexcCritical4 20" xfId="3862"/>
    <cellStyle name="SAPBEXexcCritical4 20 2" xfId="6400"/>
    <cellStyle name="SAPBEXexcCritical4 20 3" xfId="5500"/>
    <cellStyle name="SAPBEXexcCritical4 20 4" xfId="11489"/>
    <cellStyle name="SAPBEXexcCritical4 20 5" xfId="13916"/>
    <cellStyle name="SAPBEXexcCritical4 20 6" xfId="13712"/>
    <cellStyle name="SAPBEXexcCritical4 20 7" xfId="18612"/>
    <cellStyle name="SAPBEXexcCritical4 20 8" xfId="18408"/>
    <cellStyle name="SAPBEXexcCritical4 20 9" xfId="23164"/>
    <cellStyle name="SAPBEXexcCritical4 21" xfId="4024"/>
    <cellStyle name="SAPBEXexcCritical4 21 2" xfId="6562"/>
    <cellStyle name="SAPBEXexcCritical4 21 3" xfId="8635"/>
    <cellStyle name="SAPBEXexcCritical4 21 4" xfId="12250"/>
    <cellStyle name="SAPBEXexcCritical4 21 5" xfId="12317"/>
    <cellStyle name="SAPBEXexcCritical4 21 6" xfId="15915"/>
    <cellStyle name="SAPBEXexcCritical4 21 7" xfId="17013"/>
    <cellStyle name="SAPBEXexcCritical4 21 8" xfId="20611"/>
    <cellStyle name="SAPBEXexcCritical4 21 9" xfId="21708"/>
    <cellStyle name="SAPBEXexcCritical4 22" xfId="4044"/>
    <cellStyle name="SAPBEXexcCritical4 22 2" xfId="6582"/>
    <cellStyle name="SAPBEXexcCritical4 22 3" xfId="9829"/>
    <cellStyle name="SAPBEXexcCritical4 22 4" xfId="10142"/>
    <cellStyle name="SAPBEXexcCritical4 22 5" xfId="14946"/>
    <cellStyle name="SAPBEXexcCritical4 22 6" xfId="16322"/>
    <cellStyle name="SAPBEXexcCritical4 22 7" xfId="19642"/>
    <cellStyle name="SAPBEXexcCritical4 22 8" xfId="21018"/>
    <cellStyle name="SAPBEXexcCritical4 22 9" xfId="24109"/>
    <cellStyle name="SAPBEXexcCritical4 23" xfId="3974"/>
    <cellStyle name="SAPBEXexcCritical4 23 2" xfId="6512"/>
    <cellStyle name="SAPBEXexcCritical4 23 3" xfId="9658"/>
    <cellStyle name="SAPBEXexcCritical4 23 4" xfId="10242"/>
    <cellStyle name="SAPBEXexcCritical4 23 5" xfId="14826"/>
    <cellStyle name="SAPBEXexcCritical4 23 6" xfId="16411"/>
    <cellStyle name="SAPBEXexcCritical4 23 7" xfId="19522"/>
    <cellStyle name="SAPBEXexcCritical4 23 8" xfId="21107"/>
    <cellStyle name="SAPBEXexcCritical4 23 9" xfId="24009"/>
    <cellStyle name="SAPBEXexcCritical4 24" xfId="4073"/>
    <cellStyle name="SAPBEXexcCritical4 24 2" xfId="6611"/>
    <cellStyle name="SAPBEXexcCritical4 24 3" xfId="8932"/>
    <cellStyle name="SAPBEXexcCritical4 24 4" xfId="11545"/>
    <cellStyle name="SAPBEXexcCritical4 24 5" xfId="13979"/>
    <cellStyle name="SAPBEXexcCritical4 24 6" xfId="16368"/>
    <cellStyle name="SAPBEXexcCritical4 24 7" xfId="18675"/>
    <cellStyle name="SAPBEXexcCritical4 24 8" xfId="21064"/>
    <cellStyle name="SAPBEXexcCritical4 24 9" xfId="23219"/>
    <cellStyle name="SAPBEXexcCritical4 25" xfId="3892"/>
    <cellStyle name="SAPBEXexcCritical4 25 2" xfId="6430"/>
    <cellStyle name="SAPBEXexcCritical4 25 3" xfId="7880"/>
    <cellStyle name="SAPBEXexcCritical4 25 4" xfId="10621"/>
    <cellStyle name="SAPBEXexcCritical4 25 5" xfId="12970"/>
    <cellStyle name="SAPBEXexcCritical4 25 6" xfId="16331"/>
    <cellStyle name="SAPBEXexcCritical4 25 7" xfId="17666"/>
    <cellStyle name="SAPBEXexcCritical4 25 8" xfId="21027"/>
    <cellStyle name="SAPBEXexcCritical4 25 9" xfId="22294"/>
    <cellStyle name="SAPBEXexcCritical4 26" xfId="3793"/>
    <cellStyle name="SAPBEXexcCritical4 26 2" xfId="6331"/>
    <cellStyle name="SAPBEXexcCritical4 26 3" xfId="8433"/>
    <cellStyle name="SAPBEXexcCritical4 26 4" xfId="10646"/>
    <cellStyle name="SAPBEXexcCritical4 26 5" xfId="12995"/>
    <cellStyle name="SAPBEXexcCritical4 26 6" xfId="15842"/>
    <cellStyle name="SAPBEXexcCritical4 26 7" xfId="17691"/>
    <cellStyle name="SAPBEXexcCritical4 26 8" xfId="20538"/>
    <cellStyle name="SAPBEXexcCritical4 26 9" xfId="22319"/>
    <cellStyle name="SAPBEXexcCritical4 27" xfId="4128"/>
    <cellStyle name="SAPBEXexcCritical4 27 2" xfId="6666"/>
    <cellStyle name="SAPBEXexcCritical4 27 3" xfId="8471"/>
    <cellStyle name="SAPBEXexcCritical4 27 4" xfId="11371"/>
    <cellStyle name="SAPBEXexcCritical4 27 5" xfId="13785"/>
    <cellStyle name="SAPBEXexcCritical4 27 6" xfId="12466"/>
    <cellStyle name="SAPBEXexcCritical4 27 7" xfId="18481"/>
    <cellStyle name="SAPBEXexcCritical4 27 8" xfId="17162"/>
    <cellStyle name="SAPBEXexcCritical4 27 9" xfId="23045"/>
    <cellStyle name="SAPBEXexcCritical4 28" xfId="4200"/>
    <cellStyle name="SAPBEXexcCritical4 28 2" xfId="6738"/>
    <cellStyle name="SAPBEXexcCritical4 28 3" xfId="8923"/>
    <cellStyle name="SAPBEXexcCritical4 28 4" xfId="10719"/>
    <cellStyle name="SAPBEXexcCritical4 28 5" xfId="13074"/>
    <cellStyle name="SAPBEXexcCritical4 28 6" xfId="15947"/>
    <cellStyle name="SAPBEXexcCritical4 28 7" xfId="17770"/>
    <cellStyle name="SAPBEXexcCritical4 28 8" xfId="20643"/>
    <cellStyle name="SAPBEXexcCritical4 28 9" xfId="22392"/>
    <cellStyle name="SAPBEXexcCritical4 29" xfId="4242"/>
    <cellStyle name="SAPBEXexcCritical4 29 2" xfId="6780"/>
    <cellStyle name="SAPBEXexcCritical4 29 3" xfId="9638"/>
    <cellStyle name="SAPBEXexcCritical4 29 4" xfId="10742"/>
    <cellStyle name="SAPBEXexcCritical4 29 5" xfId="13097"/>
    <cellStyle name="SAPBEXexcCritical4 29 6" xfId="15626"/>
    <cellStyle name="SAPBEXexcCritical4 29 7" xfId="17793"/>
    <cellStyle name="SAPBEXexcCritical4 29 8" xfId="20322"/>
    <cellStyle name="SAPBEXexcCritical4 29 9" xfId="22415"/>
    <cellStyle name="SAPBEXexcCritical4 3" xfId="3120"/>
    <cellStyle name="SAPBEXexcCritical4 3 2" xfId="5658"/>
    <cellStyle name="SAPBEXexcCritical4 3 3" xfId="10182"/>
    <cellStyle name="SAPBEXexcCritical4 3 4" xfId="11653"/>
    <cellStyle name="SAPBEXexcCritical4 3 5" xfId="14099"/>
    <cellStyle name="SAPBEXexcCritical4 3 6" xfId="16185"/>
    <cellStyle name="SAPBEXexcCritical4 3 7" xfId="18795"/>
    <cellStyle name="SAPBEXexcCritical4 3 8" xfId="20881"/>
    <cellStyle name="SAPBEXexcCritical4 3 9" xfId="23328"/>
    <cellStyle name="SAPBEXexcCritical4 30" xfId="4285"/>
    <cellStyle name="SAPBEXexcCritical4 30 2" xfId="6823"/>
    <cellStyle name="SAPBEXexcCritical4 30 3" xfId="8969"/>
    <cellStyle name="SAPBEXexcCritical4 30 4" xfId="12154"/>
    <cellStyle name="SAPBEXexcCritical4 30 5" xfId="14637"/>
    <cellStyle name="SAPBEXexcCritical4 30 6" xfId="15362"/>
    <cellStyle name="SAPBEXexcCritical4 30 7" xfId="19333"/>
    <cellStyle name="SAPBEXexcCritical4 30 8" xfId="20058"/>
    <cellStyle name="SAPBEXexcCritical4 30 9" xfId="23828"/>
    <cellStyle name="SAPBEXexcCritical4 31" xfId="4328"/>
    <cellStyle name="SAPBEXexcCritical4 31 2" xfId="6866"/>
    <cellStyle name="SAPBEXexcCritical4 31 3" xfId="9787"/>
    <cellStyle name="SAPBEXexcCritical4 31 4" xfId="11148"/>
    <cellStyle name="SAPBEXexcCritical4 31 5" xfId="14895"/>
    <cellStyle name="SAPBEXexcCritical4 31 6" xfId="15350"/>
    <cellStyle name="SAPBEXexcCritical4 31 7" xfId="19591"/>
    <cellStyle name="SAPBEXexcCritical4 31 8" xfId="20046"/>
    <cellStyle name="SAPBEXexcCritical4 31 9" xfId="24061"/>
    <cellStyle name="SAPBEXexcCritical4 32" xfId="4473"/>
    <cellStyle name="SAPBEXexcCritical4 32 2" xfId="7011"/>
    <cellStyle name="SAPBEXexcCritical4 32 3" xfId="8155"/>
    <cellStyle name="SAPBEXexcCritical4 32 4" xfId="10342"/>
    <cellStyle name="SAPBEXexcCritical4 32 5" xfId="12620"/>
    <cellStyle name="SAPBEXexcCritical4 32 6" xfId="15829"/>
    <cellStyle name="SAPBEXexcCritical4 32 7" xfId="17316"/>
    <cellStyle name="SAPBEXexcCritical4 32 8" xfId="20525"/>
    <cellStyle name="SAPBEXexcCritical4 32 9" xfId="21975"/>
    <cellStyle name="SAPBEXexcCritical4 33" xfId="4383"/>
    <cellStyle name="SAPBEXexcCritical4 33 2" xfId="6921"/>
    <cellStyle name="SAPBEXexcCritical4 33 3" xfId="5436"/>
    <cellStyle name="SAPBEXexcCritical4 33 4" xfId="10837"/>
    <cellStyle name="SAPBEXexcCritical4 33 5" xfId="13202"/>
    <cellStyle name="SAPBEXexcCritical4 33 6" xfId="15491"/>
    <cellStyle name="SAPBEXexcCritical4 33 7" xfId="17898"/>
    <cellStyle name="SAPBEXexcCritical4 33 8" xfId="20187"/>
    <cellStyle name="SAPBEXexcCritical4 33 9" xfId="22508"/>
    <cellStyle name="SAPBEXexcCritical4 34" xfId="4442"/>
    <cellStyle name="SAPBEXexcCritical4 34 2" xfId="6980"/>
    <cellStyle name="SAPBEXexcCritical4 34 3" xfId="9597"/>
    <cellStyle name="SAPBEXexcCritical4 34 4" xfId="9330"/>
    <cellStyle name="SAPBEXexcCritical4 34 5" xfId="14936"/>
    <cellStyle name="SAPBEXexcCritical4 34 6" xfId="15098"/>
    <cellStyle name="SAPBEXexcCritical4 34 7" xfId="19632"/>
    <cellStyle name="SAPBEXexcCritical4 34 8" xfId="19794"/>
    <cellStyle name="SAPBEXexcCritical4 34 9" xfId="24099"/>
    <cellStyle name="SAPBEXexcCritical4 35" xfId="4568"/>
    <cellStyle name="SAPBEXexcCritical4 35 2" xfId="7106"/>
    <cellStyle name="SAPBEXexcCritical4 35 3" xfId="9145"/>
    <cellStyle name="SAPBEXexcCritical4 35 4" xfId="11381"/>
    <cellStyle name="SAPBEXexcCritical4 35 5" xfId="13795"/>
    <cellStyle name="SAPBEXexcCritical4 35 6" xfId="15429"/>
    <cellStyle name="SAPBEXexcCritical4 35 7" xfId="18491"/>
    <cellStyle name="SAPBEXexcCritical4 35 8" xfId="20125"/>
    <cellStyle name="SAPBEXexcCritical4 35 9" xfId="23055"/>
    <cellStyle name="SAPBEXexcCritical4 36" xfId="4532"/>
    <cellStyle name="SAPBEXexcCritical4 36 2" xfId="7070"/>
    <cellStyle name="SAPBEXexcCritical4 36 3" xfId="5485"/>
    <cellStyle name="SAPBEXexcCritical4 36 4" xfId="12298"/>
    <cellStyle name="SAPBEXexcCritical4 36 5" xfId="14532"/>
    <cellStyle name="SAPBEXexcCritical4 36 6" xfId="16348"/>
    <cellStyle name="SAPBEXexcCritical4 36 7" xfId="19228"/>
    <cellStyle name="SAPBEXexcCritical4 36 8" xfId="21044"/>
    <cellStyle name="SAPBEXexcCritical4 36 9" xfId="23724"/>
    <cellStyle name="SAPBEXexcCritical4 37" xfId="4586"/>
    <cellStyle name="SAPBEXexcCritical4 37 2" xfId="7124"/>
    <cellStyle name="SAPBEXexcCritical4 37 3" xfId="9529"/>
    <cellStyle name="SAPBEXexcCritical4 37 4" xfId="12099"/>
    <cellStyle name="SAPBEXexcCritical4 37 5" xfId="14727"/>
    <cellStyle name="SAPBEXexcCritical4 37 6" xfId="16051"/>
    <cellStyle name="SAPBEXexcCritical4 37 7" xfId="19423"/>
    <cellStyle name="SAPBEXexcCritical4 37 8" xfId="20747"/>
    <cellStyle name="SAPBEXexcCritical4 37 9" xfId="23913"/>
    <cellStyle name="SAPBEXexcCritical4 38" xfId="4772"/>
    <cellStyle name="SAPBEXexcCritical4 38 2" xfId="7310"/>
    <cellStyle name="SAPBEXexcCritical4 38 3" xfId="10101"/>
    <cellStyle name="SAPBEXexcCritical4 38 4" xfId="11123"/>
    <cellStyle name="SAPBEXexcCritical4 38 5" xfId="13518"/>
    <cellStyle name="SAPBEXexcCritical4 38 6" xfId="16632"/>
    <cellStyle name="SAPBEXexcCritical4 38 7" xfId="18214"/>
    <cellStyle name="SAPBEXexcCritical4 38 8" xfId="21328"/>
    <cellStyle name="SAPBEXexcCritical4 38 9" xfId="22796"/>
    <cellStyle name="SAPBEXexcCritical4 39" xfId="4782"/>
    <cellStyle name="SAPBEXexcCritical4 39 2" xfId="7320"/>
    <cellStyle name="SAPBEXexcCritical4 39 3" xfId="10011"/>
    <cellStyle name="SAPBEXexcCritical4 39 4" xfId="11012"/>
    <cellStyle name="SAPBEXexcCritical4 39 5" xfId="13391"/>
    <cellStyle name="SAPBEXexcCritical4 39 6" xfId="16672"/>
    <cellStyle name="SAPBEXexcCritical4 39 7" xfId="18087"/>
    <cellStyle name="SAPBEXexcCritical4 39 8" xfId="21368"/>
    <cellStyle name="SAPBEXexcCritical4 39 9" xfId="22685"/>
    <cellStyle name="SAPBEXexcCritical4 4" xfId="3007"/>
    <cellStyle name="SAPBEXexcCritical4 4 2" xfId="5546"/>
    <cellStyle name="SAPBEXexcCritical4 4 3" xfId="7983"/>
    <cellStyle name="SAPBEXexcCritical4 4 4" xfId="12214"/>
    <cellStyle name="SAPBEXexcCritical4 4 5" xfId="14840"/>
    <cellStyle name="SAPBEXexcCritical4 4 6" xfId="16909"/>
    <cellStyle name="SAPBEXexcCritical4 4 7" xfId="19536"/>
    <cellStyle name="SAPBEXexcCritical4 4 8" xfId="21605"/>
    <cellStyle name="SAPBEXexcCritical4 4 9" xfId="24021"/>
    <cellStyle name="SAPBEXexcCritical4 40" xfId="4758"/>
    <cellStyle name="SAPBEXexcCritical4 40 2" xfId="7296"/>
    <cellStyle name="SAPBEXexcCritical4 40 3" xfId="5509"/>
    <cellStyle name="SAPBEXexcCritical4 40 4" xfId="8057"/>
    <cellStyle name="SAPBEXexcCritical4 40 5" xfId="12391"/>
    <cellStyle name="SAPBEXexcCritical4 40 6" xfId="15672"/>
    <cellStyle name="SAPBEXexcCritical4 40 7" xfId="17087"/>
    <cellStyle name="SAPBEXexcCritical4 40 8" xfId="20368"/>
    <cellStyle name="SAPBEXexcCritical4 40 9" xfId="21776"/>
    <cellStyle name="SAPBEXexcCritical4 41" xfId="4878"/>
    <cellStyle name="SAPBEXexcCritical4 41 2" xfId="7416"/>
    <cellStyle name="SAPBEXexcCritical4 41 3" xfId="8428"/>
    <cellStyle name="SAPBEXexcCritical4 41 4" xfId="10977"/>
    <cellStyle name="SAPBEXexcCritical4 41 5" xfId="13349"/>
    <cellStyle name="SAPBEXexcCritical4 41 6" xfId="16826"/>
    <cellStyle name="SAPBEXexcCritical4 41 7" xfId="18045"/>
    <cellStyle name="SAPBEXexcCritical4 41 8" xfId="21522"/>
    <cellStyle name="SAPBEXexcCritical4 41 9" xfId="22648"/>
    <cellStyle name="SAPBEXexcCritical4 42" xfId="4788"/>
    <cellStyle name="SAPBEXexcCritical4 42 2" xfId="7326"/>
    <cellStyle name="SAPBEXexcCritical4 42 3" xfId="8273"/>
    <cellStyle name="SAPBEXexcCritical4 42 4" xfId="10880"/>
    <cellStyle name="SAPBEXexcCritical4 42 5" xfId="13247"/>
    <cellStyle name="SAPBEXexcCritical4 42 6" xfId="16357"/>
    <cellStyle name="SAPBEXexcCritical4 42 7" xfId="17943"/>
    <cellStyle name="SAPBEXexcCritical4 42 8" xfId="21053"/>
    <cellStyle name="SAPBEXexcCritical4 42 9" xfId="22551"/>
    <cellStyle name="SAPBEXexcCritical4 43" xfId="4843"/>
    <cellStyle name="SAPBEXexcCritical4 43 2" xfId="7381"/>
    <cellStyle name="SAPBEXexcCritical4 43 3" xfId="8781"/>
    <cellStyle name="SAPBEXexcCritical4 43 4" xfId="11957"/>
    <cellStyle name="SAPBEXexcCritical4 43 5" xfId="14432"/>
    <cellStyle name="SAPBEXexcCritical4 43 6" xfId="16635"/>
    <cellStyle name="SAPBEXexcCritical4 43 7" xfId="19128"/>
    <cellStyle name="SAPBEXexcCritical4 43 8" xfId="21331"/>
    <cellStyle name="SAPBEXexcCritical4 43 9" xfId="23632"/>
    <cellStyle name="SAPBEXexcCritical4 44" xfId="4966"/>
    <cellStyle name="SAPBEXexcCritical4 44 2" xfId="7504"/>
    <cellStyle name="SAPBEXexcCritical4 44 3" xfId="9044"/>
    <cellStyle name="SAPBEXexcCritical4 44 4" xfId="11739"/>
    <cellStyle name="SAPBEXexcCritical4 44 5" xfId="14190"/>
    <cellStyle name="SAPBEXexcCritical4 44 6" xfId="16226"/>
    <cellStyle name="SAPBEXexcCritical4 44 7" xfId="18886"/>
    <cellStyle name="SAPBEXexcCritical4 44 8" xfId="20922"/>
    <cellStyle name="SAPBEXexcCritical4 44 9" xfId="23413"/>
    <cellStyle name="SAPBEXexcCritical4 45" xfId="4934"/>
    <cellStyle name="SAPBEXexcCritical4 45 2" xfId="7472"/>
    <cellStyle name="SAPBEXexcCritical4 45 3" xfId="8050"/>
    <cellStyle name="SAPBEXexcCritical4 45 4" xfId="12144"/>
    <cellStyle name="SAPBEXexcCritical4 45 5" xfId="14627"/>
    <cellStyle name="SAPBEXexcCritical4 45 6" xfId="15067"/>
    <cellStyle name="SAPBEXexcCritical4 45 7" xfId="19323"/>
    <cellStyle name="SAPBEXexcCritical4 45 8" xfId="19763"/>
    <cellStyle name="SAPBEXexcCritical4 45 9" xfId="23818"/>
    <cellStyle name="SAPBEXexcCritical4 46" xfId="4980"/>
    <cellStyle name="SAPBEXexcCritical4 46 2" xfId="7518"/>
    <cellStyle name="SAPBEXexcCritical4 46 3" xfId="7773"/>
    <cellStyle name="SAPBEXexcCritical4 46 4" xfId="10733"/>
    <cellStyle name="SAPBEXexcCritical4 46 5" xfId="13088"/>
    <cellStyle name="SAPBEXexcCritical4 46 6" xfId="15512"/>
    <cellStyle name="SAPBEXexcCritical4 46 7" xfId="17784"/>
    <cellStyle name="SAPBEXexcCritical4 46 8" xfId="20208"/>
    <cellStyle name="SAPBEXexcCritical4 46 9" xfId="22406"/>
    <cellStyle name="SAPBEXexcCritical4 47" xfId="5018"/>
    <cellStyle name="SAPBEXexcCritical4 47 2" xfId="7556"/>
    <cellStyle name="SAPBEXexcCritical4 47 3" xfId="10184"/>
    <cellStyle name="SAPBEXexcCritical4 47 4" xfId="10449"/>
    <cellStyle name="SAPBEXexcCritical4 47 5" xfId="12778"/>
    <cellStyle name="SAPBEXexcCritical4 47 6" xfId="16774"/>
    <cellStyle name="SAPBEXexcCritical4 47 7" xfId="17474"/>
    <cellStyle name="SAPBEXexcCritical4 47 8" xfId="21470"/>
    <cellStyle name="SAPBEXexcCritical4 47 9" xfId="22120"/>
    <cellStyle name="SAPBEXexcCritical4 48" xfId="5130"/>
    <cellStyle name="SAPBEXexcCritical4 48 2" xfId="7668"/>
    <cellStyle name="SAPBEXexcCritical4 48 3" xfId="9559"/>
    <cellStyle name="SAPBEXexcCritical4 48 4" xfId="10550"/>
    <cellStyle name="SAPBEXexcCritical4 48 5" xfId="12893"/>
    <cellStyle name="SAPBEXexcCritical4 48 6" xfId="15499"/>
    <cellStyle name="SAPBEXexcCritical4 48 7" xfId="17589"/>
    <cellStyle name="SAPBEXexcCritical4 48 8" xfId="20195"/>
    <cellStyle name="SAPBEXexcCritical4 48 9" xfId="22221"/>
    <cellStyle name="SAPBEXexcCritical4 49" xfId="5199"/>
    <cellStyle name="SAPBEXexcCritical4 49 2" xfId="7738"/>
    <cellStyle name="SAPBEXexcCritical4 49 3" xfId="8460"/>
    <cellStyle name="SAPBEXexcCritical4 49 4" xfId="10908"/>
    <cellStyle name="SAPBEXexcCritical4 49 5" xfId="14897"/>
    <cellStyle name="SAPBEXexcCritical4 49 6" xfId="16932"/>
    <cellStyle name="SAPBEXexcCritical4 49 7" xfId="19593"/>
    <cellStyle name="SAPBEXexcCritical4 49 8" xfId="21628"/>
    <cellStyle name="SAPBEXexcCritical4 49 9" xfId="24063"/>
    <cellStyle name="SAPBEXexcCritical4 5" xfId="3099"/>
    <cellStyle name="SAPBEXexcCritical4 5 2" xfId="5637"/>
    <cellStyle name="SAPBEXexcCritical4 5 3" xfId="10193"/>
    <cellStyle name="SAPBEXexcCritical4 5 4" xfId="10298"/>
    <cellStyle name="SAPBEXexcCritical4 5 5" xfId="12612"/>
    <cellStyle name="SAPBEXexcCritical4 5 6" xfId="16070"/>
    <cellStyle name="SAPBEXexcCritical4 5 7" xfId="17308"/>
    <cellStyle name="SAPBEXexcCritical4 5 8" xfId="20766"/>
    <cellStyle name="SAPBEXexcCritical4 5 9" xfId="21968"/>
    <cellStyle name="SAPBEXexcCritical4 50" xfId="5236"/>
    <cellStyle name="SAPBEXexcCritical4 50 2" xfId="5460"/>
    <cellStyle name="SAPBEXexcCritical4 50 3" xfId="10721"/>
    <cellStyle name="SAPBEXexcCritical4 50 4" xfId="13076"/>
    <cellStyle name="SAPBEXexcCritical4 50 5" xfId="15912"/>
    <cellStyle name="SAPBEXexcCritical4 50 6" xfId="17772"/>
    <cellStyle name="SAPBEXexcCritical4 50 7" xfId="20608"/>
    <cellStyle name="SAPBEXexcCritical4 50 8" xfId="22394"/>
    <cellStyle name="SAPBEXexcCritical4 51" xfId="9760"/>
    <cellStyle name="SAPBEXexcCritical4 52" xfId="10726"/>
    <cellStyle name="SAPBEXexcCritical4 53" xfId="13081"/>
    <cellStyle name="SAPBEXexcCritical4 54" xfId="15678"/>
    <cellStyle name="SAPBEXexcCritical4 55" xfId="17777"/>
    <cellStyle name="SAPBEXexcCritical4 56" xfId="20374"/>
    <cellStyle name="SAPBEXexcCritical4 57" xfId="22399"/>
    <cellStyle name="SAPBEXexcCritical4 6" xfId="3145"/>
    <cellStyle name="SAPBEXexcCritical4 6 2" xfId="5683"/>
    <cellStyle name="SAPBEXexcCritical4 6 3" xfId="10145"/>
    <cellStyle name="SAPBEXexcCritical4 6 4" xfId="11528"/>
    <cellStyle name="SAPBEXexcCritical4 6 5" xfId="13958"/>
    <cellStyle name="SAPBEXexcCritical4 6 6" xfId="16779"/>
    <cellStyle name="SAPBEXexcCritical4 6 7" xfId="18654"/>
    <cellStyle name="SAPBEXexcCritical4 6 8" xfId="21475"/>
    <cellStyle name="SAPBEXexcCritical4 6 9" xfId="23202"/>
    <cellStyle name="SAPBEXexcCritical4 7" xfId="3188"/>
    <cellStyle name="SAPBEXexcCritical4 7 2" xfId="5726"/>
    <cellStyle name="SAPBEXexcCritical4 7 3" xfId="9333"/>
    <cellStyle name="SAPBEXexcCritical4 7 4" xfId="10735"/>
    <cellStyle name="SAPBEXexcCritical4 7 5" xfId="13090"/>
    <cellStyle name="SAPBEXexcCritical4 7 6" xfId="16225"/>
    <cellStyle name="SAPBEXexcCritical4 7 7" xfId="17786"/>
    <cellStyle name="SAPBEXexcCritical4 7 8" xfId="20921"/>
    <cellStyle name="SAPBEXexcCritical4 7 9" xfId="22408"/>
    <cellStyle name="SAPBEXexcCritical4 8" xfId="3231"/>
    <cellStyle name="SAPBEXexcCritical4 8 2" xfId="5769"/>
    <cellStyle name="SAPBEXexcCritical4 8 3" xfId="9838"/>
    <cellStyle name="SAPBEXexcCritical4 8 4" xfId="11679"/>
    <cellStyle name="SAPBEXexcCritical4 8 5" xfId="14126"/>
    <cellStyle name="SAPBEXexcCritical4 8 6" xfId="16794"/>
    <cellStyle name="SAPBEXexcCritical4 8 7" xfId="18822"/>
    <cellStyle name="SAPBEXexcCritical4 8 8" xfId="21490"/>
    <cellStyle name="SAPBEXexcCritical4 8 9" xfId="23353"/>
    <cellStyle name="SAPBEXexcCritical4 9" xfId="3274"/>
    <cellStyle name="SAPBEXexcCritical4 9 2" xfId="5812"/>
    <cellStyle name="SAPBEXexcCritical4 9 3" xfId="5427"/>
    <cellStyle name="SAPBEXexcCritical4 9 4" xfId="10405"/>
    <cellStyle name="SAPBEXexcCritical4 9 5" xfId="12728"/>
    <cellStyle name="SAPBEXexcCritical4 9 6" xfId="15409"/>
    <cellStyle name="SAPBEXexcCritical4 9 7" xfId="17424"/>
    <cellStyle name="SAPBEXexcCritical4 9 8" xfId="20105"/>
    <cellStyle name="SAPBEXexcCritical4 9 9" xfId="22076"/>
    <cellStyle name="SAPBEXexcCritical5" xfId="2950"/>
    <cellStyle name="SAPBEXexcCritical5 10" xfId="3288"/>
    <cellStyle name="SAPBEXexcCritical5 10 2" xfId="5826"/>
    <cellStyle name="SAPBEXexcCritical5 10 3" xfId="8108"/>
    <cellStyle name="SAPBEXexcCritical5 10 4" xfId="11245"/>
    <cellStyle name="SAPBEXexcCritical5 10 5" xfId="13650"/>
    <cellStyle name="SAPBEXexcCritical5 10 6" xfId="16431"/>
    <cellStyle name="SAPBEXexcCritical5 10 7" xfId="18346"/>
    <cellStyle name="SAPBEXexcCritical5 10 8" xfId="21127"/>
    <cellStyle name="SAPBEXexcCritical5 10 9" xfId="22919"/>
    <cellStyle name="SAPBEXexcCritical5 11" xfId="3276"/>
    <cellStyle name="SAPBEXexcCritical5 11 2" xfId="5814"/>
    <cellStyle name="SAPBEXexcCritical5 11 3" xfId="5473"/>
    <cellStyle name="SAPBEXexcCritical5 11 4" xfId="10623"/>
    <cellStyle name="SAPBEXexcCritical5 11 5" xfId="12972"/>
    <cellStyle name="SAPBEXexcCritical5 11 6" xfId="12799"/>
    <cellStyle name="SAPBEXexcCritical5 11 7" xfId="17668"/>
    <cellStyle name="SAPBEXexcCritical5 11 8" xfId="17495"/>
    <cellStyle name="SAPBEXexcCritical5 11 9" xfId="22296"/>
    <cellStyle name="SAPBEXexcCritical5 12" xfId="3372"/>
    <cellStyle name="SAPBEXexcCritical5 12 2" xfId="5910"/>
    <cellStyle name="SAPBEXexcCritical5 12 3" xfId="9328"/>
    <cellStyle name="SAPBEXexcCritical5 12 4" xfId="8242"/>
    <cellStyle name="SAPBEXexcCritical5 12 5" xfId="12500"/>
    <cellStyle name="SAPBEXexcCritical5 12 6" xfId="16392"/>
    <cellStyle name="SAPBEXexcCritical5 12 7" xfId="17196"/>
    <cellStyle name="SAPBEXexcCritical5 12 8" xfId="21088"/>
    <cellStyle name="SAPBEXexcCritical5 12 9" xfId="21869"/>
    <cellStyle name="SAPBEXexcCritical5 13" xfId="3617"/>
    <cellStyle name="SAPBEXexcCritical5 13 2" xfId="6155"/>
    <cellStyle name="SAPBEXexcCritical5 13 3" xfId="9745"/>
    <cellStyle name="SAPBEXexcCritical5 13 4" xfId="10271"/>
    <cellStyle name="SAPBEXexcCritical5 13 5" xfId="12581"/>
    <cellStyle name="SAPBEXexcCritical5 13 6" xfId="15198"/>
    <cellStyle name="SAPBEXexcCritical5 13 7" xfId="17277"/>
    <cellStyle name="SAPBEXexcCritical5 13 8" xfId="19894"/>
    <cellStyle name="SAPBEXexcCritical5 13 9" xfId="21940"/>
    <cellStyle name="SAPBEXexcCritical5 14" xfId="3546"/>
    <cellStyle name="SAPBEXexcCritical5 14 2" xfId="6084"/>
    <cellStyle name="SAPBEXexcCritical5 14 3" xfId="9100"/>
    <cellStyle name="SAPBEXexcCritical5 14 4" xfId="11884"/>
    <cellStyle name="SAPBEXexcCritical5 14 5" xfId="14350"/>
    <cellStyle name="SAPBEXexcCritical5 14 6" xfId="16701"/>
    <cellStyle name="SAPBEXexcCritical5 14 7" xfId="19046"/>
    <cellStyle name="SAPBEXexcCritical5 14 8" xfId="21397"/>
    <cellStyle name="SAPBEXexcCritical5 14 9" xfId="23560"/>
    <cellStyle name="SAPBEXexcCritical5 15" xfId="3700"/>
    <cellStyle name="SAPBEXexcCritical5 15 2" xfId="6238"/>
    <cellStyle name="SAPBEXexcCritical5 15 3" xfId="8300"/>
    <cellStyle name="SAPBEXexcCritical5 15 4" xfId="11028"/>
    <cellStyle name="SAPBEXexcCritical5 15 5" xfId="13410"/>
    <cellStyle name="SAPBEXexcCritical5 15 6" xfId="15069"/>
    <cellStyle name="SAPBEXexcCritical5 15 7" xfId="18106"/>
    <cellStyle name="SAPBEXexcCritical5 15 8" xfId="19765"/>
    <cellStyle name="SAPBEXexcCritical5 15 9" xfId="22701"/>
    <cellStyle name="SAPBEXexcCritical5 16" xfId="3762"/>
    <cellStyle name="SAPBEXexcCritical5 16 2" xfId="6300"/>
    <cellStyle name="SAPBEXexcCritical5 16 3" xfId="9683"/>
    <cellStyle name="SAPBEXexcCritical5 16 4" xfId="10955"/>
    <cellStyle name="SAPBEXexcCritical5 16 5" xfId="13326"/>
    <cellStyle name="SAPBEXexcCritical5 16 6" xfId="15650"/>
    <cellStyle name="SAPBEXexcCritical5 16 7" xfId="18022"/>
    <cellStyle name="SAPBEXexcCritical5 16 8" xfId="20346"/>
    <cellStyle name="SAPBEXexcCritical5 16 9" xfId="22626"/>
    <cellStyle name="SAPBEXexcCritical5 17" xfId="3837"/>
    <cellStyle name="SAPBEXexcCritical5 17 2" xfId="6375"/>
    <cellStyle name="SAPBEXexcCritical5 17 3" xfId="8630"/>
    <cellStyle name="SAPBEXexcCritical5 17 4" xfId="11501"/>
    <cellStyle name="SAPBEXexcCritical5 17 5" xfId="13928"/>
    <cellStyle name="SAPBEXexcCritical5 17 6" xfId="15036"/>
    <cellStyle name="SAPBEXexcCritical5 17 7" xfId="18624"/>
    <cellStyle name="SAPBEXexcCritical5 17 8" xfId="19732"/>
    <cellStyle name="SAPBEXexcCritical5 17 9" xfId="23176"/>
    <cellStyle name="SAPBEXexcCritical5 18" xfId="3874"/>
    <cellStyle name="SAPBEXexcCritical5 18 2" xfId="6412"/>
    <cellStyle name="SAPBEXexcCritical5 18 3" xfId="5634"/>
    <cellStyle name="SAPBEXexcCritical5 18 4" xfId="11353"/>
    <cellStyle name="SAPBEXexcCritical5 18 5" xfId="13765"/>
    <cellStyle name="SAPBEXexcCritical5 18 6" xfId="15745"/>
    <cellStyle name="SAPBEXexcCritical5 18 7" xfId="18461"/>
    <cellStyle name="SAPBEXexcCritical5 18 8" xfId="20441"/>
    <cellStyle name="SAPBEXexcCritical5 18 9" xfId="23027"/>
    <cellStyle name="SAPBEXexcCritical5 19" xfId="3661"/>
    <cellStyle name="SAPBEXexcCritical5 19 2" xfId="6199"/>
    <cellStyle name="SAPBEXexcCritical5 19 3" xfId="9043"/>
    <cellStyle name="SAPBEXexcCritical5 19 4" xfId="11839"/>
    <cellStyle name="SAPBEXexcCritical5 19 5" xfId="14298"/>
    <cellStyle name="SAPBEXexcCritical5 19 6" xfId="16528"/>
    <cellStyle name="SAPBEXexcCritical5 19 7" xfId="18994"/>
    <cellStyle name="SAPBEXexcCritical5 19 8" xfId="21224"/>
    <cellStyle name="SAPBEXexcCritical5 19 9" xfId="23514"/>
    <cellStyle name="SAPBEXexcCritical5 2" xfId="3069"/>
    <cellStyle name="SAPBEXexcCritical5 2 2" xfId="5607"/>
    <cellStyle name="SAPBEXexcCritical5 2 3" xfId="9435"/>
    <cellStyle name="SAPBEXexcCritical5 2 4" xfId="10970"/>
    <cellStyle name="SAPBEXexcCritical5 2 5" xfId="13342"/>
    <cellStyle name="SAPBEXexcCritical5 2 6" xfId="16005"/>
    <cellStyle name="SAPBEXexcCritical5 2 7" xfId="18038"/>
    <cellStyle name="SAPBEXexcCritical5 2 8" xfId="20701"/>
    <cellStyle name="SAPBEXexcCritical5 2 9" xfId="22641"/>
    <cellStyle name="SAPBEXexcCritical5 20" xfId="3786"/>
    <cellStyle name="SAPBEXexcCritical5 20 2" xfId="6324"/>
    <cellStyle name="SAPBEXexcCritical5 20 3" xfId="8987"/>
    <cellStyle name="SAPBEXexcCritical5 20 4" xfId="10947"/>
    <cellStyle name="SAPBEXexcCritical5 20 5" xfId="13318"/>
    <cellStyle name="SAPBEXexcCritical5 20 6" xfId="15874"/>
    <cellStyle name="SAPBEXexcCritical5 20 7" xfId="18014"/>
    <cellStyle name="SAPBEXexcCritical5 20 8" xfId="20570"/>
    <cellStyle name="SAPBEXexcCritical5 20 9" xfId="22618"/>
    <cellStyle name="SAPBEXexcCritical5 21" xfId="4022"/>
    <cellStyle name="SAPBEXexcCritical5 21 2" xfId="6560"/>
    <cellStyle name="SAPBEXexcCritical5 21 3" xfId="9700"/>
    <cellStyle name="SAPBEXexcCritical5 21 4" xfId="11394"/>
    <cellStyle name="SAPBEXexcCritical5 21 5" xfId="13809"/>
    <cellStyle name="SAPBEXexcCritical5 21 6" xfId="16106"/>
    <cellStyle name="SAPBEXexcCritical5 21 7" xfId="18505"/>
    <cellStyle name="SAPBEXexcCritical5 21 8" xfId="20802"/>
    <cellStyle name="SAPBEXexcCritical5 21 9" xfId="23068"/>
    <cellStyle name="SAPBEXexcCritical5 22" xfId="4039"/>
    <cellStyle name="SAPBEXexcCritical5 22 2" xfId="6577"/>
    <cellStyle name="SAPBEXexcCritical5 22 3" xfId="7997"/>
    <cellStyle name="SAPBEXexcCritical5 22 4" xfId="10609"/>
    <cellStyle name="SAPBEXexcCritical5 22 5" xfId="12957"/>
    <cellStyle name="SAPBEXexcCritical5 22 6" xfId="16337"/>
    <cellStyle name="SAPBEXexcCritical5 22 7" xfId="17653"/>
    <cellStyle name="SAPBEXexcCritical5 22 8" xfId="21033"/>
    <cellStyle name="SAPBEXexcCritical5 22 9" xfId="22282"/>
    <cellStyle name="SAPBEXexcCritical5 23" xfId="4050"/>
    <cellStyle name="SAPBEXexcCritical5 23 2" xfId="6588"/>
    <cellStyle name="SAPBEXexcCritical5 23 3" xfId="9022"/>
    <cellStyle name="SAPBEXexcCritical5 23 4" xfId="11238"/>
    <cellStyle name="SAPBEXexcCritical5 23 5" xfId="13643"/>
    <cellStyle name="SAPBEXexcCritical5 23 6" xfId="15153"/>
    <cellStyle name="SAPBEXexcCritical5 23 7" xfId="18339"/>
    <cellStyle name="SAPBEXexcCritical5 23 8" xfId="19849"/>
    <cellStyle name="SAPBEXexcCritical5 23 9" xfId="22912"/>
    <cellStyle name="SAPBEXexcCritical5 24" xfId="3983"/>
    <cellStyle name="SAPBEXexcCritical5 24 2" xfId="6521"/>
    <cellStyle name="SAPBEXexcCritical5 24 3" xfId="8688"/>
    <cellStyle name="SAPBEXexcCritical5 24 4" xfId="10668"/>
    <cellStyle name="SAPBEXexcCritical5 24 5" xfId="13017"/>
    <cellStyle name="SAPBEXexcCritical5 24 6" xfId="15813"/>
    <cellStyle name="SAPBEXexcCritical5 24 7" xfId="17713"/>
    <cellStyle name="SAPBEXexcCritical5 24 8" xfId="20509"/>
    <cellStyle name="SAPBEXexcCritical5 24 9" xfId="22341"/>
    <cellStyle name="SAPBEXexcCritical5 25" xfId="4046"/>
    <cellStyle name="SAPBEXexcCritical5 25 2" xfId="6584"/>
    <cellStyle name="SAPBEXexcCritical5 25 3" xfId="8099"/>
    <cellStyle name="SAPBEXexcCritical5 25 4" xfId="10401"/>
    <cellStyle name="SAPBEXexcCritical5 25 5" xfId="12724"/>
    <cellStyle name="SAPBEXexcCritical5 25 6" xfId="15410"/>
    <cellStyle name="SAPBEXexcCritical5 25 7" xfId="17420"/>
    <cellStyle name="SAPBEXexcCritical5 25 8" xfId="20106"/>
    <cellStyle name="SAPBEXexcCritical5 25 9" xfId="22072"/>
    <cellStyle name="SAPBEXexcCritical5 26" xfId="4114"/>
    <cellStyle name="SAPBEXexcCritical5 26 2" xfId="6652"/>
    <cellStyle name="SAPBEXexcCritical5 26 3" xfId="8180"/>
    <cellStyle name="SAPBEXexcCritical5 26 4" xfId="12302"/>
    <cellStyle name="SAPBEXexcCritical5 26 5" xfId="12306"/>
    <cellStyle name="SAPBEXexcCritical5 26 6" xfId="16565"/>
    <cellStyle name="SAPBEXexcCritical5 26 7" xfId="17002"/>
    <cellStyle name="SAPBEXexcCritical5 26 8" xfId="21261"/>
    <cellStyle name="SAPBEXexcCritical5 26 9" xfId="21698"/>
    <cellStyle name="SAPBEXexcCritical5 27" xfId="4092"/>
    <cellStyle name="SAPBEXexcCritical5 27 2" xfId="6630"/>
    <cellStyle name="SAPBEXexcCritical5 27 3" xfId="9263"/>
    <cellStyle name="SAPBEXexcCritical5 27 4" xfId="12125"/>
    <cellStyle name="SAPBEXexcCritical5 27 5" xfId="14607"/>
    <cellStyle name="SAPBEXexcCritical5 27 6" xfId="16879"/>
    <cellStyle name="SAPBEXexcCritical5 27 7" xfId="19303"/>
    <cellStyle name="SAPBEXexcCritical5 27 8" xfId="21575"/>
    <cellStyle name="SAPBEXexcCritical5 27 9" xfId="23799"/>
    <cellStyle name="SAPBEXexcCritical5 28" xfId="4116"/>
    <cellStyle name="SAPBEXexcCritical5 28 2" xfId="6654"/>
    <cellStyle name="SAPBEXexcCritical5 28 3" xfId="9339"/>
    <cellStyle name="SAPBEXexcCritical5 28 4" xfId="11708"/>
    <cellStyle name="SAPBEXexcCritical5 28 5" xfId="12915"/>
    <cellStyle name="SAPBEXexcCritical5 28 6" xfId="16437"/>
    <cellStyle name="SAPBEXexcCritical5 28 7" xfId="17611"/>
    <cellStyle name="SAPBEXexcCritical5 28 8" xfId="21133"/>
    <cellStyle name="SAPBEXexcCritical5 28 9" xfId="22242"/>
    <cellStyle name="SAPBEXexcCritical5 29" xfId="4172"/>
    <cellStyle name="SAPBEXexcCritical5 29 2" xfId="6710"/>
    <cellStyle name="SAPBEXexcCritical5 29 3" xfId="8566"/>
    <cellStyle name="SAPBEXexcCritical5 29 4" xfId="10715"/>
    <cellStyle name="SAPBEXexcCritical5 29 5" xfId="13069"/>
    <cellStyle name="SAPBEXexcCritical5 29 6" xfId="16211"/>
    <cellStyle name="SAPBEXexcCritical5 29 7" xfId="17765"/>
    <cellStyle name="SAPBEXexcCritical5 29 8" xfId="20907"/>
    <cellStyle name="SAPBEXexcCritical5 29 9" xfId="22388"/>
    <cellStyle name="SAPBEXexcCritical5 3" xfId="3118"/>
    <cellStyle name="SAPBEXexcCritical5 3 2" xfId="5656"/>
    <cellStyle name="SAPBEXexcCritical5 3 3" xfId="5475"/>
    <cellStyle name="SAPBEXexcCritical5 3 4" xfId="10602"/>
    <cellStyle name="SAPBEXexcCritical5 3 5" xfId="12950"/>
    <cellStyle name="SAPBEXexcCritical5 3 6" xfId="15415"/>
    <cellStyle name="SAPBEXexcCritical5 3 7" xfId="17646"/>
    <cellStyle name="SAPBEXexcCritical5 3 8" xfId="20111"/>
    <cellStyle name="SAPBEXexcCritical5 3 9" xfId="22275"/>
    <cellStyle name="SAPBEXexcCritical5 30" xfId="4256"/>
    <cellStyle name="SAPBEXexcCritical5 30 2" xfId="6794"/>
    <cellStyle name="SAPBEXexcCritical5 30 3" xfId="9089"/>
    <cellStyle name="SAPBEXexcCritical5 30 4" xfId="11130"/>
    <cellStyle name="SAPBEXexcCritical5 30 5" xfId="13526"/>
    <cellStyle name="SAPBEXexcCritical5 30 6" xfId="13241"/>
    <cellStyle name="SAPBEXexcCritical5 30 7" xfId="18222"/>
    <cellStyle name="SAPBEXexcCritical5 30 8" xfId="17937"/>
    <cellStyle name="SAPBEXexcCritical5 30 9" xfId="22803"/>
    <cellStyle name="SAPBEXexcCritical5 31" xfId="4299"/>
    <cellStyle name="SAPBEXexcCritical5 31 2" xfId="6837"/>
    <cellStyle name="SAPBEXexcCritical5 31 3" xfId="8940"/>
    <cellStyle name="SAPBEXexcCritical5 31 4" xfId="11223"/>
    <cellStyle name="SAPBEXexcCritical5 31 5" xfId="12480"/>
    <cellStyle name="SAPBEXexcCritical5 31 6" xfId="15103"/>
    <cellStyle name="SAPBEXexcCritical5 31 7" xfId="17176"/>
    <cellStyle name="SAPBEXexcCritical5 31 8" xfId="19799"/>
    <cellStyle name="SAPBEXexcCritical5 31 9" xfId="21854"/>
    <cellStyle name="SAPBEXexcCritical5 32" xfId="4468"/>
    <cellStyle name="SAPBEXexcCritical5 32 2" xfId="7006"/>
    <cellStyle name="SAPBEXexcCritical5 32 3" xfId="8071"/>
    <cellStyle name="SAPBEXexcCritical5 32 4" xfId="10498"/>
    <cellStyle name="SAPBEXexcCritical5 32 5" xfId="12834"/>
    <cellStyle name="SAPBEXexcCritical5 32 6" xfId="15709"/>
    <cellStyle name="SAPBEXexcCritical5 32 7" xfId="17530"/>
    <cellStyle name="SAPBEXexcCritical5 32 8" xfId="20405"/>
    <cellStyle name="SAPBEXexcCritical5 32 9" xfId="22168"/>
    <cellStyle name="SAPBEXexcCritical5 33" xfId="4479"/>
    <cellStyle name="SAPBEXexcCritical5 33 2" xfId="7017"/>
    <cellStyle name="SAPBEXexcCritical5 33 3" xfId="7715"/>
    <cellStyle name="SAPBEXexcCritical5 33 4" xfId="11862"/>
    <cellStyle name="SAPBEXexcCritical5 33 5" xfId="14325"/>
    <cellStyle name="SAPBEXexcCritical5 33 6" xfId="15364"/>
    <cellStyle name="SAPBEXexcCritical5 33 7" xfId="19021"/>
    <cellStyle name="SAPBEXexcCritical5 33 8" xfId="20060"/>
    <cellStyle name="SAPBEXexcCritical5 33 9" xfId="23538"/>
    <cellStyle name="SAPBEXexcCritical5 34" xfId="4562"/>
    <cellStyle name="SAPBEXexcCritical5 34 2" xfId="7100"/>
    <cellStyle name="SAPBEXexcCritical5 34 3" xfId="7995"/>
    <cellStyle name="SAPBEXexcCritical5 34 4" xfId="11275"/>
    <cellStyle name="SAPBEXexcCritical5 34 5" xfId="13681"/>
    <cellStyle name="SAPBEXexcCritical5 34 6" xfId="16282"/>
    <cellStyle name="SAPBEXexcCritical5 34 7" xfId="18377"/>
    <cellStyle name="SAPBEXexcCritical5 34 8" xfId="20978"/>
    <cellStyle name="SAPBEXexcCritical5 34 9" xfId="22949"/>
    <cellStyle name="SAPBEXexcCritical5 35" xfId="4569"/>
    <cellStyle name="SAPBEXexcCritical5 35 2" xfId="7107"/>
    <cellStyle name="SAPBEXexcCritical5 35 3" xfId="8215"/>
    <cellStyle name="SAPBEXexcCritical5 35 4" xfId="10200"/>
    <cellStyle name="SAPBEXexcCritical5 35 5" xfId="12512"/>
    <cellStyle name="SAPBEXexcCritical5 35 6" xfId="12781"/>
    <cellStyle name="SAPBEXexcCritical5 35 7" xfId="17208"/>
    <cellStyle name="SAPBEXexcCritical5 35 8" xfId="17477"/>
    <cellStyle name="SAPBEXexcCritical5 35 9" xfId="21879"/>
    <cellStyle name="SAPBEXexcCritical5 36" xfId="4440"/>
    <cellStyle name="SAPBEXexcCritical5 36 2" xfId="6978"/>
    <cellStyle name="SAPBEXexcCritical5 36 3" xfId="9754"/>
    <cellStyle name="SAPBEXexcCritical5 36 4" xfId="8129"/>
    <cellStyle name="SAPBEXexcCritical5 36 5" xfId="14932"/>
    <cellStyle name="SAPBEXexcCritical5 36 6" xfId="14822"/>
    <cellStyle name="SAPBEXexcCritical5 36 7" xfId="19628"/>
    <cellStyle name="SAPBEXexcCritical5 36 8" xfId="19518"/>
    <cellStyle name="SAPBEXexcCritical5 36 9" xfId="24095"/>
    <cellStyle name="SAPBEXexcCritical5 37" xfId="4554"/>
    <cellStyle name="SAPBEXexcCritical5 37 2" xfId="7092"/>
    <cellStyle name="SAPBEXexcCritical5 37 3" xfId="8753"/>
    <cellStyle name="SAPBEXexcCritical5 37 4" xfId="10424"/>
    <cellStyle name="SAPBEXexcCritical5 37 5" xfId="14474"/>
    <cellStyle name="SAPBEXexcCritical5 37 6" xfId="16807"/>
    <cellStyle name="SAPBEXexcCritical5 37 7" xfId="19170"/>
    <cellStyle name="SAPBEXexcCritical5 37 8" xfId="21503"/>
    <cellStyle name="SAPBEXexcCritical5 37 9" xfId="23671"/>
    <cellStyle name="SAPBEXexcCritical5 38" xfId="4770"/>
    <cellStyle name="SAPBEXexcCritical5 38 2" xfId="7308"/>
    <cellStyle name="SAPBEXexcCritical5 38 3" xfId="8921"/>
    <cellStyle name="SAPBEXexcCritical5 38 4" xfId="11921"/>
    <cellStyle name="SAPBEXexcCritical5 38 5" xfId="14393"/>
    <cellStyle name="SAPBEXexcCritical5 38 6" xfId="15811"/>
    <cellStyle name="SAPBEXexcCritical5 38 7" xfId="19089"/>
    <cellStyle name="SAPBEXexcCritical5 38 8" xfId="20507"/>
    <cellStyle name="SAPBEXexcCritical5 38 9" xfId="23596"/>
    <cellStyle name="SAPBEXexcCritical5 39" xfId="4699"/>
    <cellStyle name="SAPBEXexcCritical5 39 2" xfId="7237"/>
    <cellStyle name="SAPBEXexcCritical5 39 3" xfId="8735"/>
    <cellStyle name="SAPBEXexcCritical5 39 4" xfId="10881"/>
    <cellStyle name="SAPBEXexcCritical5 39 5" xfId="13248"/>
    <cellStyle name="SAPBEXexcCritical5 39 6" xfId="16637"/>
    <cellStyle name="SAPBEXexcCritical5 39 7" xfId="17944"/>
    <cellStyle name="SAPBEXexcCritical5 39 8" xfId="21333"/>
    <cellStyle name="SAPBEXexcCritical5 39 9" xfId="22552"/>
    <cellStyle name="SAPBEXexcCritical5 4" xfId="3047"/>
    <cellStyle name="SAPBEXexcCritical5 4 2" xfId="5586"/>
    <cellStyle name="SAPBEXexcCritical5 4 3" xfId="8615"/>
    <cellStyle name="SAPBEXexcCritical5 4 4" xfId="11014"/>
    <cellStyle name="SAPBEXexcCritical5 4 5" xfId="13102"/>
    <cellStyle name="SAPBEXexcCritical5 4 6" xfId="13382"/>
    <cellStyle name="SAPBEXexcCritical5 4 7" xfId="17798"/>
    <cellStyle name="SAPBEXexcCritical5 4 8" xfId="18078"/>
    <cellStyle name="SAPBEXexcCritical5 4 9" xfId="22419"/>
    <cellStyle name="SAPBEXexcCritical5 40" xfId="4575"/>
    <cellStyle name="SAPBEXexcCritical5 40 2" xfId="7113"/>
    <cellStyle name="SAPBEXexcCritical5 40 3" xfId="9737"/>
    <cellStyle name="SAPBEXexcCritical5 40 4" xfId="10675"/>
    <cellStyle name="SAPBEXexcCritical5 40 5" xfId="13024"/>
    <cellStyle name="SAPBEXexcCritical5 40 6" xfId="15851"/>
    <cellStyle name="SAPBEXexcCritical5 40 7" xfId="17720"/>
    <cellStyle name="SAPBEXexcCritical5 40 8" xfId="20547"/>
    <cellStyle name="SAPBEXexcCritical5 40 9" xfId="22348"/>
    <cellStyle name="SAPBEXexcCritical5 41" xfId="4873"/>
    <cellStyle name="SAPBEXexcCritical5 41 2" xfId="7411"/>
    <cellStyle name="SAPBEXexcCritical5 41 3" xfId="8160"/>
    <cellStyle name="SAPBEXexcCritical5 41 4" xfId="11510"/>
    <cellStyle name="SAPBEXexcCritical5 41 5" xfId="13937"/>
    <cellStyle name="SAPBEXexcCritical5 41 6" xfId="15974"/>
    <cellStyle name="SAPBEXexcCritical5 41 7" xfId="18633"/>
    <cellStyle name="SAPBEXexcCritical5 41 8" xfId="20670"/>
    <cellStyle name="SAPBEXexcCritical5 41 9" xfId="23184"/>
    <cellStyle name="SAPBEXexcCritical5 42" xfId="4884"/>
    <cellStyle name="SAPBEXexcCritical5 42 2" xfId="7422"/>
    <cellStyle name="SAPBEXexcCritical5 42 3" xfId="9015"/>
    <cellStyle name="SAPBEXexcCritical5 42 4" xfId="10516"/>
    <cellStyle name="SAPBEXexcCritical5 42 5" xfId="12856"/>
    <cellStyle name="SAPBEXexcCritical5 42 6" xfId="15721"/>
    <cellStyle name="SAPBEXexcCritical5 42 7" xfId="17552"/>
    <cellStyle name="SAPBEXexcCritical5 42 8" xfId="20417"/>
    <cellStyle name="SAPBEXexcCritical5 42 9" xfId="22187"/>
    <cellStyle name="SAPBEXexcCritical5 43" xfId="4847"/>
    <cellStyle name="SAPBEXexcCritical5 43 2" xfId="7385"/>
    <cellStyle name="SAPBEXexcCritical5 43 3" xfId="9400"/>
    <cellStyle name="SAPBEXexcCritical5 43 4" xfId="10591"/>
    <cellStyle name="SAPBEXexcCritical5 43 5" xfId="12939"/>
    <cellStyle name="SAPBEXexcCritical5 43 6" xfId="15906"/>
    <cellStyle name="SAPBEXexcCritical5 43 7" xfId="17635"/>
    <cellStyle name="SAPBEXexcCritical5 43 8" xfId="20602"/>
    <cellStyle name="SAPBEXexcCritical5 43 9" xfId="22264"/>
    <cellStyle name="SAPBEXexcCritical5 44" xfId="4638"/>
    <cellStyle name="SAPBEXexcCritical5 44 2" xfId="7176"/>
    <cellStyle name="SAPBEXexcCritical5 44 3" xfId="9691"/>
    <cellStyle name="SAPBEXexcCritical5 44 4" xfId="10968"/>
    <cellStyle name="SAPBEXexcCritical5 44 5" xfId="13340"/>
    <cellStyle name="SAPBEXexcCritical5 44 6" xfId="15591"/>
    <cellStyle name="SAPBEXexcCritical5 44 7" xfId="18036"/>
    <cellStyle name="SAPBEXexcCritical5 44 8" xfId="20287"/>
    <cellStyle name="SAPBEXexcCritical5 44 9" xfId="22639"/>
    <cellStyle name="SAPBEXexcCritical5 45" xfId="4869"/>
    <cellStyle name="SAPBEXexcCritical5 45 2" xfId="7407"/>
    <cellStyle name="SAPBEXexcCritical5 45 3" xfId="10006"/>
    <cellStyle name="SAPBEXexcCritical5 45 4" xfId="10992"/>
    <cellStyle name="SAPBEXexcCritical5 45 5" xfId="13366"/>
    <cellStyle name="SAPBEXexcCritical5 45 6" xfId="15482"/>
    <cellStyle name="SAPBEXexcCritical5 45 7" xfId="18062"/>
    <cellStyle name="SAPBEXexcCritical5 45 8" xfId="20178"/>
    <cellStyle name="SAPBEXexcCritical5 45 9" xfId="22665"/>
    <cellStyle name="SAPBEXexcCritical5 46" xfId="4955"/>
    <cellStyle name="SAPBEXexcCritical5 46 2" xfId="7493"/>
    <cellStyle name="SAPBEXexcCritical5 46 3" xfId="9085"/>
    <cellStyle name="SAPBEXexcCritical5 46 4" xfId="11849"/>
    <cellStyle name="SAPBEXexcCritical5 46 5" xfId="14311"/>
    <cellStyle name="SAPBEXexcCritical5 46 6" xfId="15082"/>
    <cellStyle name="SAPBEXexcCritical5 46 7" xfId="19007"/>
    <cellStyle name="SAPBEXexcCritical5 46 8" xfId="19778"/>
    <cellStyle name="SAPBEXexcCritical5 46 9" xfId="23525"/>
    <cellStyle name="SAPBEXexcCritical5 47" xfId="4993"/>
    <cellStyle name="SAPBEXexcCritical5 47 2" xfId="7531"/>
    <cellStyle name="SAPBEXexcCritical5 47 3" xfId="9937"/>
    <cellStyle name="SAPBEXexcCritical5 47 4" xfId="10560"/>
    <cellStyle name="SAPBEXexcCritical5 47 5" xfId="12407"/>
    <cellStyle name="SAPBEXexcCritical5 47 6" xfId="16843"/>
    <cellStyle name="SAPBEXexcCritical5 47 7" xfId="17103"/>
    <cellStyle name="SAPBEXexcCritical5 47 8" xfId="21539"/>
    <cellStyle name="SAPBEXexcCritical5 47 9" xfId="21789"/>
    <cellStyle name="SAPBEXexcCritical5 48" xfId="5131"/>
    <cellStyle name="SAPBEXexcCritical5 48 2" xfId="7669"/>
    <cellStyle name="SAPBEXexcCritical5 48 3" xfId="8991"/>
    <cellStyle name="SAPBEXexcCritical5 48 4" xfId="10982"/>
    <cellStyle name="SAPBEXexcCritical5 48 5" xfId="13356"/>
    <cellStyle name="SAPBEXexcCritical5 48 6" xfId="14433"/>
    <cellStyle name="SAPBEXexcCritical5 48 7" xfId="18052"/>
    <cellStyle name="SAPBEXexcCritical5 48 8" xfId="19129"/>
    <cellStyle name="SAPBEXexcCritical5 48 9" xfId="22655"/>
    <cellStyle name="SAPBEXexcCritical5 49" xfId="5200"/>
    <cellStyle name="SAPBEXexcCritical5 49 2" xfId="7739"/>
    <cellStyle name="SAPBEXexcCritical5 49 3" xfId="8416"/>
    <cellStyle name="SAPBEXexcCritical5 49 4" xfId="10377"/>
    <cellStyle name="SAPBEXexcCritical5 49 5" xfId="12699"/>
    <cellStyle name="SAPBEXexcCritical5 49 6" xfId="16641"/>
    <cellStyle name="SAPBEXexcCritical5 49 7" xfId="17395"/>
    <cellStyle name="SAPBEXexcCritical5 49 8" xfId="21337"/>
    <cellStyle name="SAPBEXexcCritical5 49 9" xfId="22048"/>
    <cellStyle name="SAPBEXexcCritical5 5" xfId="3110"/>
    <cellStyle name="SAPBEXexcCritical5 5 2" xfId="5648"/>
    <cellStyle name="SAPBEXexcCritical5 5 3" xfId="8493"/>
    <cellStyle name="SAPBEXexcCritical5 5 4" xfId="11428"/>
    <cellStyle name="SAPBEXexcCritical5 5 5" xfId="13846"/>
    <cellStyle name="SAPBEXexcCritical5 5 6" xfId="16700"/>
    <cellStyle name="SAPBEXexcCritical5 5 7" xfId="18542"/>
    <cellStyle name="SAPBEXexcCritical5 5 8" xfId="21396"/>
    <cellStyle name="SAPBEXexcCritical5 5 9" xfId="23103"/>
    <cellStyle name="SAPBEXexcCritical5 50" xfId="5231"/>
    <cellStyle name="SAPBEXexcCritical5 50 2" xfId="8918"/>
    <cellStyle name="SAPBEXexcCritical5 50 3" xfId="10522"/>
    <cellStyle name="SAPBEXexcCritical5 50 4" xfId="12863"/>
    <cellStyle name="SAPBEXexcCritical5 50 5" xfId="16290"/>
    <cellStyle name="SAPBEXexcCritical5 50 6" xfId="17559"/>
    <cellStyle name="SAPBEXexcCritical5 50 7" xfId="20986"/>
    <cellStyle name="SAPBEXexcCritical5 50 8" xfId="22193"/>
    <cellStyle name="SAPBEXexcCritical5 51" xfId="9436"/>
    <cellStyle name="SAPBEXexcCritical5 52" xfId="12128"/>
    <cellStyle name="SAPBEXexcCritical5 53" xfId="14610"/>
    <cellStyle name="SAPBEXexcCritical5 54" xfId="16514"/>
    <cellStyle name="SAPBEXexcCritical5 55" xfId="19306"/>
    <cellStyle name="SAPBEXexcCritical5 56" xfId="21210"/>
    <cellStyle name="SAPBEXexcCritical5 57" xfId="23802"/>
    <cellStyle name="SAPBEXexcCritical5 6" xfId="3040"/>
    <cellStyle name="SAPBEXexcCritical5 6 2" xfId="5579"/>
    <cellStyle name="SAPBEXexcCritical5 6 3" xfId="9458"/>
    <cellStyle name="SAPBEXexcCritical5 6 4" xfId="11380"/>
    <cellStyle name="SAPBEXexcCritical5 6 5" xfId="13794"/>
    <cellStyle name="SAPBEXexcCritical5 6 6" xfId="15269"/>
    <cellStyle name="SAPBEXexcCritical5 6 7" xfId="18490"/>
    <cellStyle name="SAPBEXexcCritical5 6 8" xfId="19965"/>
    <cellStyle name="SAPBEXexcCritical5 6 9" xfId="23054"/>
    <cellStyle name="SAPBEXexcCritical5 7" xfId="3159"/>
    <cellStyle name="SAPBEXexcCritical5 7 2" xfId="5697"/>
    <cellStyle name="SAPBEXexcCritical5 7 3" xfId="8185"/>
    <cellStyle name="SAPBEXexcCritical5 7 4" xfId="10797"/>
    <cellStyle name="SAPBEXexcCritical5 7 5" xfId="13156"/>
    <cellStyle name="SAPBEXexcCritical5 7 6" xfId="15924"/>
    <cellStyle name="SAPBEXexcCritical5 7 7" xfId="17852"/>
    <cellStyle name="SAPBEXexcCritical5 7 8" xfId="20620"/>
    <cellStyle name="SAPBEXexcCritical5 7 9" xfId="22468"/>
    <cellStyle name="SAPBEXexcCritical5 8" xfId="3202"/>
    <cellStyle name="SAPBEXexcCritical5 8 2" xfId="5740"/>
    <cellStyle name="SAPBEXexcCritical5 8 3" xfId="8338"/>
    <cellStyle name="SAPBEXexcCritical5 8 4" xfId="10868"/>
    <cellStyle name="SAPBEXexcCritical5 8 5" xfId="13233"/>
    <cellStyle name="SAPBEXexcCritical5 8 6" xfId="16756"/>
    <cellStyle name="SAPBEXexcCritical5 8 7" xfId="17929"/>
    <cellStyle name="SAPBEXexcCritical5 8 8" xfId="21452"/>
    <cellStyle name="SAPBEXexcCritical5 8 9" xfId="22539"/>
    <cellStyle name="SAPBEXexcCritical5 9" xfId="3245"/>
    <cellStyle name="SAPBEXexcCritical5 9 2" xfId="5783"/>
    <cellStyle name="SAPBEXexcCritical5 9 3" xfId="8054"/>
    <cellStyle name="SAPBEXexcCritical5 9 4" xfId="11888"/>
    <cellStyle name="SAPBEXexcCritical5 9 5" xfId="14355"/>
    <cellStyle name="SAPBEXexcCritical5 9 6" xfId="16207"/>
    <cellStyle name="SAPBEXexcCritical5 9 7" xfId="19051"/>
    <cellStyle name="SAPBEXexcCritical5 9 8" xfId="20903"/>
    <cellStyle name="SAPBEXexcCritical5 9 9" xfId="23564"/>
    <cellStyle name="SAPBEXexcCritical6" xfId="2951"/>
    <cellStyle name="SAPBEXexcCritical6 10" xfId="3246"/>
    <cellStyle name="SAPBEXexcCritical6 10 2" xfId="5784"/>
    <cellStyle name="SAPBEXexcCritical6 10 3" xfId="5539"/>
    <cellStyle name="SAPBEXexcCritical6 10 4" xfId="11842"/>
    <cellStyle name="SAPBEXexcCritical6 10 5" xfId="14303"/>
    <cellStyle name="SAPBEXexcCritical6 10 6" xfId="16351"/>
    <cellStyle name="SAPBEXexcCritical6 10 7" xfId="18999"/>
    <cellStyle name="SAPBEXexcCritical6 10 8" xfId="21047"/>
    <cellStyle name="SAPBEXexcCritical6 10 9" xfId="23517"/>
    <cellStyle name="SAPBEXexcCritical6 11" xfId="3375"/>
    <cellStyle name="SAPBEXexcCritical6 11 2" xfId="5913"/>
    <cellStyle name="SAPBEXexcCritical6 11 3" xfId="9053"/>
    <cellStyle name="SAPBEXexcCritical6 11 4" xfId="11093"/>
    <cellStyle name="SAPBEXexcCritical6 11 5" xfId="13484"/>
    <cellStyle name="SAPBEXexcCritical6 11 6" xfId="15390"/>
    <cellStyle name="SAPBEXexcCritical6 11 7" xfId="18180"/>
    <cellStyle name="SAPBEXexcCritical6 11 8" xfId="20086"/>
    <cellStyle name="SAPBEXexcCritical6 11 9" xfId="22766"/>
    <cellStyle name="SAPBEXexcCritical6 12" xfId="3468"/>
    <cellStyle name="SAPBEXexcCritical6 12 2" xfId="6006"/>
    <cellStyle name="SAPBEXexcCritical6 12 3" xfId="8068"/>
    <cellStyle name="SAPBEXexcCritical6 12 4" xfId="10855"/>
    <cellStyle name="SAPBEXexcCritical6 12 5" xfId="13220"/>
    <cellStyle name="SAPBEXexcCritical6 12 6" xfId="15817"/>
    <cellStyle name="SAPBEXexcCritical6 12 7" xfId="17916"/>
    <cellStyle name="SAPBEXexcCritical6 12 8" xfId="20513"/>
    <cellStyle name="SAPBEXexcCritical6 12 9" xfId="22526"/>
    <cellStyle name="SAPBEXexcCritical6 13" xfId="3511"/>
    <cellStyle name="SAPBEXexcCritical6 13 2" xfId="6049"/>
    <cellStyle name="SAPBEXexcCritical6 13 3" xfId="8240"/>
    <cellStyle name="SAPBEXexcCritical6 13 4" xfId="10709"/>
    <cellStyle name="SAPBEXexcCritical6 13 5" xfId="13063"/>
    <cellStyle name="SAPBEXexcCritical6 13 6" xfId="16148"/>
    <cellStyle name="SAPBEXexcCritical6 13 7" xfId="17759"/>
    <cellStyle name="SAPBEXexcCritical6 13 8" xfId="20844"/>
    <cellStyle name="SAPBEXexcCritical6 13 9" xfId="22382"/>
    <cellStyle name="SAPBEXexcCritical6 14" xfId="3507"/>
    <cellStyle name="SAPBEXexcCritical6 14 2" xfId="6045"/>
    <cellStyle name="SAPBEXexcCritical6 14 3" xfId="8072"/>
    <cellStyle name="SAPBEXexcCritical6 14 4" xfId="11905"/>
    <cellStyle name="SAPBEXexcCritical6 14 5" xfId="14377"/>
    <cellStyle name="SAPBEXexcCritical6 14 6" xfId="14956"/>
    <cellStyle name="SAPBEXexcCritical6 14 7" xfId="19073"/>
    <cellStyle name="SAPBEXexcCritical6 14 8" xfId="19652"/>
    <cellStyle name="SAPBEXexcCritical6 14 9" xfId="23580"/>
    <cellStyle name="SAPBEXexcCritical6 15" xfId="3289"/>
    <cellStyle name="SAPBEXexcCritical6 15 2" xfId="5827"/>
    <cellStyle name="SAPBEXexcCritical6 15 3" xfId="8406"/>
    <cellStyle name="SAPBEXexcCritical6 15 4" xfId="11376"/>
    <cellStyle name="SAPBEXexcCritical6 15 5" xfId="13790"/>
    <cellStyle name="SAPBEXexcCritical6 15 6" xfId="15960"/>
    <cellStyle name="SAPBEXexcCritical6 15 7" xfId="18486"/>
    <cellStyle name="SAPBEXexcCritical6 15 8" xfId="20656"/>
    <cellStyle name="SAPBEXexcCritical6 15 9" xfId="23050"/>
    <cellStyle name="SAPBEXexcCritical6 16" xfId="3689"/>
    <cellStyle name="SAPBEXexcCritical6 16 2" xfId="6227"/>
    <cellStyle name="SAPBEXexcCritical6 16 3" xfId="8356"/>
    <cellStyle name="SAPBEXexcCritical6 16 4" xfId="10370"/>
    <cellStyle name="SAPBEXexcCritical6 16 5" xfId="12692"/>
    <cellStyle name="SAPBEXexcCritical6 16 6" xfId="16103"/>
    <cellStyle name="SAPBEXexcCritical6 16 7" xfId="17388"/>
    <cellStyle name="SAPBEXexcCritical6 16 8" xfId="20799"/>
    <cellStyle name="SAPBEXexcCritical6 16 9" xfId="22041"/>
    <cellStyle name="SAPBEXexcCritical6 17" xfId="3835"/>
    <cellStyle name="SAPBEXexcCritical6 17 2" xfId="6373"/>
    <cellStyle name="SAPBEXexcCritical6 17 3" xfId="8421"/>
    <cellStyle name="SAPBEXexcCritical6 17 4" xfId="9005"/>
    <cellStyle name="SAPBEXexcCritical6 17 5" xfId="12380"/>
    <cellStyle name="SAPBEXexcCritical6 17 6" xfId="15922"/>
    <cellStyle name="SAPBEXexcCritical6 17 7" xfId="17076"/>
    <cellStyle name="SAPBEXexcCritical6 17 8" xfId="20618"/>
    <cellStyle name="SAPBEXexcCritical6 17 9" xfId="21765"/>
    <cellStyle name="SAPBEXexcCritical6 18" xfId="3814"/>
    <cellStyle name="SAPBEXexcCritical6 18 2" xfId="6352"/>
    <cellStyle name="SAPBEXexcCritical6 18 3" xfId="9473"/>
    <cellStyle name="SAPBEXexcCritical6 18 4" xfId="10924"/>
    <cellStyle name="SAPBEXexcCritical6 18 5" xfId="13294"/>
    <cellStyle name="SAPBEXexcCritical6 18 6" xfId="16006"/>
    <cellStyle name="SAPBEXexcCritical6 18 7" xfId="17990"/>
    <cellStyle name="SAPBEXexcCritical6 18 8" xfId="20702"/>
    <cellStyle name="SAPBEXexcCritical6 18 9" xfId="22595"/>
    <cellStyle name="SAPBEXexcCritical6 19" xfId="3714"/>
    <cellStyle name="SAPBEXexcCritical6 19 2" xfId="6252"/>
    <cellStyle name="SAPBEXexcCritical6 19 3" xfId="8557"/>
    <cellStyle name="SAPBEXexcCritical6 19 4" xfId="11929"/>
    <cellStyle name="SAPBEXexcCritical6 19 5" xfId="14137"/>
    <cellStyle name="SAPBEXexcCritical6 19 6" xfId="16821"/>
    <cellStyle name="SAPBEXexcCritical6 19 7" xfId="18833"/>
    <cellStyle name="SAPBEXexcCritical6 19 8" xfId="21517"/>
    <cellStyle name="SAPBEXexcCritical6 19 9" xfId="23363"/>
    <cellStyle name="SAPBEXexcCritical6 2" xfId="3070"/>
    <cellStyle name="SAPBEXexcCritical6 2 2" xfId="5608"/>
    <cellStyle name="SAPBEXexcCritical6 2 3" xfId="8892"/>
    <cellStyle name="SAPBEXexcCritical6 2 4" xfId="10365"/>
    <cellStyle name="SAPBEXexcCritical6 2 5" xfId="12687"/>
    <cellStyle name="SAPBEXexcCritical6 2 6" xfId="16742"/>
    <cellStyle name="SAPBEXexcCritical6 2 7" xfId="17383"/>
    <cellStyle name="SAPBEXexcCritical6 2 8" xfId="21438"/>
    <cellStyle name="SAPBEXexcCritical6 2 9" xfId="22036"/>
    <cellStyle name="SAPBEXexcCritical6 20" xfId="3717"/>
    <cellStyle name="SAPBEXexcCritical6 20 2" xfId="6255"/>
    <cellStyle name="SAPBEXexcCritical6 20 3" xfId="5528"/>
    <cellStyle name="SAPBEXexcCritical6 20 4" xfId="10358"/>
    <cellStyle name="SAPBEXexcCritical6 20 5" xfId="12680"/>
    <cellStyle name="SAPBEXexcCritical6 20 6" xfId="15576"/>
    <cellStyle name="SAPBEXexcCritical6 20 7" xfId="17376"/>
    <cellStyle name="SAPBEXexcCritical6 20 8" xfId="20272"/>
    <cellStyle name="SAPBEXexcCritical6 20 9" xfId="22029"/>
    <cellStyle name="SAPBEXexcCritical6 21" xfId="3925"/>
    <cellStyle name="SAPBEXexcCritical6 21 2" xfId="6463"/>
    <cellStyle name="SAPBEXexcCritical6 21 3" xfId="9847"/>
    <cellStyle name="SAPBEXexcCritical6 21 4" xfId="11312"/>
    <cellStyle name="SAPBEXexcCritical6 21 5" xfId="13720"/>
    <cellStyle name="SAPBEXexcCritical6 21 6" xfId="16967"/>
    <cellStyle name="SAPBEXexcCritical6 21 7" xfId="18416"/>
    <cellStyle name="SAPBEXexcCritical6 21 8" xfId="21663"/>
    <cellStyle name="SAPBEXexcCritical6 21 9" xfId="22986"/>
    <cellStyle name="SAPBEXexcCritical6 22" xfId="3948"/>
    <cellStyle name="SAPBEXexcCritical6 22 2" xfId="6486"/>
    <cellStyle name="SAPBEXexcCritical6 22 3" xfId="8360"/>
    <cellStyle name="SAPBEXexcCritical6 22 4" xfId="10385"/>
    <cellStyle name="SAPBEXexcCritical6 22 5" xfId="12707"/>
    <cellStyle name="SAPBEXexcCritical6 22 6" xfId="16394"/>
    <cellStyle name="SAPBEXexcCritical6 22 7" xfId="17403"/>
    <cellStyle name="SAPBEXexcCritical6 22 8" xfId="21090"/>
    <cellStyle name="SAPBEXexcCritical6 22 9" xfId="22056"/>
    <cellStyle name="SAPBEXexcCritical6 23" xfId="4048"/>
    <cellStyle name="SAPBEXexcCritical6 23 2" xfId="6586"/>
    <cellStyle name="SAPBEXexcCritical6 23 3" xfId="8908"/>
    <cellStyle name="SAPBEXexcCritical6 23 4" xfId="8014"/>
    <cellStyle name="SAPBEXexcCritical6 23 5" xfId="12401"/>
    <cellStyle name="SAPBEXexcCritical6 23 6" xfId="15110"/>
    <cellStyle name="SAPBEXexcCritical6 23 7" xfId="17097"/>
    <cellStyle name="SAPBEXexcCritical6 23 8" xfId="19806"/>
    <cellStyle name="SAPBEXexcCritical6 23 9" xfId="21784"/>
    <cellStyle name="SAPBEXexcCritical6 24" xfId="3915"/>
    <cellStyle name="SAPBEXexcCritical6 24 2" xfId="6453"/>
    <cellStyle name="SAPBEXexcCritical6 24 3" xfId="9474"/>
    <cellStyle name="SAPBEXexcCritical6 24 4" xfId="8784"/>
    <cellStyle name="SAPBEXexcCritical6 24 5" xfId="12432"/>
    <cellStyle name="SAPBEXexcCritical6 24 6" xfId="16855"/>
    <cellStyle name="SAPBEXexcCritical6 24 7" xfId="17128"/>
    <cellStyle name="SAPBEXexcCritical6 24 8" xfId="21551"/>
    <cellStyle name="SAPBEXexcCritical6 24 9" xfId="21812"/>
    <cellStyle name="SAPBEXexcCritical6 25" xfId="3629"/>
    <cellStyle name="SAPBEXexcCritical6 25 2" xfId="6167"/>
    <cellStyle name="SAPBEXexcCritical6 25 3" xfId="9457"/>
    <cellStyle name="SAPBEXexcCritical6 25 4" xfId="12112"/>
    <cellStyle name="SAPBEXexcCritical6 25 5" xfId="14594"/>
    <cellStyle name="SAPBEXexcCritical6 25 6" xfId="16671"/>
    <cellStyle name="SAPBEXexcCritical6 25 7" xfId="19290"/>
    <cellStyle name="SAPBEXexcCritical6 25 8" xfId="21367"/>
    <cellStyle name="SAPBEXexcCritical6 25 9" xfId="23786"/>
    <cellStyle name="SAPBEXexcCritical6 26" xfId="3978"/>
    <cellStyle name="SAPBEXexcCritical6 26 2" xfId="6516"/>
    <cellStyle name="SAPBEXexcCritical6 26 3" xfId="9259"/>
    <cellStyle name="SAPBEXexcCritical6 26 4" xfId="11856"/>
    <cellStyle name="SAPBEXexcCritical6 26 5" xfId="14318"/>
    <cellStyle name="SAPBEXexcCritical6 26 6" xfId="16838"/>
    <cellStyle name="SAPBEXexcCritical6 26 7" xfId="19014"/>
    <cellStyle name="SAPBEXexcCritical6 26 8" xfId="21534"/>
    <cellStyle name="SAPBEXexcCritical6 26 9" xfId="23532"/>
    <cellStyle name="SAPBEXexcCritical6 27" xfId="4034"/>
    <cellStyle name="SAPBEXexcCritical6 27 2" xfId="6572"/>
    <cellStyle name="SAPBEXexcCritical6 27 3" xfId="8113"/>
    <cellStyle name="SAPBEXexcCritical6 27 4" xfId="9948"/>
    <cellStyle name="SAPBEXexcCritical6 27 5" xfId="12487"/>
    <cellStyle name="SAPBEXexcCritical6 27 6" xfId="15003"/>
    <cellStyle name="SAPBEXexcCritical6 27 7" xfId="17183"/>
    <cellStyle name="SAPBEXexcCritical6 27 8" xfId="19699"/>
    <cellStyle name="SAPBEXexcCritical6 27 9" xfId="21860"/>
    <cellStyle name="SAPBEXexcCritical6 28" xfId="4171"/>
    <cellStyle name="SAPBEXexcCritical6 28 2" xfId="6709"/>
    <cellStyle name="SAPBEXexcCritical6 28 3" xfId="9013"/>
    <cellStyle name="SAPBEXexcCritical6 28 4" xfId="11316"/>
    <cellStyle name="SAPBEXexcCritical6 28 5" xfId="13725"/>
    <cellStyle name="SAPBEXexcCritical6 28 6" xfId="15747"/>
    <cellStyle name="SAPBEXexcCritical6 28 7" xfId="18421"/>
    <cellStyle name="SAPBEXexcCritical6 28 8" xfId="20443"/>
    <cellStyle name="SAPBEXexcCritical6 28 9" xfId="22990"/>
    <cellStyle name="SAPBEXexcCritical6 29" xfId="4088"/>
    <cellStyle name="SAPBEXexcCritical6 29 2" xfId="6626"/>
    <cellStyle name="SAPBEXexcCritical6 29 3" xfId="9702"/>
    <cellStyle name="SAPBEXexcCritical6 29 4" xfId="10536"/>
    <cellStyle name="SAPBEXexcCritical6 29 5" xfId="12879"/>
    <cellStyle name="SAPBEXexcCritical6 29 6" xfId="15855"/>
    <cellStyle name="SAPBEXexcCritical6 29 7" xfId="17575"/>
    <cellStyle name="SAPBEXexcCritical6 29 8" xfId="20551"/>
    <cellStyle name="SAPBEXexcCritical6 29 9" xfId="22207"/>
    <cellStyle name="SAPBEXexcCritical6 3" xfId="3105"/>
    <cellStyle name="SAPBEXexcCritical6 3 2" xfId="5643"/>
    <cellStyle name="SAPBEXexcCritical6 3 3" xfId="9202"/>
    <cellStyle name="SAPBEXexcCritical6 3 4" xfId="11102"/>
    <cellStyle name="SAPBEXexcCritical6 3 5" xfId="13495"/>
    <cellStyle name="SAPBEXexcCritical6 3 6" xfId="13661"/>
    <cellStyle name="SAPBEXexcCritical6 3 7" xfId="18191"/>
    <cellStyle name="SAPBEXexcCritical6 3 8" xfId="18357"/>
    <cellStyle name="SAPBEXexcCritical6 3 9" xfId="22775"/>
    <cellStyle name="SAPBEXexcCritical6 30" xfId="4214"/>
    <cellStyle name="SAPBEXexcCritical6 30 2" xfId="6752"/>
    <cellStyle name="SAPBEXexcCritical6 30 3" xfId="9907"/>
    <cellStyle name="SAPBEXexcCritical6 30 4" xfId="8249"/>
    <cellStyle name="SAPBEXexcCritical6 30 5" xfId="12504"/>
    <cellStyle name="SAPBEXexcCritical6 30 6" xfId="15359"/>
    <cellStyle name="SAPBEXexcCritical6 30 7" xfId="17200"/>
    <cellStyle name="SAPBEXexcCritical6 30 8" xfId="20055"/>
    <cellStyle name="SAPBEXexcCritical6 30 9" xfId="21872"/>
    <cellStyle name="SAPBEXexcCritical6 31" xfId="4257"/>
    <cellStyle name="SAPBEXexcCritical6 31 2" xfId="6795"/>
    <cellStyle name="SAPBEXexcCritical6 31 3" xfId="10127"/>
    <cellStyle name="SAPBEXexcCritical6 31 4" xfId="11345"/>
    <cellStyle name="SAPBEXexcCritical6 31 5" xfId="14890"/>
    <cellStyle name="SAPBEXexcCritical6 31 6" xfId="15989"/>
    <cellStyle name="SAPBEXexcCritical6 31 7" xfId="19586"/>
    <cellStyle name="SAPBEXexcCritical6 31 8" xfId="20685"/>
    <cellStyle name="SAPBEXexcCritical6 31 9" xfId="24057"/>
    <cellStyle name="SAPBEXexcCritical6 32" xfId="4287"/>
    <cellStyle name="SAPBEXexcCritical6 32 2" xfId="6825"/>
    <cellStyle name="SAPBEXexcCritical6 32 3" xfId="8489"/>
    <cellStyle name="SAPBEXexcCritical6 32 4" xfId="8672"/>
    <cellStyle name="SAPBEXexcCritical6 32 5" xfId="12368"/>
    <cellStyle name="SAPBEXexcCritical6 32 6" xfId="16861"/>
    <cellStyle name="SAPBEXexcCritical6 32 7" xfId="17064"/>
    <cellStyle name="SAPBEXexcCritical6 32 8" xfId="21557"/>
    <cellStyle name="SAPBEXexcCritical6 32 9" xfId="21754"/>
    <cellStyle name="SAPBEXexcCritical6 33" xfId="4477"/>
    <cellStyle name="SAPBEXexcCritical6 33 2" xfId="7015"/>
    <cellStyle name="SAPBEXexcCritical6 33 3" xfId="7945"/>
    <cellStyle name="SAPBEXexcCritical6 33 4" xfId="11776"/>
    <cellStyle name="SAPBEXexcCritical6 33 5" xfId="14230"/>
    <cellStyle name="SAPBEXexcCritical6 33 6" xfId="15033"/>
    <cellStyle name="SAPBEXexcCritical6 33 7" xfId="18926"/>
    <cellStyle name="SAPBEXexcCritical6 33 8" xfId="19729"/>
    <cellStyle name="SAPBEXexcCritical6 33 9" xfId="23450"/>
    <cellStyle name="SAPBEXexcCritical6 34" xfId="4560"/>
    <cellStyle name="SAPBEXexcCritical6 34 2" xfId="7098"/>
    <cellStyle name="SAPBEXexcCritical6 34 3" xfId="8551"/>
    <cellStyle name="SAPBEXexcCritical6 34 4" xfId="10688"/>
    <cellStyle name="SAPBEXexcCritical6 34 5" xfId="13040"/>
    <cellStyle name="SAPBEXexcCritical6 34 6" xfId="16068"/>
    <cellStyle name="SAPBEXexcCritical6 34 7" xfId="17736"/>
    <cellStyle name="SAPBEXexcCritical6 34 8" xfId="20764"/>
    <cellStyle name="SAPBEXexcCritical6 34 9" xfId="22361"/>
    <cellStyle name="SAPBEXexcCritical6 35" xfId="4310"/>
    <cellStyle name="SAPBEXexcCritical6 35 2" xfId="6848"/>
    <cellStyle name="SAPBEXexcCritical6 35 3" xfId="5518"/>
    <cellStyle name="SAPBEXexcCritical6 35 4" xfId="8618"/>
    <cellStyle name="SAPBEXexcCritical6 35 5" xfId="14858"/>
    <cellStyle name="SAPBEXexcCritical6 35 6" xfId="16886"/>
    <cellStyle name="SAPBEXexcCritical6 35 7" xfId="19554"/>
    <cellStyle name="SAPBEXexcCritical6 35 8" xfId="21582"/>
    <cellStyle name="SAPBEXexcCritical6 35 9" xfId="24030"/>
    <cellStyle name="SAPBEXexcCritical6 36" xfId="4552"/>
    <cellStyle name="SAPBEXexcCritical6 36 2" xfId="7090"/>
    <cellStyle name="SAPBEXexcCritical6 36 3" xfId="9311"/>
    <cellStyle name="SAPBEXexcCritical6 36 4" xfId="10738"/>
    <cellStyle name="SAPBEXexcCritical6 36 5" xfId="13093"/>
    <cellStyle name="SAPBEXexcCritical6 36 6" xfId="15900"/>
    <cellStyle name="SAPBEXexcCritical6 36 7" xfId="17789"/>
    <cellStyle name="SAPBEXexcCritical6 36 8" xfId="20596"/>
    <cellStyle name="SAPBEXexcCritical6 36 9" xfId="22411"/>
    <cellStyle name="SAPBEXexcCritical6 37" xfId="4556"/>
    <cellStyle name="SAPBEXexcCritical6 37 2" xfId="7094"/>
    <cellStyle name="SAPBEXexcCritical6 37 3" xfId="9872"/>
    <cellStyle name="SAPBEXexcCritical6 37 4" xfId="11962"/>
    <cellStyle name="SAPBEXexcCritical6 37 5" xfId="14438"/>
    <cellStyle name="SAPBEXexcCritical6 37 6" xfId="15509"/>
    <cellStyle name="SAPBEXexcCritical6 37 7" xfId="19134"/>
    <cellStyle name="SAPBEXexcCritical6 37 8" xfId="20205"/>
    <cellStyle name="SAPBEXexcCritical6 37 9" xfId="23637"/>
    <cellStyle name="SAPBEXexcCritical6 38" xfId="4674"/>
    <cellStyle name="SAPBEXexcCritical6 38 2" xfId="7212"/>
    <cellStyle name="SAPBEXexcCritical6 38 3" xfId="9719"/>
    <cellStyle name="SAPBEXexcCritical6 38 4" xfId="10544"/>
    <cellStyle name="SAPBEXexcCritical6 38 5" xfId="12887"/>
    <cellStyle name="SAPBEXexcCritical6 38 6" xfId="16104"/>
    <cellStyle name="SAPBEXexcCritical6 38 7" xfId="17583"/>
    <cellStyle name="SAPBEXexcCritical6 38 8" xfId="20800"/>
    <cellStyle name="SAPBEXexcCritical6 38 9" xfId="22215"/>
    <cellStyle name="SAPBEXexcCritical6 39" xfId="4695"/>
    <cellStyle name="SAPBEXexcCritical6 39 2" xfId="7233"/>
    <cellStyle name="SAPBEXexcCritical6 39 3" xfId="9671"/>
    <cellStyle name="SAPBEXexcCritical6 39 4" xfId="9392"/>
    <cellStyle name="SAPBEXexcCritical6 39 5" xfId="12506"/>
    <cellStyle name="SAPBEXexcCritical6 39 6" xfId="15767"/>
    <cellStyle name="SAPBEXexcCritical6 39 7" xfId="17202"/>
    <cellStyle name="SAPBEXexcCritical6 39 8" xfId="20463"/>
    <cellStyle name="SAPBEXexcCritical6 39 9" xfId="21874"/>
    <cellStyle name="SAPBEXexcCritical6 4" xfId="3048"/>
    <cellStyle name="SAPBEXexcCritical6 4 2" xfId="5587"/>
    <cellStyle name="SAPBEXexcCritical6 4 3" xfId="9964"/>
    <cellStyle name="SAPBEXexcCritical6 4 4" xfId="11471"/>
    <cellStyle name="SAPBEXexcCritical6 4 5" xfId="13894"/>
    <cellStyle name="SAPBEXexcCritical6 4 6" xfId="15631"/>
    <cellStyle name="SAPBEXexcCritical6 4 7" xfId="18590"/>
    <cellStyle name="SAPBEXexcCritical6 4 8" xfId="20327"/>
    <cellStyle name="SAPBEXexcCritical6 4 9" xfId="23146"/>
    <cellStyle name="SAPBEXexcCritical6 40" xfId="4726"/>
    <cellStyle name="SAPBEXexcCritical6 40 2" xfId="7264"/>
    <cellStyle name="SAPBEXexcCritical6 40 3" xfId="8078"/>
    <cellStyle name="SAPBEXexcCritical6 40 4" xfId="11991"/>
    <cellStyle name="SAPBEXexcCritical6 40 5" xfId="14469"/>
    <cellStyle name="SAPBEXexcCritical6 40 6" xfId="15030"/>
    <cellStyle name="SAPBEXexcCritical6 40 7" xfId="19165"/>
    <cellStyle name="SAPBEXexcCritical6 40 8" xfId="19726"/>
    <cellStyle name="SAPBEXexcCritical6 40 9" xfId="23666"/>
    <cellStyle name="SAPBEXexcCritical6 41" xfId="4654"/>
    <cellStyle name="SAPBEXexcCritical6 41 2" xfId="7192"/>
    <cellStyle name="SAPBEXexcCritical6 41 3" xfId="9818"/>
    <cellStyle name="SAPBEXexcCritical6 41 4" xfId="11529"/>
    <cellStyle name="SAPBEXexcCritical6 41 5" xfId="13960"/>
    <cellStyle name="SAPBEXexcCritical6 41 6" xfId="16877"/>
    <cellStyle name="SAPBEXexcCritical6 41 7" xfId="18656"/>
    <cellStyle name="SAPBEXexcCritical6 41 8" xfId="21573"/>
    <cellStyle name="SAPBEXexcCritical6 41 9" xfId="23203"/>
    <cellStyle name="SAPBEXexcCritical6 42" xfId="4882"/>
    <cellStyle name="SAPBEXexcCritical6 42 2" xfId="7420"/>
    <cellStyle name="SAPBEXexcCritical6 42 3" xfId="8117"/>
    <cellStyle name="SAPBEXexcCritical6 42 4" xfId="10605"/>
    <cellStyle name="SAPBEXexcCritical6 42 5" xfId="12953"/>
    <cellStyle name="SAPBEXexcCritical6 42 6" xfId="15736"/>
    <cellStyle name="SAPBEXexcCritical6 42 7" xfId="17649"/>
    <cellStyle name="SAPBEXexcCritical6 42 8" xfId="20432"/>
    <cellStyle name="SAPBEXexcCritical6 42 9" xfId="22278"/>
    <cellStyle name="SAPBEXexcCritical6 43" xfId="4961"/>
    <cellStyle name="SAPBEXexcCritical6 43 2" xfId="7499"/>
    <cellStyle name="SAPBEXexcCritical6 43 3" xfId="10178"/>
    <cellStyle name="SAPBEXexcCritical6 43 4" xfId="11274"/>
    <cellStyle name="SAPBEXexcCritical6 43 5" xfId="13680"/>
    <cellStyle name="SAPBEXexcCritical6 43 6" xfId="15420"/>
    <cellStyle name="SAPBEXexcCritical6 43 7" xfId="18376"/>
    <cellStyle name="SAPBEXexcCritical6 43 8" xfId="20116"/>
    <cellStyle name="SAPBEXexcCritical6 43 9" xfId="22948"/>
    <cellStyle name="SAPBEXexcCritical6 44" xfId="4880"/>
    <cellStyle name="SAPBEXexcCritical6 44 2" xfId="7418"/>
    <cellStyle name="SAPBEXexcCritical6 44 3" xfId="8408"/>
    <cellStyle name="SAPBEXexcCritical6 44 4" xfId="8170"/>
    <cellStyle name="SAPBEXexcCritical6 44 5" xfId="12372"/>
    <cellStyle name="SAPBEXexcCritical6 44 6" xfId="16989"/>
    <cellStyle name="SAPBEXexcCritical6 44 7" xfId="17068"/>
    <cellStyle name="SAPBEXexcCritical6 44 8" xfId="21685"/>
    <cellStyle name="SAPBEXexcCritical6 44 9" xfId="21757"/>
    <cellStyle name="SAPBEXexcCritical6 45" xfId="4845"/>
    <cellStyle name="SAPBEXexcCritical6 45 2" xfId="7383"/>
    <cellStyle name="SAPBEXexcCritical6 45 3" xfId="8727"/>
    <cellStyle name="SAPBEXexcCritical6 45 4" xfId="12094"/>
    <cellStyle name="SAPBEXexcCritical6 45 5" xfId="14817"/>
    <cellStyle name="SAPBEXexcCritical6 45 6" xfId="14743"/>
    <cellStyle name="SAPBEXexcCritical6 45 7" xfId="19513"/>
    <cellStyle name="SAPBEXexcCritical6 45 8" xfId="19439"/>
    <cellStyle name="SAPBEXexcCritical6 45 9" xfId="24001"/>
    <cellStyle name="SAPBEXexcCritical6 46" xfId="4954"/>
    <cellStyle name="SAPBEXexcCritical6 46 2" xfId="7492"/>
    <cellStyle name="SAPBEXexcCritical6 46 3" xfId="9287"/>
    <cellStyle name="SAPBEXexcCritical6 46 4" xfId="10896"/>
    <cellStyle name="SAPBEXexcCritical6 46 5" xfId="12409"/>
    <cellStyle name="SAPBEXexcCritical6 46 6" xfId="14453"/>
    <cellStyle name="SAPBEXexcCritical6 46 7" xfId="17105"/>
    <cellStyle name="SAPBEXexcCritical6 46 8" xfId="19149"/>
    <cellStyle name="SAPBEXexcCritical6 46 9" xfId="21791"/>
    <cellStyle name="SAPBEXexcCritical6 47" xfId="4953"/>
    <cellStyle name="SAPBEXexcCritical6 47 2" xfId="7491"/>
    <cellStyle name="SAPBEXexcCritical6 47 3" xfId="9820"/>
    <cellStyle name="SAPBEXexcCritical6 47 4" xfId="10301"/>
    <cellStyle name="SAPBEXexcCritical6 47 5" xfId="12615"/>
    <cellStyle name="SAPBEXexcCritical6 47 6" xfId="16768"/>
    <cellStyle name="SAPBEXexcCritical6 47 7" xfId="17311"/>
    <cellStyle name="SAPBEXexcCritical6 47 8" xfId="21464"/>
    <cellStyle name="SAPBEXexcCritical6 47 9" xfId="21971"/>
    <cellStyle name="SAPBEXexcCritical6 48" xfId="5132"/>
    <cellStyle name="SAPBEXexcCritical6 48 2" xfId="7670"/>
    <cellStyle name="SAPBEXexcCritical6 48 3" xfId="9447"/>
    <cellStyle name="SAPBEXexcCritical6 48 4" xfId="10767"/>
    <cellStyle name="SAPBEXexcCritical6 48 5" xfId="13122"/>
    <cellStyle name="SAPBEXexcCritical6 48 6" xfId="14845"/>
    <cellStyle name="SAPBEXexcCritical6 48 7" xfId="17818"/>
    <cellStyle name="SAPBEXexcCritical6 48 8" xfId="19541"/>
    <cellStyle name="SAPBEXexcCritical6 48 9" xfId="22439"/>
    <cellStyle name="SAPBEXexcCritical6 49" xfId="5201"/>
    <cellStyle name="SAPBEXexcCritical6 49 2" xfId="7740"/>
    <cellStyle name="SAPBEXexcCritical6 49 3" xfId="8544"/>
    <cellStyle name="SAPBEXexcCritical6 49 4" xfId="10682"/>
    <cellStyle name="SAPBEXexcCritical6 49 5" xfId="13033"/>
    <cellStyle name="SAPBEXexcCritical6 49 6" xfId="15260"/>
    <cellStyle name="SAPBEXexcCritical6 49 7" xfId="17729"/>
    <cellStyle name="SAPBEXexcCritical6 49 8" xfId="19956"/>
    <cellStyle name="SAPBEXexcCritical6 49 9" xfId="22355"/>
    <cellStyle name="SAPBEXexcCritical6 5" xfId="3115"/>
    <cellStyle name="SAPBEXexcCritical6 5 2" xfId="5653"/>
    <cellStyle name="SAPBEXexcCritical6 5 3" xfId="9891"/>
    <cellStyle name="SAPBEXexcCritical6 5 4" xfId="10954"/>
    <cellStyle name="SAPBEXexcCritical6 5 5" xfId="13325"/>
    <cellStyle name="SAPBEXexcCritical6 5 6" xfId="16221"/>
    <cellStyle name="SAPBEXexcCritical6 5 7" xfId="18021"/>
    <cellStyle name="SAPBEXexcCritical6 5 8" xfId="20917"/>
    <cellStyle name="SAPBEXexcCritical6 5 9" xfId="22625"/>
    <cellStyle name="SAPBEXexcCritical6 50" xfId="5176"/>
    <cellStyle name="SAPBEXexcCritical6 50 2" xfId="10050"/>
    <cellStyle name="SAPBEXexcCritical6 50 3" xfId="10828"/>
    <cellStyle name="SAPBEXexcCritical6 50 4" xfId="13192"/>
    <cellStyle name="SAPBEXexcCritical6 50 5" xfId="16503"/>
    <cellStyle name="SAPBEXexcCritical6 50 6" xfId="17888"/>
    <cellStyle name="SAPBEXexcCritical6 50 7" xfId="21199"/>
    <cellStyle name="SAPBEXexcCritical6 50 8" xfId="22499"/>
    <cellStyle name="SAPBEXexcCritical6 51" xfId="9430"/>
    <cellStyle name="SAPBEXexcCritical6 52" xfId="11280"/>
    <cellStyle name="SAPBEXexcCritical6 53" xfId="13686"/>
    <cellStyle name="SAPBEXexcCritical6 54" xfId="16605"/>
    <cellStyle name="SAPBEXexcCritical6 55" xfId="18382"/>
    <cellStyle name="SAPBEXexcCritical6 56" xfId="21301"/>
    <cellStyle name="SAPBEXexcCritical6 57" xfId="22954"/>
    <cellStyle name="SAPBEXexcCritical6 6" xfId="3112"/>
    <cellStyle name="SAPBEXexcCritical6 6 2" xfId="5650"/>
    <cellStyle name="SAPBEXexcCritical6 6 3" xfId="8806"/>
    <cellStyle name="SAPBEXexcCritical6 6 4" xfId="10569"/>
    <cellStyle name="SAPBEXexcCritical6 6 5" xfId="12914"/>
    <cellStyle name="SAPBEXexcCritical6 6 6" xfId="16291"/>
    <cellStyle name="SAPBEXexcCritical6 6 7" xfId="17610"/>
    <cellStyle name="SAPBEXexcCritical6 6 8" xfId="20987"/>
    <cellStyle name="SAPBEXexcCritical6 6 9" xfId="22241"/>
    <cellStyle name="SAPBEXexcCritical6 7" xfId="3043"/>
    <cellStyle name="SAPBEXexcCritical6 7 2" xfId="5582"/>
    <cellStyle name="SAPBEXexcCritical6 7 3" xfId="5534"/>
    <cellStyle name="SAPBEXexcCritical6 7 4" xfId="11953"/>
    <cellStyle name="SAPBEXexcCritical6 7 5" xfId="14428"/>
    <cellStyle name="SAPBEXexcCritical6 7 6" xfId="16716"/>
    <cellStyle name="SAPBEXexcCritical6 7 7" xfId="19124"/>
    <cellStyle name="SAPBEXexcCritical6 7 8" xfId="21412"/>
    <cellStyle name="SAPBEXexcCritical6 7 9" xfId="23628"/>
    <cellStyle name="SAPBEXexcCritical6 8" xfId="3160"/>
    <cellStyle name="SAPBEXexcCritical6 8 2" xfId="5698"/>
    <cellStyle name="SAPBEXexcCritical6 8 3" xfId="8505"/>
    <cellStyle name="SAPBEXexcCritical6 8 4" xfId="10542"/>
    <cellStyle name="SAPBEXexcCritical6 8 5" xfId="12885"/>
    <cellStyle name="SAPBEXexcCritical6 8 6" xfId="16167"/>
    <cellStyle name="SAPBEXexcCritical6 8 7" xfId="17581"/>
    <cellStyle name="SAPBEXexcCritical6 8 8" xfId="20863"/>
    <cellStyle name="SAPBEXexcCritical6 8 9" xfId="22213"/>
    <cellStyle name="SAPBEXexcCritical6 9" xfId="3203"/>
    <cellStyle name="SAPBEXexcCritical6 9 2" xfId="5741"/>
    <cellStyle name="SAPBEXexcCritical6 9 3" xfId="5471"/>
    <cellStyle name="SAPBEXexcCritical6 9 4" xfId="10626"/>
    <cellStyle name="SAPBEXexcCritical6 9 5" xfId="12975"/>
    <cellStyle name="SAPBEXexcCritical6 9 6" xfId="15700"/>
    <cellStyle name="SAPBEXexcCritical6 9 7" xfId="17671"/>
    <cellStyle name="SAPBEXexcCritical6 9 8" xfId="20396"/>
    <cellStyle name="SAPBEXexcCritical6 9 9" xfId="22299"/>
    <cellStyle name="SAPBEXexcGood1" xfId="2952"/>
    <cellStyle name="SAPBEXexcGood1 10" xfId="3424"/>
    <cellStyle name="SAPBEXexcGood1 10 2" xfId="5962"/>
    <cellStyle name="SAPBEXexcGood1 10 3" xfId="8051"/>
    <cellStyle name="SAPBEXexcGood1 10 4" xfId="11992"/>
    <cellStyle name="SAPBEXexcGood1 10 5" xfId="14470"/>
    <cellStyle name="SAPBEXexcGood1 10 6" xfId="16527"/>
    <cellStyle name="SAPBEXexcGood1 10 7" xfId="19166"/>
    <cellStyle name="SAPBEXexcGood1 10 8" xfId="21223"/>
    <cellStyle name="SAPBEXexcGood1 10 9" xfId="23667"/>
    <cellStyle name="SAPBEXexcGood1 11" xfId="3417"/>
    <cellStyle name="SAPBEXexcGood1 11 2" xfId="5955"/>
    <cellStyle name="SAPBEXexcGood1 11 3" xfId="8464"/>
    <cellStyle name="SAPBEXexcGood1 11 4" xfId="10907"/>
    <cellStyle name="SAPBEXexcGood1 11 5" xfId="13277"/>
    <cellStyle name="SAPBEXexcGood1 11 6" xfId="16033"/>
    <cellStyle name="SAPBEXexcGood1 11 7" xfId="17973"/>
    <cellStyle name="SAPBEXexcGood1 11 8" xfId="20729"/>
    <cellStyle name="SAPBEXexcGood1 11 9" xfId="22578"/>
    <cellStyle name="SAPBEXexcGood1 12" xfId="3510"/>
    <cellStyle name="SAPBEXexcGood1 12 2" xfId="6048"/>
    <cellStyle name="SAPBEXexcGood1 12 3" xfId="7708"/>
    <cellStyle name="SAPBEXexcGood1 12 4" xfId="11637"/>
    <cellStyle name="SAPBEXexcGood1 12 5" xfId="14081"/>
    <cellStyle name="SAPBEXexcGood1 12 6" xfId="15663"/>
    <cellStyle name="SAPBEXexcGood1 12 7" xfId="18777"/>
    <cellStyle name="SAPBEXexcGood1 12 8" xfId="20359"/>
    <cellStyle name="SAPBEXexcGood1 12 9" xfId="23312"/>
    <cellStyle name="SAPBEXexcGood1 13" xfId="3456"/>
    <cellStyle name="SAPBEXexcGood1 13 2" xfId="5994"/>
    <cellStyle name="SAPBEXexcGood1 13 3" xfId="9136"/>
    <cellStyle name="SAPBEXexcGood1 13 4" xfId="9885"/>
    <cellStyle name="SAPBEXexcGood1 13 5" xfId="14920"/>
    <cellStyle name="SAPBEXexcGood1 13 6" xfId="15001"/>
    <cellStyle name="SAPBEXexcGood1 13 7" xfId="19616"/>
    <cellStyle name="SAPBEXexcGood1 13 8" xfId="19697"/>
    <cellStyle name="SAPBEXexcGood1 13 9" xfId="24083"/>
    <cellStyle name="SAPBEXexcGood1 14" xfId="3622"/>
    <cellStyle name="SAPBEXexcGood1 14 2" xfId="6160"/>
    <cellStyle name="SAPBEXexcGood1 14 3" xfId="9975"/>
    <cellStyle name="SAPBEXexcGood1 14 4" xfId="11716"/>
    <cellStyle name="SAPBEXexcGood1 14 5" xfId="14167"/>
    <cellStyle name="SAPBEXexcGood1 14 6" xfId="15169"/>
    <cellStyle name="SAPBEXexcGood1 14 7" xfId="18863"/>
    <cellStyle name="SAPBEXexcGood1 14 8" xfId="19865"/>
    <cellStyle name="SAPBEXexcGood1 14 9" xfId="23390"/>
    <cellStyle name="SAPBEXexcGood1 15" xfId="3658"/>
    <cellStyle name="SAPBEXexcGood1 15 2" xfId="6196"/>
    <cellStyle name="SAPBEXexcGood1 15 3" xfId="9407"/>
    <cellStyle name="SAPBEXexcGood1 15 4" xfId="11961"/>
    <cellStyle name="SAPBEXexcGood1 15 5" xfId="14437"/>
    <cellStyle name="SAPBEXexcGood1 15 6" xfId="15120"/>
    <cellStyle name="SAPBEXexcGood1 15 7" xfId="19133"/>
    <cellStyle name="SAPBEXexcGood1 15 8" xfId="19816"/>
    <cellStyle name="SAPBEXexcGood1 15 9" xfId="23636"/>
    <cellStyle name="SAPBEXexcGood1 16" xfId="3720"/>
    <cellStyle name="SAPBEXexcGood1 16 2" xfId="6258"/>
    <cellStyle name="SAPBEXexcGood1 16 3" xfId="9185"/>
    <cellStyle name="SAPBEXexcGood1 16 4" xfId="11493"/>
    <cellStyle name="SAPBEXexcGood1 16 5" xfId="13920"/>
    <cellStyle name="SAPBEXexcGood1 16 6" xfId="16970"/>
    <cellStyle name="SAPBEXexcGood1 16 7" xfId="18616"/>
    <cellStyle name="SAPBEXexcGood1 16 8" xfId="21666"/>
    <cellStyle name="SAPBEXexcGood1 16 9" xfId="23168"/>
    <cellStyle name="SAPBEXexcGood1 17" xfId="3746"/>
    <cellStyle name="SAPBEXexcGood1 17 2" xfId="6284"/>
    <cellStyle name="SAPBEXexcGood1 17 3" xfId="8109"/>
    <cellStyle name="SAPBEXexcGood1 17 4" xfId="10442"/>
    <cellStyle name="SAPBEXexcGood1 17 5" xfId="12768"/>
    <cellStyle name="SAPBEXexcGood1 17 6" xfId="15958"/>
    <cellStyle name="SAPBEXexcGood1 17 7" xfId="17464"/>
    <cellStyle name="SAPBEXexcGood1 17 8" xfId="20654"/>
    <cellStyle name="SAPBEXexcGood1 17 9" xfId="22113"/>
    <cellStyle name="SAPBEXexcGood1 18" xfId="3648"/>
    <cellStyle name="SAPBEXexcGood1 18 2" xfId="6186"/>
    <cellStyle name="SAPBEXexcGood1 18 3" xfId="9730"/>
    <cellStyle name="SAPBEXexcGood1 18 4" xfId="10350"/>
    <cellStyle name="SAPBEXexcGood1 18 5" xfId="12672"/>
    <cellStyle name="SAPBEXexcGood1 18 6" xfId="15233"/>
    <cellStyle name="SAPBEXexcGood1 18 7" xfId="17368"/>
    <cellStyle name="SAPBEXexcGood1 18 8" xfId="19929"/>
    <cellStyle name="SAPBEXexcGood1 18 9" xfId="22021"/>
    <cellStyle name="SAPBEXexcGood1 19" xfId="3901"/>
    <cellStyle name="SAPBEXexcGood1 19 2" xfId="6439"/>
    <cellStyle name="SAPBEXexcGood1 19 3" xfId="8052"/>
    <cellStyle name="SAPBEXexcGood1 19 4" xfId="10585"/>
    <cellStyle name="SAPBEXexcGood1 19 5" xfId="12932"/>
    <cellStyle name="SAPBEXexcGood1 19 6" xfId="15630"/>
    <cellStyle name="SAPBEXexcGood1 19 7" xfId="17628"/>
    <cellStyle name="SAPBEXexcGood1 19 8" xfId="20326"/>
    <cellStyle name="SAPBEXexcGood1 19 9" xfId="22258"/>
    <cellStyle name="SAPBEXexcGood1 2" xfId="3071"/>
    <cellStyle name="SAPBEXexcGood1 2 2" xfId="5609"/>
    <cellStyle name="SAPBEXexcGood1 2 3" xfId="10204"/>
    <cellStyle name="SAPBEXexcGood1 2 4" xfId="11172"/>
    <cellStyle name="SAPBEXexcGood1 2 5" xfId="13568"/>
    <cellStyle name="SAPBEXexcGood1 2 6" xfId="16759"/>
    <cellStyle name="SAPBEXexcGood1 2 7" xfId="18264"/>
    <cellStyle name="SAPBEXexcGood1 2 8" xfId="21455"/>
    <cellStyle name="SAPBEXexcGood1 2 9" xfId="22845"/>
    <cellStyle name="SAPBEXexcGood1 20" xfId="3944"/>
    <cellStyle name="SAPBEXexcGood1 20 2" xfId="6482"/>
    <cellStyle name="SAPBEXexcGood1 20 3" xfId="10093"/>
    <cellStyle name="SAPBEXexcGood1 20 4" xfId="10945"/>
    <cellStyle name="SAPBEXexcGood1 20 5" xfId="13316"/>
    <cellStyle name="SAPBEXexcGood1 20 6" xfId="16620"/>
    <cellStyle name="SAPBEXexcGood1 20 7" xfId="18012"/>
    <cellStyle name="SAPBEXexcGood1 20 8" xfId="21316"/>
    <cellStyle name="SAPBEXexcGood1 20 9" xfId="22616"/>
    <cellStyle name="SAPBEXexcGood1 21" xfId="3980"/>
    <cellStyle name="SAPBEXexcGood1 21 2" xfId="6518"/>
    <cellStyle name="SAPBEXexcGood1 21 3" xfId="9178"/>
    <cellStyle name="SAPBEXexcGood1 21 4" xfId="11084"/>
    <cellStyle name="SAPBEXexcGood1 21 5" xfId="13474"/>
    <cellStyle name="SAPBEXexcGood1 21 6" xfId="15878"/>
    <cellStyle name="SAPBEXexcGood1 21 7" xfId="18170"/>
    <cellStyle name="SAPBEXexcGood1 21 8" xfId="20574"/>
    <cellStyle name="SAPBEXexcGood1 21 9" xfId="22757"/>
    <cellStyle name="SAPBEXexcGood1 22" xfId="3970"/>
    <cellStyle name="SAPBEXexcGood1 22 2" xfId="6508"/>
    <cellStyle name="SAPBEXexcGood1 22 3" xfId="7991"/>
    <cellStyle name="SAPBEXexcGood1 22 4" xfId="10409"/>
    <cellStyle name="SAPBEXexcGood1 22 5" xfId="12733"/>
    <cellStyle name="SAPBEXexcGood1 22 6" xfId="16480"/>
    <cellStyle name="SAPBEXexcGood1 22 7" xfId="17429"/>
    <cellStyle name="SAPBEXexcGood1 22 8" xfId="21176"/>
    <cellStyle name="SAPBEXexcGood1 22 9" xfId="22080"/>
    <cellStyle name="SAPBEXexcGood1 23" xfId="3895"/>
    <cellStyle name="SAPBEXexcGood1 23 2" xfId="6433"/>
    <cellStyle name="SAPBEXexcGood1 23 3" xfId="10203"/>
    <cellStyle name="SAPBEXexcGood1 23 4" xfId="10884"/>
    <cellStyle name="SAPBEXexcGood1 23 5" xfId="13251"/>
    <cellStyle name="SAPBEXexcGood1 23 6" xfId="16077"/>
    <cellStyle name="SAPBEXexcGood1 23 7" xfId="17947"/>
    <cellStyle name="SAPBEXexcGood1 23 8" xfId="20773"/>
    <cellStyle name="SAPBEXexcGood1 23 9" xfId="22555"/>
    <cellStyle name="SAPBEXexcGood1 24" xfId="4135"/>
    <cellStyle name="SAPBEXexcGood1 24 2" xfId="6673"/>
    <cellStyle name="SAPBEXexcGood1 24 3" xfId="7771"/>
    <cellStyle name="SAPBEXexcGood1 24 4" xfId="11273"/>
    <cellStyle name="SAPBEXexcGood1 24 5" xfId="13679"/>
    <cellStyle name="SAPBEXexcGood1 24 6" xfId="16526"/>
    <cellStyle name="SAPBEXexcGood1 24 7" xfId="18375"/>
    <cellStyle name="SAPBEXexcGood1 24 8" xfId="21222"/>
    <cellStyle name="SAPBEXexcGood1 24 9" xfId="22947"/>
    <cellStyle name="SAPBEXexcGood1 25" xfId="4178"/>
    <cellStyle name="SAPBEXexcGood1 25 2" xfId="6716"/>
    <cellStyle name="SAPBEXexcGood1 25 3" xfId="7940"/>
    <cellStyle name="SAPBEXexcGood1 25 4" xfId="10809"/>
    <cellStyle name="SAPBEXexcGood1 25 5" xfId="13170"/>
    <cellStyle name="SAPBEXexcGood1 25 6" xfId="16345"/>
    <cellStyle name="SAPBEXexcGood1 25 7" xfId="17866"/>
    <cellStyle name="SAPBEXexcGood1 25 8" xfId="21041"/>
    <cellStyle name="SAPBEXexcGood1 25 9" xfId="22480"/>
    <cellStyle name="SAPBEXexcGood1 26" xfId="3853"/>
    <cellStyle name="SAPBEXexcGood1 26 2" xfId="6391"/>
    <cellStyle name="SAPBEXexcGood1 26 3" xfId="10164"/>
    <cellStyle name="SAPBEXexcGood1 26 4" xfId="11850"/>
    <cellStyle name="SAPBEXexcGood1 26 5" xfId="13310"/>
    <cellStyle name="SAPBEXexcGood1 26 6" xfId="16659"/>
    <cellStyle name="SAPBEXexcGood1 26 7" xfId="18006"/>
    <cellStyle name="SAPBEXexcGood1 26 8" xfId="21355"/>
    <cellStyle name="SAPBEXexcGood1 26 9" xfId="22610"/>
    <cellStyle name="SAPBEXexcGood1 27" xfId="4263"/>
    <cellStyle name="SAPBEXexcGood1 27 2" xfId="6801"/>
    <cellStyle name="SAPBEXexcGood1 27 3" xfId="9064"/>
    <cellStyle name="SAPBEXexcGood1 27 4" xfId="10138"/>
    <cellStyle name="SAPBEXexcGood1 27 5" xfId="12490"/>
    <cellStyle name="SAPBEXexcGood1 27 6" xfId="16678"/>
    <cellStyle name="SAPBEXexcGood1 27 7" xfId="17186"/>
    <cellStyle name="SAPBEXexcGood1 27 8" xfId="21374"/>
    <cellStyle name="SAPBEXexcGood1 27 9" xfId="21863"/>
    <cellStyle name="SAPBEXexcGood1 28" xfId="4306"/>
    <cellStyle name="SAPBEXexcGood1 28 2" xfId="6844"/>
    <cellStyle name="SAPBEXexcGood1 28 3" xfId="7861"/>
    <cellStyle name="SAPBEXexcGood1 28 4" xfId="12164"/>
    <cellStyle name="SAPBEXexcGood1 28 5" xfId="13587"/>
    <cellStyle name="SAPBEXexcGood1 28 6" xfId="16240"/>
    <cellStyle name="SAPBEXexcGood1 28 7" xfId="18283"/>
    <cellStyle name="SAPBEXexcGood1 28 8" xfId="20936"/>
    <cellStyle name="SAPBEXexcGood1 28 9" xfId="22862"/>
    <cellStyle name="SAPBEXexcGood1 29" xfId="4349"/>
    <cellStyle name="SAPBEXexcGood1 29 2" xfId="6887"/>
    <cellStyle name="SAPBEXexcGood1 29 3" xfId="9179"/>
    <cellStyle name="SAPBEXexcGood1 29 4" xfId="11885"/>
    <cellStyle name="SAPBEXexcGood1 29 5" xfId="14352"/>
    <cellStyle name="SAPBEXexcGood1 29 6" xfId="14990"/>
    <cellStyle name="SAPBEXexcGood1 29 7" xfId="19048"/>
    <cellStyle name="SAPBEXexcGood1 29 8" xfId="19686"/>
    <cellStyle name="SAPBEXexcGood1 29 9" xfId="23561"/>
    <cellStyle name="SAPBEXexcGood1 3" xfId="3024"/>
    <cellStyle name="SAPBEXexcGood1 3 2" xfId="5563"/>
    <cellStyle name="SAPBEXexcGood1 3 3" xfId="8073"/>
    <cellStyle name="SAPBEXexcGood1 3 4" xfId="10781"/>
    <cellStyle name="SAPBEXexcGood1 3 5" xfId="13137"/>
    <cellStyle name="SAPBEXexcGood1 3 6" xfId="16096"/>
    <cellStyle name="SAPBEXexcGood1 3 7" xfId="17833"/>
    <cellStyle name="SAPBEXexcGood1 3 8" xfId="20792"/>
    <cellStyle name="SAPBEXexcGood1 3 9" xfId="22452"/>
    <cellStyle name="SAPBEXexcGood1 30" xfId="4392"/>
    <cellStyle name="SAPBEXexcGood1 30 2" xfId="6930"/>
    <cellStyle name="SAPBEXexcGood1 30 3" xfId="5432"/>
    <cellStyle name="SAPBEXexcGood1 30 4" xfId="12275"/>
    <cellStyle name="SAPBEXexcGood1 30 5" xfId="13454"/>
    <cellStyle name="SAPBEXexcGood1 30 6" xfId="15292"/>
    <cellStyle name="SAPBEXexcGood1 30 7" xfId="18150"/>
    <cellStyle name="SAPBEXexcGood1 30 8" xfId="19988"/>
    <cellStyle name="SAPBEXexcGood1 30 9" xfId="22739"/>
    <cellStyle name="SAPBEXexcGood1 31" xfId="4435"/>
    <cellStyle name="SAPBEXexcGood1 31 2" xfId="6973"/>
    <cellStyle name="SAPBEXexcGood1 31 3" xfId="9792"/>
    <cellStyle name="SAPBEXexcGood1 31 4" xfId="10463"/>
    <cellStyle name="SAPBEXexcGood1 31 5" xfId="14862"/>
    <cellStyle name="SAPBEXexcGood1 31 6" xfId="16712"/>
    <cellStyle name="SAPBEXexcGood1 31 7" xfId="19558"/>
    <cellStyle name="SAPBEXexcGood1 31 8" xfId="21408"/>
    <cellStyle name="SAPBEXexcGood1 31 9" xfId="24034"/>
    <cellStyle name="SAPBEXexcGood1 32" xfId="4386"/>
    <cellStyle name="SAPBEXexcGood1 32 2" xfId="6924"/>
    <cellStyle name="SAPBEXexcGood1 32 3" xfId="7990"/>
    <cellStyle name="SAPBEXexcGood1 32 4" xfId="11202"/>
    <cellStyle name="SAPBEXexcGood1 32 5" xfId="13603"/>
    <cellStyle name="SAPBEXexcGood1 32 6" xfId="15951"/>
    <cellStyle name="SAPBEXexcGood1 32 7" xfId="18299"/>
    <cellStyle name="SAPBEXexcGood1 32 8" xfId="20647"/>
    <cellStyle name="SAPBEXexcGood1 32 9" xfId="22877"/>
    <cellStyle name="SAPBEXexcGood1 33" xfId="4426"/>
    <cellStyle name="SAPBEXexcGood1 33 2" xfId="6964"/>
    <cellStyle name="SAPBEXexcGood1 33 3" xfId="9426"/>
    <cellStyle name="SAPBEXexcGood1 33 4" xfId="11841"/>
    <cellStyle name="SAPBEXexcGood1 33 5" xfId="14302"/>
    <cellStyle name="SAPBEXexcGood1 33 6" xfId="16598"/>
    <cellStyle name="SAPBEXexcGood1 33 7" xfId="18998"/>
    <cellStyle name="SAPBEXexcGood1 33 8" xfId="21294"/>
    <cellStyle name="SAPBEXexcGood1 33 9" xfId="23516"/>
    <cellStyle name="SAPBEXexcGood1 34" xfId="4547"/>
    <cellStyle name="SAPBEXexcGood1 34 2" xfId="7085"/>
    <cellStyle name="SAPBEXexcGood1 34 3" xfId="8752"/>
    <cellStyle name="SAPBEXexcGood1 34 4" xfId="11262"/>
    <cellStyle name="SAPBEXexcGood1 34 5" xfId="13668"/>
    <cellStyle name="SAPBEXexcGood1 34 6" xfId="16929"/>
    <cellStyle name="SAPBEXexcGood1 34 7" xfId="18364"/>
    <cellStyle name="SAPBEXexcGood1 34 8" xfId="21625"/>
    <cellStyle name="SAPBEXexcGood1 34 9" xfId="22936"/>
    <cellStyle name="SAPBEXexcGood1 35" xfId="4607"/>
    <cellStyle name="SAPBEXexcGood1 35 2" xfId="7145"/>
    <cellStyle name="SAPBEXexcGood1 35 3" xfId="9229"/>
    <cellStyle name="SAPBEXexcGood1 35 4" xfId="12108"/>
    <cellStyle name="SAPBEXexcGood1 35 5" xfId="14590"/>
    <cellStyle name="SAPBEXexcGood1 35 6" xfId="16502"/>
    <cellStyle name="SAPBEXexcGood1 35 7" xfId="19286"/>
    <cellStyle name="SAPBEXexcGood1 35 8" xfId="21198"/>
    <cellStyle name="SAPBEXexcGood1 35 9" xfId="23782"/>
    <cellStyle name="SAPBEXexcGood1 36" xfId="4650"/>
    <cellStyle name="SAPBEXexcGood1 36 2" xfId="7188"/>
    <cellStyle name="SAPBEXexcGood1 36 3" xfId="8732"/>
    <cellStyle name="SAPBEXexcGood1 36 4" xfId="11261"/>
    <cellStyle name="SAPBEXexcGood1 36 5" xfId="13667"/>
    <cellStyle name="SAPBEXexcGood1 36 6" xfId="15995"/>
    <cellStyle name="SAPBEXexcGood1 36 7" xfId="18363"/>
    <cellStyle name="SAPBEXexcGood1 36 8" xfId="20691"/>
    <cellStyle name="SAPBEXexcGood1 36 9" xfId="22935"/>
    <cellStyle name="SAPBEXexcGood1 37" xfId="4692"/>
    <cellStyle name="SAPBEXexcGood1 37 2" xfId="7230"/>
    <cellStyle name="SAPBEXexcGood1 37 3" xfId="9451"/>
    <cellStyle name="SAPBEXexcGood1 37 4" xfId="11436"/>
    <cellStyle name="SAPBEXexcGood1 37 5" xfId="13854"/>
    <cellStyle name="SAPBEXexcGood1 37 6" xfId="15809"/>
    <cellStyle name="SAPBEXexcGood1 37 7" xfId="18550"/>
    <cellStyle name="SAPBEXexcGood1 37 8" xfId="20505"/>
    <cellStyle name="SAPBEXexcGood1 37 9" xfId="23111"/>
    <cellStyle name="SAPBEXexcGood1 38" xfId="4728"/>
    <cellStyle name="SAPBEXexcGood1 38 2" xfId="7266"/>
    <cellStyle name="SAPBEXexcGood1 38 3" xfId="8204"/>
    <cellStyle name="SAPBEXexcGood1 38 4" xfId="11373"/>
    <cellStyle name="SAPBEXexcGood1 38 5" xfId="13787"/>
    <cellStyle name="SAPBEXexcGood1 38 6" xfId="15656"/>
    <cellStyle name="SAPBEXexcGood1 38 7" xfId="18483"/>
    <cellStyle name="SAPBEXexcGood1 38 8" xfId="20352"/>
    <cellStyle name="SAPBEXexcGood1 38 9" xfId="23047"/>
    <cellStyle name="SAPBEXexcGood1 39" xfId="4797"/>
    <cellStyle name="SAPBEXexcGood1 39 2" xfId="7335"/>
    <cellStyle name="SAPBEXexcGood1 39 3" xfId="8956"/>
    <cellStyle name="SAPBEXexcGood1 39 4" xfId="10730"/>
    <cellStyle name="SAPBEXexcGood1 39 5" xfId="13085"/>
    <cellStyle name="SAPBEXexcGood1 39 6" xfId="14894"/>
    <cellStyle name="SAPBEXexcGood1 39 7" xfId="17781"/>
    <cellStyle name="SAPBEXexcGood1 39 8" xfId="19590"/>
    <cellStyle name="SAPBEXexcGood1 39 9" xfId="22403"/>
    <cellStyle name="SAPBEXexcGood1 4" xfId="3166"/>
    <cellStyle name="SAPBEXexcGood1 4 2" xfId="5704"/>
    <cellStyle name="SAPBEXexcGood1 4 3" xfId="10232"/>
    <cellStyle name="SAPBEXexcGood1 4 4" xfId="11077"/>
    <cellStyle name="SAPBEXexcGood1 4 5" xfId="13466"/>
    <cellStyle name="SAPBEXexcGood1 4 6" xfId="15183"/>
    <cellStyle name="SAPBEXexcGood1 4 7" xfId="18162"/>
    <cellStyle name="SAPBEXexcGood1 4 8" xfId="19879"/>
    <cellStyle name="SAPBEXexcGood1 4 9" xfId="22750"/>
    <cellStyle name="SAPBEXexcGood1 40" xfId="4840"/>
    <cellStyle name="SAPBEXexcGood1 40 2" xfId="7378"/>
    <cellStyle name="SAPBEXexcGood1 40 3" xfId="9203"/>
    <cellStyle name="SAPBEXexcGood1 40 4" xfId="10867"/>
    <cellStyle name="SAPBEXexcGood1 40 5" xfId="13232"/>
    <cellStyle name="SAPBEXexcGood1 40 6" xfId="16462"/>
    <cellStyle name="SAPBEXexcGood1 40 7" xfId="17928"/>
    <cellStyle name="SAPBEXexcGood1 40 8" xfId="21158"/>
    <cellStyle name="SAPBEXexcGood1 40 9" xfId="22538"/>
    <cellStyle name="SAPBEXexcGood1 41" xfId="4791"/>
    <cellStyle name="SAPBEXexcGood1 41 2" xfId="7329"/>
    <cellStyle name="SAPBEXexcGood1 41 3" xfId="5488"/>
    <cellStyle name="SAPBEXexcGood1 41 4" xfId="11564"/>
    <cellStyle name="SAPBEXexcGood1 41 5" xfId="13999"/>
    <cellStyle name="SAPBEXexcGood1 41 6" xfId="16630"/>
    <cellStyle name="SAPBEXexcGood1 41 7" xfId="18695"/>
    <cellStyle name="SAPBEXexcGood1 41 8" xfId="21326"/>
    <cellStyle name="SAPBEXexcGood1 41 9" xfId="23238"/>
    <cellStyle name="SAPBEXexcGood1 42" xfId="4831"/>
    <cellStyle name="SAPBEXexcGood1 42 2" xfId="7369"/>
    <cellStyle name="SAPBEXexcGood1 42 3" xfId="8313"/>
    <cellStyle name="SAPBEXexcGood1 42 4" xfId="10743"/>
    <cellStyle name="SAPBEXexcGood1 42 5" xfId="13098"/>
    <cellStyle name="SAPBEXexcGood1 42 6" xfId="16295"/>
    <cellStyle name="SAPBEXexcGood1 42 7" xfId="17794"/>
    <cellStyle name="SAPBEXexcGood1 42 8" xfId="20991"/>
    <cellStyle name="SAPBEXexcGood1 42 9" xfId="22416"/>
    <cellStyle name="SAPBEXexcGood1 43" xfId="4959"/>
    <cellStyle name="SAPBEXexcGood1 43 2" xfId="7497"/>
    <cellStyle name="SAPBEXexcGood1 43 3" xfId="9962"/>
    <cellStyle name="SAPBEXexcGood1 43 4" xfId="11448"/>
    <cellStyle name="SAPBEXexcGood1 43 5" xfId="13867"/>
    <cellStyle name="SAPBEXexcGood1 43 6" xfId="15646"/>
    <cellStyle name="SAPBEXexcGood1 43 7" xfId="18563"/>
    <cellStyle name="SAPBEXexcGood1 43 8" xfId="20342"/>
    <cellStyle name="SAPBEXexcGood1 43 9" xfId="23123"/>
    <cellStyle name="SAPBEXexcGood1 44" xfId="4999"/>
    <cellStyle name="SAPBEXexcGood1 44 2" xfId="7537"/>
    <cellStyle name="SAPBEXexcGood1 44 3" xfId="9156"/>
    <cellStyle name="SAPBEXexcGood1 44 4" xfId="11098"/>
    <cellStyle name="SAPBEXexcGood1 44 5" xfId="13491"/>
    <cellStyle name="SAPBEXexcGood1 44 6" xfId="15595"/>
    <cellStyle name="SAPBEXexcGood1 44 7" xfId="18187"/>
    <cellStyle name="SAPBEXexcGood1 44 8" xfId="20291"/>
    <cellStyle name="SAPBEXexcGood1 44 9" xfId="22771"/>
    <cellStyle name="SAPBEXexcGood1 45" xfId="5036"/>
    <cellStyle name="SAPBEXexcGood1 45 2" xfId="7574"/>
    <cellStyle name="SAPBEXexcGood1 45 3" xfId="8034"/>
    <cellStyle name="SAPBEXexcGood1 45 4" xfId="10482"/>
    <cellStyle name="SAPBEXexcGood1 45 5" xfId="12816"/>
    <cellStyle name="SAPBEXexcGood1 45 6" xfId="15025"/>
    <cellStyle name="SAPBEXexcGood1 45 7" xfId="17512"/>
    <cellStyle name="SAPBEXexcGood1 45 8" xfId="19721"/>
    <cellStyle name="SAPBEXexcGood1 45 9" xfId="22152"/>
    <cellStyle name="SAPBEXexcGood1 46" xfId="5067"/>
    <cellStyle name="SAPBEXexcGood1 46 2" xfId="7605"/>
    <cellStyle name="SAPBEXexcGood1 46 3" xfId="8895"/>
    <cellStyle name="SAPBEXexcGood1 46 4" xfId="11035"/>
    <cellStyle name="SAPBEXexcGood1 46 5" xfId="13417"/>
    <cellStyle name="SAPBEXexcGood1 46 6" xfId="16117"/>
    <cellStyle name="SAPBEXexcGood1 46 7" xfId="18113"/>
    <cellStyle name="SAPBEXexcGood1 46 8" xfId="20813"/>
    <cellStyle name="SAPBEXexcGood1 46 9" xfId="22708"/>
    <cellStyle name="SAPBEXexcGood1 47" xfId="5097"/>
    <cellStyle name="SAPBEXexcGood1 47 2" xfId="7635"/>
    <cellStyle name="SAPBEXexcGood1 47 3" xfId="9292"/>
    <cellStyle name="SAPBEXexcGood1 47 4" xfId="11968"/>
    <cellStyle name="SAPBEXexcGood1 47 5" xfId="14206"/>
    <cellStyle name="SAPBEXexcGood1 47 6" xfId="15240"/>
    <cellStyle name="SAPBEXexcGood1 47 7" xfId="18902"/>
    <cellStyle name="SAPBEXexcGood1 47 8" xfId="19936"/>
    <cellStyle name="SAPBEXexcGood1 47 9" xfId="23429"/>
    <cellStyle name="SAPBEXexcGood1 48" xfId="5133"/>
    <cellStyle name="SAPBEXexcGood1 48 2" xfId="7671"/>
    <cellStyle name="SAPBEXexcGood1 48 3" xfId="8158"/>
    <cellStyle name="SAPBEXexcGood1 48 4" xfId="8233"/>
    <cellStyle name="SAPBEXexcGood1 48 5" xfId="14921"/>
    <cellStyle name="SAPBEXexcGood1 48 6" xfId="15510"/>
    <cellStyle name="SAPBEXexcGood1 48 7" xfId="19617"/>
    <cellStyle name="SAPBEXexcGood1 48 8" xfId="20206"/>
    <cellStyle name="SAPBEXexcGood1 48 9" xfId="24084"/>
    <cellStyle name="SAPBEXexcGood1 49" xfId="5202"/>
    <cellStyle name="SAPBEXexcGood1 49 2" xfId="7741"/>
    <cellStyle name="SAPBEXexcGood1 49 3" xfId="8636"/>
    <cellStyle name="SAPBEXexcGood1 49 4" xfId="11643"/>
    <cellStyle name="SAPBEXexcGood1 49 5" xfId="14087"/>
    <cellStyle name="SAPBEXexcGood1 49 6" xfId="16233"/>
    <cellStyle name="SAPBEXexcGood1 49 7" xfId="18783"/>
    <cellStyle name="SAPBEXexcGood1 49 8" xfId="20929"/>
    <cellStyle name="SAPBEXexcGood1 49 9" xfId="23318"/>
    <cellStyle name="SAPBEXexcGood1 5" xfId="3209"/>
    <cellStyle name="SAPBEXexcGood1 5 2" xfId="5747"/>
    <cellStyle name="SAPBEXexcGood1 5 3" xfId="9568"/>
    <cellStyle name="SAPBEXexcGood1 5 4" xfId="12282"/>
    <cellStyle name="SAPBEXexcGood1 5 5" xfId="12538"/>
    <cellStyle name="SAPBEXexcGood1 5 6" xfId="15129"/>
    <cellStyle name="SAPBEXexcGood1 5 7" xfId="17234"/>
    <cellStyle name="SAPBEXexcGood1 5 8" xfId="19825"/>
    <cellStyle name="SAPBEXexcGood1 5 9" xfId="21902"/>
    <cellStyle name="SAPBEXexcGood1 50" xfId="5179"/>
    <cellStyle name="SAPBEXexcGood1 50 2" xfId="10055"/>
    <cellStyle name="SAPBEXexcGood1 50 3" xfId="10421"/>
    <cellStyle name="SAPBEXexcGood1 50 4" xfId="12746"/>
    <cellStyle name="SAPBEXexcGood1 50 5" xfId="16475"/>
    <cellStyle name="SAPBEXexcGood1 50 6" xfId="17442"/>
    <cellStyle name="SAPBEXexcGood1 50 7" xfId="21171"/>
    <cellStyle name="SAPBEXexcGood1 50 8" xfId="22092"/>
    <cellStyle name="SAPBEXexcGood1 51" xfId="8397"/>
    <cellStyle name="SAPBEXexcGood1 52" xfId="12029"/>
    <cellStyle name="SAPBEXexcGood1 53" xfId="14510"/>
    <cellStyle name="SAPBEXexcGood1 54" xfId="16885"/>
    <cellStyle name="SAPBEXexcGood1 55" xfId="19206"/>
    <cellStyle name="SAPBEXexcGood1 56" xfId="21581"/>
    <cellStyle name="SAPBEXexcGood1 57" xfId="23704"/>
    <cellStyle name="SAPBEXexcGood1 6" xfId="3252"/>
    <cellStyle name="SAPBEXexcGood1 6 2" xfId="5790"/>
    <cellStyle name="SAPBEXexcGood1 6 3" xfId="9358"/>
    <cellStyle name="SAPBEXexcGood1 6 4" xfId="10327"/>
    <cellStyle name="SAPBEXexcGood1 6 5" xfId="12645"/>
    <cellStyle name="SAPBEXexcGood1 6 6" xfId="16114"/>
    <cellStyle name="SAPBEXexcGood1 6 7" xfId="17341"/>
    <cellStyle name="SAPBEXexcGood1 6 8" xfId="20810"/>
    <cellStyle name="SAPBEXexcGood1 6 9" xfId="21998"/>
    <cellStyle name="SAPBEXexcGood1 7" xfId="3295"/>
    <cellStyle name="SAPBEXexcGood1 7 2" xfId="5833"/>
    <cellStyle name="SAPBEXexcGood1 7 3" xfId="9074"/>
    <cellStyle name="SAPBEXexcGood1 7 4" xfId="11320"/>
    <cellStyle name="SAPBEXexcGood1 7 5" xfId="13729"/>
    <cellStyle name="SAPBEXexcGood1 7 6" xfId="16783"/>
    <cellStyle name="SAPBEXexcGood1 7 7" xfId="18425"/>
    <cellStyle name="SAPBEXexcGood1 7 8" xfId="21479"/>
    <cellStyle name="SAPBEXexcGood1 7 9" xfId="22994"/>
    <cellStyle name="SAPBEXexcGood1 8" xfId="3338"/>
    <cellStyle name="SAPBEXexcGood1 8 2" xfId="5876"/>
    <cellStyle name="SAPBEXexcGood1 8 3" xfId="9222"/>
    <cellStyle name="SAPBEXexcGood1 8 4" xfId="11876"/>
    <cellStyle name="SAPBEXexcGood1 8 5" xfId="14340"/>
    <cellStyle name="SAPBEXexcGood1 8 6" xfId="15008"/>
    <cellStyle name="SAPBEXexcGood1 8 7" xfId="19036"/>
    <cellStyle name="SAPBEXexcGood1 8 8" xfId="19704"/>
    <cellStyle name="SAPBEXexcGood1 8 9" xfId="23552"/>
    <cellStyle name="SAPBEXexcGood1 9" xfId="3381"/>
    <cellStyle name="SAPBEXexcGood1 9 2" xfId="5919"/>
    <cellStyle name="SAPBEXexcGood1 9 3" xfId="8112"/>
    <cellStyle name="SAPBEXexcGood1 9 4" xfId="10296"/>
    <cellStyle name="SAPBEXexcGood1 9 5" xfId="12609"/>
    <cellStyle name="SAPBEXexcGood1 9 6" xfId="15791"/>
    <cellStyle name="SAPBEXexcGood1 9 7" xfId="17305"/>
    <cellStyle name="SAPBEXexcGood1 9 8" xfId="20487"/>
    <cellStyle name="SAPBEXexcGood1 9 9" xfId="21966"/>
    <cellStyle name="SAPBEXexcGood2" xfId="2953"/>
    <cellStyle name="SAPBEXexcGood2 10" xfId="3422"/>
    <cellStyle name="SAPBEXexcGood2 10 2" xfId="5960"/>
    <cellStyle name="SAPBEXexcGood2 10 3" xfId="10148"/>
    <cellStyle name="SAPBEXexcGood2 10 4" xfId="10686"/>
    <cellStyle name="SAPBEXexcGood2 10 5" xfId="13038"/>
    <cellStyle name="SAPBEXexcGood2 10 6" xfId="15270"/>
    <cellStyle name="SAPBEXexcGood2 10 7" xfId="17734"/>
    <cellStyle name="SAPBEXexcGood2 10 8" xfId="19966"/>
    <cellStyle name="SAPBEXexcGood2 10 9" xfId="22359"/>
    <cellStyle name="SAPBEXexcGood2 11" xfId="3446"/>
    <cellStyle name="SAPBEXexcGood2 11 2" xfId="5984"/>
    <cellStyle name="SAPBEXexcGood2 11 3" xfId="9140"/>
    <cellStyle name="SAPBEXexcGood2 11 4" xfId="10250"/>
    <cellStyle name="SAPBEXexcGood2 11 5" xfId="12558"/>
    <cellStyle name="SAPBEXexcGood2 11 6" xfId="16055"/>
    <cellStyle name="SAPBEXexcGood2 11 7" xfId="17254"/>
    <cellStyle name="SAPBEXexcGood2 11 8" xfId="20751"/>
    <cellStyle name="SAPBEXexcGood2 11 9" xfId="21919"/>
    <cellStyle name="SAPBEXexcGood2 12" xfId="3419"/>
    <cellStyle name="SAPBEXexcGood2 12 2" xfId="5957"/>
    <cellStyle name="SAPBEXexcGood2 12 3" xfId="8387"/>
    <cellStyle name="SAPBEXexcGood2 12 4" xfId="12141"/>
    <cellStyle name="SAPBEXexcGood2 12 5" xfId="14624"/>
    <cellStyle name="SAPBEXexcGood2 12 6" xfId="13770"/>
    <cellStyle name="SAPBEXexcGood2 12 7" xfId="19320"/>
    <cellStyle name="SAPBEXexcGood2 12 8" xfId="18466"/>
    <cellStyle name="SAPBEXexcGood2 12 9" xfId="23815"/>
    <cellStyle name="SAPBEXexcGood2 13" xfId="3562"/>
    <cellStyle name="SAPBEXexcGood2 13 2" xfId="6100"/>
    <cellStyle name="SAPBEXexcGood2 13 3" xfId="9051"/>
    <cellStyle name="SAPBEXexcGood2 13 4" xfId="10070"/>
    <cellStyle name="SAPBEXexcGood2 13 5" xfId="14819"/>
    <cellStyle name="SAPBEXexcGood2 13 6" xfId="16247"/>
    <cellStyle name="SAPBEXexcGood2 13 7" xfId="19515"/>
    <cellStyle name="SAPBEXexcGood2 13 8" xfId="20943"/>
    <cellStyle name="SAPBEXexcGood2 13 9" xfId="24003"/>
    <cellStyle name="SAPBEXexcGood2 14" xfId="3513"/>
    <cellStyle name="SAPBEXexcGood2 14 2" xfId="6051"/>
    <cellStyle name="SAPBEXexcGood2 14 3" xfId="8503"/>
    <cellStyle name="SAPBEXexcGood2 14 4" xfId="11424"/>
    <cellStyle name="SAPBEXexcGood2 14 5" xfId="13841"/>
    <cellStyle name="SAPBEXexcGood2 14 6" xfId="16220"/>
    <cellStyle name="SAPBEXexcGood2 14 7" xfId="18537"/>
    <cellStyle name="SAPBEXexcGood2 14 8" xfId="20916"/>
    <cellStyle name="SAPBEXexcGood2 14 9" xfId="23098"/>
    <cellStyle name="SAPBEXexcGood2 15" xfId="3613"/>
    <cellStyle name="SAPBEXexcGood2 15 2" xfId="6151"/>
    <cellStyle name="SAPBEXexcGood2 15 3" xfId="9982"/>
    <cellStyle name="SAPBEXexcGood2 15 4" xfId="10395"/>
    <cellStyle name="SAPBEXexcGood2 15 5" xfId="12718"/>
    <cellStyle name="SAPBEXexcGood2 15 6" xfId="15334"/>
    <cellStyle name="SAPBEXexcGood2 15 7" xfId="17414"/>
    <cellStyle name="SAPBEXexcGood2 15 8" xfId="20030"/>
    <cellStyle name="SAPBEXexcGood2 15 9" xfId="22066"/>
    <cellStyle name="SAPBEXexcGood2 16" xfId="3582"/>
    <cellStyle name="SAPBEXexcGood2 16 2" xfId="6120"/>
    <cellStyle name="SAPBEXexcGood2 16 3" xfId="9467"/>
    <cellStyle name="SAPBEXexcGood2 16 4" xfId="11870"/>
    <cellStyle name="SAPBEXexcGood2 16 5" xfId="14334"/>
    <cellStyle name="SAPBEXexcGood2 16 6" xfId="15854"/>
    <cellStyle name="SAPBEXexcGood2 16 7" xfId="19030"/>
    <cellStyle name="SAPBEXexcGood2 16 8" xfId="20550"/>
    <cellStyle name="SAPBEXexcGood2 16 9" xfId="23546"/>
    <cellStyle name="SAPBEXexcGood2 17" xfId="3599"/>
    <cellStyle name="SAPBEXexcGood2 17 2" xfId="6137"/>
    <cellStyle name="SAPBEXexcGood2 17 3" xfId="7790"/>
    <cellStyle name="SAPBEXexcGood2 17 4" xfId="11069"/>
    <cellStyle name="SAPBEXexcGood2 17 5" xfId="13457"/>
    <cellStyle name="SAPBEXexcGood2 17 6" xfId="16121"/>
    <cellStyle name="SAPBEXexcGood2 17 7" xfId="18153"/>
    <cellStyle name="SAPBEXexcGood2 17 8" xfId="20817"/>
    <cellStyle name="SAPBEXexcGood2 17 9" xfId="22742"/>
    <cellStyle name="SAPBEXexcGood2 18" xfId="3744"/>
    <cellStyle name="SAPBEXexcGood2 18 2" xfId="6282"/>
    <cellStyle name="SAPBEXexcGood2 18 3" xfId="9417"/>
    <cellStyle name="SAPBEXexcGood2 18 4" xfId="10558"/>
    <cellStyle name="SAPBEXexcGood2 18 5" xfId="12901"/>
    <cellStyle name="SAPBEXexcGood2 18 6" xfId="16297"/>
    <cellStyle name="SAPBEXexcGood2 18 7" xfId="17597"/>
    <cellStyle name="SAPBEXexcGood2 18 8" xfId="20993"/>
    <cellStyle name="SAPBEXexcGood2 18 9" xfId="22229"/>
    <cellStyle name="SAPBEXexcGood2 19" xfId="3899"/>
    <cellStyle name="SAPBEXexcGood2 19 2" xfId="6437"/>
    <cellStyle name="SAPBEXexcGood2 19 3" xfId="5449"/>
    <cellStyle name="SAPBEXexcGood2 19 4" xfId="10987"/>
    <cellStyle name="SAPBEXexcGood2 19 5" xfId="13361"/>
    <cellStyle name="SAPBEXexcGood2 19 6" xfId="15688"/>
    <cellStyle name="SAPBEXexcGood2 19 7" xfId="18057"/>
    <cellStyle name="SAPBEXexcGood2 19 8" xfId="20384"/>
    <cellStyle name="SAPBEXexcGood2 19 9" xfId="22660"/>
    <cellStyle name="SAPBEXexcGood2 2" xfId="3072"/>
    <cellStyle name="SAPBEXexcGood2 2 2" xfId="5610"/>
    <cellStyle name="SAPBEXexcGood2 2 3" xfId="8706"/>
    <cellStyle name="SAPBEXexcGood2 2 4" xfId="10443"/>
    <cellStyle name="SAPBEXexcGood2 2 5" xfId="12769"/>
    <cellStyle name="SAPBEXexcGood2 2 6" xfId="16275"/>
    <cellStyle name="SAPBEXexcGood2 2 7" xfId="17465"/>
    <cellStyle name="SAPBEXexcGood2 2 8" xfId="20971"/>
    <cellStyle name="SAPBEXexcGood2 2 9" xfId="22114"/>
    <cellStyle name="SAPBEXexcGood2 20" xfId="3942"/>
    <cellStyle name="SAPBEXexcGood2 20 2" xfId="6480"/>
    <cellStyle name="SAPBEXexcGood2 20 3" xfId="9977"/>
    <cellStyle name="SAPBEXexcGood2 20 4" xfId="11676"/>
    <cellStyle name="SAPBEXexcGood2 20 5" xfId="14123"/>
    <cellStyle name="SAPBEXexcGood2 20 6" xfId="13515"/>
    <cellStyle name="SAPBEXexcGood2 20 7" xfId="18819"/>
    <cellStyle name="SAPBEXexcGood2 20 8" xfId="18211"/>
    <cellStyle name="SAPBEXexcGood2 20 9" xfId="23350"/>
    <cellStyle name="SAPBEXexcGood2 21" xfId="3938"/>
    <cellStyle name="SAPBEXexcGood2 21 2" xfId="6476"/>
    <cellStyle name="SAPBEXexcGood2 21 3" xfId="8763"/>
    <cellStyle name="SAPBEXexcGood2 21 4" xfId="8395"/>
    <cellStyle name="SAPBEXexcGood2 21 5" xfId="12470"/>
    <cellStyle name="SAPBEXexcGood2 21 6" xfId="15615"/>
    <cellStyle name="SAPBEXexcGood2 21 7" xfId="17166"/>
    <cellStyle name="SAPBEXexcGood2 21 8" xfId="20311"/>
    <cellStyle name="SAPBEXexcGood2 21 9" xfId="21845"/>
    <cellStyle name="SAPBEXexcGood2 22" xfId="3975"/>
    <cellStyle name="SAPBEXexcGood2 22 2" xfId="6513"/>
    <cellStyle name="SAPBEXexcGood2 22 3" xfId="8935"/>
    <cellStyle name="SAPBEXexcGood2 22 4" xfId="10788"/>
    <cellStyle name="SAPBEXexcGood2 22 5" xfId="13145"/>
    <cellStyle name="SAPBEXexcGood2 22 6" xfId="16262"/>
    <cellStyle name="SAPBEXexcGood2 22 7" xfId="17841"/>
    <cellStyle name="SAPBEXexcGood2 22 8" xfId="20958"/>
    <cellStyle name="SAPBEXexcGood2 22 9" xfId="22459"/>
    <cellStyle name="SAPBEXexcGood2 23" xfId="3977"/>
    <cellStyle name="SAPBEXexcGood2 23 2" xfId="6515"/>
    <cellStyle name="SAPBEXexcGood2 23 3" xfId="8111"/>
    <cellStyle name="SAPBEXexcGood2 23 4" xfId="11533"/>
    <cellStyle name="SAPBEXexcGood2 23 5" xfId="12345"/>
    <cellStyle name="SAPBEXexcGood2 23 6" xfId="16784"/>
    <cellStyle name="SAPBEXexcGood2 23 7" xfId="17041"/>
    <cellStyle name="SAPBEXexcGood2 23 8" xfId="21480"/>
    <cellStyle name="SAPBEXexcGood2 23 9" xfId="21733"/>
    <cellStyle name="SAPBEXexcGood2 24" xfId="4133"/>
    <cellStyle name="SAPBEXexcGood2 24 2" xfId="6671"/>
    <cellStyle name="SAPBEXexcGood2 24 3" xfId="8759"/>
    <cellStyle name="SAPBEXexcGood2 24 4" xfId="10294"/>
    <cellStyle name="SAPBEXexcGood2 24 5" xfId="12607"/>
    <cellStyle name="SAPBEXexcGood2 24 6" xfId="16324"/>
    <cellStyle name="SAPBEXexcGood2 24 7" xfId="17303"/>
    <cellStyle name="SAPBEXexcGood2 24 8" xfId="21020"/>
    <cellStyle name="SAPBEXexcGood2 24 9" xfId="21964"/>
    <cellStyle name="SAPBEXexcGood2 25" xfId="4176"/>
    <cellStyle name="SAPBEXexcGood2 25 2" xfId="6714"/>
    <cellStyle name="SAPBEXexcGood2 25 3" xfId="9558"/>
    <cellStyle name="SAPBEXexcGood2 25 4" xfId="10152"/>
    <cellStyle name="SAPBEXexcGood2 25 5" xfId="14931"/>
    <cellStyle name="SAPBEXexcGood2 25 6" xfId="15722"/>
    <cellStyle name="SAPBEXexcGood2 25 7" xfId="19627"/>
    <cellStyle name="SAPBEXexcGood2 25 8" xfId="20418"/>
    <cellStyle name="SAPBEXexcGood2 25 9" xfId="24094"/>
    <cellStyle name="SAPBEXexcGood2 26" xfId="4221"/>
    <cellStyle name="SAPBEXexcGood2 26 2" xfId="6759"/>
    <cellStyle name="SAPBEXexcGood2 26 3" xfId="9165"/>
    <cellStyle name="SAPBEXexcGood2 26 4" xfId="10455"/>
    <cellStyle name="SAPBEXexcGood2 26 5" xfId="12786"/>
    <cellStyle name="SAPBEXexcGood2 26 6" xfId="16026"/>
    <cellStyle name="SAPBEXexcGood2 26 7" xfId="17482"/>
    <cellStyle name="SAPBEXexcGood2 26 8" xfId="20722"/>
    <cellStyle name="SAPBEXexcGood2 26 9" xfId="22126"/>
    <cellStyle name="SAPBEXexcGood2 27" xfId="4261"/>
    <cellStyle name="SAPBEXexcGood2 27 2" xfId="6799"/>
    <cellStyle name="SAPBEXexcGood2 27 3" xfId="8583"/>
    <cellStyle name="SAPBEXexcGood2 27 4" xfId="11650"/>
    <cellStyle name="SAPBEXexcGood2 27 5" xfId="13840"/>
    <cellStyle name="SAPBEXexcGood2 27 6" xfId="15750"/>
    <cellStyle name="SAPBEXexcGood2 27 7" xfId="18536"/>
    <cellStyle name="SAPBEXexcGood2 27 8" xfId="20446"/>
    <cellStyle name="SAPBEXexcGood2 27 9" xfId="23097"/>
    <cellStyle name="SAPBEXexcGood2 28" xfId="4304"/>
    <cellStyle name="SAPBEXexcGood2 28 2" xfId="6842"/>
    <cellStyle name="SAPBEXexcGood2 28 3" xfId="8930"/>
    <cellStyle name="SAPBEXexcGood2 28 4" xfId="11425"/>
    <cellStyle name="SAPBEXexcGood2 28 5" xfId="13842"/>
    <cellStyle name="SAPBEXexcGood2 28 6" xfId="15488"/>
    <cellStyle name="SAPBEXexcGood2 28 7" xfId="18538"/>
    <cellStyle name="SAPBEXexcGood2 28 8" xfId="20184"/>
    <cellStyle name="SAPBEXexcGood2 28 9" xfId="23099"/>
    <cellStyle name="SAPBEXexcGood2 29" xfId="4347"/>
    <cellStyle name="SAPBEXexcGood2 29 2" xfId="6885"/>
    <cellStyle name="SAPBEXexcGood2 29 3" xfId="9298"/>
    <cellStyle name="SAPBEXexcGood2 29 4" xfId="9242"/>
    <cellStyle name="SAPBEXexcGood2 29 5" xfId="12439"/>
    <cellStyle name="SAPBEXexcGood2 29 6" xfId="15996"/>
    <cellStyle name="SAPBEXexcGood2 29 7" xfId="17135"/>
    <cellStyle name="SAPBEXexcGood2 29 8" xfId="20692"/>
    <cellStyle name="SAPBEXexcGood2 29 9" xfId="21818"/>
    <cellStyle name="SAPBEXexcGood2 3" xfId="3027"/>
    <cellStyle name="SAPBEXexcGood2 3 2" xfId="5566"/>
    <cellStyle name="SAPBEXexcGood2 3 3" xfId="8030"/>
    <cellStyle name="SAPBEXexcGood2 3 4" xfId="11051"/>
    <cellStyle name="SAPBEXexcGood2 3 5" xfId="13436"/>
    <cellStyle name="SAPBEXexcGood2 3 6" xfId="16204"/>
    <cellStyle name="SAPBEXexcGood2 3 7" xfId="18132"/>
    <cellStyle name="SAPBEXexcGood2 3 8" xfId="20900"/>
    <cellStyle name="SAPBEXexcGood2 3 9" xfId="22724"/>
    <cellStyle name="SAPBEXexcGood2 30" xfId="4390"/>
    <cellStyle name="SAPBEXexcGood2 30 2" xfId="6928"/>
    <cellStyle name="SAPBEXexcGood2 30 3" xfId="9267"/>
    <cellStyle name="SAPBEXexcGood2 30 4" xfId="11681"/>
    <cellStyle name="SAPBEXexcGood2 30 5" xfId="14128"/>
    <cellStyle name="SAPBEXexcGood2 30 6" xfId="15227"/>
    <cellStyle name="SAPBEXexcGood2 30 7" xfId="18824"/>
    <cellStyle name="SAPBEXexcGood2 30 8" xfId="19923"/>
    <cellStyle name="SAPBEXexcGood2 30 9" xfId="23355"/>
    <cellStyle name="SAPBEXexcGood2 31" xfId="4433"/>
    <cellStyle name="SAPBEXexcGood2 31 2" xfId="6971"/>
    <cellStyle name="SAPBEXexcGood2 31 3" xfId="9209"/>
    <cellStyle name="SAPBEXexcGood2 31 4" xfId="11333"/>
    <cellStyle name="SAPBEXexcGood2 31 5" xfId="13742"/>
    <cellStyle name="SAPBEXexcGood2 31 6" xfId="16763"/>
    <cellStyle name="SAPBEXexcGood2 31 7" xfId="18438"/>
    <cellStyle name="SAPBEXexcGood2 31 8" xfId="21459"/>
    <cellStyle name="SAPBEXexcGood2 31 9" xfId="23007"/>
    <cellStyle name="SAPBEXexcGood2 32" xfId="4428"/>
    <cellStyle name="SAPBEXexcGood2 32 2" xfId="6966"/>
    <cellStyle name="SAPBEXexcGood2 32 3" xfId="8151"/>
    <cellStyle name="SAPBEXexcGood2 32 4" xfId="10916"/>
    <cellStyle name="SAPBEXexcGood2 32 5" xfId="13286"/>
    <cellStyle name="SAPBEXexcGood2 32 6" xfId="15327"/>
    <cellStyle name="SAPBEXexcGood2 32 7" xfId="17982"/>
    <cellStyle name="SAPBEXexcGood2 32 8" xfId="20023"/>
    <cellStyle name="SAPBEXexcGood2 32 9" xfId="22587"/>
    <cellStyle name="SAPBEXexcGood2 33" xfId="4425"/>
    <cellStyle name="SAPBEXexcGood2 33 2" xfId="6963"/>
    <cellStyle name="SAPBEXexcGood2 33 3" xfId="9889"/>
    <cellStyle name="SAPBEXexcGood2 33 4" xfId="10755"/>
    <cellStyle name="SAPBEXexcGood2 33 5" xfId="14903"/>
    <cellStyle name="SAPBEXexcGood2 33 6" xfId="15835"/>
    <cellStyle name="SAPBEXexcGood2 33 7" xfId="19599"/>
    <cellStyle name="SAPBEXexcGood2 33 8" xfId="20531"/>
    <cellStyle name="SAPBEXexcGood2 33 9" xfId="24068"/>
    <cellStyle name="SAPBEXexcGood2 34" xfId="4467"/>
    <cellStyle name="SAPBEXexcGood2 34 2" xfId="7005"/>
    <cellStyle name="SAPBEXexcGood2 34 3" xfId="9771"/>
    <cellStyle name="SAPBEXexcGood2 34 4" xfId="12286"/>
    <cellStyle name="SAPBEXexcGood2 34 5" xfId="13716"/>
    <cellStyle name="SAPBEXexcGood2 34 6" xfId="16081"/>
    <cellStyle name="SAPBEXexcGood2 34 7" xfId="18412"/>
    <cellStyle name="SAPBEXexcGood2 34 8" xfId="20777"/>
    <cellStyle name="SAPBEXexcGood2 34 9" xfId="22982"/>
    <cellStyle name="SAPBEXexcGood2 35" xfId="4605"/>
    <cellStyle name="SAPBEXexcGood2 35 2" xfId="7143"/>
    <cellStyle name="SAPBEXexcGood2 35 3" xfId="8626"/>
    <cellStyle name="SAPBEXexcGood2 35 4" xfId="12115"/>
    <cellStyle name="SAPBEXexcGood2 35 5" xfId="14597"/>
    <cellStyle name="SAPBEXexcGood2 35 6" xfId="16749"/>
    <cellStyle name="SAPBEXexcGood2 35 7" xfId="19293"/>
    <cellStyle name="SAPBEXexcGood2 35 8" xfId="21445"/>
    <cellStyle name="SAPBEXexcGood2 35 9" xfId="23789"/>
    <cellStyle name="SAPBEXexcGood2 36" xfId="4648"/>
    <cellStyle name="SAPBEXexcGood2 36 2" xfId="7186"/>
    <cellStyle name="SAPBEXexcGood2 36 3" xfId="9824"/>
    <cellStyle name="SAPBEXexcGood2 36 4" xfId="12220"/>
    <cellStyle name="SAPBEXexcGood2 36 5" xfId="14834"/>
    <cellStyle name="SAPBEXexcGood2 36 6" xfId="15675"/>
    <cellStyle name="SAPBEXexcGood2 36 7" xfId="19530"/>
    <cellStyle name="SAPBEXexcGood2 36 8" xfId="20371"/>
    <cellStyle name="SAPBEXexcGood2 36 9" xfId="24015"/>
    <cellStyle name="SAPBEXexcGood2 37" xfId="4690"/>
    <cellStyle name="SAPBEXexcGood2 37 2" xfId="7228"/>
    <cellStyle name="SAPBEXexcGood2 37 3" xfId="8811"/>
    <cellStyle name="SAPBEXexcGood2 37 4" xfId="10563"/>
    <cellStyle name="SAPBEXexcGood2 37 5" xfId="12907"/>
    <cellStyle name="SAPBEXexcGood2 37 6" xfId="16952"/>
    <cellStyle name="SAPBEXexcGood2 37 7" xfId="17603"/>
    <cellStyle name="SAPBEXexcGood2 37 8" xfId="21648"/>
    <cellStyle name="SAPBEXexcGood2 37 9" xfId="22234"/>
    <cellStyle name="SAPBEXexcGood2 38" xfId="4686"/>
    <cellStyle name="SAPBEXexcGood2 38 2" xfId="7224"/>
    <cellStyle name="SAPBEXexcGood2 38 3" xfId="8105"/>
    <cellStyle name="SAPBEXexcGood2 38 4" xfId="11524"/>
    <cellStyle name="SAPBEXexcGood2 38 5" xfId="13953"/>
    <cellStyle name="SAPBEXexcGood2 38 6" xfId="15759"/>
    <cellStyle name="SAPBEXexcGood2 38 7" xfId="18649"/>
    <cellStyle name="SAPBEXexcGood2 38 8" xfId="20455"/>
    <cellStyle name="SAPBEXexcGood2 38 9" xfId="23198"/>
    <cellStyle name="SAPBEXexcGood2 39" xfId="4795"/>
    <cellStyle name="SAPBEXexcGood2 39 2" xfId="7333"/>
    <cellStyle name="SAPBEXexcGood2 39 3" xfId="10090"/>
    <cellStyle name="SAPBEXexcGood2 39 4" xfId="10400"/>
    <cellStyle name="SAPBEXexcGood2 39 5" xfId="12723"/>
    <cellStyle name="SAPBEXexcGood2 39 6" xfId="15619"/>
    <cellStyle name="SAPBEXexcGood2 39 7" xfId="17419"/>
    <cellStyle name="SAPBEXexcGood2 39 8" xfId="20315"/>
    <cellStyle name="SAPBEXexcGood2 39 9" xfId="22071"/>
    <cellStyle name="SAPBEXexcGood2 4" xfId="3164"/>
    <cellStyle name="SAPBEXexcGood2 4 2" xfId="5702"/>
    <cellStyle name="SAPBEXexcGood2 4 3" xfId="8431"/>
    <cellStyle name="SAPBEXexcGood2 4 4" xfId="10376"/>
    <cellStyle name="SAPBEXexcGood2 4 5" xfId="12698"/>
    <cellStyle name="SAPBEXexcGood2 4 6" xfId="15057"/>
    <cellStyle name="SAPBEXexcGood2 4 7" xfId="17394"/>
    <cellStyle name="SAPBEXexcGood2 4 8" xfId="19753"/>
    <cellStyle name="SAPBEXexcGood2 4 9" xfId="22047"/>
    <cellStyle name="SAPBEXexcGood2 40" xfId="4838"/>
    <cellStyle name="SAPBEXexcGood2 40 2" xfId="7376"/>
    <cellStyle name="SAPBEXexcGood2 40 3" xfId="9191"/>
    <cellStyle name="SAPBEXexcGood2 40 4" xfId="11265"/>
    <cellStyle name="SAPBEXexcGood2 40 5" xfId="13671"/>
    <cellStyle name="SAPBEXexcGood2 40 6" xfId="16966"/>
    <cellStyle name="SAPBEXexcGood2 40 7" xfId="18367"/>
    <cellStyle name="SAPBEXexcGood2 40 8" xfId="21662"/>
    <cellStyle name="SAPBEXexcGood2 40 9" xfId="22939"/>
    <cellStyle name="SAPBEXexcGood2 41" xfId="4833"/>
    <cellStyle name="SAPBEXexcGood2 41 2" xfId="7371"/>
    <cellStyle name="SAPBEXexcGood2 41 3" xfId="8758"/>
    <cellStyle name="SAPBEXexcGood2 41 4" xfId="12025"/>
    <cellStyle name="SAPBEXexcGood2 41 5" xfId="14870"/>
    <cellStyle name="SAPBEXexcGood2 41 6" xfId="13434"/>
    <cellStyle name="SAPBEXexcGood2 41 7" xfId="19566"/>
    <cellStyle name="SAPBEXexcGood2 41 8" xfId="18130"/>
    <cellStyle name="SAPBEXexcGood2 41 9" xfId="24040"/>
    <cellStyle name="SAPBEXexcGood2 42" xfId="4830"/>
    <cellStyle name="SAPBEXexcGood2 42 2" xfId="7368"/>
    <cellStyle name="SAPBEXexcGood2 42 3" xfId="10114"/>
    <cellStyle name="SAPBEXexcGood2 42 4" xfId="12019"/>
    <cellStyle name="SAPBEXexcGood2 42 5" xfId="14499"/>
    <cellStyle name="SAPBEXexcGood2 42 6" xfId="16790"/>
    <cellStyle name="SAPBEXexcGood2 42 7" xfId="19195"/>
    <cellStyle name="SAPBEXexcGood2 42 8" xfId="21486"/>
    <cellStyle name="SAPBEXexcGood2 42 9" xfId="23694"/>
    <cellStyle name="SAPBEXexcGood2 43" xfId="4946"/>
    <cellStyle name="SAPBEXexcGood2 43 2" xfId="7484"/>
    <cellStyle name="SAPBEXexcGood2 43 3" xfId="8976"/>
    <cellStyle name="SAPBEXexcGood2 43 4" xfId="10911"/>
    <cellStyle name="SAPBEXexcGood2 43 5" xfId="13281"/>
    <cellStyle name="SAPBEXexcGood2 43 6" xfId="16959"/>
    <cellStyle name="SAPBEXexcGood2 43 7" xfId="17977"/>
    <cellStyle name="SAPBEXexcGood2 43 8" xfId="21655"/>
    <cellStyle name="SAPBEXexcGood2 43 9" xfId="22582"/>
    <cellStyle name="SAPBEXexcGood2 44" xfId="4997"/>
    <cellStyle name="SAPBEXexcGood2 44 2" xfId="7535"/>
    <cellStyle name="SAPBEXexcGood2 44 3" xfId="7797"/>
    <cellStyle name="SAPBEXexcGood2 44 4" xfId="11744"/>
    <cellStyle name="SAPBEXexcGood2 44 5" xfId="14195"/>
    <cellStyle name="SAPBEXexcGood2 44 6" xfId="16728"/>
    <cellStyle name="SAPBEXexcGood2 44 7" xfId="18891"/>
    <cellStyle name="SAPBEXexcGood2 44 8" xfId="21424"/>
    <cellStyle name="SAPBEXexcGood2 44 9" xfId="23418"/>
    <cellStyle name="SAPBEXexcGood2 45" xfId="5034"/>
    <cellStyle name="SAPBEXexcGood2 45 2" xfId="7572"/>
    <cellStyle name="SAPBEXexcGood2 45 3" xfId="8468"/>
    <cellStyle name="SAPBEXexcGood2 45 4" xfId="10869"/>
    <cellStyle name="SAPBEXexcGood2 45 5" xfId="12908"/>
    <cellStyle name="SAPBEXexcGood2 45 6" xfId="16044"/>
    <cellStyle name="SAPBEXexcGood2 45 7" xfId="17604"/>
    <cellStyle name="SAPBEXexcGood2 45 8" xfId="20740"/>
    <cellStyle name="SAPBEXexcGood2 45 9" xfId="22235"/>
    <cellStyle name="SAPBEXexcGood2 46" xfId="5065"/>
    <cellStyle name="SAPBEXexcGood2 46 2" xfId="7603"/>
    <cellStyle name="SAPBEXexcGood2 46 3" xfId="10112"/>
    <cellStyle name="SAPBEXexcGood2 46 4" xfId="10778"/>
    <cellStyle name="SAPBEXexcGood2 46 5" xfId="12334"/>
    <cellStyle name="SAPBEXexcGood2 46 6" xfId="16557"/>
    <cellStyle name="SAPBEXexcGood2 46 7" xfId="17030"/>
    <cellStyle name="SAPBEXexcGood2 46 8" xfId="21253"/>
    <cellStyle name="SAPBEXexcGood2 46 9" xfId="21723"/>
    <cellStyle name="SAPBEXexcGood2 47" xfId="5095"/>
    <cellStyle name="SAPBEXexcGood2 47 2" xfId="7633"/>
    <cellStyle name="SAPBEXexcGood2 47 3" xfId="9772"/>
    <cellStyle name="SAPBEXexcGood2 47 4" xfId="7825"/>
    <cellStyle name="SAPBEXexcGood2 47 5" xfId="12509"/>
    <cellStyle name="SAPBEXexcGood2 47 6" xfId="15748"/>
    <cellStyle name="SAPBEXexcGood2 47 7" xfId="17205"/>
    <cellStyle name="SAPBEXexcGood2 47 8" xfId="20444"/>
    <cellStyle name="SAPBEXexcGood2 47 9" xfId="21876"/>
    <cellStyle name="SAPBEXexcGood2 48" xfId="5134"/>
    <cellStyle name="SAPBEXexcGood2 48 2" xfId="7672"/>
    <cellStyle name="SAPBEXexcGood2 48 3" xfId="8114"/>
    <cellStyle name="SAPBEXexcGood2 48 4" xfId="11188"/>
    <cellStyle name="SAPBEXexcGood2 48 5" xfId="13588"/>
    <cellStyle name="SAPBEXexcGood2 48 6" xfId="16252"/>
    <cellStyle name="SAPBEXexcGood2 48 7" xfId="18284"/>
    <cellStyle name="SAPBEXexcGood2 48 8" xfId="20948"/>
    <cellStyle name="SAPBEXexcGood2 48 9" xfId="22863"/>
    <cellStyle name="SAPBEXexcGood2 49" xfId="5203"/>
    <cellStyle name="SAPBEXexcGood2 49 2" xfId="7742"/>
    <cellStyle name="SAPBEXexcGood2 49 3" xfId="9423"/>
    <cellStyle name="SAPBEXexcGood2 49 4" xfId="11296"/>
    <cellStyle name="SAPBEXexcGood2 49 5" xfId="13703"/>
    <cellStyle name="SAPBEXexcGood2 49 6" xfId="14957"/>
    <cellStyle name="SAPBEXexcGood2 49 7" xfId="18399"/>
    <cellStyle name="SAPBEXexcGood2 49 8" xfId="19653"/>
    <cellStyle name="SAPBEXexcGood2 49 9" xfId="22970"/>
    <cellStyle name="SAPBEXexcGood2 5" xfId="3207"/>
    <cellStyle name="SAPBEXexcGood2 5 2" xfId="5745"/>
    <cellStyle name="SAPBEXexcGood2 5 3" xfId="9443"/>
    <cellStyle name="SAPBEXexcGood2 5 4" xfId="10410"/>
    <cellStyle name="SAPBEXexcGood2 5 5" xfId="12734"/>
    <cellStyle name="SAPBEXexcGood2 5 6" xfId="16001"/>
    <cellStyle name="SAPBEXexcGood2 5 7" xfId="17430"/>
    <cellStyle name="SAPBEXexcGood2 5 8" xfId="20697"/>
    <cellStyle name="SAPBEXexcGood2 5 9" xfId="22081"/>
    <cellStyle name="SAPBEXexcGood2 50" xfId="5178"/>
    <cellStyle name="SAPBEXexcGood2 50 2" xfId="5452"/>
    <cellStyle name="SAPBEXexcGood2 50 3" xfId="12151"/>
    <cellStyle name="SAPBEXexcGood2 50 4" xfId="14634"/>
    <cellStyle name="SAPBEXexcGood2 50 5" xfId="15194"/>
    <cellStyle name="SAPBEXexcGood2 50 6" xfId="19330"/>
    <cellStyle name="SAPBEXexcGood2 50 7" xfId="19890"/>
    <cellStyle name="SAPBEXexcGood2 50 8" xfId="23825"/>
    <cellStyle name="SAPBEXexcGood2 51" xfId="10123"/>
    <cellStyle name="SAPBEXexcGood2 52" xfId="10953"/>
    <cellStyle name="SAPBEXexcGood2 53" xfId="13324"/>
    <cellStyle name="SAPBEXexcGood2 54" xfId="16653"/>
    <cellStyle name="SAPBEXexcGood2 55" xfId="18020"/>
    <cellStyle name="SAPBEXexcGood2 56" xfId="21349"/>
    <cellStyle name="SAPBEXexcGood2 57" xfId="22624"/>
    <cellStyle name="SAPBEXexcGood2 6" xfId="3250"/>
    <cellStyle name="SAPBEXexcGood2 6 2" xfId="5788"/>
    <cellStyle name="SAPBEXexcGood2 6 3" xfId="8398"/>
    <cellStyle name="SAPBEXexcGood2 6 4" xfId="10672"/>
    <cellStyle name="SAPBEXexcGood2 6 5" xfId="13021"/>
    <cellStyle name="SAPBEXexcGood2 6 6" xfId="13756"/>
    <cellStyle name="SAPBEXexcGood2 6 7" xfId="17717"/>
    <cellStyle name="SAPBEXexcGood2 6 8" xfId="18452"/>
    <cellStyle name="SAPBEXexcGood2 6 9" xfId="22345"/>
    <cellStyle name="SAPBEXexcGood2 7" xfId="3293"/>
    <cellStyle name="SAPBEXexcGood2 7 2" xfId="5831"/>
    <cellStyle name="SAPBEXexcGood2 7 3" xfId="9372"/>
    <cellStyle name="SAPBEXexcGood2 7 4" xfId="11486"/>
    <cellStyle name="SAPBEXexcGood2 7 5" xfId="13911"/>
    <cellStyle name="SAPBEXexcGood2 7 6" xfId="15956"/>
    <cellStyle name="SAPBEXexcGood2 7 7" xfId="18607"/>
    <cellStyle name="SAPBEXexcGood2 7 8" xfId="20652"/>
    <cellStyle name="SAPBEXexcGood2 7 9" xfId="23161"/>
    <cellStyle name="SAPBEXexcGood2 8" xfId="3336"/>
    <cellStyle name="SAPBEXexcGood2 8 2" xfId="5874"/>
    <cellStyle name="SAPBEXexcGood2 8 3" xfId="9633"/>
    <cellStyle name="SAPBEXexcGood2 8 4" xfId="11364"/>
    <cellStyle name="SAPBEXexcGood2 8 5" xfId="13777"/>
    <cellStyle name="SAPBEXexcGood2 8 6" xfId="15734"/>
    <cellStyle name="SAPBEXexcGood2 8 7" xfId="18473"/>
    <cellStyle name="SAPBEXexcGood2 8 8" xfId="20430"/>
    <cellStyle name="SAPBEXexcGood2 8 9" xfId="23038"/>
    <cellStyle name="SAPBEXexcGood2 9" xfId="3379"/>
    <cellStyle name="SAPBEXexcGood2 9 2" xfId="5917"/>
    <cellStyle name="SAPBEXexcGood2 9 3" xfId="8237"/>
    <cellStyle name="SAPBEXexcGood2 9 4" xfId="11654"/>
    <cellStyle name="SAPBEXexcGood2 9 5" xfId="14100"/>
    <cellStyle name="SAPBEXexcGood2 9 6" xfId="15337"/>
    <cellStyle name="SAPBEXexcGood2 9 7" xfId="18796"/>
    <cellStyle name="SAPBEXexcGood2 9 8" xfId="20033"/>
    <cellStyle name="SAPBEXexcGood2 9 9" xfId="23329"/>
    <cellStyle name="SAPBEXexcGood3" xfId="2954"/>
    <cellStyle name="SAPBEXexcGood3 10" xfId="3409"/>
    <cellStyle name="SAPBEXexcGood3 10 2" xfId="5947"/>
    <cellStyle name="SAPBEXexcGood3 10 3" xfId="9928"/>
    <cellStyle name="SAPBEXexcGood3 10 4" xfId="11497"/>
    <cellStyle name="SAPBEXexcGood3 10 5" xfId="13634"/>
    <cellStyle name="SAPBEXexcGood3 10 6" xfId="16798"/>
    <cellStyle name="SAPBEXexcGood3 10 7" xfId="18330"/>
    <cellStyle name="SAPBEXexcGood3 10 8" xfId="21494"/>
    <cellStyle name="SAPBEXexcGood3 10 9" xfId="22904"/>
    <cellStyle name="SAPBEXexcGood3 11" xfId="3516"/>
    <cellStyle name="SAPBEXexcGood3 11 2" xfId="6054"/>
    <cellStyle name="SAPBEXexcGood3 11 3" xfId="8142"/>
    <cellStyle name="SAPBEXexcGood3 11 4" xfId="12043"/>
    <cellStyle name="SAPBEXexcGood3 11 5" xfId="14525"/>
    <cellStyle name="SAPBEXexcGood3 11 6" xfId="13335"/>
    <cellStyle name="SAPBEXexcGood3 11 7" xfId="19221"/>
    <cellStyle name="SAPBEXexcGood3 11 8" xfId="18031"/>
    <cellStyle name="SAPBEXexcGood3 11 9" xfId="23718"/>
    <cellStyle name="SAPBEXexcGood3 12" xfId="3473"/>
    <cellStyle name="SAPBEXexcGood3 12 2" xfId="6011"/>
    <cellStyle name="SAPBEXexcGood3 12 3" xfId="9032"/>
    <cellStyle name="SAPBEXexcGood3 12 4" xfId="7802"/>
    <cellStyle name="SAPBEXexcGood3 12 5" xfId="12495"/>
    <cellStyle name="SAPBEXexcGood3 12 6" xfId="16034"/>
    <cellStyle name="SAPBEXexcGood3 12 7" xfId="17191"/>
    <cellStyle name="SAPBEXexcGood3 12 8" xfId="20730"/>
    <cellStyle name="SAPBEXexcGood3 12 9" xfId="21867"/>
    <cellStyle name="SAPBEXexcGood3 13" xfId="3567"/>
    <cellStyle name="SAPBEXexcGood3 13 2" xfId="6105"/>
    <cellStyle name="SAPBEXexcGood3 13 3" xfId="7947"/>
    <cellStyle name="SAPBEXexcGood3 13 4" xfId="9913"/>
    <cellStyle name="SAPBEXexcGood3 13 5" xfId="14916"/>
    <cellStyle name="SAPBEXexcGood3 13 6" xfId="15808"/>
    <cellStyle name="SAPBEXexcGood3 13 7" xfId="19612"/>
    <cellStyle name="SAPBEXexcGood3 13 8" xfId="20504"/>
    <cellStyle name="SAPBEXexcGood3 13 9" xfId="24080"/>
    <cellStyle name="SAPBEXexcGood3 14" xfId="3407"/>
    <cellStyle name="SAPBEXexcGood3 14 2" xfId="5945"/>
    <cellStyle name="SAPBEXexcGood3 14 3" xfId="8691"/>
    <cellStyle name="SAPBEXexcGood3 14 4" xfId="9256"/>
    <cellStyle name="SAPBEXexcGood3 14 5" xfId="12528"/>
    <cellStyle name="SAPBEXexcGood3 14 6" xfId="15845"/>
    <cellStyle name="SAPBEXexcGood3 14 7" xfId="17224"/>
    <cellStyle name="SAPBEXexcGood3 14 8" xfId="20541"/>
    <cellStyle name="SAPBEXexcGood3 14 9" xfId="21895"/>
    <cellStyle name="SAPBEXexcGood3 15" xfId="3482"/>
    <cellStyle name="SAPBEXexcGood3 15 2" xfId="6020"/>
    <cellStyle name="SAPBEXexcGood3 15 3" xfId="8401"/>
    <cellStyle name="SAPBEXexcGood3 15 4" xfId="11899"/>
    <cellStyle name="SAPBEXexcGood3 15 5" xfId="14369"/>
    <cellStyle name="SAPBEXexcGood3 15 6" xfId="15160"/>
    <cellStyle name="SAPBEXexcGood3 15 7" xfId="19065"/>
    <cellStyle name="SAPBEXexcGood3 15 8" xfId="19856"/>
    <cellStyle name="SAPBEXexcGood3 15 9" xfId="23574"/>
    <cellStyle name="SAPBEXexcGood3 16" xfId="3464"/>
    <cellStyle name="SAPBEXexcGood3 16 2" xfId="6002"/>
    <cellStyle name="SAPBEXexcGood3 16 3" xfId="8174"/>
    <cellStyle name="SAPBEXexcGood3 16 4" xfId="11115"/>
    <cellStyle name="SAPBEXexcGood3 16 5" xfId="13509"/>
    <cellStyle name="SAPBEXexcGood3 16 6" xfId="15256"/>
    <cellStyle name="SAPBEXexcGood3 16 7" xfId="18205"/>
    <cellStyle name="SAPBEXexcGood3 16 8" xfId="19952"/>
    <cellStyle name="SAPBEXexcGood3 16 9" xfId="22788"/>
    <cellStyle name="SAPBEXexcGood3 17" xfId="3791"/>
    <cellStyle name="SAPBEXexcGood3 17 2" xfId="6329"/>
    <cellStyle name="SAPBEXexcGood3 17 3" xfId="9176"/>
    <cellStyle name="SAPBEXexcGood3 17 4" xfId="10529"/>
    <cellStyle name="SAPBEXexcGood3 17 5" xfId="12871"/>
    <cellStyle name="SAPBEXexcGood3 17 6" xfId="15063"/>
    <cellStyle name="SAPBEXexcGood3 17 7" xfId="17567"/>
    <cellStyle name="SAPBEXexcGood3 17 8" xfId="19759"/>
    <cellStyle name="SAPBEXexcGood3 17 9" xfId="22200"/>
    <cellStyle name="SAPBEXexcGood3 18" xfId="3778"/>
    <cellStyle name="SAPBEXexcGood3 18 2" xfId="6316"/>
    <cellStyle name="SAPBEXexcGood3 18 3" xfId="8852"/>
    <cellStyle name="SAPBEXexcGood3 18 4" xfId="12192"/>
    <cellStyle name="SAPBEXexcGood3 18 5" xfId="14679"/>
    <cellStyle name="SAPBEXexcGood3 18 6" xfId="13146"/>
    <cellStyle name="SAPBEXexcGood3 18 7" xfId="19375"/>
    <cellStyle name="SAPBEXexcGood3 18 8" xfId="17842"/>
    <cellStyle name="SAPBEXexcGood3 18 9" xfId="23866"/>
    <cellStyle name="SAPBEXexcGood3 19" xfId="3815"/>
    <cellStyle name="SAPBEXexcGood3 19 2" xfId="6353"/>
    <cellStyle name="SAPBEXexcGood3 19 3" xfId="9970"/>
    <cellStyle name="SAPBEXexcGood3 19 4" xfId="11951"/>
    <cellStyle name="SAPBEXexcGood3 19 5" xfId="14425"/>
    <cellStyle name="SAPBEXexcGood3 19 6" xfId="16571"/>
    <cellStyle name="SAPBEXexcGood3 19 7" xfId="19121"/>
    <cellStyle name="SAPBEXexcGood3 19 8" xfId="21267"/>
    <cellStyle name="SAPBEXexcGood3 19 9" xfId="23626"/>
    <cellStyle name="SAPBEXexcGood3 2" xfId="3073"/>
    <cellStyle name="SAPBEXexcGood3 2 2" xfId="5611"/>
    <cellStyle name="SAPBEXexcGood3 2 3" xfId="8614"/>
    <cellStyle name="SAPBEXexcGood3 2 4" xfId="11092"/>
    <cellStyle name="SAPBEXexcGood3 2 5" xfId="12337"/>
    <cellStyle name="SAPBEXexcGood3 2 6" xfId="15501"/>
    <cellStyle name="SAPBEXexcGood3 2 7" xfId="17033"/>
    <cellStyle name="SAPBEXexcGood3 2 8" xfId="20197"/>
    <cellStyle name="SAPBEXexcGood3 2 9" xfId="21726"/>
    <cellStyle name="SAPBEXexcGood3 20" xfId="3929"/>
    <cellStyle name="SAPBEXexcGood3 20 2" xfId="6467"/>
    <cellStyle name="SAPBEXexcGood3 20 3" xfId="8369"/>
    <cellStyle name="SAPBEXexcGood3 20 4" xfId="9620"/>
    <cellStyle name="SAPBEXexcGood3 20 5" xfId="12519"/>
    <cellStyle name="SAPBEXexcGood3 20 6" xfId="15267"/>
    <cellStyle name="SAPBEXexcGood3 20 7" xfId="17215"/>
    <cellStyle name="SAPBEXexcGood3 20 8" xfId="19963"/>
    <cellStyle name="SAPBEXexcGood3 20 9" xfId="21886"/>
    <cellStyle name="SAPBEXexcGood3 21" xfId="3863"/>
    <cellStyle name="SAPBEXexcGood3 21 2" xfId="6401"/>
    <cellStyle name="SAPBEXexcGood3 21 3" xfId="9035"/>
    <cellStyle name="SAPBEXexcGood3 21 4" xfId="12206"/>
    <cellStyle name="SAPBEXexcGood3 21 5" xfId="14754"/>
    <cellStyle name="SAPBEXexcGood3 21 6" xfId="16901"/>
    <cellStyle name="SAPBEXexcGood3 21 7" xfId="19450"/>
    <cellStyle name="SAPBEXexcGood3 21 8" xfId="21597"/>
    <cellStyle name="SAPBEXexcGood3 21 9" xfId="23939"/>
    <cellStyle name="SAPBEXexcGood3 22" xfId="3934"/>
    <cellStyle name="SAPBEXexcGood3 22 2" xfId="6472"/>
    <cellStyle name="SAPBEXexcGood3 22 3" xfId="9679"/>
    <cellStyle name="SAPBEXexcGood3 22 4" xfId="10526"/>
    <cellStyle name="SAPBEXexcGood3 22 5" xfId="12867"/>
    <cellStyle name="SAPBEXexcGood3 22 6" xfId="16419"/>
    <cellStyle name="SAPBEXexcGood3 22 7" xfId="17563"/>
    <cellStyle name="SAPBEXexcGood3 22 8" xfId="21115"/>
    <cellStyle name="SAPBEXexcGood3 22 9" xfId="22197"/>
    <cellStyle name="SAPBEXexcGood3 23" xfId="4054"/>
    <cellStyle name="SAPBEXexcGood3 23 2" xfId="6592"/>
    <cellStyle name="SAPBEXexcGood3 23 3" xfId="9370"/>
    <cellStyle name="SAPBEXexcGood3 23 4" xfId="10474"/>
    <cellStyle name="SAPBEXexcGood3 23 5" xfId="12808"/>
    <cellStyle name="SAPBEXexcGood3 23 6" xfId="15179"/>
    <cellStyle name="SAPBEXexcGood3 23 7" xfId="17504"/>
    <cellStyle name="SAPBEXexcGood3 23 8" xfId="19875"/>
    <cellStyle name="SAPBEXexcGood3 23 9" xfId="22144"/>
    <cellStyle name="SAPBEXexcGood3 24" xfId="4120"/>
    <cellStyle name="SAPBEXexcGood3 24 2" xfId="6658"/>
    <cellStyle name="SAPBEXexcGood3 24 3" xfId="9431"/>
    <cellStyle name="SAPBEXexcGood3 24 4" xfId="11022"/>
    <cellStyle name="SAPBEXexcGood3 24 5" xfId="13403"/>
    <cellStyle name="SAPBEXexcGood3 24 6" xfId="15058"/>
    <cellStyle name="SAPBEXexcGood3 24 7" xfId="18099"/>
    <cellStyle name="SAPBEXexcGood3 24 8" xfId="19754"/>
    <cellStyle name="SAPBEXexcGood3 24 9" xfId="22695"/>
    <cellStyle name="SAPBEXexcGood3 25" xfId="4163"/>
    <cellStyle name="SAPBEXexcGood3 25 2" xfId="6701"/>
    <cellStyle name="SAPBEXexcGood3 25 3" xfId="8442"/>
    <cellStyle name="SAPBEXexcGood3 25 4" xfId="8246"/>
    <cellStyle name="SAPBEXexcGood3 25 5" xfId="12474"/>
    <cellStyle name="SAPBEXexcGood3 25 6" xfId="15463"/>
    <cellStyle name="SAPBEXexcGood3 25 7" xfId="17170"/>
    <cellStyle name="SAPBEXexcGood3 25 8" xfId="20159"/>
    <cellStyle name="SAPBEXexcGood3 25 9" xfId="21849"/>
    <cellStyle name="SAPBEXexcGood3 26" xfId="4219"/>
    <cellStyle name="SAPBEXexcGood3 26 2" xfId="6757"/>
    <cellStyle name="SAPBEXexcGood3 26 3" xfId="8116"/>
    <cellStyle name="SAPBEXexcGood3 26 4" xfId="11348"/>
    <cellStyle name="SAPBEXexcGood3 26 5" xfId="13760"/>
    <cellStyle name="SAPBEXexcGood3 26 6" xfId="16336"/>
    <cellStyle name="SAPBEXexcGood3 26 7" xfId="18456"/>
    <cellStyle name="SAPBEXexcGood3 26 8" xfId="21032"/>
    <cellStyle name="SAPBEXexcGood3 26 9" xfId="23022"/>
    <cellStyle name="SAPBEXexcGood3 27" xfId="4248"/>
    <cellStyle name="SAPBEXexcGood3 27 2" xfId="6786"/>
    <cellStyle name="SAPBEXexcGood3 27 3" xfId="7943"/>
    <cellStyle name="SAPBEXexcGood3 27 4" xfId="10396"/>
    <cellStyle name="SAPBEXexcGood3 27 5" xfId="13757"/>
    <cellStyle name="SAPBEXexcGood3 27 6" xfId="16643"/>
    <cellStyle name="SAPBEXexcGood3 27 7" xfId="18453"/>
    <cellStyle name="SAPBEXexcGood3 27 8" xfId="21339"/>
    <cellStyle name="SAPBEXexcGood3 27 9" xfId="23019"/>
    <cellStyle name="SAPBEXexcGood3 28" xfId="4291"/>
    <cellStyle name="SAPBEXexcGood3 28 2" xfId="6829"/>
    <cellStyle name="SAPBEXexcGood3 28 3" xfId="8963"/>
    <cellStyle name="SAPBEXexcGood3 28 4" xfId="11840"/>
    <cellStyle name="SAPBEXexcGood3 28 5" xfId="14301"/>
    <cellStyle name="SAPBEXexcGood3 28 6" xfId="13385"/>
    <cellStyle name="SAPBEXexcGood3 28 7" xfId="18997"/>
    <cellStyle name="SAPBEXexcGood3 28 8" xfId="18081"/>
    <cellStyle name="SAPBEXexcGood3 28 9" xfId="23515"/>
    <cellStyle name="SAPBEXexcGood3 29" xfId="4334"/>
    <cellStyle name="SAPBEXexcGood3 29 2" xfId="6872"/>
    <cellStyle name="SAPBEXexcGood3 29 3" xfId="9355"/>
    <cellStyle name="SAPBEXexcGood3 29 4" xfId="10285"/>
    <cellStyle name="SAPBEXexcGood3 29 5" xfId="12598"/>
    <cellStyle name="SAPBEXexcGood3 29 6" xfId="15018"/>
    <cellStyle name="SAPBEXexcGood3 29 7" xfId="17294"/>
    <cellStyle name="SAPBEXexcGood3 29 8" xfId="19714"/>
    <cellStyle name="SAPBEXexcGood3 29 9" xfId="21955"/>
    <cellStyle name="SAPBEXexcGood3 3" xfId="3026"/>
    <cellStyle name="SAPBEXexcGood3 3 2" xfId="5565"/>
    <cellStyle name="SAPBEXexcGood3 3 3" xfId="9167"/>
    <cellStyle name="SAPBEXexcGood3 3 4" xfId="10645"/>
    <cellStyle name="SAPBEXexcGood3 3 5" xfId="12994"/>
    <cellStyle name="SAPBEXexcGood3 3 6" xfId="13861"/>
    <cellStyle name="SAPBEXexcGood3 3 7" xfId="17690"/>
    <cellStyle name="SAPBEXexcGood3 3 8" xfId="18557"/>
    <cellStyle name="SAPBEXexcGood3 3 9" xfId="22318"/>
    <cellStyle name="SAPBEXexcGood3 30" xfId="4377"/>
    <cellStyle name="SAPBEXexcGood3 30 2" xfId="6915"/>
    <cellStyle name="SAPBEXexcGood3 30 3" xfId="8958"/>
    <cellStyle name="SAPBEXexcGood3 30 4" xfId="11522"/>
    <cellStyle name="SAPBEXexcGood3 30 5" xfId="13951"/>
    <cellStyle name="SAPBEXexcGood3 30 6" xfId="16428"/>
    <cellStyle name="SAPBEXexcGood3 30 7" xfId="18647"/>
    <cellStyle name="SAPBEXexcGood3 30 8" xfId="21124"/>
    <cellStyle name="SAPBEXexcGood3 30 9" xfId="23196"/>
    <cellStyle name="SAPBEXexcGood3 31" xfId="4420"/>
    <cellStyle name="SAPBEXexcGood3 31 2" xfId="6958"/>
    <cellStyle name="SAPBEXexcGood3 31 3" xfId="8868"/>
    <cellStyle name="SAPBEXexcGood3 31 4" xfId="10137"/>
    <cellStyle name="SAPBEXexcGood3 31 5" xfId="12489"/>
    <cellStyle name="SAPBEXexcGood3 31 6" xfId="16819"/>
    <cellStyle name="SAPBEXexcGood3 31 7" xfId="17185"/>
    <cellStyle name="SAPBEXexcGood3 31 8" xfId="21515"/>
    <cellStyle name="SAPBEXexcGood3 31 9" xfId="21862"/>
    <cellStyle name="SAPBEXexcGood3 32" xfId="4457"/>
    <cellStyle name="SAPBEXexcGood3 32 2" xfId="6995"/>
    <cellStyle name="SAPBEXexcGood3 32 3" xfId="7770"/>
    <cellStyle name="SAPBEXexcGood3 32 4" xfId="11558"/>
    <cellStyle name="SAPBEXexcGood3 32 5" xfId="13993"/>
    <cellStyle name="SAPBEXexcGood3 32 6" xfId="15541"/>
    <cellStyle name="SAPBEXexcGood3 32 7" xfId="18689"/>
    <cellStyle name="SAPBEXexcGood3 32 8" xfId="20237"/>
    <cellStyle name="SAPBEXexcGood3 32 9" xfId="23232"/>
    <cellStyle name="SAPBEXexcGood3 33" xfId="4483"/>
    <cellStyle name="SAPBEXexcGood3 33 2" xfId="7021"/>
    <cellStyle name="SAPBEXexcGood3 33 3" xfId="8307"/>
    <cellStyle name="SAPBEXexcGood3 33 4" xfId="11027"/>
    <cellStyle name="SAPBEXexcGood3 33 5" xfId="13409"/>
    <cellStyle name="SAPBEXexcGood3 33 6" xfId="15296"/>
    <cellStyle name="SAPBEXexcGood3 33 7" xfId="18105"/>
    <cellStyle name="SAPBEXexcGood3 33 8" xfId="19992"/>
    <cellStyle name="SAPBEXexcGood3 33 9" xfId="22700"/>
    <cellStyle name="SAPBEXexcGood3 34" xfId="4406"/>
    <cellStyle name="SAPBEXexcGood3 34 2" xfId="6944"/>
    <cellStyle name="SAPBEXexcGood3 34 3" xfId="8848"/>
    <cellStyle name="SAPBEXexcGood3 34 4" xfId="12158"/>
    <cellStyle name="SAPBEXexcGood3 34 5" xfId="14641"/>
    <cellStyle name="SAPBEXexcGood3 34 6" xfId="15470"/>
    <cellStyle name="SAPBEXexcGood3 34 7" xfId="19337"/>
    <cellStyle name="SAPBEXexcGood3 34 8" xfId="20166"/>
    <cellStyle name="SAPBEXexcGood3 34 9" xfId="23832"/>
    <cellStyle name="SAPBEXexcGood3 35" xfId="4592"/>
    <cellStyle name="SAPBEXexcGood3 35 2" xfId="7130"/>
    <cellStyle name="SAPBEXexcGood3 35 3" xfId="8178"/>
    <cellStyle name="SAPBEXexcGood3 35 4" xfId="11761"/>
    <cellStyle name="SAPBEXexcGood3 35 5" xfId="14212"/>
    <cellStyle name="SAPBEXexcGood3 35 6" xfId="16625"/>
    <cellStyle name="SAPBEXexcGood3 35 7" xfId="18908"/>
    <cellStyle name="SAPBEXexcGood3 35 8" xfId="21321"/>
    <cellStyle name="SAPBEXexcGood3 35 9" xfId="23435"/>
    <cellStyle name="SAPBEXexcGood3 36" xfId="4635"/>
    <cellStyle name="SAPBEXexcGood3 36 2" xfId="7173"/>
    <cellStyle name="SAPBEXexcGood3 36 3" xfId="8524"/>
    <cellStyle name="SAPBEXexcGood3 36 4" xfId="11119"/>
    <cellStyle name="SAPBEXexcGood3 36 5" xfId="13513"/>
    <cellStyle name="SAPBEXexcGood3 36 6" xfId="15746"/>
    <cellStyle name="SAPBEXexcGood3 36 7" xfId="18209"/>
    <cellStyle name="SAPBEXexcGood3 36 8" xfId="20442"/>
    <cellStyle name="SAPBEXexcGood3 36 9" xfId="22792"/>
    <cellStyle name="SAPBEXexcGood3 37" xfId="4678"/>
    <cellStyle name="SAPBEXexcGood3 37 2" xfId="7216"/>
    <cellStyle name="SAPBEXexcGood3 37 3" xfId="8982"/>
    <cellStyle name="SAPBEXexcGood3 37 4" xfId="10677"/>
    <cellStyle name="SAPBEXexcGood3 37 5" xfId="13026"/>
    <cellStyle name="SAPBEXexcGood3 37 6" xfId="15358"/>
    <cellStyle name="SAPBEXexcGood3 37 7" xfId="17722"/>
    <cellStyle name="SAPBEXexcGood3 37 8" xfId="20054"/>
    <cellStyle name="SAPBEXexcGood3 37 9" xfId="22350"/>
    <cellStyle name="SAPBEXexcGood3 38" xfId="4588"/>
    <cellStyle name="SAPBEXexcGood3 38 2" xfId="7126"/>
    <cellStyle name="SAPBEXexcGood3 38 3" xfId="9437"/>
    <cellStyle name="SAPBEXexcGood3 38 4" xfId="11648"/>
    <cellStyle name="SAPBEXexcGood3 38 5" xfId="14093"/>
    <cellStyle name="SAPBEXexcGood3 38 6" xfId="14300"/>
    <cellStyle name="SAPBEXexcGood3 38 7" xfId="18789"/>
    <cellStyle name="SAPBEXexcGood3 38 8" xfId="18996"/>
    <cellStyle name="SAPBEXexcGood3 38 9" xfId="23323"/>
    <cellStyle name="SAPBEXexcGood3 39" xfId="4676"/>
    <cellStyle name="SAPBEXexcGood3 39 2" xfId="7214"/>
    <cellStyle name="SAPBEXexcGood3 39 3" xfId="5496"/>
    <cellStyle name="SAPBEXexcGood3 39 4" xfId="12018"/>
    <cellStyle name="SAPBEXexcGood3 39 5" xfId="14498"/>
    <cellStyle name="SAPBEXexcGood3 39 6" xfId="14395"/>
    <cellStyle name="SAPBEXexcGood3 39 7" xfId="19194"/>
    <cellStyle name="SAPBEXexcGood3 39 8" xfId="19091"/>
    <cellStyle name="SAPBEXexcGood3 39 9" xfId="23693"/>
    <cellStyle name="SAPBEXexcGood3 4" xfId="3151"/>
    <cellStyle name="SAPBEXexcGood3 4 2" xfId="5689"/>
    <cellStyle name="SAPBEXexcGood3 4 3" xfId="9171"/>
    <cellStyle name="SAPBEXexcGood3 4 4" xfId="11725"/>
    <cellStyle name="SAPBEXexcGood3 4 5" xfId="14176"/>
    <cellStyle name="SAPBEXexcGood3 4 6" xfId="16510"/>
    <cellStyle name="SAPBEXexcGood3 4 7" xfId="18872"/>
    <cellStyle name="SAPBEXexcGood3 4 8" xfId="21206"/>
    <cellStyle name="SAPBEXexcGood3 4 9" xfId="23399"/>
    <cellStyle name="SAPBEXexcGood3 40" xfId="4825"/>
    <cellStyle name="SAPBEXexcGood3 40 2" xfId="7363"/>
    <cellStyle name="SAPBEXexcGood3 40 3" xfId="8820"/>
    <cellStyle name="SAPBEXexcGood3 40 4" xfId="10331"/>
    <cellStyle name="SAPBEXexcGood3 40 5" xfId="12650"/>
    <cellStyle name="SAPBEXexcGood3 40 6" xfId="16353"/>
    <cellStyle name="SAPBEXexcGood3 40 7" xfId="17346"/>
    <cellStyle name="SAPBEXexcGood3 40 8" xfId="21049"/>
    <cellStyle name="SAPBEXexcGood3 40 9" xfId="22002"/>
    <cellStyle name="SAPBEXexcGood3 41" xfId="4862"/>
    <cellStyle name="SAPBEXexcGood3 41 2" xfId="7400"/>
    <cellStyle name="SAPBEXexcGood3 41 3" xfId="9003"/>
    <cellStyle name="SAPBEXexcGood3 41 4" xfId="9094"/>
    <cellStyle name="SAPBEXexcGood3 41 5" xfId="12453"/>
    <cellStyle name="SAPBEXexcGood3 41 6" xfId="15548"/>
    <cellStyle name="SAPBEXexcGood3 41 7" xfId="17149"/>
    <cellStyle name="SAPBEXexcGood3 41 8" xfId="20244"/>
    <cellStyle name="SAPBEXexcGood3 41 9" xfId="21832"/>
    <cellStyle name="SAPBEXexcGood3 42" xfId="4888"/>
    <cellStyle name="SAPBEXexcGood3 42 2" xfId="7426"/>
    <cellStyle name="SAPBEXexcGood3 42 3" xfId="9020"/>
    <cellStyle name="SAPBEXexcGood3 42 4" xfId="10802"/>
    <cellStyle name="SAPBEXexcGood3 42 5" xfId="13162"/>
    <cellStyle name="SAPBEXexcGood3 42 6" xfId="15288"/>
    <cellStyle name="SAPBEXexcGood3 42 7" xfId="17858"/>
    <cellStyle name="SAPBEXexcGood3 42 8" xfId="19984"/>
    <cellStyle name="SAPBEXexcGood3 42 9" xfId="22473"/>
    <cellStyle name="SAPBEXexcGood3 43" xfId="4872"/>
    <cellStyle name="SAPBEXexcGood3 43 2" xfId="7410"/>
    <cellStyle name="SAPBEXexcGood3 43 3" xfId="9722"/>
    <cellStyle name="SAPBEXexcGood3 43 4" xfId="11256"/>
    <cellStyle name="SAPBEXexcGood3 43 5" xfId="13662"/>
    <cellStyle name="SAPBEXexcGood3 43 6" xfId="16342"/>
    <cellStyle name="SAPBEXexcGood3 43 7" xfId="18358"/>
    <cellStyle name="SAPBEXexcGood3 43 8" xfId="21038"/>
    <cellStyle name="SAPBEXexcGood3 43 9" xfId="22930"/>
    <cellStyle name="SAPBEXexcGood3 44" xfId="4985"/>
    <cellStyle name="SAPBEXexcGood3 44 2" xfId="7523"/>
    <cellStyle name="SAPBEXexcGood3 44 3" xfId="8413"/>
    <cellStyle name="SAPBEXexcGood3 44 4" xfId="11421"/>
    <cellStyle name="SAPBEXexcGood3 44 5" xfId="13838"/>
    <cellStyle name="SAPBEXexcGood3 44 6" xfId="16665"/>
    <cellStyle name="SAPBEXexcGood3 44 7" xfId="18534"/>
    <cellStyle name="SAPBEXexcGood3 44 8" xfId="21361"/>
    <cellStyle name="SAPBEXexcGood3 44 9" xfId="23095"/>
    <cellStyle name="SAPBEXexcGood3 45" xfId="5023"/>
    <cellStyle name="SAPBEXexcGood3 45 2" xfId="7561"/>
    <cellStyle name="SAPBEXexcGood3 45 3" xfId="10147"/>
    <cellStyle name="SAPBEXexcGood3 45 4" xfId="10584"/>
    <cellStyle name="SAPBEXexcGood3 45 5" xfId="12931"/>
    <cellStyle name="SAPBEXexcGood3 45 6" xfId="16084"/>
    <cellStyle name="SAPBEXexcGood3 45 7" xfId="17627"/>
    <cellStyle name="SAPBEXexcGood3 45 8" xfId="20780"/>
    <cellStyle name="SAPBEXexcGood3 45 9" xfId="22257"/>
    <cellStyle name="SAPBEXexcGood3 46" xfId="5058"/>
    <cellStyle name="SAPBEXexcGood3 46 2" xfId="7596"/>
    <cellStyle name="SAPBEXexcGood3 46 3" xfId="8358"/>
    <cellStyle name="SAPBEXexcGood3 46 4" xfId="11120"/>
    <cellStyle name="SAPBEXexcGood3 46 5" xfId="13514"/>
    <cellStyle name="SAPBEXexcGood3 46 6" xfId="15203"/>
    <cellStyle name="SAPBEXexcGood3 46 7" xfId="18210"/>
    <cellStyle name="SAPBEXexcGood3 46 8" xfId="19899"/>
    <cellStyle name="SAPBEXexcGood3 46 9" xfId="22793"/>
    <cellStyle name="SAPBEXexcGood3 47" xfId="5088"/>
    <cellStyle name="SAPBEXexcGood3 47 2" xfId="7626"/>
    <cellStyle name="SAPBEXexcGood3 47 3" xfId="10051"/>
    <cellStyle name="SAPBEXexcGood3 47 4" xfId="11551"/>
    <cellStyle name="SAPBEXexcGood3 47 5" xfId="13986"/>
    <cellStyle name="SAPBEXexcGood3 47 6" xfId="16244"/>
    <cellStyle name="SAPBEXexcGood3 47 7" xfId="18682"/>
    <cellStyle name="SAPBEXexcGood3 47 8" xfId="20940"/>
    <cellStyle name="SAPBEXexcGood3 47 9" xfId="23225"/>
    <cellStyle name="SAPBEXexcGood3 48" xfId="5135"/>
    <cellStyle name="SAPBEXexcGood3 48 2" xfId="7673"/>
    <cellStyle name="SAPBEXexcGood3 48 3" xfId="8163"/>
    <cellStyle name="SAPBEXexcGood3 48 4" xfId="10391"/>
    <cellStyle name="SAPBEXexcGood3 48 5" xfId="12714"/>
    <cellStyle name="SAPBEXexcGood3 48 6" xfId="14881"/>
    <cellStyle name="SAPBEXexcGood3 48 7" xfId="17410"/>
    <cellStyle name="SAPBEXexcGood3 48 8" xfId="19577"/>
    <cellStyle name="SAPBEXexcGood3 48 9" xfId="22062"/>
    <cellStyle name="SAPBEXexcGood3 49" xfId="5204"/>
    <cellStyle name="SAPBEXexcGood3 49 2" xfId="7743"/>
    <cellStyle name="SAPBEXexcGood3 49 3" xfId="8862"/>
    <cellStyle name="SAPBEXexcGood3 49 4" xfId="10762"/>
    <cellStyle name="SAPBEXexcGood3 49 5" xfId="13117"/>
    <cellStyle name="SAPBEXexcGood3 49 6" xfId="16865"/>
    <cellStyle name="SAPBEXexcGood3 49 7" xfId="17813"/>
    <cellStyle name="SAPBEXexcGood3 49 8" xfId="21561"/>
    <cellStyle name="SAPBEXexcGood3 49 9" xfId="22434"/>
    <cellStyle name="SAPBEXexcGood3 5" xfId="3194"/>
    <cellStyle name="SAPBEXexcGood3 5 2" xfId="5732"/>
    <cellStyle name="SAPBEXexcGood3 5 3" xfId="7979"/>
    <cellStyle name="SAPBEXexcGood3 5 4" xfId="10991"/>
    <cellStyle name="SAPBEXexcGood3 5 5" xfId="13365"/>
    <cellStyle name="SAPBEXexcGood3 5 6" xfId="16868"/>
    <cellStyle name="SAPBEXexcGood3 5 7" xfId="18061"/>
    <cellStyle name="SAPBEXexcGood3 5 8" xfId="21564"/>
    <cellStyle name="SAPBEXexcGood3 5 9" xfId="22664"/>
    <cellStyle name="SAPBEXexcGood3 50" xfId="5177"/>
    <cellStyle name="SAPBEXexcGood3 50 2" xfId="8481"/>
    <cellStyle name="SAPBEXexcGood3 50 3" xfId="10510"/>
    <cellStyle name="SAPBEXexcGood3 50 4" xfId="12756"/>
    <cellStyle name="SAPBEXexcGood3 50 5" xfId="16862"/>
    <cellStyle name="SAPBEXexcGood3 50 6" xfId="17452"/>
    <cellStyle name="SAPBEXexcGood3 50 7" xfId="21558"/>
    <cellStyle name="SAPBEXexcGood3 50 8" xfId="22101"/>
    <cellStyle name="SAPBEXexcGood3 51" xfId="8769"/>
    <cellStyle name="SAPBEXexcGood3 52" xfId="10491"/>
    <cellStyle name="SAPBEXexcGood3 53" xfId="12826"/>
    <cellStyle name="SAPBEXexcGood3 54" xfId="16276"/>
    <cellStyle name="SAPBEXexcGood3 55" xfId="17522"/>
    <cellStyle name="SAPBEXexcGood3 56" xfId="20972"/>
    <cellStyle name="SAPBEXexcGood3 57" xfId="22161"/>
    <cellStyle name="SAPBEXexcGood3 6" xfId="3237"/>
    <cellStyle name="SAPBEXexcGood3 6 2" xfId="5775"/>
    <cellStyle name="SAPBEXexcGood3 6 3" xfId="9102"/>
    <cellStyle name="SAPBEXexcGood3 6 4" xfId="11038"/>
    <cellStyle name="SAPBEXexcGood3 6 5" xfId="13421"/>
    <cellStyle name="SAPBEXexcGood3 6 6" xfId="15729"/>
    <cellStyle name="SAPBEXexcGood3 6 7" xfId="18117"/>
    <cellStyle name="SAPBEXexcGood3 6 8" xfId="20425"/>
    <cellStyle name="SAPBEXexcGood3 6 9" xfId="22711"/>
    <cellStyle name="SAPBEXexcGood3 7" xfId="3280"/>
    <cellStyle name="SAPBEXexcGood3 7 2" xfId="5818"/>
    <cellStyle name="SAPBEXexcGood3 7 3" xfId="8803"/>
    <cellStyle name="SAPBEXexcGood3 7 4" xfId="12069"/>
    <cellStyle name="SAPBEXexcGood3 7 5" xfId="14549"/>
    <cellStyle name="SAPBEXexcGood3 7 6" xfId="13699"/>
    <cellStyle name="SAPBEXexcGood3 7 7" xfId="19245"/>
    <cellStyle name="SAPBEXexcGood3 7 8" xfId="18395"/>
    <cellStyle name="SAPBEXexcGood3 7 9" xfId="23741"/>
    <cellStyle name="SAPBEXexcGood3 8" xfId="3323"/>
    <cellStyle name="SAPBEXexcGood3 8 2" xfId="5861"/>
    <cellStyle name="SAPBEXexcGood3 8 3" xfId="9087"/>
    <cellStyle name="SAPBEXexcGood3 8 4" xfId="10963"/>
    <cellStyle name="SAPBEXexcGood3 8 5" xfId="13334"/>
    <cellStyle name="SAPBEXexcGood3 8 6" xfId="16125"/>
    <cellStyle name="SAPBEXexcGood3 8 7" xfId="18030"/>
    <cellStyle name="SAPBEXexcGood3 8 8" xfId="20821"/>
    <cellStyle name="SAPBEXexcGood3 8 9" xfId="22634"/>
    <cellStyle name="SAPBEXexcGood3 9" xfId="3366"/>
    <cellStyle name="SAPBEXexcGood3 9 2" xfId="5904"/>
    <cellStyle name="SAPBEXexcGood3 9 3" xfId="9207"/>
    <cellStyle name="SAPBEXexcGood3 9 4" xfId="11234"/>
    <cellStyle name="SAPBEXexcGood3 9 5" xfId="13639"/>
    <cellStyle name="SAPBEXexcGood3 9 6" xfId="16320"/>
    <cellStyle name="SAPBEXexcGood3 9 7" xfId="18335"/>
    <cellStyle name="SAPBEXexcGood3 9 8" xfId="21016"/>
    <cellStyle name="SAPBEXexcGood3 9 9" xfId="22908"/>
    <cellStyle name="SAPBEXfilterDrill" xfId="2955"/>
    <cellStyle name="SAPBEXfilterDrill 10" xfId="3177"/>
    <cellStyle name="SAPBEXfilterDrill 10 2" xfId="5715"/>
    <cellStyle name="SAPBEXfilterDrill 10 3" xfId="9061"/>
    <cellStyle name="SAPBEXfilterDrill 10 4" xfId="11239"/>
    <cellStyle name="SAPBEXfilterDrill 10 5" xfId="13644"/>
    <cellStyle name="SAPBEXfilterDrill 10 6" xfId="14677"/>
    <cellStyle name="SAPBEXfilterDrill 10 7" xfId="18340"/>
    <cellStyle name="SAPBEXfilterDrill 10 8" xfId="19373"/>
    <cellStyle name="SAPBEXfilterDrill 10 9" xfId="22913"/>
    <cellStyle name="SAPBEXfilterDrill 11" xfId="3515"/>
    <cellStyle name="SAPBEXfilterDrill 11 2" xfId="6053"/>
    <cellStyle name="SAPBEXfilterDrill 11 3" xfId="8243"/>
    <cellStyle name="SAPBEXfilterDrill 11 4" xfId="11620"/>
    <cellStyle name="SAPBEXfilterDrill 11 5" xfId="14061"/>
    <cellStyle name="SAPBEXfilterDrill 11 6" xfId="15755"/>
    <cellStyle name="SAPBEXfilterDrill 11 7" xfId="18757"/>
    <cellStyle name="SAPBEXfilterDrill 11 8" xfId="20451"/>
    <cellStyle name="SAPBEXfilterDrill 11 9" xfId="23295"/>
    <cellStyle name="SAPBEXfilterDrill 12" xfId="3170"/>
    <cellStyle name="SAPBEXfilterDrill 12 2" xfId="5708"/>
    <cellStyle name="SAPBEXfilterDrill 12 3" xfId="9163"/>
    <cellStyle name="SAPBEXfilterDrill 12 4" xfId="10990"/>
    <cellStyle name="SAPBEXfilterDrill 12 5" xfId="12340"/>
    <cellStyle name="SAPBEXfilterDrill 12 6" xfId="15341"/>
    <cellStyle name="SAPBEXfilterDrill 12 7" xfId="17036"/>
    <cellStyle name="SAPBEXfilterDrill 12 8" xfId="20037"/>
    <cellStyle name="SAPBEXfilterDrill 12 9" xfId="21729"/>
    <cellStyle name="SAPBEXfilterDrill 13" xfId="3463"/>
    <cellStyle name="SAPBEXfilterDrill 13 2" xfId="6001"/>
    <cellStyle name="SAPBEXfilterDrill 13 3" xfId="8893"/>
    <cellStyle name="SAPBEXfilterDrill 13 4" xfId="11086"/>
    <cellStyle name="SAPBEXfilterDrill 13 5" xfId="13476"/>
    <cellStyle name="SAPBEXfilterDrill 13 6" xfId="16631"/>
    <cellStyle name="SAPBEXfilterDrill 13 7" xfId="18172"/>
    <cellStyle name="SAPBEXfilterDrill 13 8" xfId="21327"/>
    <cellStyle name="SAPBEXfilterDrill 13 9" xfId="22759"/>
    <cellStyle name="SAPBEXfilterDrill 14" xfId="3586"/>
    <cellStyle name="SAPBEXfilterDrill 14 2" xfId="6124"/>
    <cellStyle name="SAPBEXfilterDrill 14 3" xfId="9054"/>
    <cellStyle name="SAPBEXfilterDrill 14 4" xfId="11393"/>
    <cellStyle name="SAPBEXfilterDrill 14 5" xfId="13808"/>
    <cellStyle name="SAPBEXfilterDrill 14 6" xfId="15991"/>
    <cellStyle name="SAPBEXfilterDrill 14 7" xfId="18504"/>
    <cellStyle name="SAPBEXfilterDrill 14 8" xfId="20687"/>
    <cellStyle name="SAPBEXfilterDrill 14 9" xfId="23067"/>
    <cellStyle name="SAPBEXfilterDrill 15" xfId="3577"/>
    <cellStyle name="SAPBEXfilterDrill 15 2" xfId="6115"/>
    <cellStyle name="SAPBEXfilterDrill 15 3" xfId="8748"/>
    <cellStyle name="SAPBEXfilterDrill 15 4" xfId="11162"/>
    <cellStyle name="SAPBEXfilterDrill 15 5" xfId="13558"/>
    <cellStyle name="SAPBEXfilterDrill 15 6" xfId="15262"/>
    <cellStyle name="SAPBEXfilterDrill 15 7" xfId="18254"/>
    <cellStyle name="SAPBEXfilterDrill 15 8" xfId="19958"/>
    <cellStyle name="SAPBEXfilterDrill 15 9" xfId="22835"/>
    <cellStyle name="SAPBEXfilterDrill 16" xfId="3592"/>
    <cellStyle name="SAPBEXfilterDrill 16 2" xfId="6130"/>
    <cellStyle name="SAPBEXfilterDrill 16 3" xfId="8332"/>
    <cellStyle name="SAPBEXfilterDrill 16 4" xfId="10364"/>
    <cellStyle name="SAPBEXfilterDrill 16 5" xfId="12686"/>
    <cellStyle name="SAPBEXfilterDrill 16 6" xfId="16863"/>
    <cellStyle name="SAPBEXfilterDrill 16 7" xfId="17382"/>
    <cellStyle name="SAPBEXfilterDrill 16 8" xfId="21559"/>
    <cellStyle name="SAPBEXfilterDrill 16 9" xfId="22035"/>
    <cellStyle name="SAPBEXfilterDrill 17" xfId="3579"/>
    <cellStyle name="SAPBEXfilterDrill 17 2" xfId="6117"/>
    <cellStyle name="SAPBEXfilterDrill 17 3" xfId="5535"/>
    <cellStyle name="SAPBEXfilterDrill 17 4" xfId="11526"/>
    <cellStyle name="SAPBEXfilterDrill 17 5" xfId="13955"/>
    <cellStyle name="SAPBEXfilterDrill 17 6" xfId="16555"/>
    <cellStyle name="SAPBEXfilterDrill 17 7" xfId="18651"/>
    <cellStyle name="SAPBEXfilterDrill 17 8" xfId="21251"/>
    <cellStyle name="SAPBEXfilterDrill 17 9" xfId="23200"/>
    <cellStyle name="SAPBEXfilterDrill 18" xfId="3698"/>
    <cellStyle name="SAPBEXfilterDrill 18 2" xfId="6236"/>
    <cellStyle name="SAPBEXfilterDrill 18 3" xfId="8875"/>
    <cellStyle name="SAPBEXfilterDrill 18 4" xfId="11560"/>
    <cellStyle name="SAPBEXfilterDrill 18 5" xfId="13995"/>
    <cellStyle name="SAPBEXfilterDrill 18 6" xfId="15442"/>
    <cellStyle name="SAPBEXfilterDrill 18 7" xfId="18691"/>
    <cellStyle name="SAPBEXfilterDrill 18 8" xfId="20138"/>
    <cellStyle name="SAPBEXfilterDrill 18 9" xfId="23234"/>
    <cellStyle name="SAPBEXfilterDrill 19" xfId="3494"/>
    <cellStyle name="SAPBEXfilterDrill 19 2" xfId="6032"/>
    <cellStyle name="SAPBEXfilterDrill 19 3" xfId="8953"/>
    <cellStyle name="SAPBEXfilterDrill 19 4" xfId="11729"/>
    <cellStyle name="SAPBEXfilterDrill 19 5" xfId="14180"/>
    <cellStyle name="SAPBEXfilterDrill 19 6" xfId="15617"/>
    <cellStyle name="SAPBEXfilterDrill 19 7" xfId="18876"/>
    <cellStyle name="SAPBEXfilterDrill 19 8" xfId="20313"/>
    <cellStyle name="SAPBEXfilterDrill 19 9" xfId="23403"/>
    <cellStyle name="SAPBEXfilterDrill 2" xfId="3074"/>
    <cellStyle name="SAPBEXfilterDrill 2 2" xfId="5612"/>
    <cellStyle name="SAPBEXfilterDrill 2 3" xfId="9284"/>
    <cellStyle name="SAPBEXfilterDrill 2 4" xfId="11361"/>
    <cellStyle name="SAPBEXfilterDrill 2 5" xfId="13774"/>
    <cellStyle name="SAPBEXfilterDrill 2 6" xfId="16087"/>
    <cellStyle name="SAPBEXfilterDrill 2 7" xfId="18470"/>
    <cellStyle name="SAPBEXfilterDrill 2 8" xfId="20783"/>
    <cellStyle name="SAPBEXfilterDrill 2 9" xfId="23035"/>
    <cellStyle name="SAPBEXfilterDrill 20" xfId="3760"/>
    <cellStyle name="SAPBEXfilterDrill 20 2" xfId="6298"/>
    <cellStyle name="SAPBEXfilterDrill 20 3" xfId="9846"/>
    <cellStyle name="SAPBEXfilterDrill 20 4" xfId="10663"/>
    <cellStyle name="SAPBEXfilterDrill 20 5" xfId="13012"/>
    <cellStyle name="SAPBEXfilterDrill 20 6" xfId="16059"/>
    <cellStyle name="SAPBEXfilterDrill 20 7" xfId="17708"/>
    <cellStyle name="SAPBEXfilterDrill 20 8" xfId="20755"/>
    <cellStyle name="SAPBEXfilterDrill 20 9" xfId="22336"/>
    <cellStyle name="SAPBEXfilterDrill 21" xfId="3712"/>
    <cellStyle name="SAPBEXfilterDrill 21 2" xfId="6250"/>
    <cellStyle name="SAPBEXfilterDrill 21 3" xfId="8388"/>
    <cellStyle name="SAPBEXfilterDrill 21 4" xfId="12287"/>
    <cellStyle name="SAPBEXfilterDrill 21 5" xfId="13965"/>
    <cellStyle name="SAPBEXfilterDrill 21 6" xfId="16120"/>
    <cellStyle name="SAPBEXfilterDrill 21 7" xfId="18661"/>
    <cellStyle name="SAPBEXfilterDrill 21 8" xfId="20816"/>
    <cellStyle name="SAPBEXfilterDrill 21 9" xfId="23207"/>
    <cellStyle name="SAPBEXfilterDrill 22" xfId="3738"/>
    <cellStyle name="SAPBEXfilterDrill 22 2" xfId="6276"/>
    <cellStyle name="SAPBEXfilterDrill 22 3" xfId="8762"/>
    <cellStyle name="SAPBEXfilterDrill 22 4" xfId="11516"/>
    <cellStyle name="SAPBEXfilterDrill 22 5" xfId="13944"/>
    <cellStyle name="SAPBEXfilterDrill 22 6" xfId="15532"/>
    <cellStyle name="SAPBEXfilterDrill 22 7" xfId="18640"/>
    <cellStyle name="SAPBEXfilterDrill 22 8" xfId="20228"/>
    <cellStyle name="SAPBEXfilterDrill 22 9" xfId="23190"/>
    <cellStyle name="SAPBEXfilterDrill 23" xfId="3625"/>
    <cellStyle name="SAPBEXfilterDrill 23 2" xfId="6163"/>
    <cellStyle name="SAPBEXfilterDrill 23 3" xfId="5537"/>
    <cellStyle name="SAPBEXfilterDrill 23 4" xfId="10706"/>
    <cellStyle name="SAPBEXfilterDrill 23 5" xfId="13060"/>
    <cellStyle name="SAPBEXfilterDrill 23 6" xfId="16371"/>
    <cellStyle name="SAPBEXfilterDrill 23 7" xfId="17756"/>
    <cellStyle name="SAPBEXfilterDrill 23 8" xfId="21067"/>
    <cellStyle name="SAPBEXfilterDrill 23 9" xfId="22379"/>
    <cellStyle name="SAPBEXfilterDrill 24" xfId="3872"/>
    <cellStyle name="SAPBEXfilterDrill 24 2" xfId="6410"/>
    <cellStyle name="SAPBEXfilterDrill 24 3" xfId="9103"/>
    <cellStyle name="SAPBEXfilterDrill 24 4" xfId="11699"/>
    <cellStyle name="SAPBEXfilterDrill 24 5" xfId="14148"/>
    <cellStyle name="SAPBEXfilterDrill 24 6" xfId="15095"/>
    <cellStyle name="SAPBEXfilterDrill 24 7" xfId="18844"/>
    <cellStyle name="SAPBEXfilterDrill 24 8" xfId="19791"/>
    <cellStyle name="SAPBEXfilterDrill 24 9" xfId="23373"/>
    <cellStyle name="SAPBEXfilterDrill 25" xfId="3789"/>
    <cellStyle name="SAPBEXfilterDrill 25 2" xfId="6327"/>
    <cellStyle name="SAPBEXfilterDrill 25 3" xfId="8968"/>
    <cellStyle name="SAPBEXfilterDrill 25 4" xfId="11220"/>
    <cellStyle name="SAPBEXfilterDrill 25 5" xfId="13623"/>
    <cellStyle name="SAPBEXfilterDrill 25 6" xfId="16450"/>
    <cellStyle name="SAPBEXfilterDrill 25 7" xfId="18319"/>
    <cellStyle name="SAPBEXfilterDrill 25 8" xfId="21146"/>
    <cellStyle name="SAPBEXfilterDrill 25 9" xfId="22895"/>
    <cellStyle name="SAPBEXfilterDrill 26" xfId="3749"/>
    <cellStyle name="SAPBEXfilterDrill 26 2" xfId="6287"/>
    <cellStyle name="SAPBEXfilterDrill 26 3" xfId="8126"/>
    <cellStyle name="SAPBEXfilterDrill 26 4" xfId="11230"/>
    <cellStyle name="SAPBEXfilterDrill 26 5" xfId="13350"/>
    <cellStyle name="SAPBEXfilterDrill 26 6" xfId="14485"/>
    <cellStyle name="SAPBEXfilterDrill 26 7" xfId="18046"/>
    <cellStyle name="SAPBEXfilterDrill 26 8" xfId="19181"/>
    <cellStyle name="SAPBEXfilterDrill 26 9" xfId="22649"/>
    <cellStyle name="SAPBEXfilterDrill 27" xfId="3884"/>
    <cellStyle name="SAPBEXfilterDrill 27 2" xfId="6422"/>
    <cellStyle name="SAPBEXfilterDrill 27 3" xfId="8165"/>
    <cellStyle name="SAPBEXfilterDrill 27 4" xfId="11614"/>
    <cellStyle name="SAPBEXfilterDrill 27 5" xfId="14054"/>
    <cellStyle name="SAPBEXfilterDrill 27 6" xfId="16638"/>
    <cellStyle name="SAPBEXfilterDrill 27 7" xfId="18750"/>
    <cellStyle name="SAPBEXfilterDrill 27 8" xfId="21334"/>
    <cellStyle name="SAPBEXfilterDrill 27 9" xfId="23288"/>
    <cellStyle name="SAPBEXfilterDrill 28" xfId="4020"/>
    <cellStyle name="SAPBEXfilterDrill 28 2" xfId="6558"/>
    <cellStyle name="SAPBEXfilterDrill 28 3" xfId="8077"/>
    <cellStyle name="SAPBEXfilterDrill 28 4" xfId="11835"/>
    <cellStyle name="SAPBEXfilterDrill 28 5" xfId="14293"/>
    <cellStyle name="SAPBEXfilterDrill 28 6" xfId="15213"/>
    <cellStyle name="SAPBEXfilterDrill 28 7" xfId="18989"/>
    <cellStyle name="SAPBEXfilterDrill 28 8" xfId="19909"/>
    <cellStyle name="SAPBEXfilterDrill 28 9" xfId="23510"/>
    <cellStyle name="SAPBEXfilterDrill 29" xfId="4099"/>
    <cellStyle name="SAPBEXfilterDrill 29 2" xfId="6637"/>
    <cellStyle name="SAPBEXfilterDrill 29 3" xfId="10210"/>
    <cellStyle name="SAPBEXfilterDrill 29 4" xfId="11569"/>
    <cellStyle name="SAPBEXfilterDrill 29 5" xfId="14005"/>
    <cellStyle name="SAPBEXfilterDrill 29 6" xfId="14965"/>
    <cellStyle name="SAPBEXfilterDrill 29 7" xfId="18701"/>
    <cellStyle name="SAPBEXfilterDrill 29 8" xfId="19661"/>
    <cellStyle name="SAPBEXfilterDrill 29 9" xfId="23243"/>
    <cellStyle name="SAPBEXfilterDrill 3" xfId="3025"/>
    <cellStyle name="SAPBEXfilterDrill 3 2" xfId="5564"/>
    <cellStyle name="SAPBEXfilterDrill 3 3" xfId="9354"/>
    <cellStyle name="SAPBEXfilterDrill 3 4" xfId="11956"/>
    <cellStyle name="SAPBEXfilterDrill 3 5" xfId="14431"/>
    <cellStyle name="SAPBEXfilterDrill 3 6" xfId="16707"/>
    <cellStyle name="SAPBEXfilterDrill 3 7" xfId="19127"/>
    <cellStyle name="SAPBEXfilterDrill 3 8" xfId="21403"/>
    <cellStyle name="SAPBEXfilterDrill 3 9" xfId="23631"/>
    <cellStyle name="SAPBEXfilterDrill 30" xfId="3987"/>
    <cellStyle name="SAPBEXfilterDrill 30 2" xfId="6525"/>
    <cellStyle name="SAPBEXfilterDrill 30 3" xfId="7977"/>
    <cellStyle name="SAPBEXfilterDrill 30 4" xfId="10697"/>
    <cellStyle name="SAPBEXfilterDrill 30 5" xfId="13049"/>
    <cellStyle name="SAPBEXfilterDrill 30 6" xfId="15439"/>
    <cellStyle name="SAPBEXfilterDrill 30 7" xfId="17745"/>
    <cellStyle name="SAPBEXfilterDrill 30 8" xfId="20135"/>
    <cellStyle name="SAPBEXfilterDrill 30 9" xfId="22370"/>
    <cellStyle name="SAPBEXfilterDrill 31" xfId="4038"/>
    <cellStyle name="SAPBEXfilterDrill 31 2" xfId="6576"/>
    <cellStyle name="SAPBEXfilterDrill 31 3" xfId="8857"/>
    <cellStyle name="SAPBEXfilterDrill 31 4" xfId="10902"/>
    <cellStyle name="SAPBEXfilterDrill 31 5" xfId="13272"/>
    <cellStyle name="SAPBEXfilterDrill 31 6" xfId="16711"/>
    <cellStyle name="SAPBEXfilterDrill 31 7" xfId="17968"/>
    <cellStyle name="SAPBEXfilterDrill 31 8" xfId="21407"/>
    <cellStyle name="SAPBEXfilterDrill 31 9" xfId="22573"/>
    <cellStyle name="SAPBEXfilterDrill 32" xfId="4047"/>
    <cellStyle name="SAPBEXfilterDrill 32 2" xfId="6585"/>
    <cellStyle name="SAPBEXfilterDrill 32 3" xfId="8031"/>
    <cellStyle name="SAPBEXfilterDrill 32 4" xfId="10637"/>
    <cellStyle name="SAPBEXfilterDrill 32 5" xfId="12986"/>
    <cellStyle name="SAPBEXfilterDrill 32 6" xfId="16358"/>
    <cellStyle name="SAPBEXfilterDrill 32 7" xfId="17682"/>
    <cellStyle name="SAPBEXfilterDrill 32 8" xfId="21054"/>
    <cellStyle name="SAPBEXfilterDrill 32 9" xfId="22310"/>
    <cellStyle name="SAPBEXfilterDrill 33" xfId="4206"/>
    <cellStyle name="SAPBEXfilterDrill 33 2" xfId="6744"/>
    <cellStyle name="SAPBEXfilterDrill 33 3" xfId="8336"/>
    <cellStyle name="SAPBEXfilterDrill 33 4" xfId="12020"/>
    <cellStyle name="SAPBEXfilterDrill 33 5" xfId="14500"/>
    <cellStyle name="SAPBEXfilterDrill 33 6" xfId="12411"/>
    <cellStyle name="SAPBEXfilterDrill 33 7" xfId="19196"/>
    <cellStyle name="SAPBEXfilterDrill 33 8" xfId="17107"/>
    <cellStyle name="SAPBEXfilterDrill 33 9" xfId="23695"/>
    <cellStyle name="SAPBEXfilterDrill 34" xfId="4067"/>
    <cellStyle name="SAPBEXfilterDrill 34 2" xfId="6605"/>
    <cellStyle name="SAPBEXfilterDrill 34 3" xfId="8518"/>
    <cellStyle name="SAPBEXfilterDrill 34 4" xfId="10525"/>
    <cellStyle name="SAPBEXfilterDrill 34 5" xfId="12866"/>
    <cellStyle name="SAPBEXfilterDrill 34 6" xfId="16758"/>
    <cellStyle name="SAPBEXfilterDrill 34 7" xfId="17562"/>
    <cellStyle name="SAPBEXfilterDrill 34 8" xfId="21454"/>
    <cellStyle name="SAPBEXfilterDrill 34 9" xfId="22196"/>
    <cellStyle name="SAPBEXfilterDrill 35" xfId="4212"/>
    <cellStyle name="SAPBEXfilterDrill 35 2" xfId="6750"/>
    <cellStyle name="SAPBEXfilterDrill 35 3" xfId="9599"/>
    <cellStyle name="SAPBEXfilterDrill 35 4" xfId="11656"/>
    <cellStyle name="SAPBEXfilterDrill 35 5" xfId="14102"/>
    <cellStyle name="SAPBEXfilterDrill 35 6" xfId="15980"/>
    <cellStyle name="SAPBEXfilterDrill 35 7" xfId="18798"/>
    <cellStyle name="SAPBEXfilterDrill 35 8" xfId="20676"/>
    <cellStyle name="SAPBEXfilterDrill 35 9" xfId="23331"/>
    <cellStyle name="SAPBEXfilterDrill 36" xfId="4224"/>
    <cellStyle name="SAPBEXfilterDrill 36 2" xfId="6762"/>
    <cellStyle name="SAPBEXfilterDrill 36 3" xfId="8572"/>
    <cellStyle name="SAPBEXfilterDrill 36 4" xfId="11494"/>
    <cellStyle name="SAPBEXfilterDrill 36 5" xfId="13669"/>
    <cellStyle name="SAPBEXfilterDrill 36 6" xfId="15378"/>
    <cellStyle name="SAPBEXfilterDrill 36 7" xfId="18365"/>
    <cellStyle name="SAPBEXfilterDrill 36 8" xfId="20074"/>
    <cellStyle name="SAPBEXfilterDrill 36 9" xfId="22937"/>
    <cellStyle name="SAPBEXfilterDrill 37" xfId="4182"/>
    <cellStyle name="SAPBEXfilterDrill 37 2" xfId="6720"/>
    <cellStyle name="SAPBEXfilterDrill 37 3" xfId="9159"/>
    <cellStyle name="SAPBEXfilterDrill 37 4" xfId="10603"/>
    <cellStyle name="SAPBEXfilterDrill 37 5" xfId="12951"/>
    <cellStyle name="SAPBEXfilterDrill 37 6" xfId="16468"/>
    <cellStyle name="SAPBEXfilterDrill 37 7" xfId="17647"/>
    <cellStyle name="SAPBEXfilterDrill 37 8" xfId="21164"/>
    <cellStyle name="SAPBEXfilterDrill 37 9" xfId="22276"/>
    <cellStyle name="SAPBEXfilterDrill 38" xfId="4189"/>
    <cellStyle name="SAPBEXfilterDrill 38 2" xfId="6727"/>
    <cellStyle name="SAPBEXfilterDrill 38 3" xfId="9733"/>
    <cellStyle name="SAPBEXfilterDrill 38 4" xfId="11465"/>
    <cellStyle name="SAPBEXfilterDrill 38 5" xfId="13888"/>
    <cellStyle name="SAPBEXfilterDrill 38 6" xfId="15107"/>
    <cellStyle name="SAPBEXfilterDrill 38 7" xfId="18584"/>
    <cellStyle name="SAPBEXfilterDrill 38 8" xfId="19803"/>
    <cellStyle name="SAPBEXfilterDrill 38 9" xfId="23140"/>
    <cellStyle name="SAPBEXfilterDrill 39" xfId="4528"/>
    <cellStyle name="SAPBEXfilterDrill 39 2" xfId="7066"/>
    <cellStyle name="SAPBEXfilterDrill 39 3" xfId="9028"/>
    <cellStyle name="SAPBEXfilterDrill 39 4" xfId="11252"/>
    <cellStyle name="SAPBEXfilterDrill 39 5" xfId="13657"/>
    <cellStyle name="SAPBEXfilterDrill 39 6" xfId="12541"/>
    <cellStyle name="SAPBEXfilterDrill 39 7" xfId="18353"/>
    <cellStyle name="SAPBEXfilterDrill 39 8" xfId="17237"/>
    <cellStyle name="SAPBEXfilterDrill 39 9" xfId="22926"/>
    <cellStyle name="SAPBEXfilterDrill 4" xfId="3053"/>
    <cellStyle name="SAPBEXfilterDrill 4 2" xfId="5592"/>
    <cellStyle name="SAPBEXfilterDrill 4 3" xfId="9773"/>
    <cellStyle name="SAPBEXfilterDrill 4 4" xfId="8801"/>
    <cellStyle name="SAPBEXfilterDrill 4 5" xfId="12462"/>
    <cellStyle name="SAPBEXfilterDrill 4 6" xfId="15254"/>
    <cellStyle name="SAPBEXfilterDrill 4 7" xfId="17158"/>
    <cellStyle name="SAPBEXfilterDrill 4 8" xfId="19950"/>
    <cellStyle name="SAPBEXfilterDrill 4 9" xfId="21839"/>
    <cellStyle name="SAPBEXfilterDrill 40" xfId="4380"/>
    <cellStyle name="SAPBEXfilterDrill 40 2" xfId="6918"/>
    <cellStyle name="SAPBEXfilterDrill 40 3" xfId="8346"/>
    <cellStyle name="SAPBEXfilterDrill 40 4" xfId="10980"/>
    <cellStyle name="SAPBEXfilterDrill 40 5" xfId="13354"/>
    <cellStyle name="SAPBEXfilterDrill 40 6" xfId="16483"/>
    <cellStyle name="SAPBEXfilterDrill 40 7" xfId="18050"/>
    <cellStyle name="SAPBEXfilterDrill 40 8" xfId="21179"/>
    <cellStyle name="SAPBEXfilterDrill 40 9" xfId="22653"/>
    <cellStyle name="SAPBEXfilterDrill 41" xfId="4320"/>
    <cellStyle name="SAPBEXfilterDrill 41 2" xfId="6858"/>
    <cellStyle name="SAPBEXfilterDrill 41 3" xfId="9612"/>
    <cellStyle name="SAPBEXfilterDrill 41 4" xfId="12258"/>
    <cellStyle name="SAPBEXfilterDrill 41 5" xfId="12352"/>
    <cellStyle name="SAPBEXfilterDrill 41 6" xfId="15255"/>
    <cellStyle name="SAPBEXfilterDrill 41 7" xfId="17048"/>
    <cellStyle name="SAPBEXfilterDrill 41 8" xfId="19951"/>
    <cellStyle name="SAPBEXfilterDrill 41 9" xfId="21739"/>
    <cellStyle name="SAPBEXfilterDrill 42" xfId="4519"/>
    <cellStyle name="SAPBEXfilterDrill 42 2" xfId="7057"/>
    <cellStyle name="SAPBEXfilterDrill 42 3" xfId="8254"/>
    <cellStyle name="SAPBEXfilterDrill 42 4" xfId="12289"/>
    <cellStyle name="SAPBEXfilterDrill 42 5" xfId="14023"/>
    <cellStyle name="SAPBEXfilterDrill 42 6" xfId="15423"/>
    <cellStyle name="SAPBEXfilterDrill 42 7" xfId="18719"/>
    <cellStyle name="SAPBEXfilterDrill 42 8" xfId="20119"/>
    <cellStyle name="SAPBEXfilterDrill 42 9" xfId="23260"/>
    <cellStyle name="SAPBEXfilterDrill 43" xfId="4495"/>
    <cellStyle name="SAPBEXfilterDrill 43 2" xfId="7033"/>
    <cellStyle name="SAPBEXfilterDrill 43 3" xfId="9823"/>
    <cellStyle name="SAPBEXfilterDrill 43 4" xfId="10486"/>
    <cellStyle name="SAPBEXfilterDrill 43 5" xfId="12821"/>
    <cellStyle name="SAPBEXfilterDrill 43 6" xfId="15484"/>
    <cellStyle name="SAPBEXfilterDrill 43 7" xfId="17517"/>
    <cellStyle name="SAPBEXfilterDrill 43 8" xfId="20180"/>
    <cellStyle name="SAPBEXfilterDrill 43 9" xfId="22156"/>
    <cellStyle name="SAPBEXfilterDrill 44" xfId="4520"/>
    <cellStyle name="SAPBEXfilterDrill 44 2" xfId="7058"/>
    <cellStyle name="SAPBEXfilterDrill 44 3" xfId="8744"/>
    <cellStyle name="SAPBEXfilterDrill 44 4" xfId="10397"/>
    <cellStyle name="SAPBEXfilterDrill 44 5" xfId="12720"/>
    <cellStyle name="SAPBEXfilterDrill 44 6" xfId="15794"/>
    <cellStyle name="SAPBEXfilterDrill 44 7" xfId="17416"/>
    <cellStyle name="SAPBEXfilterDrill 44 8" xfId="20490"/>
    <cellStyle name="SAPBEXfilterDrill 44 9" xfId="22068"/>
    <cellStyle name="SAPBEXfilterDrill 45" xfId="4494"/>
    <cellStyle name="SAPBEXfilterDrill 45 2" xfId="7032"/>
    <cellStyle name="SAPBEXfilterDrill 45 3" xfId="8559"/>
    <cellStyle name="SAPBEXfilterDrill 45 4" xfId="11050"/>
    <cellStyle name="SAPBEXfilterDrill 45 5" xfId="13435"/>
    <cellStyle name="SAPBEXfilterDrill 45 6" xfId="16505"/>
    <cellStyle name="SAPBEXfilterDrill 45 7" xfId="18131"/>
    <cellStyle name="SAPBEXfilterDrill 45 8" xfId="21201"/>
    <cellStyle name="SAPBEXfilterDrill 45 9" xfId="22723"/>
    <cellStyle name="SAPBEXfilterDrill 46" xfId="4768"/>
    <cellStyle name="SAPBEXfilterDrill 46 2" xfId="7306"/>
    <cellStyle name="SAPBEXfilterDrill 46 3" xfId="7956"/>
    <cellStyle name="SAPBEXfilterDrill 46 4" xfId="12196"/>
    <cellStyle name="SAPBEXfilterDrill 46 5" xfId="14692"/>
    <cellStyle name="SAPBEXfilterDrill 46 6" xfId="16626"/>
    <cellStyle name="SAPBEXfilterDrill 46 7" xfId="19388"/>
    <cellStyle name="SAPBEXfilterDrill 46 8" xfId="21322"/>
    <cellStyle name="SAPBEXfilterDrill 46 9" xfId="23879"/>
    <cellStyle name="SAPBEXfilterDrill 47" xfId="4629"/>
    <cellStyle name="SAPBEXfilterDrill 47 2" xfId="7167"/>
    <cellStyle name="SAPBEXfilterDrill 47 3" xfId="9714"/>
    <cellStyle name="SAPBEXfilterDrill 47 4" xfId="12119"/>
    <cellStyle name="SAPBEXfilterDrill 47 5" xfId="14868"/>
    <cellStyle name="SAPBEXfilterDrill 47 6" xfId="16915"/>
    <cellStyle name="SAPBEXfilterDrill 47 7" xfId="19564"/>
    <cellStyle name="SAPBEXfilterDrill 47 8" xfId="21611"/>
    <cellStyle name="SAPBEXfilterDrill 47 9" xfId="24038"/>
    <cellStyle name="SAPBEXfilterDrill 48" xfId="4685"/>
    <cellStyle name="SAPBEXfilterDrill 48 2" xfId="7223"/>
    <cellStyle name="SAPBEXfilterDrill 48 3" xfId="8970"/>
    <cellStyle name="SAPBEXfilterDrill 48 4" xfId="11944"/>
    <cellStyle name="SAPBEXfilterDrill 48 5" xfId="14417"/>
    <cellStyle name="SAPBEXfilterDrill 48 6" xfId="15513"/>
    <cellStyle name="SAPBEXfilterDrill 48 7" xfId="19113"/>
    <cellStyle name="SAPBEXfilterDrill 48 8" xfId="20209"/>
    <cellStyle name="SAPBEXfilterDrill 48 9" xfId="23619"/>
    <cellStyle name="SAPBEXfilterDrill 49" xfId="4928"/>
    <cellStyle name="SAPBEXfilterDrill 49 2" xfId="7466"/>
    <cellStyle name="SAPBEXfilterDrill 49 3" xfId="8023"/>
    <cellStyle name="SAPBEXfilterDrill 49 4" xfId="11990"/>
    <cellStyle name="SAPBEXfilterDrill 49 5" xfId="14468"/>
    <cellStyle name="SAPBEXfilterDrill 49 6" xfId="15223"/>
    <cellStyle name="SAPBEXfilterDrill 49 7" xfId="19164"/>
    <cellStyle name="SAPBEXfilterDrill 49 8" xfId="19919"/>
    <cellStyle name="SAPBEXfilterDrill 49 9" xfId="23665"/>
    <cellStyle name="SAPBEXfilterDrill 5" xfId="3037"/>
    <cellStyle name="SAPBEXfilterDrill 5 2" xfId="5576"/>
    <cellStyle name="SAPBEXfilterDrill 5 3" xfId="8125"/>
    <cellStyle name="SAPBEXfilterDrill 5 4" xfId="11183"/>
    <cellStyle name="SAPBEXfilterDrill 5 5" xfId="13581"/>
    <cellStyle name="SAPBEXfilterDrill 5 6" xfId="15555"/>
    <cellStyle name="SAPBEXfilterDrill 5 7" xfId="18277"/>
    <cellStyle name="SAPBEXfilterDrill 5 8" xfId="20251"/>
    <cellStyle name="SAPBEXfilterDrill 5 9" xfId="22856"/>
    <cellStyle name="SAPBEXfilterDrill 50" xfId="4681"/>
    <cellStyle name="SAPBEXfilterDrill 50 2" xfId="7219"/>
    <cellStyle name="SAPBEXfilterDrill 50 3" xfId="8322"/>
    <cellStyle name="SAPBEXfilterDrill 50 4" xfId="11293"/>
    <cellStyle name="SAPBEXfilterDrill 50 5" xfId="13700"/>
    <cellStyle name="SAPBEXfilterDrill 50 6" xfId="16194"/>
    <cellStyle name="SAPBEXfilterDrill 50 7" xfId="18396"/>
    <cellStyle name="SAPBEXfilterDrill 50 8" xfId="20890"/>
    <cellStyle name="SAPBEXfilterDrill 50 9" xfId="22967"/>
    <cellStyle name="SAPBEXfilterDrill 51" xfId="4811"/>
    <cellStyle name="SAPBEXfilterDrill 51 2" xfId="7349"/>
    <cellStyle name="SAPBEXfilterDrill 51 3" xfId="8447"/>
    <cellStyle name="SAPBEXfilterDrill 51 4" xfId="11838"/>
    <cellStyle name="SAPBEXfilterDrill 51 5" xfId="14296"/>
    <cellStyle name="SAPBEXfilterDrill 51 6" xfId="15831"/>
    <cellStyle name="SAPBEXfilterDrill 51 7" xfId="18992"/>
    <cellStyle name="SAPBEXfilterDrill 51 8" xfId="20527"/>
    <cellStyle name="SAPBEXfilterDrill 51 9" xfId="23513"/>
    <cellStyle name="SAPBEXfilterDrill 52" xfId="4819"/>
    <cellStyle name="SAPBEXfilterDrill 52 2" xfId="7357"/>
    <cellStyle name="SAPBEXfilterDrill 52 3" xfId="9886"/>
    <cellStyle name="SAPBEXfilterDrill 52 4" xfId="12006"/>
    <cellStyle name="SAPBEXfilterDrill 52 5" xfId="14486"/>
    <cellStyle name="SAPBEXfilterDrill 52 6" xfId="16781"/>
    <cellStyle name="SAPBEXfilterDrill 52 7" xfId="19182"/>
    <cellStyle name="SAPBEXfilterDrill 52 8" xfId="21477"/>
    <cellStyle name="SAPBEXfilterDrill 52 9" xfId="23681"/>
    <cellStyle name="SAPBEXfilterDrill 53" xfId="4900"/>
    <cellStyle name="SAPBEXfilterDrill 53 2" xfId="7438"/>
    <cellStyle name="SAPBEXfilterDrill 53 3" xfId="5503"/>
    <cellStyle name="SAPBEXfilterDrill 53 4" xfId="10633"/>
    <cellStyle name="SAPBEXfilterDrill 53 5" xfId="12982"/>
    <cellStyle name="SAPBEXfilterDrill 53 6" xfId="15180"/>
    <cellStyle name="SAPBEXfilterDrill 53 7" xfId="17678"/>
    <cellStyle name="SAPBEXfilterDrill 53 8" xfId="19876"/>
    <cellStyle name="SAPBEXfilterDrill 53 9" xfId="22306"/>
    <cellStyle name="SAPBEXfilterDrill 54" xfId="4894"/>
    <cellStyle name="SAPBEXfilterDrill 54 2" xfId="7432"/>
    <cellStyle name="SAPBEXfilterDrill 54 3" xfId="9625"/>
    <cellStyle name="SAPBEXfilterDrill 54 4" xfId="12149"/>
    <cellStyle name="SAPBEXfilterDrill 54 5" xfId="14632"/>
    <cellStyle name="SAPBEXfilterDrill 54 6" xfId="16267"/>
    <cellStyle name="SAPBEXfilterDrill 54 7" xfId="19328"/>
    <cellStyle name="SAPBEXfilterDrill 54 8" xfId="20963"/>
    <cellStyle name="SAPBEXfilterDrill 54 9" xfId="23823"/>
    <cellStyle name="SAPBEXfilterDrill 55" xfId="4834"/>
    <cellStyle name="SAPBEXfilterDrill 55 2" xfId="7372"/>
    <cellStyle name="SAPBEXfilterDrill 55 3" xfId="8141"/>
    <cellStyle name="SAPBEXfilterDrill 55 4" xfId="9536"/>
    <cellStyle name="SAPBEXfilterDrill 55 5" xfId="12402"/>
    <cellStyle name="SAPBEXfilterDrill 55 6" xfId="15421"/>
    <cellStyle name="SAPBEXfilterDrill 55 7" xfId="17098"/>
    <cellStyle name="SAPBEXfilterDrill 55 8" xfId="20117"/>
    <cellStyle name="SAPBEXfilterDrill 55 9" xfId="21785"/>
    <cellStyle name="SAPBEXfilterDrill 56" xfId="5136"/>
    <cellStyle name="SAPBEXfilterDrill 56 2" xfId="7674"/>
    <cellStyle name="SAPBEXfilterDrill 56 3" xfId="5470"/>
    <cellStyle name="SAPBEXfilterDrill 56 4" xfId="11217"/>
    <cellStyle name="SAPBEXfilterDrill 56 5" xfId="13620"/>
    <cellStyle name="SAPBEXfilterDrill 56 6" xfId="16338"/>
    <cellStyle name="SAPBEXfilterDrill 56 7" xfId="18316"/>
    <cellStyle name="SAPBEXfilterDrill 56 8" xfId="21034"/>
    <cellStyle name="SAPBEXfilterDrill 56 9" xfId="22892"/>
    <cellStyle name="SAPBEXfilterDrill 57" xfId="5205"/>
    <cellStyle name="SAPBEXfilterDrill 57 2" xfId="7744"/>
    <cellStyle name="SAPBEXfilterDrill 57 3" xfId="9966"/>
    <cellStyle name="SAPBEXfilterDrill 57 4" xfId="11253"/>
    <cellStyle name="SAPBEXfilterDrill 57 5" xfId="13658"/>
    <cellStyle name="SAPBEXfilterDrill 57 6" xfId="15290"/>
    <cellStyle name="SAPBEXfilterDrill 57 7" xfId="18354"/>
    <cellStyle name="SAPBEXfilterDrill 57 8" xfId="19986"/>
    <cellStyle name="SAPBEXfilterDrill 57 9" xfId="22927"/>
    <cellStyle name="SAPBEXfilterDrill 58" xfId="5239"/>
    <cellStyle name="SAPBEXfilterDrill 58 2" xfId="7975"/>
    <cellStyle name="SAPBEXfilterDrill 58 3" xfId="10612"/>
    <cellStyle name="SAPBEXfilterDrill 58 4" xfId="12713"/>
    <cellStyle name="SAPBEXfilterDrill 58 5" xfId="16878"/>
    <cellStyle name="SAPBEXfilterDrill 58 6" xfId="17409"/>
    <cellStyle name="SAPBEXfilterDrill 58 7" xfId="21574"/>
    <cellStyle name="SAPBEXfilterDrill 58 8" xfId="22061"/>
    <cellStyle name="SAPBEXfilterDrill 59" xfId="9037"/>
    <cellStyle name="SAPBEXfilterDrill 6" xfId="3012"/>
    <cellStyle name="SAPBEXfilterDrill 6 2" xfId="5551"/>
    <cellStyle name="SAPBEXfilterDrill 6 3" xfId="9194"/>
    <cellStyle name="SAPBEXfilterDrill 6 4" xfId="10551"/>
    <cellStyle name="SAPBEXfilterDrill 6 5" xfId="12894"/>
    <cellStyle name="SAPBEXfilterDrill 6 6" xfId="15606"/>
    <cellStyle name="SAPBEXfilterDrill 6 7" xfId="17590"/>
    <cellStyle name="SAPBEXfilterDrill 6 8" xfId="20302"/>
    <cellStyle name="SAPBEXfilterDrill 6 9" xfId="22222"/>
    <cellStyle name="SAPBEXfilterDrill 60" xfId="11877"/>
    <cellStyle name="SAPBEXfilterDrill 61" xfId="14342"/>
    <cellStyle name="SAPBEXfilterDrill 62" xfId="16822"/>
    <cellStyle name="SAPBEXfilterDrill 63" xfId="19038"/>
    <cellStyle name="SAPBEXfilterDrill 64" xfId="21518"/>
    <cellStyle name="SAPBEXfilterDrill 65" xfId="23553"/>
    <cellStyle name="SAPBEXfilterDrill 7" xfId="3009"/>
    <cellStyle name="SAPBEXfilterDrill 7 2" xfId="5548"/>
    <cellStyle name="SAPBEXfilterDrill 7 3" xfId="9056"/>
    <cellStyle name="SAPBEXfilterDrill 7 4" xfId="11155"/>
    <cellStyle name="SAPBEXfilterDrill 7 5" xfId="13551"/>
    <cellStyle name="SAPBEXfilterDrill 7 6" xfId="14828"/>
    <cellStyle name="SAPBEXfilterDrill 7 7" xfId="18247"/>
    <cellStyle name="SAPBEXfilterDrill 7 8" xfId="19524"/>
    <cellStyle name="SAPBEXfilterDrill 7 9" xfId="22828"/>
    <cellStyle name="SAPBEXfilterDrill 8" xfId="3088"/>
    <cellStyle name="SAPBEXfilterDrill 8 2" xfId="5626"/>
    <cellStyle name="SAPBEXfilterDrill 8 3" xfId="7849"/>
    <cellStyle name="SAPBEXfilterDrill 8 4" xfId="11825"/>
    <cellStyle name="SAPBEXfilterDrill 8 5" xfId="14282"/>
    <cellStyle name="SAPBEXfilterDrill 8 6" xfId="15538"/>
    <cellStyle name="SAPBEXfilterDrill 8 7" xfId="18978"/>
    <cellStyle name="SAPBEXfilterDrill 8 8" xfId="20234"/>
    <cellStyle name="SAPBEXfilterDrill 8 9" xfId="23500"/>
    <cellStyle name="SAPBEXfilterDrill 9" xfId="3134"/>
    <cellStyle name="SAPBEXfilterDrill 9 2" xfId="5672"/>
    <cellStyle name="SAPBEXfilterDrill 9 3" xfId="9312"/>
    <cellStyle name="SAPBEXfilterDrill 9 4" xfId="11307"/>
    <cellStyle name="SAPBEXfilterDrill 9 5" xfId="13715"/>
    <cellStyle name="SAPBEXfilterDrill 9 6" xfId="15816"/>
    <cellStyle name="SAPBEXfilterDrill 9 7" xfId="18411"/>
    <cellStyle name="SAPBEXfilterDrill 9 8" xfId="20512"/>
    <cellStyle name="SAPBEXfilterDrill 9 9" xfId="22981"/>
    <cellStyle name="SAPBEXfilterItem" xfId="2956"/>
    <cellStyle name="SAPBEXfilterItem 10" xfId="3328"/>
    <cellStyle name="SAPBEXfilterItem 10 2" xfId="5866"/>
    <cellStyle name="SAPBEXfilterItem 10 3" xfId="5433"/>
    <cellStyle name="SAPBEXfilterItem 10 4" xfId="12249"/>
    <cellStyle name="SAPBEXfilterItem 10 5" xfId="14699"/>
    <cellStyle name="SAPBEXfilterItem 10 6" xfId="16721"/>
    <cellStyle name="SAPBEXfilterItem 10 7" xfId="19395"/>
    <cellStyle name="SAPBEXfilterItem 10 8" xfId="21417"/>
    <cellStyle name="SAPBEXfilterItem 10 9" xfId="23886"/>
    <cellStyle name="SAPBEXfilterItem 11" xfId="3514"/>
    <cellStyle name="SAPBEXfilterItem 11 2" xfId="6052"/>
    <cellStyle name="SAPBEXfilterItem 11 3" xfId="9120"/>
    <cellStyle name="SAPBEXfilterItem 11 4" xfId="11141"/>
    <cellStyle name="SAPBEXfilterItem 11 5" xfId="13537"/>
    <cellStyle name="SAPBEXfilterItem 11 6" xfId="16400"/>
    <cellStyle name="SAPBEXfilterItem 11 7" xfId="18233"/>
    <cellStyle name="SAPBEXfilterItem 11 8" xfId="21096"/>
    <cellStyle name="SAPBEXfilterItem 11 9" xfId="22814"/>
    <cellStyle name="SAPBEXfilterItem 12" xfId="3451"/>
    <cellStyle name="SAPBEXfilterItem 12 2" xfId="5989"/>
    <cellStyle name="SAPBEXfilterItem 12 3" xfId="5482"/>
    <cellStyle name="SAPBEXfilterItem 12 4" xfId="10679"/>
    <cellStyle name="SAPBEXfilterItem 12 5" xfId="13028"/>
    <cellStyle name="SAPBEXfilterItem 12 6" xfId="16667"/>
    <cellStyle name="SAPBEXfilterItem 12 7" xfId="17724"/>
    <cellStyle name="SAPBEXfilterItem 12 8" xfId="21363"/>
    <cellStyle name="SAPBEXfilterItem 12 9" xfId="22352"/>
    <cellStyle name="SAPBEXfilterItem 13" xfId="3309"/>
    <cellStyle name="SAPBEXfilterItem 13 2" xfId="5847"/>
    <cellStyle name="SAPBEXfilterItem 13 3" xfId="9848"/>
    <cellStyle name="SAPBEXfilterItem 13 4" xfId="12071"/>
    <cellStyle name="SAPBEXfilterItem 13 5" xfId="14551"/>
    <cellStyle name="SAPBEXfilterItem 13 6" xfId="14531"/>
    <cellStyle name="SAPBEXfilterItem 13 7" xfId="19247"/>
    <cellStyle name="SAPBEXfilterItem 13 8" xfId="19227"/>
    <cellStyle name="SAPBEXfilterItem 13 9" xfId="23743"/>
    <cellStyle name="SAPBEXfilterItem 14" xfId="3591"/>
    <cellStyle name="SAPBEXfilterItem 14 2" xfId="6129"/>
    <cellStyle name="SAPBEXfilterItem 14 3" xfId="9462"/>
    <cellStyle name="SAPBEXfilterItem 14 4" xfId="10723"/>
    <cellStyle name="SAPBEXfilterItem 14 5" xfId="13078"/>
    <cellStyle name="SAPBEXfilterItem 14 6" xfId="16023"/>
    <cellStyle name="SAPBEXfilterItem 14 7" xfId="17774"/>
    <cellStyle name="SAPBEXfilterItem 14 8" xfId="20719"/>
    <cellStyle name="SAPBEXfilterItem 14 9" xfId="22396"/>
    <cellStyle name="SAPBEXfilterItem 15" xfId="3485"/>
    <cellStyle name="SAPBEXfilterItem 15 2" xfId="6023"/>
    <cellStyle name="SAPBEXfilterItem 15 3" xfId="9882"/>
    <cellStyle name="SAPBEXfilterItem 15 4" xfId="10674"/>
    <cellStyle name="SAPBEXfilterItem 15 5" xfId="13023"/>
    <cellStyle name="SAPBEXfilterItem 15 6" xfId="15326"/>
    <cellStyle name="SAPBEXfilterItem 15 7" xfId="17719"/>
    <cellStyle name="SAPBEXfilterItem 15 8" xfId="20022"/>
    <cellStyle name="SAPBEXfilterItem 15 9" xfId="22347"/>
    <cellStyle name="SAPBEXfilterItem 16" xfId="3488"/>
    <cellStyle name="SAPBEXfilterItem 16 2" xfId="6026"/>
    <cellStyle name="SAPBEXfilterItem 16 3" xfId="10144"/>
    <cellStyle name="SAPBEXfilterItem 16 4" xfId="12209"/>
    <cellStyle name="SAPBEXfilterItem 16 5" xfId="14854"/>
    <cellStyle name="SAPBEXfilterItem 16 6" xfId="16904"/>
    <cellStyle name="SAPBEXfilterItem 16 7" xfId="19550"/>
    <cellStyle name="SAPBEXfilterItem 16 8" xfId="21600"/>
    <cellStyle name="SAPBEXfilterItem 16 9" xfId="24026"/>
    <cellStyle name="SAPBEXfilterItem 17" xfId="3575"/>
    <cellStyle name="SAPBEXfilterItem 17 2" xfId="6113"/>
    <cellStyle name="SAPBEXfilterItem 17 3" xfId="7982"/>
    <cellStyle name="SAPBEXfilterItem 17 4" xfId="11978"/>
    <cellStyle name="SAPBEXfilterItem 17 5" xfId="14456"/>
    <cellStyle name="SAPBEXfilterItem 17 6" xfId="15047"/>
    <cellStyle name="SAPBEXfilterItem 17 7" xfId="19152"/>
    <cellStyle name="SAPBEXfilterItem 17 8" xfId="19743"/>
    <cellStyle name="SAPBEXfilterItem 17 9" xfId="23653"/>
    <cellStyle name="SAPBEXfilterItem 18" xfId="3703"/>
    <cellStyle name="SAPBEXfilterItem 18 2" xfId="6241"/>
    <cellStyle name="SAPBEXfilterItem 18 3" xfId="8070"/>
    <cellStyle name="SAPBEXfilterItem 18 4" xfId="9233"/>
    <cellStyle name="SAPBEXfilterItem 18 5" xfId="12430"/>
    <cellStyle name="SAPBEXfilterItem 18 6" xfId="15152"/>
    <cellStyle name="SAPBEXfilterItem 18 7" xfId="17126"/>
    <cellStyle name="SAPBEXfilterItem 18 8" xfId="19848"/>
    <cellStyle name="SAPBEXfilterItem 18 9" xfId="21810"/>
    <cellStyle name="SAPBEXfilterItem 19" xfId="3651"/>
    <cellStyle name="SAPBEXfilterItem 19 2" xfId="6189"/>
    <cellStyle name="SAPBEXfilterItem 19 3" xfId="8053"/>
    <cellStyle name="SAPBEXfilterItem 19 4" xfId="8836"/>
    <cellStyle name="SAPBEXfilterItem 19 5" xfId="12435"/>
    <cellStyle name="SAPBEXfilterItem 19 6" xfId="14989"/>
    <cellStyle name="SAPBEXfilterItem 19 7" xfId="17131"/>
    <cellStyle name="SAPBEXfilterItem 19 8" xfId="19685"/>
    <cellStyle name="SAPBEXfilterItem 19 9" xfId="21815"/>
    <cellStyle name="SAPBEXfilterItem 2" xfId="3075"/>
    <cellStyle name="SAPBEXfilterItem 2 2" xfId="5613"/>
    <cellStyle name="SAPBEXfilterItem 2 3" xfId="8102"/>
    <cellStyle name="SAPBEXfilterItem 2 4" xfId="10262"/>
    <cellStyle name="SAPBEXfilterItem 2 5" xfId="12571"/>
    <cellStyle name="SAPBEXfilterItem 2 6" xfId="16278"/>
    <cellStyle name="SAPBEXfilterItem 2 7" xfId="17267"/>
    <cellStyle name="SAPBEXfilterItem 2 8" xfId="20974"/>
    <cellStyle name="SAPBEXfilterItem 2 9" xfId="21931"/>
    <cellStyle name="SAPBEXfilterItem 20" xfId="3765"/>
    <cellStyle name="SAPBEXfilterItem 20 2" xfId="6303"/>
    <cellStyle name="SAPBEXfilterItem 20 3" xfId="10031"/>
    <cellStyle name="SAPBEXfilterItem 20 4" xfId="11337"/>
    <cellStyle name="SAPBEXfilterItem 20 5" xfId="13747"/>
    <cellStyle name="SAPBEXfilterItem 20 6" xfId="16574"/>
    <cellStyle name="SAPBEXfilterItem 20 7" xfId="18443"/>
    <cellStyle name="SAPBEXfilterItem 20 8" xfId="21270"/>
    <cellStyle name="SAPBEXfilterItem 20 9" xfId="23011"/>
    <cellStyle name="SAPBEXfilterItem 21" xfId="3555"/>
    <cellStyle name="SAPBEXfilterItem 21 2" xfId="6093"/>
    <cellStyle name="SAPBEXfilterItem 21 3" xfId="10040"/>
    <cellStyle name="SAPBEXfilterItem 21 4" xfId="11534"/>
    <cellStyle name="SAPBEXfilterItem 21 5" xfId="13966"/>
    <cellStyle name="SAPBEXfilterItem 21 6" xfId="15263"/>
    <cellStyle name="SAPBEXfilterItem 21 7" xfId="18662"/>
    <cellStyle name="SAPBEXfilterItem 21 8" xfId="19959"/>
    <cellStyle name="SAPBEXfilterItem 21 9" xfId="23208"/>
    <cellStyle name="SAPBEXfilterItem 22" xfId="3570"/>
    <cellStyle name="SAPBEXfilterItem 22 2" xfId="6108"/>
    <cellStyle name="SAPBEXfilterItem 22 3" xfId="8440"/>
    <cellStyle name="SAPBEXfilterItem 22 4" xfId="10934"/>
    <cellStyle name="SAPBEXfilterItem 22 5" xfId="13305"/>
    <cellStyle name="SAPBEXfilterItem 22 6" xfId="15931"/>
    <cellStyle name="SAPBEXfilterItem 22 7" xfId="18001"/>
    <cellStyle name="SAPBEXfilterItem 22 8" xfId="20627"/>
    <cellStyle name="SAPBEXfilterItem 22 9" xfId="22605"/>
    <cellStyle name="SAPBEXfilterItem 23" xfId="3754"/>
    <cellStyle name="SAPBEXfilterItem 23 2" xfId="6292"/>
    <cellStyle name="SAPBEXfilterItem 23 3" xfId="8833"/>
    <cellStyle name="SAPBEXfilterItem 23 4" xfId="11150"/>
    <cellStyle name="SAPBEXfilterItem 23 5" xfId="13546"/>
    <cellStyle name="SAPBEXfilterItem 23 6" xfId="16339"/>
    <cellStyle name="SAPBEXfilterItem 23 7" xfId="18242"/>
    <cellStyle name="SAPBEXfilterItem 23 8" xfId="21035"/>
    <cellStyle name="SAPBEXfilterItem 23 9" xfId="22823"/>
    <cellStyle name="SAPBEXfilterItem 24" xfId="3877"/>
    <cellStyle name="SAPBEXfilterItem 24 2" xfId="6415"/>
    <cellStyle name="SAPBEXfilterItem 24 3" xfId="9572"/>
    <cellStyle name="SAPBEXfilterItem 24 4" xfId="12145"/>
    <cellStyle name="SAPBEXfilterItem 24 5" xfId="14628"/>
    <cellStyle name="SAPBEXfilterItem 24 6" xfId="16000"/>
    <cellStyle name="SAPBEXfilterItem 24 7" xfId="19324"/>
    <cellStyle name="SAPBEXfilterItem 24 8" xfId="20696"/>
    <cellStyle name="SAPBEXfilterItem 24 9" xfId="23819"/>
    <cellStyle name="SAPBEXfilterItem 25" xfId="3718"/>
    <cellStyle name="SAPBEXfilterItem 25 2" xfId="6256"/>
    <cellStyle name="SAPBEXfilterItem 25 3" xfId="9106"/>
    <cellStyle name="SAPBEXfilterItem 25 4" xfId="11891"/>
    <cellStyle name="SAPBEXfilterItem 25 5" xfId="14359"/>
    <cellStyle name="SAPBEXfilterItem 25 6" xfId="15657"/>
    <cellStyle name="SAPBEXfilterItem 25 7" xfId="19055"/>
    <cellStyle name="SAPBEXfilterItem 25 8" xfId="20353"/>
    <cellStyle name="SAPBEXfilterItem 25 9" xfId="23567"/>
    <cellStyle name="SAPBEXfilterItem 26" xfId="3653"/>
    <cellStyle name="SAPBEXfilterItem 26 2" xfId="6191"/>
    <cellStyle name="SAPBEXfilterItem 26 3" xfId="8945"/>
    <cellStyle name="SAPBEXfilterItem 26 4" xfId="10505"/>
    <cellStyle name="SAPBEXfilterItem 26 5" xfId="12843"/>
    <cellStyle name="SAPBEXfilterItem 26 6" xfId="15453"/>
    <cellStyle name="SAPBEXfilterItem 26 7" xfId="17539"/>
    <cellStyle name="SAPBEXfilterItem 26 8" xfId="20149"/>
    <cellStyle name="SAPBEXfilterItem 26 9" xfId="22176"/>
    <cellStyle name="SAPBEXfilterItem 27" xfId="3891"/>
    <cellStyle name="SAPBEXfilterItem 27 2" xfId="6429"/>
    <cellStyle name="SAPBEXfilterItem 27 3" xfId="8171"/>
    <cellStyle name="SAPBEXfilterItem 27 4" xfId="12053"/>
    <cellStyle name="SAPBEXfilterItem 27 5" xfId="14267"/>
    <cellStyle name="SAPBEXfilterItem 27 6" xfId="13401"/>
    <cellStyle name="SAPBEXfilterItem 27 7" xfId="18963"/>
    <cellStyle name="SAPBEXfilterItem 27 8" xfId="18097"/>
    <cellStyle name="SAPBEXfilterItem 27 9" xfId="23485"/>
    <cellStyle name="SAPBEXfilterItem 28" xfId="4025"/>
    <cellStyle name="SAPBEXfilterItem 28 2" xfId="6563"/>
    <cellStyle name="SAPBEXfilterItem 28 3" xfId="8877"/>
    <cellStyle name="SAPBEXfilterItem 28 4" xfId="10315"/>
    <cellStyle name="SAPBEXfilterItem 28 5" xfId="12632"/>
    <cellStyle name="SAPBEXfilterItem 28 6" xfId="16622"/>
    <cellStyle name="SAPBEXfilterItem 28 7" xfId="17328"/>
    <cellStyle name="SAPBEXfilterItem 28 8" xfId="21318"/>
    <cellStyle name="SAPBEXfilterItem 28 9" xfId="21986"/>
    <cellStyle name="SAPBEXfilterItem 29" xfId="4098"/>
    <cellStyle name="SAPBEXfilterItem 29 2" xfId="6636"/>
    <cellStyle name="SAPBEXfilterItem 29 3" xfId="9130"/>
    <cellStyle name="SAPBEXfilterItem 29 4" xfId="11629"/>
    <cellStyle name="SAPBEXfilterItem 29 5" xfId="14072"/>
    <cellStyle name="SAPBEXfilterItem 29 6" xfId="15433"/>
    <cellStyle name="SAPBEXfilterItem 29 7" xfId="18768"/>
    <cellStyle name="SAPBEXfilterItem 29 8" xfId="20129"/>
    <cellStyle name="SAPBEXfilterItem 29 9" xfId="23304"/>
    <cellStyle name="SAPBEXfilterItem 3" xfId="3121"/>
    <cellStyle name="SAPBEXfilterItem 3 2" xfId="5659"/>
    <cellStyle name="SAPBEXfilterItem 3 3" xfId="8399"/>
    <cellStyle name="SAPBEXfilterItem 3 4" xfId="11187"/>
    <cellStyle name="SAPBEXfilterItem 3 5" xfId="13586"/>
    <cellStyle name="SAPBEXfilterItem 3 6" xfId="15789"/>
    <cellStyle name="SAPBEXfilterItem 3 7" xfId="18282"/>
    <cellStyle name="SAPBEXfilterItem 3 8" xfId="20485"/>
    <cellStyle name="SAPBEXfilterItem 3 9" xfId="22861"/>
    <cellStyle name="SAPBEXfilterItem 30" xfId="3985"/>
    <cellStyle name="SAPBEXfilterItem 30 2" xfId="6523"/>
    <cellStyle name="SAPBEXfilterItem 30 3" xfId="5525"/>
    <cellStyle name="SAPBEXfilterItem 30 4" xfId="11874"/>
    <cellStyle name="SAPBEXfilterItem 30 5" xfId="14338"/>
    <cellStyle name="SAPBEXfilterItem 30 6" xfId="15711"/>
    <cellStyle name="SAPBEXfilterItem 30 7" xfId="19034"/>
    <cellStyle name="SAPBEXfilterItem 30 8" xfId="20407"/>
    <cellStyle name="SAPBEXfilterItem 30 9" xfId="23550"/>
    <cellStyle name="SAPBEXfilterItem 31" xfId="4009"/>
    <cellStyle name="SAPBEXfilterItem 31 2" xfId="6547"/>
    <cellStyle name="SAPBEXfilterItem 31 3" xfId="8265"/>
    <cellStyle name="SAPBEXfilterItem 31 4" xfId="11209"/>
    <cellStyle name="SAPBEXfilterItem 31 5" xfId="13611"/>
    <cellStyle name="SAPBEXfilterItem 31 6" xfId="16575"/>
    <cellStyle name="SAPBEXfilterItem 31 7" xfId="18307"/>
    <cellStyle name="SAPBEXfilterItem 31 8" xfId="21271"/>
    <cellStyle name="SAPBEXfilterItem 31 9" xfId="22884"/>
    <cellStyle name="SAPBEXfilterItem 32" xfId="3982"/>
    <cellStyle name="SAPBEXfilterItem 32 2" xfId="6520"/>
    <cellStyle name="SAPBEXfilterItem 32 3" xfId="8704"/>
    <cellStyle name="SAPBEXfilterItem 32 4" xfId="10450"/>
    <cellStyle name="SAPBEXfilterItem 32 5" xfId="12780"/>
    <cellStyle name="SAPBEXfilterItem 32 6" xfId="15448"/>
    <cellStyle name="SAPBEXfilterItem 32 7" xfId="17476"/>
    <cellStyle name="SAPBEXfilterItem 32 8" xfId="20144"/>
    <cellStyle name="SAPBEXfilterItem 32 9" xfId="22121"/>
    <cellStyle name="SAPBEXfilterItem 33" xfId="4064"/>
    <cellStyle name="SAPBEXfilterItem 33 2" xfId="6602"/>
    <cellStyle name="SAPBEXfilterItem 33 3" xfId="9841"/>
    <cellStyle name="SAPBEXfilterItem 33 4" xfId="12023"/>
    <cellStyle name="SAPBEXfilterItem 33 5" xfId="14503"/>
    <cellStyle name="SAPBEXfilterItem 33 6" xfId="14887"/>
    <cellStyle name="SAPBEXfilterItem 33 7" xfId="19199"/>
    <cellStyle name="SAPBEXfilterItem 33 8" xfId="19583"/>
    <cellStyle name="SAPBEXfilterItem 33 9" xfId="23698"/>
    <cellStyle name="SAPBEXfilterItem 34" xfId="4173"/>
    <cellStyle name="SAPBEXfilterItem 34 2" xfId="6711"/>
    <cellStyle name="SAPBEXfilterItem 34 3" xfId="9857"/>
    <cellStyle name="SAPBEXfilterItem 34 4" xfId="11555"/>
    <cellStyle name="SAPBEXfilterItem 34 5" xfId="13990"/>
    <cellStyle name="SAPBEXfilterItem 34 6" xfId="15144"/>
    <cellStyle name="SAPBEXfilterItem 34 7" xfId="18686"/>
    <cellStyle name="SAPBEXfilterItem 34 8" xfId="19840"/>
    <cellStyle name="SAPBEXfilterItem 34 9" xfId="23229"/>
    <cellStyle name="SAPBEXfilterItem 35" xfId="4074"/>
    <cellStyle name="SAPBEXfilterItem 35 2" xfId="6612"/>
    <cellStyle name="SAPBEXfilterItem 35 3" xfId="9277"/>
    <cellStyle name="SAPBEXfilterItem 35 4" xfId="11554"/>
    <cellStyle name="SAPBEXfilterItem 35 5" xfId="13989"/>
    <cellStyle name="SAPBEXfilterItem 35 6" xfId="15971"/>
    <cellStyle name="SAPBEXfilterItem 35 7" xfId="18685"/>
    <cellStyle name="SAPBEXfilterItem 35 8" xfId="20667"/>
    <cellStyle name="SAPBEXfilterItem 35 9" xfId="23228"/>
    <cellStyle name="SAPBEXfilterItem 36" xfId="4253"/>
    <cellStyle name="SAPBEXfilterItem 36 2" xfId="6791"/>
    <cellStyle name="SAPBEXfilterItem 36 3" xfId="9794"/>
    <cellStyle name="SAPBEXfilterItem 36 4" xfId="11142"/>
    <cellStyle name="SAPBEXfilterItem 36 5" xfId="13538"/>
    <cellStyle name="SAPBEXfilterItem 36 6" xfId="16870"/>
    <cellStyle name="SAPBEXfilterItem 36 7" xfId="18234"/>
    <cellStyle name="SAPBEXfilterItem 36 8" xfId="21566"/>
    <cellStyle name="SAPBEXfilterItem 36 9" xfId="22815"/>
    <cellStyle name="SAPBEXfilterItem 37" xfId="4296"/>
    <cellStyle name="SAPBEXfilterItem 37 2" xfId="6834"/>
    <cellStyle name="SAPBEXfilterItem 37 3" xfId="8386"/>
    <cellStyle name="SAPBEXfilterItem 37 4" xfId="8172"/>
    <cellStyle name="SAPBEXfilterItem 37 5" xfId="14860"/>
    <cellStyle name="SAPBEXfilterItem 37 6" xfId="15780"/>
    <cellStyle name="SAPBEXfilterItem 37 7" xfId="19556"/>
    <cellStyle name="SAPBEXfilterItem 37 8" xfId="20476"/>
    <cellStyle name="SAPBEXfilterItem 37 9" xfId="24032"/>
    <cellStyle name="SAPBEXfilterItem 38" xfId="4339"/>
    <cellStyle name="SAPBEXfilterItem 38 2" xfId="6877"/>
    <cellStyle name="SAPBEXfilterItem 38 3" xfId="8423"/>
    <cellStyle name="SAPBEXfilterItem 38 4" xfId="11538"/>
    <cellStyle name="SAPBEXfilterItem 38 5" xfId="13970"/>
    <cellStyle name="SAPBEXfilterItem 38 6" xfId="16649"/>
    <cellStyle name="SAPBEXfilterItem 38 7" xfId="18666"/>
    <cellStyle name="SAPBEXfilterItem 38 8" xfId="21345"/>
    <cellStyle name="SAPBEXfilterItem 38 9" xfId="23212"/>
    <cellStyle name="SAPBEXfilterItem 39" xfId="4527"/>
    <cellStyle name="SAPBEXfilterItem 39 2" xfId="7065"/>
    <cellStyle name="SAPBEXfilterItem 39 3" xfId="8816"/>
    <cellStyle name="SAPBEXfilterItem 39 4" xfId="9278"/>
    <cellStyle name="SAPBEXfilterItem 39 5" xfId="12501"/>
    <cellStyle name="SAPBEXfilterItem 39 6" xfId="16231"/>
    <cellStyle name="SAPBEXfilterItem 39 7" xfId="17197"/>
    <cellStyle name="SAPBEXfilterItem 39 8" xfId="20927"/>
    <cellStyle name="SAPBEXfilterItem 39 9" xfId="21870"/>
    <cellStyle name="SAPBEXfilterItem 4" xfId="3050"/>
    <cellStyle name="SAPBEXfilterItem 4 2" xfId="5589"/>
    <cellStyle name="SAPBEXfilterItem 4 3" xfId="9963"/>
    <cellStyle name="SAPBEXfilterItem 4 4" xfId="10357"/>
    <cellStyle name="SAPBEXfilterItem 4 5" xfId="12679"/>
    <cellStyle name="SAPBEXfilterItem 4 6" xfId="16109"/>
    <cellStyle name="SAPBEXfilterItem 4 7" xfId="17375"/>
    <cellStyle name="SAPBEXfilterItem 4 8" xfId="20805"/>
    <cellStyle name="SAPBEXfilterItem 4 9" xfId="22028"/>
    <cellStyle name="SAPBEXfilterItem 40" xfId="4375"/>
    <cellStyle name="SAPBEXfilterItem 40 2" xfId="6913"/>
    <cellStyle name="SAPBEXfilterItem 40 3" xfId="9373"/>
    <cellStyle name="SAPBEXfilterItem 40 4" xfId="8826"/>
    <cellStyle name="SAPBEXfilterItem 40 5" xfId="12542"/>
    <cellStyle name="SAPBEXfilterItem 40 6" xfId="16024"/>
    <cellStyle name="SAPBEXfilterItem 40 7" xfId="17238"/>
    <cellStyle name="SAPBEXfilterItem 40 8" xfId="20720"/>
    <cellStyle name="SAPBEXfilterItem 40 9" xfId="21905"/>
    <cellStyle name="SAPBEXfilterItem 41" xfId="4363"/>
    <cellStyle name="SAPBEXfilterItem 41 2" xfId="6901"/>
    <cellStyle name="SAPBEXfilterItem 41 3" xfId="9951"/>
    <cellStyle name="SAPBEXfilterItem 41 4" xfId="10787"/>
    <cellStyle name="SAPBEXfilterItem 41 5" xfId="13144"/>
    <cellStyle name="SAPBEXfilterItem 41 6" xfId="16009"/>
    <cellStyle name="SAPBEXfilterItem 41 7" xfId="17840"/>
    <cellStyle name="SAPBEXfilterItem 41 8" xfId="20705"/>
    <cellStyle name="SAPBEXfilterItem 41 9" xfId="22458"/>
    <cellStyle name="SAPBEXfilterItem 42" xfId="4465"/>
    <cellStyle name="SAPBEXfilterItem 42 2" xfId="7003"/>
    <cellStyle name="SAPBEXfilterItem 42 3" xfId="8535"/>
    <cellStyle name="SAPBEXfilterItem 42 4" xfId="11495"/>
    <cellStyle name="SAPBEXfilterItem 42 5" xfId="13676"/>
    <cellStyle name="SAPBEXfilterItem 42 6" xfId="16696"/>
    <cellStyle name="SAPBEXfilterItem 42 7" xfId="18372"/>
    <cellStyle name="SAPBEXfilterItem 42 8" xfId="21392"/>
    <cellStyle name="SAPBEXfilterItem 42 9" xfId="22944"/>
    <cellStyle name="SAPBEXfilterItem 43" xfId="4553"/>
    <cellStyle name="SAPBEXfilterItem 43 2" xfId="7091"/>
    <cellStyle name="SAPBEXfilterItem 43 3" xfId="8603"/>
    <cellStyle name="SAPBEXfilterItem 43 4" xfId="10657"/>
    <cellStyle name="SAPBEXfilterItem 43 5" xfId="13006"/>
    <cellStyle name="SAPBEXfilterItem 43 6" xfId="16228"/>
    <cellStyle name="SAPBEXfilterItem 43 7" xfId="17702"/>
    <cellStyle name="SAPBEXfilterItem 43 8" xfId="20924"/>
    <cellStyle name="SAPBEXfilterItem 43 9" xfId="22330"/>
    <cellStyle name="SAPBEXfilterItem 44" xfId="4597"/>
    <cellStyle name="SAPBEXfilterItem 44 2" xfId="7135"/>
    <cellStyle name="SAPBEXfilterItem 44 3" xfId="9929"/>
    <cellStyle name="SAPBEXfilterItem 44 4" xfId="8971"/>
    <cellStyle name="SAPBEXfilterItem 44 5" xfId="14945"/>
    <cellStyle name="SAPBEXfilterItem 44 6" xfId="14213"/>
    <cellStyle name="SAPBEXfilterItem 44 7" xfId="19641"/>
    <cellStyle name="SAPBEXfilterItem 44 8" xfId="18909"/>
    <cellStyle name="SAPBEXfilterItem 44 9" xfId="24108"/>
    <cellStyle name="SAPBEXfilterItem 45" xfId="4640"/>
    <cellStyle name="SAPBEXfilterItem 45 2" xfId="7178"/>
    <cellStyle name="SAPBEXfilterItem 45 3" xfId="8865"/>
    <cellStyle name="SAPBEXfilterItem 45 4" xfId="10654"/>
    <cellStyle name="SAPBEXfilterItem 45 5" xfId="13003"/>
    <cellStyle name="SAPBEXfilterItem 45 6" xfId="15820"/>
    <cellStyle name="SAPBEXfilterItem 45 7" xfId="17699"/>
    <cellStyle name="SAPBEXfilterItem 45 8" xfId="20516"/>
    <cellStyle name="SAPBEXfilterItem 45 9" xfId="22327"/>
    <cellStyle name="SAPBEXfilterItem 46" xfId="4773"/>
    <cellStyle name="SAPBEXfilterItem 46 2" xfId="7311"/>
    <cellStyle name="SAPBEXfilterItem 46 3" xfId="10171"/>
    <cellStyle name="SAPBEXfilterItem 46 4" xfId="10457"/>
    <cellStyle name="SAPBEXfilterItem 46 5" xfId="12789"/>
    <cellStyle name="SAPBEXfilterItem 46 6" xfId="16584"/>
    <cellStyle name="SAPBEXfilterItem 46 7" xfId="17485"/>
    <cellStyle name="SAPBEXfilterItem 46 8" xfId="21280"/>
    <cellStyle name="SAPBEXfilterItem 46 9" xfId="22128"/>
    <cellStyle name="SAPBEXfilterItem 47" xfId="4721"/>
    <cellStyle name="SAPBEXfilterItem 47 2" xfId="7259"/>
    <cellStyle name="SAPBEXfilterItem 47 3" xfId="8808"/>
    <cellStyle name="SAPBEXfilterItem 47 4" xfId="11587"/>
    <cellStyle name="SAPBEXfilterItem 47 5" xfId="14024"/>
    <cellStyle name="SAPBEXfilterItem 47 6" xfId="15671"/>
    <cellStyle name="SAPBEXfilterItem 47 7" xfId="18720"/>
    <cellStyle name="SAPBEXfilterItem 47 8" xfId="20367"/>
    <cellStyle name="SAPBEXfilterItem 47 9" xfId="23261"/>
    <cellStyle name="SAPBEXfilterItem 48" xfId="4725"/>
    <cellStyle name="SAPBEXfilterItem 48 2" xfId="7263"/>
    <cellStyle name="SAPBEXfilterItem 48 3" xfId="8989"/>
    <cellStyle name="SAPBEXfilterItem 48 4" xfId="9569"/>
    <cellStyle name="SAPBEXfilterItem 48 5" xfId="12390"/>
    <cellStyle name="SAPBEXfilterItem 48 6" xfId="16347"/>
    <cellStyle name="SAPBEXfilterItem 48 7" xfId="17086"/>
    <cellStyle name="SAPBEXfilterItem 48 8" xfId="21043"/>
    <cellStyle name="SAPBEXfilterItem 48 9" xfId="21775"/>
    <cellStyle name="SAPBEXfilterItem 49" xfId="4927"/>
    <cellStyle name="SAPBEXfilterItem 49 2" xfId="7465"/>
    <cellStyle name="SAPBEXfilterItem 49 3" xfId="8483"/>
    <cellStyle name="SAPBEXfilterItem 49 4" xfId="11783"/>
    <cellStyle name="SAPBEXfilterItem 49 5" xfId="14237"/>
    <cellStyle name="SAPBEXfilterItem 49 6" xfId="15985"/>
    <cellStyle name="SAPBEXfilterItem 49 7" xfId="18933"/>
    <cellStyle name="SAPBEXfilterItem 49 8" xfId="20681"/>
    <cellStyle name="SAPBEXfilterItem 49 9" xfId="23457"/>
    <cellStyle name="SAPBEXfilterItem 5" xfId="3036"/>
    <cellStyle name="SAPBEXfilterItem 5 2" xfId="5575"/>
    <cellStyle name="SAPBEXfilterItem 5 3" xfId="9901"/>
    <cellStyle name="SAPBEXfilterItem 5 4" xfId="11655"/>
    <cellStyle name="SAPBEXfilterItem 5 5" xfId="13804"/>
    <cellStyle name="SAPBEXfilterItem 5 6" xfId="15061"/>
    <cellStyle name="SAPBEXfilterItem 5 7" xfId="18500"/>
    <cellStyle name="SAPBEXfilterItem 5 8" xfId="19757"/>
    <cellStyle name="SAPBEXfilterItem 5 9" xfId="23063"/>
    <cellStyle name="SAPBEXfilterItem 50" xfId="4777"/>
    <cellStyle name="SAPBEXfilterItem 50 2" xfId="7315"/>
    <cellStyle name="SAPBEXfilterItem 50 3" xfId="9308"/>
    <cellStyle name="SAPBEXfilterItem 50 4" xfId="9912"/>
    <cellStyle name="SAPBEXfilterItem 50 5" xfId="12371"/>
    <cellStyle name="SAPBEXfilterItem 50 6" xfId="16942"/>
    <cellStyle name="SAPBEXfilterItem 50 7" xfId="17067"/>
    <cellStyle name="SAPBEXfilterItem 50 8" xfId="21638"/>
    <cellStyle name="SAPBEXfilterItem 50 9" xfId="21756"/>
    <cellStyle name="SAPBEXfilterItem 51" xfId="4757"/>
    <cellStyle name="SAPBEXfilterItem 51 2" xfId="7295"/>
    <cellStyle name="SAPBEXfilterItem 51 3" xfId="9586"/>
    <cellStyle name="SAPBEXfilterItem 51 4" xfId="11057"/>
    <cellStyle name="SAPBEXfilterItem 51 5" xfId="13443"/>
    <cellStyle name="SAPBEXfilterItem 51 6" xfId="15201"/>
    <cellStyle name="SAPBEXfilterItem 51 7" xfId="18139"/>
    <cellStyle name="SAPBEXfilterItem 51 8" xfId="19897"/>
    <cellStyle name="SAPBEXfilterItem 51 9" xfId="22730"/>
    <cellStyle name="SAPBEXfilterItem 52" xfId="4696"/>
    <cellStyle name="SAPBEXfilterItem 52 2" xfId="7234"/>
    <cellStyle name="SAPBEXfilterItem 52 3" xfId="8725"/>
    <cellStyle name="SAPBEXfilterItem 52 4" xfId="12024"/>
    <cellStyle name="SAPBEXfilterItem 52 5" xfId="14214"/>
    <cellStyle name="SAPBEXfilterItem 52 6" xfId="12531"/>
    <cellStyle name="SAPBEXfilterItem 52 7" xfId="18910"/>
    <cellStyle name="SAPBEXfilterItem 52 8" xfId="17227"/>
    <cellStyle name="SAPBEXfilterItem 52 9" xfId="23436"/>
    <cellStyle name="SAPBEXfilterItem 53" xfId="4956"/>
    <cellStyle name="SAPBEXfilterItem 53 2" xfId="7494"/>
    <cellStyle name="SAPBEXfilterItem 53 3" xfId="8690"/>
    <cellStyle name="SAPBEXfilterItem 53 4" xfId="11928"/>
    <cellStyle name="SAPBEXfilterItem 53 5" xfId="14401"/>
    <cellStyle name="SAPBEXfilterItem 53 6" xfId="15910"/>
    <cellStyle name="SAPBEXfilterItem 53 7" xfId="19097"/>
    <cellStyle name="SAPBEXfilterItem 53 8" xfId="20606"/>
    <cellStyle name="SAPBEXfilterItem 53 9" xfId="23603"/>
    <cellStyle name="SAPBEXfilterItem 54" xfId="4990"/>
    <cellStyle name="SAPBEXfilterItem 54 2" xfId="7528"/>
    <cellStyle name="SAPBEXfilterItem 54 3" xfId="9562"/>
    <cellStyle name="SAPBEXfilterItem 54 4" xfId="10501"/>
    <cellStyle name="SAPBEXfilterItem 54 5" xfId="12839"/>
    <cellStyle name="SAPBEXfilterItem 54 6" xfId="15504"/>
    <cellStyle name="SAPBEXfilterItem 54 7" xfId="17535"/>
    <cellStyle name="SAPBEXfilterItem 54 8" xfId="20200"/>
    <cellStyle name="SAPBEXfilterItem 54 9" xfId="22172"/>
    <cellStyle name="SAPBEXfilterItem 55" xfId="5028"/>
    <cellStyle name="SAPBEXfilterItem 55 2" xfId="7566"/>
    <cellStyle name="SAPBEXfilterItem 55 3" xfId="9326"/>
    <cellStyle name="SAPBEXfilterItem 55 4" xfId="10548"/>
    <cellStyle name="SAPBEXfilterItem 55 5" xfId="12891"/>
    <cellStyle name="SAPBEXfilterItem 55 6" xfId="16390"/>
    <cellStyle name="SAPBEXfilterItem 55 7" xfId="17587"/>
    <cellStyle name="SAPBEXfilterItem 55 8" xfId="21086"/>
    <cellStyle name="SAPBEXfilterItem 55 9" xfId="22219"/>
    <cellStyle name="SAPBEXfilterItem 56" xfId="5137"/>
    <cellStyle name="SAPBEXfilterItem 56 2" xfId="7675"/>
    <cellStyle name="SAPBEXfilterItem 56 3" xfId="9031"/>
    <cellStyle name="SAPBEXfilterItem 56 4" xfId="10854"/>
    <cellStyle name="SAPBEXfilterItem 56 5" xfId="13219"/>
    <cellStyle name="SAPBEXfilterItem 56 6" xfId="16073"/>
    <cellStyle name="SAPBEXfilterItem 56 7" xfId="17915"/>
    <cellStyle name="SAPBEXfilterItem 56 8" xfId="20769"/>
    <cellStyle name="SAPBEXfilterItem 56 9" xfId="22525"/>
    <cellStyle name="SAPBEXfilterItem 57" xfId="5206"/>
    <cellStyle name="SAPBEXfilterItem 57 2" xfId="7745"/>
    <cellStyle name="SAPBEXfilterItem 57 3" xfId="8201"/>
    <cellStyle name="SAPBEXfilterItem 57 4" xfId="12037"/>
    <cellStyle name="SAPBEXfilterItem 57 5" xfId="14519"/>
    <cellStyle name="SAPBEXfilterItem 57 6" xfId="16986"/>
    <cellStyle name="SAPBEXfilterItem 57 7" xfId="19215"/>
    <cellStyle name="SAPBEXfilterItem 57 8" xfId="21682"/>
    <cellStyle name="SAPBEXfilterItem 57 9" xfId="23712"/>
    <cellStyle name="SAPBEXfilterItem 58" xfId="5237"/>
    <cellStyle name="SAPBEXfilterItem 58 2" xfId="9266"/>
    <cellStyle name="SAPBEXfilterItem 58 3" xfId="11784"/>
    <cellStyle name="SAPBEXfilterItem 58 4" xfId="14238"/>
    <cellStyle name="SAPBEXfilterItem 58 5" xfId="16646"/>
    <cellStyle name="SAPBEXfilterItem 58 6" xfId="18934"/>
    <cellStyle name="SAPBEXfilterItem 58 7" xfId="21342"/>
    <cellStyle name="SAPBEXfilterItem 58 8" xfId="23458"/>
    <cellStyle name="SAPBEXfilterItem 59" xfId="10233"/>
    <cellStyle name="SAPBEXfilterItem 6" xfId="3156"/>
    <cellStyle name="SAPBEXfilterItem 6 2" xfId="5694"/>
    <cellStyle name="SAPBEXfilterItem 6 3" xfId="9903"/>
    <cellStyle name="SAPBEXfilterItem 6 4" xfId="12106"/>
    <cellStyle name="SAPBEXfilterItem 6 5" xfId="14588"/>
    <cellStyle name="SAPBEXfilterItem 6 6" xfId="16914"/>
    <cellStyle name="SAPBEXfilterItem 6 7" xfId="19284"/>
    <cellStyle name="SAPBEXfilterItem 6 8" xfId="21610"/>
    <cellStyle name="SAPBEXfilterItem 6 9" xfId="23780"/>
    <cellStyle name="SAPBEXfilterItem 60" xfId="11046"/>
    <cellStyle name="SAPBEXfilterItem 61" xfId="13430"/>
    <cellStyle name="SAPBEXfilterItem 62" xfId="16108"/>
    <cellStyle name="SAPBEXfilterItem 63" xfId="18126"/>
    <cellStyle name="SAPBEXfilterItem 64" xfId="20804"/>
    <cellStyle name="SAPBEXfilterItem 65" xfId="22719"/>
    <cellStyle name="SAPBEXfilterItem 7" xfId="3199"/>
    <cellStyle name="SAPBEXfilterItem 7 2" xfId="5737"/>
    <cellStyle name="SAPBEXfilterItem 7 3" xfId="8380"/>
    <cellStyle name="SAPBEXfilterItem 7 4" xfId="11369"/>
    <cellStyle name="SAPBEXfilterItem 7 5" xfId="13783"/>
    <cellStyle name="SAPBEXfilterItem 7 6" xfId="15400"/>
    <cellStyle name="SAPBEXfilterItem 7 7" xfId="18479"/>
    <cellStyle name="SAPBEXfilterItem 7 8" xfId="20096"/>
    <cellStyle name="SAPBEXfilterItem 7 9" xfId="23043"/>
    <cellStyle name="SAPBEXfilterItem 8" xfId="3242"/>
    <cellStyle name="SAPBEXfilterItem 8 2" xfId="5780"/>
    <cellStyle name="SAPBEXfilterItem 8 3" xfId="8212"/>
    <cellStyle name="SAPBEXfilterItem 8 4" xfId="10368"/>
    <cellStyle name="SAPBEXfilterItem 8 5" xfId="12690"/>
    <cellStyle name="SAPBEXfilterItem 8 6" xfId="16279"/>
    <cellStyle name="SAPBEXfilterItem 8 7" xfId="17386"/>
    <cellStyle name="SAPBEXfilterItem 8 8" xfId="20975"/>
    <cellStyle name="SAPBEXfilterItem 8 9" xfId="22039"/>
    <cellStyle name="SAPBEXfilterItem 9" xfId="3285"/>
    <cellStyle name="SAPBEXfilterItem 9 2" xfId="5823"/>
    <cellStyle name="SAPBEXfilterItem 9 3" xfId="8793"/>
    <cellStyle name="SAPBEXfilterItem 9 4" xfId="10306"/>
    <cellStyle name="SAPBEXfilterItem 9 5" xfId="12621"/>
    <cellStyle name="SAPBEXfilterItem 9 6" xfId="16078"/>
    <cellStyle name="SAPBEXfilterItem 9 7" xfId="17317"/>
    <cellStyle name="SAPBEXfilterItem 9 8" xfId="20774"/>
    <cellStyle name="SAPBEXfilterItem 9 9" xfId="21976"/>
    <cellStyle name="SAPBEXfilterText" xfId="2957"/>
    <cellStyle name="SAPBEXfilterText 10" xfId="3333"/>
    <cellStyle name="SAPBEXfilterText 10 2" xfId="5871"/>
    <cellStyle name="SAPBEXfilterText 10 3" xfId="8441"/>
    <cellStyle name="SAPBEXfilterText 10 4" xfId="11804"/>
    <cellStyle name="SAPBEXfilterText 10 5" xfId="14261"/>
    <cellStyle name="SAPBEXfilterText 10 6" xfId="13135"/>
    <cellStyle name="SAPBEXfilterText 10 7" xfId="18957"/>
    <cellStyle name="SAPBEXfilterText 10 8" xfId="17831"/>
    <cellStyle name="SAPBEXfilterText 10 9" xfId="23479"/>
    <cellStyle name="SAPBEXfilterText 11" xfId="3512"/>
    <cellStyle name="SAPBEXfilterText 11 2" xfId="6050"/>
    <cellStyle name="SAPBEXfilterText 11 3" xfId="9550"/>
    <cellStyle name="SAPBEXfilterText 11 4" xfId="11530"/>
    <cellStyle name="SAPBEXfilterText 11 5" xfId="13962"/>
    <cellStyle name="SAPBEXfilterText 11 6" xfId="15278"/>
    <cellStyle name="SAPBEXfilterText 11 7" xfId="18658"/>
    <cellStyle name="SAPBEXfilterText 11 8" xfId="19974"/>
    <cellStyle name="SAPBEXfilterText 11 9" xfId="23204"/>
    <cellStyle name="SAPBEXfilterText 12" xfId="3364"/>
    <cellStyle name="SAPBEXfilterText 12 2" xfId="5902"/>
    <cellStyle name="SAPBEXfilterText 12 3" xfId="9345"/>
    <cellStyle name="SAPBEXfilterText 12 4" xfId="10761"/>
    <cellStyle name="SAPBEXfilterText 12 5" xfId="13116"/>
    <cellStyle name="SAPBEXfilterText 12 6" xfId="15050"/>
    <cellStyle name="SAPBEXfilterText 12 7" xfId="17812"/>
    <cellStyle name="SAPBEXfilterText 12 8" xfId="19746"/>
    <cellStyle name="SAPBEXfilterText 12 9" xfId="22433"/>
    <cellStyle name="SAPBEXfilterText 13" xfId="3352"/>
    <cellStyle name="SAPBEXfilterText 13 2" xfId="5890"/>
    <cellStyle name="SAPBEXfilterText 13 3" xfId="10058"/>
    <cellStyle name="SAPBEXfilterText 13 4" xfId="10713"/>
    <cellStyle name="SAPBEXfilterText 13 5" xfId="13190"/>
    <cellStyle name="SAPBEXfilterText 13 6" xfId="16792"/>
    <cellStyle name="SAPBEXfilterText 13 7" xfId="17886"/>
    <cellStyle name="SAPBEXfilterText 13 8" xfId="21488"/>
    <cellStyle name="SAPBEXfilterText 13 9" xfId="22498"/>
    <cellStyle name="SAPBEXfilterText 14" xfId="3587"/>
    <cellStyle name="SAPBEXfilterText 14 2" xfId="6125"/>
    <cellStyle name="SAPBEXfilterText 14 3" xfId="9492"/>
    <cellStyle name="SAPBEXfilterText 14 4" xfId="9814"/>
    <cellStyle name="SAPBEXfilterText 14 5" xfId="14944"/>
    <cellStyle name="SAPBEXfilterText 14 6" xfId="16820"/>
    <cellStyle name="SAPBEXfilterText 14 7" xfId="19640"/>
    <cellStyle name="SAPBEXfilterText 14 8" xfId="21516"/>
    <cellStyle name="SAPBEXfilterText 14 9" xfId="24107"/>
    <cellStyle name="SAPBEXfilterText 15" xfId="3483"/>
    <cellStyle name="SAPBEXfilterText 15 2" xfId="6021"/>
    <cellStyle name="SAPBEXfilterText 15 3" xfId="9288"/>
    <cellStyle name="SAPBEXfilterText 15 4" xfId="10430"/>
    <cellStyle name="SAPBEXfilterText 15 5" xfId="14506"/>
    <cellStyle name="SAPBEXfilterText 15 6" xfId="16206"/>
    <cellStyle name="SAPBEXfilterText 15 7" xfId="19202"/>
    <cellStyle name="SAPBEXfilterText 15 8" xfId="20902"/>
    <cellStyle name="SAPBEXfilterText 15 9" xfId="23701"/>
    <cellStyle name="SAPBEXfilterText 16" xfId="3478"/>
    <cellStyle name="SAPBEXfilterText 16 2" xfId="6016"/>
    <cellStyle name="SAPBEXfilterText 16 3" xfId="8344"/>
    <cellStyle name="SAPBEXfilterText 16 4" xfId="10619"/>
    <cellStyle name="SAPBEXfilterText 16 5" xfId="12967"/>
    <cellStyle name="SAPBEXfilterText 16 6" xfId="16456"/>
    <cellStyle name="SAPBEXfilterText 16 7" xfId="17663"/>
    <cellStyle name="SAPBEXfilterText 16 8" xfId="21152"/>
    <cellStyle name="SAPBEXfilterText 16 9" xfId="22292"/>
    <cellStyle name="SAPBEXfilterText 17" xfId="3538"/>
    <cellStyle name="SAPBEXfilterText 17 2" xfId="6076"/>
    <cellStyle name="SAPBEXfilterText 17 3" xfId="9804"/>
    <cellStyle name="SAPBEXfilterText 17 4" xfId="10879"/>
    <cellStyle name="SAPBEXfilterText 17 5" xfId="13246"/>
    <cellStyle name="SAPBEXfilterText 17 6" xfId="14321"/>
    <cellStyle name="SAPBEXfilterText 17 7" xfId="17942"/>
    <cellStyle name="SAPBEXfilterText 17 8" xfId="19017"/>
    <cellStyle name="SAPBEXfilterText 17 9" xfId="22550"/>
    <cellStyle name="SAPBEXfilterText 18" xfId="3699"/>
    <cellStyle name="SAPBEXfilterText 18 2" xfId="6237"/>
    <cellStyle name="SAPBEXfilterText 18 3" xfId="9989"/>
    <cellStyle name="SAPBEXfilterText 18 4" xfId="11523"/>
    <cellStyle name="SAPBEXfilterText 18 5" xfId="13952"/>
    <cellStyle name="SAPBEXfilterText 18 6" xfId="16350"/>
    <cellStyle name="SAPBEXfilterText 18 7" xfId="18648"/>
    <cellStyle name="SAPBEXfilterText 18 8" xfId="21046"/>
    <cellStyle name="SAPBEXfilterText 18 9" xfId="23197"/>
    <cellStyle name="SAPBEXfilterText 19" xfId="3662"/>
    <cellStyle name="SAPBEXfilterText 19 2" xfId="6200"/>
    <cellStyle name="SAPBEXfilterText 19 3" xfId="8952"/>
    <cellStyle name="SAPBEXfilterText 19 4" xfId="11585"/>
    <cellStyle name="SAPBEXfilterText 19 5" xfId="14022"/>
    <cellStyle name="SAPBEXfilterText 19 6" xfId="15921"/>
    <cellStyle name="SAPBEXfilterText 19 7" xfId="18718"/>
    <cellStyle name="SAPBEXfilterText 19 8" xfId="20617"/>
    <cellStyle name="SAPBEXfilterText 19 9" xfId="23259"/>
    <cellStyle name="SAPBEXfilterText 2" xfId="3076"/>
    <cellStyle name="SAPBEXfilterText 2 2" xfId="5614"/>
    <cellStyle name="SAPBEXfilterText 2 3" xfId="8164"/>
    <cellStyle name="SAPBEXfilterText 2 4" xfId="10523"/>
    <cellStyle name="SAPBEXfilterText 2 5" xfId="12864"/>
    <cellStyle name="SAPBEXfilterText 2 6" xfId="15375"/>
    <cellStyle name="SAPBEXfilterText 2 7" xfId="17560"/>
    <cellStyle name="SAPBEXfilterText 2 8" xfId="20071"/>
    <cellStyle name="SAPBEXfilterText 2 9" xfId="22194"/>
    <cellStyle name="SAPBEXfilterText 20" xfId="3761"/>
    <cellStyle name="SAPBEXfilterText 20 2" xfId="6299"/>
    <cellStyle name="SAPBEXfilterText 20 3" xfId="9274"/>
    <cellStyle name="SAPBEXfilterText 20 4" xfId="11680"/>
    <cellStyle name="SAPBEXfilterText 20 5" xfId="14127"/>
    <cellStyle name="SAPBEXfilterText 20 6" xfId="15901"/>
    <cellStyle name="SAPBEXfilterText 20 7" xfId="18823"/>
    <cellStyle name="SAPBEXfilterText 20 8" xfId="20597"/>
    <cellStyle name="SAPBEXfilterText 20 9" xfId="23354"/>
    <cellStyle name="SAPBEXfilterText 21" xfId="3724"/>
    <cellStyle name="SAPBEXfilterText 21 2" xfId="6262"/>
    <cellStyle name="SAPBEXfilterText 21 3" xfId="5476"/>
    <cellStyle name="SAPBEXfilterText 21 4" xfId="10571"/>
    <cellStyle name="SAPBEXfilterText 21 5" xfId="12916"/>
    <cellStyle name="SAPBEXfilterText 21 6" xfId="15567"/>
    <cellStyle name="SAPBEXfilterText 21 7" xfId="17612"/>
    <cellStyle name="SAPBEXfilterText 21 8" xfId="20263"/>
    <cellStyle name="SAPBEXfilterText 21 9" xfId="22243"/>
    <cellStyle name="SAPBEXfilterText 22" xfId="3532"/>
    <cellStyle name="SAPBEXfilterText 22 2" xfId="6070"/>
    <cellStyle name="SAPBEXfilterText 22 3" xfId="8697"/>
    <cellStyle name="SAPBEXfilterText 22 4" xfId="10823"/>
    <cellStyle name="SAPBEXfilterText 22 5" xfId="13186"/>
    <cellStyle name="SAPBEXfilterText 22 6" xfId="16330"/>
    <cellStyle name="SAPBEXfilterText 22 7" xfId="17882"/>
    <cellStyle name="SAPBEXfilterText 22 8" xfId="21026"/>
    <cellStyle name="SAPBEXfilterText 22 9" xfId="22494"/>
    <cellStyle name="SAPBEXfilterText 23" xfId="3725"/>
    <cellStyle name="SAPBEXfilterText 23 2" xfId="6263"/>
    <cellStyle name="SAPBEXfilterText 23 3" xfId="5461"/>
    <cellStyle name="SAPBEXfilterText 23 4" xfId="10784"/>
    <cellStyle name="SAPBEXfilterText 23 5" xfId="13140"/>
    <cellStyle name="SAPBEXfilterText 23 6" xfId="15896"/>
    <cellStyle name="SAPBEXfilterText 23 7" xfId="17836"/>
    <cellStyle name="SAPBEXfilterText 23 8" xfId="20592"/>
    <cellStyle name="SAPBEXfilterText 23 9" xfId="22455"/>
    <cellStyle name="SAPBEXfilterText 24" xfId="3873"/>
    <cellStyle name="SAPBEXfilterText 24 2" xfId="6411"/>
    <cellStyle name="SAPBEXfilterText 24 3" xfId="8219"/>
    <cellStyle name="SAPBEXfilterText 24 4" xfId="10176"/>
    <cellStyle name="SAPBEXfilterText 24 5" xfId="14951"/>
    <cellStyle name="SAPBEXfilterText 24 6" xfId="15156"/>
    <cellStyle name="SAPBEXfilterText 24 7" xfId="19647"/>
    <cellStyle name="SAPBEXfilterText 24 8" xfId="19852"/>
    <cellStyle name="SAPBEXfilterText 24 9" xfId="24113"/>
    <cellStyle name="SAPBEXfilterText 25" xfId="3753"/>
    <cellStyle name="SAPBEXfilterText 25 2" xfId="6291"/>
    <cellStyle name="SAPBEXfilterText 25 3" xfId="8922"/>
    <cellStyle name="SAPBEXfilterText 25 4" xfId="11504"/>
    <cellStyle name="SAPBEXfilterText 25 5" xfId="13931"/>
    <cellStyle name="SAPBEXfilterText 25 6" xfId="16384"/>
    <cellStyle name="SAPBEXfilterText 25 7" xfId="18627"/>
    <cellStyle name="SAPBEXfilterText 25 8" xfId="21080"/>
    <cellStyle name="SAPBEXfilterText 25 9" xfId="23178"/>
    <cellStyle name="SAPBEXfilterText 26" xfId="3687"/>
    <cellStyle name="SAPBEXfilterText 26 2" xfId="6225"/>
    <cellStyle name="SAPBEXfilterText 26 3" xfId="9617"/>
    <cellStyle name="SAPBEXfilterText 26 4" xfId="8998"/>
    <cellStyle name="SAPBEXfilterText 26 5" xfId="12511"/>
    <cellStyle name="SAPBEXfilterText 26 6" xfId="15601"/>
    <cellStyle name="SAPBEXfilterText 26 7" xfId="17207"/>
    <cellStyle name="SAPBEXfilterText 26 8" xfId="20297"/>
    <cellStyle name="SAPBEXfilterText 26 9" xfId="21878"/>
    <cellStyle name="SAPBEXfilterText 27" xfId="3896"/>
    <cellStyle name="SAPBEXfilterText 27 2" xfId="6434"/>
    <cellStyle name="SAPBEXfilterText 27 3" xfId="9750"/>
    <cellStyle name="SAPBEXfilterText 27 4" xfId="11824"/>
    <cellStyle name="SAPBEXfilterText 27 5" xfId="14281"/>
    <cellStyle name="SAPBEXfilterText 27 6" xfId="16975"/>
    <cellStyle name="SAPBEXfilterText 27 7" xfId="18977"/>
    <cellStyle name="SAPBEXfilterText 27 8" xfId="21671"/>
    <cellStyle name="SAPBEXfilterText 27 9" xfId="23499"/>
    <cellStyle name="SAPBEXfilterText 28" xfId="4021"/>
    <cellStyle name="SAPBEXfilterText 28 2" xfId="6559"/>
    <cellStyle name="SAPBEXfilterText 28 3" xfId="8075"/>
    <cellStyle name="SAPBEXfilterText 28 4" xfId="11601"/>
    <cellStyle name="SAPBEXfilterText 28 5" xfId="14039"/>
    <cellStyle name="SAPBEXfilterText 28 6" xfId="15892"/>
    <cellStyle name="SAPBEXfilterText 28 7" xfId="18735"/>
    <cellStyle name="SAPBEXfilterText 28 8" xfId="20588"/>
    <cellStyle name="SAPBEXfilterText 28 9" xfId="23275"/>
    <cellStyle name="SAPBEXfilterText 29" xfId="4097"/>
    <cellStyle name="SAPBEXfilterText 29 2" xfId="6635"/>
    <cellStyle name="SAPBEXfilterText 29 3" xfId="9616"/>
    <cellStyle name="SAPBEXfilterText 29 4" xfId="10897"/>
    <cellStyle name="SAPBEXfilterText 29 5" xfId="13266"/>
    <cellStyle name="SAPBEXfilterText 29 6" xfId="16730"/>
    <cellStyle name="SAPBEXfilterText 29 7" xfId="17962"/>
    <cellStyle name="SAPBEXfilterText 29 8" xfId="21426"/>
    <cellStyle name="SAPBEXfilterText 29 9" xfId="22568"/>
    <cellStyle name="SAPBEXfilterText 3" xfId="3119"/>
    <cellStyle name="SAPBEXfilterText 3 2" xfId="5657"/>
    <cellStyle name="SAPBEXfilterText 3 3" xfId="10071"/>
    <cellStyle name="SAPBEXfilterText 3 4" xfId="11011"/>
    <cellStyle name="SAPBEXfilterText 3 5" xfId="13388"/>
    <cellStyle name="SAPBEXfilterText 3 6" xfId="16961"/>
    <cellStyle name="SAPBEXfilterText 3 7" xfId="18084"/>
    <cellStyle name="SAPBEXfilterText 3 8" xfId="21657"/>
    <cellStyle name="SAPBEXfilterText 3 9" xfId="22684"/>
    <cellStyle name="SAPBEXfilterText 30" xfId="3830"/>
    <cellStyle name="SAPBEXfilterText 30 2" xfId="6368"/>
    <cellStyle name="SAPBEXfilterText 30 3" xfId="7973"/>
    <cellStyle name="SAPBEXfilterText 30 4" xfId="8123"/>
    <cellStyle name="SAPBEXfilterText 30 5" xfId="12543"/>
    <cellStyle name="SAPBEXfilterText 30 6" xfId="16648"/>
    <cellStyle name="SAPBEXfilterText 30 7" xfId="17239"/>
    <cellStyle name="SAPBEXfilterText 30 8" xfId="21344"/>
    <cellStyle name="SAPBEXfilterText 30 9" xfId="21906"/>
    <cellStyle name="SAPBEXfilterText 31" xfId="4004"/>
    <cellStyle name="SAPBEXfilterText 31 2" xfId="6542"/>
    <cellStyle name="SAPBEXfilterText 31 3" xfId="9049"/>
    <cellStyle name="SAPBEXfilterText 31 4" xfId="11206"/>
    <cellStyle name="SAPBEXfilterText 31 5" xfId="13608"/>
    <cellStyle name="SAPBEXfilterText 31 6" xfId="16477"/>
    <cellStyle name="SAPBEXfilterText 31 7" xfId="18304"/>
    <cellStyle name="SAPBEXfilterText 31 8" xfId="21173"/>
    <cellStyle name="SAPBEXfilterText 31 9" xfId="22881"/>
    <cellStyle name="SAPBEXfilterText 32" xfId="4090"/>
    <cellStyle name="SAPBEXfilterText 32 2" xfId="6628"/>
    <cellStyle name="SAPBEXfilterText 32 3" xfId="8508"/>
    <cellStyle name="SAPBEXfilterText 32 4" xfId="11764"/>
    <cellStyle name="SAPBEXfilterText 32 5" xfId="14216"/>
    <cellStyle name="SAPBEXfilterText 32 6" xfId="15697"/>
    <cellStyle name="SAPBEXfilterText 32 7" xfId="18912"/>
    <cellStyle name="SAPBEXfilterText 32 8" xfId="20393"/>
    <cellStyle name="SAPBEXfilterText 32 9" xfId="23438"/>
    <cellStyle name="SAPBEXfilterText 33" xfId="4125"/>
    <cellStyle name="SAPBEXfilterText 33 2" xfId="6663"/>
    <cellStyle name="SAPBEXfilterText 33 3" xfId="10170"/>
    <cellStyle name="SAPBEXfilterText 33 4" xfId="12296"/>
    <cellStyle name="SAPBEXfilterText 33 5" xfId="14312"/>
    <cellStyle name="SAPBEXfilterText 33 6" xfId="16425"/>
    <cellStyle name="SAPBEXfilterText 33 7" xfId="19008"/>
    <cellStyle name="SAPBEXfilterText 33 8" xfId="21121"/>
    <cellStyle name="SAPBEXfilterText 33 9" xfId="23526"/>
    <cellStyle name="SAPBEXfilterText 34" xfId="4169"/>
    <cellStyle name="SAPBEXfilterText 34 2" xfId="6707"/>
    <cellStyle name="SAPBEXfilterText 34 3" xfId="8350"/>
    <cellStyle name="SAPBEXfilterText 34 4" xfId="11970"/>
    <cellStyle name="SAPBEXfilterText 34 5" xfId="14447"/>
    <cellStyle name="SAPBEXfilterText 34 6" xfId="16978"/>
    <cellStyle name="SAPBEXfilterText 34 7" xfId="19143"/>
    <cellStyle name="SAPBEXfilterText 34 8" xfId="21674"/>
    <cellStyle name="SAPBEXfilterText 34 9" xfId="23645"/>
    <cellStyle name="SAPBEXfilterText 35" xfId="4211"/>
    <cellStyle name="SAPBEXfilterText 35 2" xfId="6749"/>
    <cellStyle name="SAPBEXfilterText 35 3" xfId="5438"/>
    <cellStyle name="SAPBEXfilterText 35 4" xfId="12080"/>
    <cellStyle name="SAPBEXfilterText 35 5" xfId="14560"/>
    <cellStyle name="SAPBEXfilterText 35 6" xfId="15467"/>
    <cellStyle name="SAPBEXfilterText 35 7" xfId="19256"/>
    <cellStyle name="SAPBEXfilterText 35 8" xfId="20163"/>
    <cellStyle name="SAPBEXfilterText 35 9" xfId="23752"/>
    <cellStyle name="SAPBEXfilterText 36" xfId="4258"/>
    <cellStyle name="SAPBEXfilterText 36 2" xfId="6796"/>
    <cellStyle name="SAPBEXfilterText 36 3" xfId="9649"/>
    <cellStyle name="SAPBEXfilterText 36 4" xfId="11606"/>
    <cellStyle name="SAPBEXfilterText 36 5" xfId="14044"/>
    <cellStyle name="SAPBEXfilterText 36 6" xfId="15975"/>
    <cellStyle name="SAPBEXfilterText 36 7" xfId="18740"/>
    <cellStyle name="SAPBEXfilterText 36 8" xfId="20671"/>
    <cellStyle name="SAPBEXfilterText 36 9" xfId="23280"/>
    <cellStyle name="SAPBEXfilterText 37" xfId="4301"/>
    <cellStyle name="SAPBEXfilterText 37 2" xfId="6839"/>
    <cellStyle name="SAPBEXfilterText 37 3" xfId="9422"/>
    <cellStyle name="SAPBEXfilterText 37 4" xfId="10415"/>
    <cellStyle name="SAPBEXfilterText 37 5" xfId="12740"/>
    <cellStyle name="SAPBEXfilterText 37 6" xfId="15805"/>
    <cellStyle name="SAPBEXfilterText 37 7" xfId="17436"/>
    <cellStyle name="SAPBEXfilterText 37 8" xfId="20501"/>
    <cellStyle name="SAPBEXfilterText 37 9" xfId="22086"/>
    <cellStyle name="SAPBEXfilterText 38" xfId="4344"/>
    <cellStyle name="SAPBEXfilterText 38 2" xfId="6882"/>
    <cellStyle name="SAPBEXfilterText 38 3" xfId="7794"/>
    <cellStyle name="SAPBEXfilterText 38 4" xfId="10488"/>
    <cellStyle name="SAPBEXfilterText 38 5" xfId="12823"/>
    <cellStyle name="SAPBEXfilterText 38 6" xfId="16035"/>
    <cellStyle name="SAPBEXfilterText 38 7" xfId="17519"/>
    <cellStyle name="SAPBEXfilterText 38 8" xfId="20731"/>
    <cellStyle name="SAPBEXfilterText 38 9" xfId="22158"/>
    <cellStyle name="SAPBEXfilterText 39" xfId="4526"/>
    <cellStyle name="SAPBEXfilterText 39 2" xfId="7064"/>
    <cellStyle name="SAPBEXfilterText 39 3" xfId="9072"/>
    <cellStyle name="SAPBEXfilterText 39 4" xfId="10349"/>
    <cellStyle name="SAPBEXfilterText 39 5" xfId="12671"/>
    <cellStyle name="SAPBEXfilterText 39 6" xfId="16538"/>
    <cellStyle name="SAPBEXfilterText 39 7" xfId="17367"/>
    <cellStyle name="SAPBEXfilterText 39 8" xfId="21234"/>
    <cellStyle name="SAPBEXfilterText 39 9" xfId="22020"/>
    <cellStyle name="SAPBEXfilterText 4" xfId="3051"/>
    <cellStyle name="SAPBEXfilterText 4 2" xfId="5590"/>
    <cellStyle name="SAPBEXfilterText 4 3" xfId="9795"/>
    <cellStyle name="SAPBEXfilterText 4 4" xfId="10665"/>
    <cellStyle name="SAPBEXfilterText 4 5" xfId="13014"/>
    <cellStyle name="SAPBEXfilterText 4 6" xfId="16747"/>
    <cellStyle name="SAPBEXfilterText 4 7" xfId="17710"/>
    <cellStyle name="SAPBEXfilterText 4 8" xfId="21443"/>
    <cellStyle name="SAPBEXfilterText 4 9" xfId="22338"/>
    <cellStyle name="SAPBEXfilterText 40" xfId="4106"/>
    <cellStyle name="SAPBEXfilterText 40 2" xfId="6644"/>
    <cellStyle name="SAPBEXfilterText 40 3" xfId="8106"/>
    <cellStyle name="SAPBEXfilterText 40 4" xfId="10487"/>
    <cellStyle name="SAPBEXfilterText 40 5" xfId="12822"/>
    <cellStyle name="SAPBEXfilterText 40 6" xfId="14865"/>
    <cellStyle name="SAPBEXfilterText 40 7" xfId="17518"/>
    <cellStyle name="SAPBEXfilterText 40 8" xfId="19561"/>
    <cellStyle name="SAPBEXfilterText 40 9" xfId="22157"/>
    <cellStyle name="SAPBEXfilterText 41" xfId="4563"/>
    <cellStyle name="SAPBEXfilterText 41 2" xfId="7101"/>
    <cellStyle name="SAPBEXfilterText 41 3" xfId="9611"/>
    <cellStyle name="SAPBEXfilterText 41 4" xfId="10337"/>
    <cellStyle name="SAPBEXfilterText 41 5" xfId="12656"/>
    <cellStyle name="SAPBEXfilterText 41 6" xfId="15882"/>
    <cellStyle name="SAPBEXfilterText 41 7" xfId="17352"/>
    <cellStyle name="SAPBEXfilterText 41 8" xfId="20578"/>
    <cellStyle name="SAPBEXfilterText 41 9" xfId="22008"/>
    <cellStyle name="SAPBEXfilterText 42" xfId="4202"/>
    <cellStyle name="SAPBEXfilterText 42 2" xfId="6740"/>
    <cellStyle name="SAPBEXfilterText 42 3" xfId="9606"/>
    <cellStyle name="SAPBEXfilterText 42 4" xfId="11701"/>
    <cellStyle name="SAPBEXfilterText 42 5" xfId="14150"/>
    <cellStyle name="SAPBEXfilterText 42 6" xfId="15751"/>
    <cellStyle name="SAPBEXfilterText 42 7" xfId="18846"/>
    <cellStyle name="SAPBEXfilterText 42 8" xfId="20447"/>
    <cellStyle name="SAPBEXfilterText 42 9" xfId="23375"/>
    <cellStyle name="SAPBEXfilterText 43" xfId="4493"/>
    <cellStyle name="SAPBEXfilterText 43 2" xfId="7031"/>
    <cellStyle name="SAPBEXfilterText 43 3" xfId="9271"/>
    <cellStyle name="SAPBEXfilterText 43 4" xfId="11044"/>
    <cellStyle name="SAPBEXfilterText 43 5" xfId="13428"/>
    <cellStyle name="SAPBEXfilterText 43 6" xfId="16116"/>
    <cellStyle name="SAPBEXfilterText 43 7" xfId="18124"/>
    <cellStyle name="SAPBEXfilterText 43 8" xfId="20812"/>
    <cellStyle name="SAPBEXfilterText 43 9" xfId="22717"/>
    <cellStyle name="SAPBEXfilterText 44" xfId="4602"/>
    <cellStyle name="SAPBEXfilterText 44 2" xfId="7140"/>
    <cellStyle name="SAPBEXfilterText 44 3" xfId="9575"/>
    <cellStyle name="SAPBEXfilterText 44 4" xfId="10316"/>
    <cellStyle name="SAPBEXfilterText 44 5" xfId="13672"/>
    <cellStyle name="SAPBEXfilterText 44 6" xfId="16920"/>
    <cellStyle name="SAPBEXfilterText 44 7" xfId="18368"/>
    <cellStyle name="SAPBEXfilterText 44 8" xfId="21616"/>
    <cellStyle name="SAPBEXfilterText 44 9" xfId="22940"/>
    <cellStyle name="SAPBEXfilterText 45" xfId="4645"/>
    <cellStyle name="SAPBEXfilterText 45 2" xfId="7183"/>
    <cellStyle name="SAPBEXfilterText 45 3" xfId="10197"/>
    <cellStyle name="SAPBEXfilterText 45 4" xfId="11059"/>
    <cellStyle name="SAPBEXfilterText 45 5" xfId="13446"/>
    <cellStyle name="SAPBEXfilterText 45 6" xfId="16372"/>
    <cellStyle name="SAPBEXfilterText 45 7" xfId="18142"/>
    <cellStyle name="SAPBEXfilterText 45 8" xfId="21068"/>
    <cellStyle name="SAPBEXfilterText 45 9" xfId="22732"/>
    <cellStyle name="SAPBEXfilterText 46" xfId="4769"/>
    <cellStyle name="SAPBEXfilterText 46 2" xfId="7307"/>
    <cellStyle name="SAPBEXfilterText 46 3" xfId="8107"/>
    <cellStyle name="SAPBEXfilterText 46 4" xfId="10694"/>
    <cellStyle name="SAPBEXfilterText 46 5" xfId="13046"/>
    <cellStyle name="SAPBEXfilterText 46 6" xfId="15450"/>
    <cellStyle name="SAPBEXfilterText 46 7" xfId="17742"/>
    <cellStyle name="SAPBEXfilterText 46 8" xfId="20146"/>
    <cellStyle name="SAPBEXfilterText 46 9" xfId="22367"/>
    <cellStyle name="SAPBEXfilterText 47" xfId="4732"/>
    <cellStyle name="SAPBEXfilterText 47 2" xfId="7270"/>
    <cellStyle name="SAPBEXfilterText 47 3" xfId="8284"/>
    <cellStyle name="SAPBEXfilterText 47 4" xfId="9868"/>
    <cellStyle name="SAPBEXfilterText 47 5" xfId="12486"/>
    <cellStyle name="SAPBEXfilterText 47 6" xfId="15988"/>
    <cellStyle name="SAPBEXfilterText 47 7" xfId="17182"/>
    <cellStyle name="SAPBEXfilterText 47 8" xfId="20684"/>
    <cellStyle name="SAPBEXfilterText 47 9" xfId="21859"/>
    <cellStyle name="SAPBEXfilterText 48" xfId="4535"/>
    <cellStyle name="SAPBEXfilterText 48 2" xfId="7073"/>
    <cellStyle name="SAPBEXfilterText 48 3" xfId="8458"/>
    <cellStyle name="SAPBEXfilterText 48 4" xfId="11126"/>
    <cellStyle name="SAPBEXfilterText 48 5" xfId="13521"/>
    <cellStyle name="SAPBEXfilterText 48 6" xfId="15368"/>
    <cellStyle name="SAPBEXfilterText 48 7" xfId="18217"/>
    <cellStyle name="SAPBEXfilterText 48 8" xfId="20064"/>
    <cellStyle name="SAPBEXfilterText 48 9" xfId="22799"/>
    <cellStyle name="SAPBEXfilterText 49" xfId="4926"/>
    <cellStyle name="SAPBEXfilterText 49 2" xfId="7464"/>
    <cellStyle name="SAPBEXfilterText 49 3" xfId="9092"/>
    <cellStyle name="SAPBEXfilterText 49 4" xfId="11578"/>
    <cellStyle name="SAPBEXfilterText 49 5" xfId="14015"/>
    <cellStyle name="SAPBEXfilterText 49 6" xfId="15668"/>
    <cellStyle name="SAPBEXfilterText 49 7" xfId="18711"/>
    <cellStyle name="SAPBEXfilterText 49 8" xfId="20364"/>
    <cellStyle name="SAPBEXfilterText 49 9" xfId="23252"/>
    <cellStyle name="SAPBEXfilterText 5" xfId="3039"/>
    <cellStyle name="SAPBEXfilterText 5 2" xfId="5578"/>
    <cellStyle name="SAPBEXfilterText 5 3" xfId="9290"/>
    <cellStyle name="SAPBEXfilterText 5 4" xfId="10900"/>
    <cellStyle name="SAPBEXfilterText 5 5" xfId="13269"/>
    <cellStyle name="SAPBEXfilterText 5 6" xfId="16682"/>
    <cellStyle name="SAPBEXfilterText 5 7" xfId="17965"/>
    <cellStyle name="SAPBEXfilterText 5 8" xfId="21378"/>
    <cellStyle name="SAPBEXfilterText 5 9" xfId="22571"/>
    <cellStyle name="SAPBEXfilterText 50" xfId="4706"/>
    <cellStyle name="SAPBEXfilterText 50 2" xfId="7244"/>
    <cellStyle name="SAPBEXfilterText 50 3" xfId="10001"/>
    <cellStyle name="SAPBEXfilterText 50 4" xfId="11580"/>
    <cellStyle name="SAPBEXfilterText 50 5" xfId="13761"/>
    <cellStyle name="SAPBEXfilterText 50 6" xfId="15638"/>
    <cellStyle name="SAPBEXfilterText 50 7" xfId="18457"/>
    <cellStyle name="SAPBEXfilterText 50 8" xfId="20334"/>
    <cellStyle name="SAPBEXfilterText 50 9" xfId="23023"/>
    <cellStyle name="SAPBEXfilterText 51" xfId="4521"/>
    <cellStyle name="SAPBEXfilterText 51 2" xfId="7059"/>
    <cellStyle name="SAPBEXfilterText 51 3" xfId="9346"/>
    <cellStyle name="SAPBEXfilterText 51 4" xfId="11916"/>
    <cellStyle name="SAPBEXfilterText 51 5" xfId="14388"/>
    <cellStyle name="SAPBEXfilterText 51 6" xfId="15839"/>
    <cellStyle name="SAPBEXfilterText 51 7" xfId="19084"/>
    <cellStyle name="SAPBEXfilterText 51 8" xfId="20535"/>
    <cellStyle name="SAPBEXfilterText 51 9" xfId="23591"/>
    <cellStyle name="SAPBEXfilterText 52" xfId="4492"/>
    <cellStyle name="SAPBEXfilterText 52 2" xfId="7030"/>
    <cellStyle name="SAPBEXfilterText 52 3" xfId="8890"/>
    <cellStyle name="SAPBEXfilterText 52 4" xfId="11446"/>
    <cellStyle name="SAPBEXfilterText 52 5" xfId="13626"/>
    <cellStyle name="SAPBEXfilterText 52 6" xfId="15126"/>
    <cellStyle name="SAPBEXfilterText 52 7" xfId="18322"/>
    <cellStyle name="SAPBEXfilterText 52 8" xfId="19822"/>
    <cellStyle name="SAPBEXfilterText 52 9" xfId="22898"/>
    <cellStyle name="SAPBEXfilterText 53" xfId="4952"/>
    <cellStyle name="SAPBEXfilterText 53 2" xfId="7490"/>
    <cellStyle name="SAPBEXfilterText 53 3" xfId="9109"/>
    <cellStyle name="SAPBEXfilterText 53 4" xfId="11248"/>
    <cellStyle name="SAPBEXfilterText 53 5" xfId="13653"/>
    <cellStyle name="SAPBEXfilterText 53 6" xfId="15040"/>
    <cellStyle name="SAPBEXfilterText 53 7" xfId="18349"/>
    <cellStyle name="SAPBEXfilterText 53 8" xfId="19736"/>
    <cellStyle name="SAPBEXfilterText 53 9" xfId="22922"/>
    <cellStyle name="SAPBEXfilterText 54" xfId="4994"/>
    <cellStyle name="SAPBEXfilterText 54 2" xfId="7532"/>
    <cellStyle name="SAPBEXfilterText 54 3" xfId="8655"/>
    <cellStyle name="SAPBEXfilterText 54 4" xfId="11389"/>
    <cellStyle name="SAPBEXfilterText 54 5" xfId="13548"/>
    <cellStyle name="SAPBEXfilterText 54 6" xfId="15234"/>
    <cellStyle name="SAPBEXfilterText 54 7" xfId="18244"/>
    <cellStyle name="SAPBEXfilterText 54 8" xfId="19930"/>
    <cellStyle name="SAPBEXfilterText 54 9" xfId="22825"/>
    <cellStyle name="SAPBEXfilterText 55" xfId="5031"/>
    <cellStyle name="SAPBEXfilterText 55 2" xfId="7569"/>
    <cellStyle name="SAPBEXfilterText 55 3" xfId="8140"/>
    <cellStyle name="SAPBEXfilterText 55 4" xfId="11897"/>
    <cellStyle name="SAPBEXfilterText 55 5" xfId="14366"/>
    <cellStyle name="SAPBEXfilterText 55 6" xfId="13035"/>
    <cellStyle name="SAPBEXfilterText 55 7" xfId="19062"/>
    <cellStyle name="SAPBEXfilterText 55 8" xfId="17731"/>
    <cellStyle name="SAPBEXfilterText 55 9" xfId="23572"/>
    <cellStyle name="SAPBEXfilterText 56" xfId="5138"/>
    <cellStyle name="SAPBEXfilterText 56 2" xfId="7676"/>
    <cellStyle name="SAPBEXfilterText 56 3" xfId="7996"/>
    <cellStyle name="SAPBEXfilterText 56 4" xfId="11317"/>
    <cellStyle name="SAPBEXfilterText 56 5" xfId="13726"/>
    <cellStyle name="SAPBEXfilterText 56 6" xfId="16329"/>
    <cellStyle name="SAPBEXfilterText 56 7" xfId="18422"/>
    <cellStyle name="SAPBEXfilterText 56 8" xfId="21025"/>
    <cellStyle name="SAPBEXfilterText 56 9" xfId="22991"/>
    <cellStyle name="SAPBEXfilterText 57" xfId="5207"/>
    <cellStyle name="SAPBEXfilterText 57 2" xfId="7746"/>
    <cellStyle name="SAPBEXfilterText 57 3" xfId="8190"/>
    <cellStyle name="SAPBEXfilterText 57 4" xfId="12252"/>
    <cellStyle name="SAPBEXfilterText 57 5" xfId="12423"/>
    <cellStyle name="SAPBEXfilterText 57 6" xfId="15135"/>
    <cellStyle name="SAPBEXfilterText 57 7" xfId="17119"/>
    <cellStyle name="SAPBEXfilterText 57 8" xfId="19831"/>
    <cellStyle name="SAPBEXfilterText 57 9" xfId="21803"/>
    <cellStyle name="SAPBEXfilterText 58" xfId="5230"/>
    <cellStyle name="SAPBEXfilterText 58 2" xfId="9190"/>
    <cellStyle name="SAPBEXfilterText 58 3" xfId="10629"/>
    <cellStyle name="SAPBEXfilterText 58 4" xfId="12978"/>
    <cellStyle name="SAPBEXfilterText 58 5" xfId="16634"/>
    <cellStyle name="SAPBEXfilterText 58 6" xfId="17674"/>
    <cellStyle name="SAPBEXfilterText 58 7" xfId="21330"/>
    <cellStyle name="SAPBEXfilterText 58 8" xfId="22302"/>
    <cellStyle name="SAPBEXfilterText 59" xfId="8375"/>
    <cellStyle name="SAPBEXfilterText 6" xfId="3161"/>
    <cellStyle name="SAPBEXfilterText 6 2" xfId="5699"/>
    <cellStyle name="SAPBEXfilterText 6 3" xfId="9315"/>
    <cellStyle name="SAPBEXfilterText 6 4" xfId="11566"/>
    <cellStyle name="SAPBEXfilterText 6 5" xfId="14002"/>
    <cellStyle name="SAPBEXfilterText 6 6" xfId="16189"/>
    <cellStyle name="SAPBEXfilterText 6 7" xfId="18698"/>
    <cellStyle name="SAPBEXfilterText 6 8" xfId="20885"/>
    <cellStyle name="SAPBEXfilterText 6 9" xfId="23240"/>
    <cellStyle name="SAPBEXfilterText 60" xfId="10464"/>
    <cellStyle name="SAPBEXfilterText 61" xfId="12796"/>
    <cellStyle name="SAPBEXfilterText 62" xfId="16744"/>
    <cellStyle name="SAPBEXfilterText 63" xfId="17492"/>
    <cellStyle name="SAPBEXfilterText 64" xfId="21440"/>
    <cellStyle name="SAPBEXfilterText 65" xfId="22135"/>
    <cellStyle name="SAPBEXfilterText 7" xfId="3204"/>
    <cellStyle name="SAPBEXfilterText 7 2" xfId="5742"/>
    <cellStyle name="SAPBEXfilterText 7 3" xfId="8280"/>
    <cellStyle name="SAPBEXfilterText 7 4" xfId="11211"/>
    <cellStyle name="SAPBEXfilterText 7 5" xfId="13613"/>
    <cellStyle name="SAPBEXfilterText 7 6" xfId="15952"/>
    <cellStyle name="SAPBEXfilterText 7 7" xfId="18309"/>
    <cellStyle name="SAPBEXfilterText 7 8" xfId="20648"/>
    <cellStyle name="SAPBEXfilterText 7 9" xfId="22886"/>
    <cellStyle name="SAPBEXfilterText 8" xfId="3247"/>
    <cellStyle name="SAPBEXfilterText 8 2" xfId="5785"/>
    <cellStyle name="SAPBEXfilterText 8 3" xfId="9025"/>
    <cellStyle name="SAPBEXfilterText 8 4" xfId="11178"/>
    <cellStyle name="SAPBEXfilterText 8 5" xfId="13576"/>
    <cellStyle name="SAPBEXfilterText 8 6" xfId="16827"/>
    <cellStyle name="SAPBEXfilterText 8 7" xfId="18272"/>
    <cellStyle name="SAPBEXfilterText 8 8" xfId="21523"/>
    <cellStyle name="SAPBEXfilterText 8 9" xfId="22851"/>
    <cellStyle name="SAPBEXfilterText 9" xfId="3290"/>
    <cellStyle name="SAPBEXfilterText 9 2" xfId="5828"/>
    <cellStyle name="SAPBEXfilterText 9 3" xfId="8028"/>
    <cellStyle name="SAPBEXfilterText 9 4" xfId="11458"/>
    <cellStyle name="SAPBEXfilterText 9 5" xfId="13880"/>
    <cellStyle name="SAPBEXfilterText 9 6" xfId="15230"/>
    <cellStyle name="SAPBEXfilterText 9 7" xfId="18576"/>
    <cellStyle name="SAPBEXfilterText 9 8" xfId="19926"/>
    <cellStyle name="SAPBEXfilterText 9 9" xfId="23133"/>
    <cellStyle name="SAPBEXformats" xfId="2958"/>
    <cellStyle name="SAPBEXformats 10" xfId="3329"/>
    <cellStyle name="SAPBEXformats 10 2" xfId="5867"/>
    <cellStyle name="SAPBEXformats 10 3" xfId="8699"/>
    <cellStyle name="SAPBEXformats 10 4" xfId="11200"/>
    <cellStyle name="SAPBEXformats 10 5" xfId="13601"/>
    <cellStyle name="SAPBEXformats 10 6" xfId="15310"/>
    <cellStyle name="SAPBEXformats 10 7" xfId="18297"/>
    <cellStyle name="SAPBEXformats 10 8" xfId="20006"/>
    <cellStyle name="SAPBEXformats 10 9" xfId="22875"/>
    <cellStyle name="SAPBEXformats 11" xfId="3392"/>
    <cellStyle name="SAPBEXformats 11 2" xfId="5930"/>
    <cellStyle name="SAPBEXformats 11 3" xfId="8980"/>
    <cellStyle name="SAPBEXformats 11 4" xfId="10958"/>
    <cellStyle name="SAPBEXformats 11 5" xfId="12481"/>
    <cellStyle name="SAPBEXformats 11 6" xfId="16286"/>
    <cellStyle name="SAPBEXformats 11 7" xfId="17177"/>
    <cellStyle name="SAPBEXformats 11 8" xfId="20982"/>
    <cellStyle name="SAPBEXformats 11 9" xfId="21855"/>
    <cellStyle name="SAPBEXformats 12" xfId="3091"/>
    <cellStyle name="SAPBEXformats 12 2" xfId="5629"/>
    <cellStyle name="SAPBEXformats 12 3" xfId="9943"/>
    <cellStyle name="SAPBEXformats 12 4" xfId="11313"/>
    <cellStyle name="SAPBEXformats 12 5" xfId="13722"/>
    <cellStyle name="SAPBEXformats 12 6" xfId="13721"/>
    <cellStyle name="SAPBEXformats 12 7" xfId="18418"/>
    <cellStyle name="SAPBEXformats 12 8" xfId="18417"/>
    <cellStyle name="SAPBEXformats 12 9" xfId="22987"/>
    <cellStyle name="SAPBEXformats 13" xfId="3479"/>
    <cellStyle name="SAPBEXformats 13 2" xfId="6017"/>
    <cellStyle name="SAPBEXformats 13 3" xfId="8412"/>
    <cellStyle name="SAPBEXformats 13 4" xfId="11480"/>
    <cellStyle name="SAPBEXformats 13 5" xfId="13905"/>
    <cellStyle name="SAPBEXformats 13 6" xfId="16536"/>
    <cellStyle name="SAPBEXformats 13 7" xfId="18601"/>
    <cellStyle name="SAPBEXformats 13 8" xfId="21232"/>
    <cellStyle name="SAPBEXformats 13 9" xfId="23155"/>
    <cellStyle name="SAPBEXformats 14" xfId="3584"/>
    <cellStyle name="SAPBEXformats 14 2" xfId="6122"/>
    <cellStyle name="SAPBEXformats 14 3" xfId="9731"/>
    <cellStyle name="SAPBEXformats 14 4" xfId="11633"/>
    <cellStyle name="SAPBEXformats 14 5" xfId="14076"/>
    <cellStyle name="SAPBEXformats 14 6" xfId="16972"/>
    <cellStyle name="SAPBEXformats 14 7" xfId="18772"/>
    <cellStyle name="SAPBEXformats 14 8" xfId="21668"/>
    <cellStyle name="SAPBEXformats 14 9" xfId="23308"/>
    <cellStyle name="SAPBEXformats 15" xfId="3581"/>
    <cellStyle name="SAPBEXformats 15 2" xfId="6119"/>
    <cellStyle name="SAPBEXformats 15 3" xfId="9621"/>
    <cellStyle name="SAPBEXformats 15 4" xfId="12183"/>
    <cellStyle name="SAPBEXformats 15 5" xfId="14667"/>
    <cellStyle name="SAPBEXformats 15 6" xfId="12630"/>
    <cellStyle name="SAPBEXformats 15 7" xfId="19363"/>
    <cellStyle name="SAPBEXformats 15 8" xfId="17326"/>
    <cellStyle name="SAPBEXformats 15 9" xfId="23857"/>
    <cellStyle name="SAPBEXformats 16" xfId="3600"/>
    <cellStyle name="SAPBEXformats 16 2" xfId="6138"/>
    <cellStyle name="SAPBEXformats 16 3" xfId="9909"/>
    <cellStyle name="SAPBEXformats 16 4" xfId="11887"/>
    <cellStyle name="SAPBEXformats 16 5" xfId="14354"/>
    <cellStyle name="SAPBEXformats 16 6" xfId="16047"/>
    <cellStyle name="SAPBEXformats 16 7" xfId="19050"/>
    <cellStyle name="SAPBEXformats 16 8" xfId="20743"/>
    <cellStyle name="SAPBEXformats 16 9" xfId="23563"/>
    <cellStyle name="SAPBEXformats 17" xfId="3781"/>
    <cellStyle name="SAPBEXformats 17 2" xfId="6319"/>
    <cellStyle name="SAPBEXformats 17 3" xfId="8022"/>
    <cellStyle name="SAPBEXformats 17 4" xfId="12305"/>
    <cellStyle name="SAPBEXformats 17 5" xfId="14528"/>
    <cellStyle name="SAPBEXformats 17 6" xfId="16520"/>
    <cellStyle name="SAPBEXformats 17 7" xfId="19224"/>
    <cellStyle name="SAPBEXformats 17 8" xfId="21216"/>
    <cellStyle name="SAPBEXformats 17 9" xfId="23721"/>
    <cellStyle name="SAPBEXformats 18" xfId="3803"/>
    <cellStyle name="SAPBEXformats 18 2" xfId="6341"/>
    <cellStyle name="SAPBEXformats 18 3" xfId="9208"/>
    <cellStyle name="SAPBEXformats 18 4" xfId="11025"/>
    <cellStyle name="SAPBEXformats 18 5" xfId="13406"/>
    <cellStyle name="SAPBEXformats 18 6" xfId="16688"/>
    <cellStyle name="SAPBEXformats 18 7" xfId="18102"/>
    <cellStyle name="SAPBEXformats 18 8" xfId="21384"/>
    <cellStyle name="SAPBEXformats 18 9" xfId="22698"/>
    <cellStyle name="SAPBEXformats 19" xfId="3832"/>
    <cellStyle name="SAPBEXformats 19 2" xfId="6370"/>
    <cellStyle name="SAPBEXformats 19 3" xfId="8521"/>
    <cellStyle name="SAPBEXformats 19 4" xfId="12116"/>
    <cellStyle name="SAPBEXformats 19 5" xfId="14402"/>
    <cellStyle name="SAPBEXformats 19 6" xfId="16814"/>
    <cellStyle name="SAPBEXformats 19 7" xfId="19098"/>
    <cellStyle name="SAPBEXformats 19 8" xfId="21510"/>
    <cellStyle name="SAPBEXformats 19 9" xfId="23604"/>
    <cellStyle name="SAPBEXformats 2" xfId="3077"/>
    <cellStyle name="SAPBEXformats 2 2" xfId="5615"/>
    <cellStyle name="SAPBEXformats 2 3" xfId="9624"/>
    <cellStyle name="SAPBEXformats 2 4" xfId="11821"/>
    <cellStyle name="SAPBEXformats 2 5" xfId="14278"/>
    <cellStyle name="SAPBEXformats 2 6" xfId="15275"/>
    <cellStyle name="SAPBEXformats 2 7" xfId="18974"/>
    <cellStyle name="SAPBEXformats 2 8" xfId="19971"/>
    <cellStyle name="SAPBEXformats 2 9" xfId="23496"/>
    <cellStyle name="SAPBEXformats 20" xfId="3836"/>
    <cellStyle name="SAPBEXformats 20 2" xfId="6374"/>
    <cellStyle name="SAPBEXformats 20 3" xfId="8917"/>
    <cellStyle name="SAPBEXformats 20 4" xfId="10886"/>
    <cellStyle name="SAPBEXformats 20 5" xfId="13253"/>
    <cellStyle name="SAPBEXformats 20 6" xfId="15597"/>
    <cellStyle name="SAPBEXformats 20 7" xfId="17949"/>
    <cellStyle name="SAPBEXformats 20 8" xfId="20293"/>
    <cellStyle name="SAPBEXformats 20 9" xfId="22557"/>
    <cellStyle name="SAPBEXformats 21" xfId="3868"/>
    <cellStyle name="SAPBEXformats 21 2" xfId="6406"/>
    <cellStyle name="SAPBEXformats 21 3" xfId="8392"/>
    <cellStyle name="SAPBEXformats 21 4" xfId="11374"/>
    <cellStyle name="SAPBEXformats 21 5" xfId="13788"/>
    <cellStyle name="SAPBEXformats 21 6" xfId="14850"/>
    <cellStyle name="SAPBEXformats 21 7" xfId="18484"/>
    <cellStyle name="SAPBEXformats 21 8" xfId="19546"/>
    <cellStyle name="SAPBEXformats 21 9" xfId="23048"/>
    <cellStyle name="SAPBEXformats 22" xfId="4095"/>
    <cellStyle name="SAPBEXformats 22 2" xfId="6633"/>
    <cellStyle name="SAPBEXformats 22 3" xfId="8734"/>
    <cellStyle name="SAPBEXformats 22 4" xfId="9174"/>
    <cellStyle name="SAPBEXformats 22 5" xfId="14598"/>
    <cellStyle name="SAPBEXformats 22 6" xfId="14968"/>
    <cellStyle name="SAPBEXformats 22 7" xfId="19294"/>
    <cellStyle name="SAPBEXformats 22 8" xfId="19664"/>
    <cellStyle name="SAPBEXformats 22 9" xfId="23790"/>
    <cellStyle name="SAPBEXformats 23" xfId="3722"/>
    <cellStyle name="SAPBEXformats 23 2" xfId="6260"/>
    <cellStyle name="SAPBEXformats 23 3" xfId="9532"/>
    <cellStyle name="SAPBEXformats 23 4" xfId="10840"/>
    <cellStyle name="SAPBEXformats 23 5" xfId="13205"/>
    <cellStyle name="SAPBEXformats 23 6" xfId="15366"/>
    <cellStyle name="SAPBEXformats 23 7" xfId="17901"/>
    <cellStyle name="SAPBEXformats 23 8" xfId="20062"/>
    <cellStyle name="SAPBEXformats 23 9" xfId="22511"/>
    <cellStyle name="SAPBEXformats 24" xfId="3971"/>
    <cellStyle name="SAPBEXformats 24 2" xfId="6509"/>
    <cellStyle name="SAPBEXformats 24 3" xfId="8620"/>
    <cellStyle name="SAPBEXformats 24 4" xfId="10503"/>
    <cellStyle name="SAPBEXformats 24 5" xfId="12841"/>
    <cellStyle name="SAPBEXformats 24 6" xfId="14961"/>
    <cellStyle name="SAPBEXformats 24 7" xfId="17537"/>
    <cellStyle name="SAPBEXformats 24 8" xfId="19657"/>
    <cellStyle name="SAPBEXformats 24 9" xfId="22174"/>
    <cellStyle name="SAPBEXformats 25" xfId="4010"/>
    <cellStyle name="SAPBEXformats 25 2" xfId="6548"/>
    <cellStyle name="SAPBEXformats 25 3" xfId="9676"/>
    <cellStyle name="SAPBEXformats 25 4" xfId="10849"/>
    <cellStyle name="SAPBEXformats 25 5" xfId="13214"/>
    <cellStyle name="SAPBEXformats 25 6" xfId="12496"/>
    <cellStyle name="SAPBEXformats 25 7" xfId="17910"/>
    <cellStyle name="SAPBEXformats 25 8" xfId="17192"/>
    <cellStyle name="SAPBEXformats 25 9" xfId="22520"/>
    <cellStyle name="SAPBEXformats 26" xfId="4130"/>
    <cellStyle name="SAPBEXformats 26 2" xfId="6668"/>
    <cellStyle name="SAPBEXformats 26 3" xfId="9293"/>
    <cellStyle name="SAPBEXformats 26 4" xfId="11712"/>
    <cellStyle name="SAPBEXformats 26 5" xfId="14161"/>
    <cellStyle name="SAPBEXformats 26 6" xfId="16876"/>
    <cellStyle name="SAPBEXformats 26 7" xfId="18857"/>
    <cellStyle name="SAPBEXformats 26 8" xfId="21572"/>
    <cellStyle name="SAPBEXformats 26 9" xfId="23386"/>
    <cellStyle name="SAPBEXformats 27" xfId="4071"/>
    <cellStyle name="SAPBEXformats 27 2" xfId="6609"/>
    <cellStyle name="SAPBEXformats 27 3" xfId="9441"/>
    <cellStyle name="SAPBEXformats 27 4" xfId="11700"/>
    <cellStyle name="SAPBEXformats 27 5" xfId="14149"/>
    <cellStyle name="SAPBEXformats 27 6" xfId="15122"/>
    <cellStyle name="SAPBEXformats 27 7" xfId="18845"/>
    <cellStyle name="SAPBEXformats 27 8" xfId="19818"/>
    <cellStyle name="SAPBEXformats 27 9" xfId="23374"/>
    <cellStyle name="SAPBEXformats 28" xfId="4216"/>
    <cellStyle name="SAPBEXformats 28 2" xfId="6754"/>
    <cellStyle name="SAPBEXformats 28 3" xfId="8851"/>
    <cellStyle name="SAPBEXformats 28 4" xfId="8373"/>
    <cellStyle name="SAPBEXformats 28 5" xfId="14929"/>
    <cellStyle name="SAPBEXformats 28 6" xfId="15386"/>
    <cellStyle name="SAPBEXformats 28 7" xfId="19625"/>
    <cellStyle name="SAPBEXformats 28 8" xfId="20082"/>
    <cellStyle name="SAPBEXformats 28 9" xfId="24092"/>
    <cellStyle name="SAPBEXformats 29" xfId="4254"/>
    <cellStyle name="SAPBEXformats 29 2" xfId="6792"/>
    <cellStyle name="SAPBEXformats 29 3" xfId="8825"/>
    <cellStyle name="SAPBEXformats 29 4" xfId="11628"/>
    <cellStyle name="SAPBEXformats 29 5" xfId="14071"/>
    <cellStyle name="SAPBEXformats 29 6" xfId="15838"/>
    <cellStyle name="SAPBEXformats 29 7" xfId="18767"/>
    <cellStyle name="SAPBEXformats 29 8" xfId="20534"/>
    <cellStyle name="SAPBEXformats 29 9" xfId="23303"/>
    <cellStyle name="SAPBEXformats 3" xfId="3104"/>
    <cellStyle name="SAPBEXformats 3 2" xfId="5642"/>
    <cellStyle name="SAPBEXformats 3 3" xfId="8882"/>
    <cellStyle name="SAPBEXformats 3 4" xfId="11052"/>
    <cellStyle name="SAPBEXformats 3 5" xfId="13437"/>
    <cellStyle name="SAPBEXformats 3 6" xfId="16031"/>
    <cellStyle name="SAPBEXformats 3 7" xfId="18133"/>
    <cellStyle name="SAPBEXformats 3 8" xfId="20727"/>
    <cellStyle name="SAPBEXformats 3 9" xfId="22725"/>
    <cellStyle name="SAPBEXformats 30" xfId="4297"/>
    <cellStyle name="SAPBEXformats 30 2" xfId="6835"/>
    <cellStyle name="SAPBEXformats 30 3" xfId="9805"/>
    <cellStyle name="SAPBEXformats 30 4" xfId="8818"/>
    <cellStyle name="SAPBEXformats 30 5" xfId="12382"/>
    <cellStyle name="SAPBEXformats 30 6" xfId="15902"/>
    <cellStyle name="SAPBEXformats 30 7" xfId="17078"/>
    <cellStyle name="SAPBEXformats 30 8" xfId="20598"/>
    <cellStyle name="SAPBEXformats 30 9" xfId="21767"/>
    <cellStyle name="SAPBEXformats 31" xfId="4340"/>
    <cellStyle name="SAPBEXformats 31 2" xfId="6878"/>
    <cellStyle name="SAPBEXformats 31 3" xfId="9107"/>
    <cellStyle name="SAPBEXformats 31 4" xfId="11008"/>
    <cellStyle name="SAPBEXformats 31 5" xfId="13384"/>
    <cellStyle name="SAPBEXformats 31 6" xfId="15705"/>
    <cellStyle name="SAPBEXformats 31 7" xfId="18080"/>
    <cellStyle name="SAPBEXformats 31 8" xfId="20401"/>
    <cellStyle name="SAPBEXformats 31 9" xfId="22681"/>
    <cellStyle name="SAPBEXformats 32" xfId="4524"/>
    <cellStyle name="SAPBEXformats 32 2" xfId="7062"/>
    <cellStyle name="SAPBEXformats 32 3" xfId="10002"/>
    <cellStyle name="SAPBEXformats 32 4" xfId="11322"/>
    <cellStyle name="SAPBEXformats 32 5" xfId="13731"/>
    <cellStyle name="SAPBEXformats 32 6" xfId="15932"/>
    <cellStyle name="SAPBEXformats 32 7" xfId="18427"/>
    <cellStyle name="SAPBEXformats 32 8" xfId="20628"/>
    <cellStyle name="SAPBEXformats 32 9" xfId="22996"/>
    <cellStyle name="SAPBEXformats 33" xfId="4223"/>
    <cellStyle name="SAPBEXformats 33 2" xfId="6761"/>
    <cellStyle name="SAPBEXformats 33 3" xfId="9303"/>
    <cellStyle name="SAPBEXformats 33 4" xfId="10652"/>
    <cellStyle name="SAPBEXformats 33 5" xfId="13001"/>
    <cellStyle name="SAPBEXformats 33 6" xfId="15608"/>
    <cellStyle name="SAPBEXformats 33 7" xfId="17697"/>
    <cellStyle name="SAPBEXformats 33 8" xfId="20304"/>
    <cellStyle name="SAPBEXformats 33 9" xfId="22325"/>
    <cellStyle name="SAPBEXformats 34" xfId="4561"/>
    <cellStyle name="SAPBEXformats 34 2" xfId="7099"/>
    <cellStyle name="SAPBEXformats 34 3" xfId="5504"/>
    <cellStyle name="SAPBEXformats 34 4" xfId="11733"/>
    <cellStyle name="SAPBEXformats 34 5" xfId="14184"/>
    <cellStyle name="SAPBEXformats 34 6" xfId="15933"/>
    <cellStyle name="SAPBEXformats 34 7" xfId="18880"/>
    <cellStyle name="SAPBEXformats 34 8" xfId="20629"/>
    <cellStyle name="SAPBEXformats 34 9" xfId="23407"/>
    <cellStyle name="SAPBEXformats 35" xfId="4244"/>
    <cellStyle name="SAPBEXformats 35 2" xfId="6782"/>
    <cellStyle name="SAPBEXformats 35 3" xfId="9875"/>
    <cellStyle name="SAPBEXformats 35 4" xfId="11645"/>
    <cellStyle name="SAPBEXformats 35 5" xfId="14089"/>
    <cellStyle name="SAPBEXformats 35 6" xfId="15490"/>
    <cellStyle name="SAPBEXformats 35 7" xfId="18785"/>
    <cellStyle name="SAPBEXformats 35 8" xfId="20186"/>
    <cellStyle name="SAPBEXformats 35 9" xfId="23320"/>
    <cellStyle name="SAPBEXformats 36" xfId="4497"/>
    <cellStyle name="SAPBEXformats 36 2" xfId="7035"/>
    <cellStyle name="SAPBEXformats 36 3" xfId="7716"/>
    <cellStyle name="SAPBEXformats 36 4" xfId="11668"/>
    <cellStyle name="SAPBEXformats 36 5" xfId="14115"/>
    <cellStyle name="SAPBEXformats 36 6" xfId="15417"/>
    <cellStyle name="SAPBEXformats 36 7" xfId="18811"/>
    <cellStyle name="SAPBEXformats 36 8" xfId="20113"/>
    <cellStyle name="SAPBEXformats 36 9" xfId="23343"/>
    <cellStyle name="SAPBEXformats 37" xfId="4598"/>
    <cellStyle name="SAPBEXformats 37 2" xfId="7136"/>
    <cellStyle name="SAPBEXformats 37 3" xfId="8812"/>
    <cellStyle name="SAPBEXformats 37 4" xfId="11168"/>
    <cellStyle name="SAPBEXformats 37 5" xfId="13564"/>
    <cellStyle name="SAPBEXformats 37 6" xfId="14979"/>
    <cellStyle name="SAPBEXformats 37 7" xfId="18260"/>
    <cellStyle name="SAPBEXformats 37 8" xfId="19675"/>
    <cellStyle name="SAPBEXformats 37 9" xfId="22841"/>
    <cellStyle name="SAPBEXformats 38" xfId="4618"/>
    <cellStyle name="SAPBEXformats 38 2" xfId="7156"/>
    <cellStyle name="SAPBEXformats 38 3" xfId="8234"/>
    <cellStyle name="SAPBEXformats 38 4" xfId="11820"/>
    <cellStyle name="SAPBEXformats 38 5" xfId="14277"/>
    <cellStyle name="SAPBEXformats 38 6" xfId="15046"/>
    <cellStyle name="SAPBEXformats 38 7" xfId="18973"/>
    <cellStyle name="SAPBEXformats 38 8" xfId="19742"/>
    <cellStyle name="SAPBEXformats 38 9" xfId="23495"/>
    <cellStyle name="SAPBEXformats 39" xfId="4722"/>
    <cellStyle name="SAPBEXformats 39 2" xfId="7260"/>
    <cellStyle name="SAPBEXformats 39 3" xfId="8244"/>
    <cellStyle name="SAPBEXformats 39 4" xfId="12204"/>
    <cellStyle name="SAPBEXformats 39 5" xfId="12422"/>
    <cellStyle name="SAPBEXformats 39 6" xfId="14708"/>
    <cellStyle name="SAPBEXformats 39 7" xfId="17118"/>
    <cellStyle name="SAPBEXformats 39 8" xfId="19404"/>
    <cellStyle name="SAPBEXformats 39 9" xfId="21802"/>
    <cellStyle name="SAPBEXformats 4" xfId="3052"/>
    <cellStyle name="SAPBEXformats 4 2" xfId="5591"/>
    <cellStyle name="SAPBEXformats 4 3" xfId="9391"/>
    <cellStyle name="SAPBEXformats 4 4" xfId="10476"/>
    <cellStyle name="SAPBEXformats 4 5" xfId="12810"/>
    <cellStyle name="SAPBEXformats 4 6" xfId="16727"/>
    <cellStyle name="SAPBEXformats 4 7" xfId="17506"/>
    <cellStyle name="SAPBEXformats 4 8" xfId="21423"/>
    <cellStyle name="SAPBEXformats 4 9" xfId="22146"/>
    <cellStyle name="SAPBEXformats 40" xfId="4644"/>
    <cellStyle name="SAPBEXformats 40 2" xfId="7182"/>
    <cellStyle name="SAPBEXformats 40 3" xfId="5434"/>
    <cellStyle name="SAPBEXformats 40 4" xfId="10418"/>
    <cellStyle name="SAPBEXformats 40 5" xfId="12743"/>
    <cellStyle name="SAPBEXformats 40 6" xfId="16746"/>
    <cellStyle name="SAPBEXformats 40 7" xfId="17439"/>
    <cellStyle name="SAPBEXformats 40 8" xfId="21442"/>
    <cellStyle name="SAPBEXformats 40 9" xfId="22089"/>
    <cellStyle name="SAPBEXformats 41" xfId="4924"/>
    <cellStyle name="SAPBEXformats 41 2" xfId="7462"/>
    <cellStyle name="SAPBEXformats 41 3" xfId="7954"/>
    <cellStyle name="SAPBEXformats 41 4" xfId="12262"/>
    <cellStyle name="SAPBEXformats 41 5" xfId="12356"/>
    <cellStyle name="SAPBEXformats 41 6" xfId="15836"/>
    <cellStyle name="SAPBEXformats 41 7" xfId="17052"/>
    <cellStyle name="SAPBEXformats 41 8" xfId="20532"/>
    <cellStyle name="SAPBEXformats 41 9" xfId="21743"/>
    <cellStyle name="SAPBEXformats 42" xfId="4739"/>
    <cellStyle name="SAPBEXformats 42 2" xfId="7277"/>
    <cellStyle name="SAPBEXformats 42 3" xfId="8728"/>
    <cellStyle name="SAPBEXformats 42 4" xfId="10599"/>
    <cellStyle name="SAPBEXformats 42 5" xfId="12947"/>
    <cellStyle name="SAPBEXformats 42 6" xfId="15562"/>
    <cellStyle name="SAPBEXformats 42 7" xfId="17643"/>
    <cellStyle name="SAPBEXformats 42 8" xfId="20258"/>
    <cellStyle name="SAPBEXformats 42 9" xfId="22272"/>
    <cellStyle name="SAPBEXformats 43" xfId="4962"/>
    <cellStyle name="SAPBEXformats 43 2" xfId="7500"/>
    <cellStyle name="SAPBEXformats 43 3" xfId="9927"/>
    <cellStyle name="SAPBEXformats 43 4" xfId="11750"/>
    <cellStyle name="SAPBEXformats 43 5" xfId="14201"/>
    <cellStyle name="SAPBEXformats 43 6" xfId="15202"/>
    <cellStyle name="SAPBEXformats 43 7" xfId="18897"/>
    <cellStyle name="SAPBEXformats 43 8" xfId="19898"/>
    <cellStyle name="SAPBEXformats 43 9" xfId="23424"/>
    <cellStyle name="SAPBEXformats 44" xfId="4919"/>
    <cellStyle name="SAPBEXformats 44 2" xfId="7457"/>
    <cellStyle name="SAPBEXformats 44 3" xfId="8776"/>
    <cellStyle name="SAPBEXformats 44 4" xfId="11715"/>
    <cellStyle name="SAPBEXformats 44 5" xfId="14165"/>
    <cellStyle name="SAPBEXformats 44 6" xfId="16224"/>
    <cellStyle name="SAPBEXformats 44 7" xfId="18861"/>
    <cellStyle name="SAPBEXformats 44 8" xfId="20920"/>
    <cellStyle name="SAPBEXformats 44 9" xfId="23389"/>
    <cellStyle name="SAPBEXformats 45" xfId="4897"/>
    <cellStyle name="SAPBEXformats 45 2" xfId="7435"/>
    <cellStyle name="SAPBEXformats 45 3" xfId="8026"/>
    <cellStyle name="SAPBEXformats 45 4" xfId="10416"/>
    <cellStyle name="SAPBEXformats 45 5" xfId="12741"/>
    <cellStyle name="SAPBEXformats 45 6" xfId="16949"/>
    <cellStyle name="SAPBEXformats 45 7" xfId="17437"/>
    <cellStyle name="SAPBEXformats 45 8" xfId="21645"/>
    <cellStyle name="SAPBEXformats 45 9" xfId="22087"/>
    <cellStyle name="SAPBEXformats 46" xfId="4991"/>
    <cellStyle name="SAPBEXformats 46 2" xfId="7529"/>
    <cellStyle name="SAPBEXformats 46 3" xfId="8809"/>
    <cellStyle name="SAPBEXformats 46 4" xfId="11109"/>
    <cellStyle name="SAPBEXformats 46 5" xfId="13503"/>
    <cellStyle name="SAPBEXformats 46 6" xfId="12403"/>
    <cellStyle name="SAPBEXformats 46 7" xfId="18199"/>
    <cellStyle name="SAPBEXformats 46 8" xfId="17099"/>
    <cellStyle name="SAPBEXformats 46 9" xfId="22782"/>
    <cellStyle name="SAPBEXformats 47" xfId="5029"/>
    <cellStyle name="SAPBEXformats 47 2" xfId="7567"/>
    <cellStyle name="SAPBEXformats 47 3" xfId="10208"/>
    <cellStyle name="SAPBEXformats 47 4" xfId="7960"/>
    <cellStyle name="SAPBEXformats 47 5" xfId="12441"/>
    <cellStyle name="SAPBEXformats 47 6" xfId="16606"/>
    <cellStyle name="SAPBEXformats 47 7" xfId="17137"/>
    <cellStyle name="SAPBEXformats 47 8" xfId="21302"/>
    <cellStyle name="SAPBEXformats 47 9" xfId="21820"/>
    <cellStyle name="SAPBEXformats 48" xfId="5139"/>
    <cellStyle name="SAPBEXformats 48 2" xfId="7677"/>
    <cellStyle name="SAPBEXformats 48 3" xfId="10165"/>
    <cellStyle name="SAPBEXformats 48 4" xfId="10810"/>
    <cellStyle name="SAPBEXformats 48 5" xfId="13172"/>
    <cellStyle name="SAPBEXformats 48 6" xfId="16899"/>
    <cellStyle name="SAPBEXformats 48 7" xfId="17868"/>
    <cellStyle name="SAPBEXformats 48 8" xfId="21595"/>
    <cellStyle name="SAPBEXformats 48 9" xfId="22481"/>
    <cellStyle name="SAPBEXformats 49" xfId="5208"/>
    <cellStyle name="SAPBEXformats 49 2" xfId="7747"/>
    <cellStyle name="SAPBEXformats 49 3" xfId="9305"/>
    <cellStyle name="SAPBEXformats 49 4" xfId="10785"/>
    <cellStyle name="SAPBEXformats 49 5" xfId="13141"/>
    <cellStyle name="SAPBEXformats 49 6" xfId="16766"/>
    <cellStyle name="SAPBEXformats 49 7" xfId="17837"/>
    <cellStyle name="SAPBEXformats 49 8" xfId="21462"/>
    <cellStyle name="SAPBEXformats 49 9" xfId="22456"/>
    <cellStyle name="SAPBEXformats 5" xfId="3038"/>
    <cellStyle name="SAPBEXformats 5 2" xfId="5577"/>
    <cellStyle name="SAPBEXformats 5 3" xfId="8352"/>
    <cellStyle name="SAPBEXformats 5 4" xfId="10630"/>
    <cellStyle name="SAPBEXformats 5 5" xfId="12979"/>
    <cellStyle name="SAPBEXformats 5 6" xfId="15799"/>
    <cellStyle name="SAPBEXformats 5 7" xfId="17675"/>
    <cellStyle name="SAPBEXformats 5 8" xfId="20495"/>
    <cellStyle name="SAPBEXformats 5 9" xfId="22303"/>
    <cellStyle name="SAPBEXformats 50" xfId="5172"/>
    <cellStyle name="SAPBEXformats 50 2" xfId="8912"/>
    <cellStyle name="SAPBEXformats 50 3" xfId="11924"/>
    <cellStyle name="SAPBEXformats 50 4" xfId="14397"/>
    <cellStyle name="SAPBEXformats 50 5" xfId="16298"/>
    <cellStyle name="SAPBEXformats 50 6" xfId="19093"/>
    <cellStyle name="SAPBEXformats 50 7" xfId="20994"/>
    <cellStyle name="SAPBEXformats 50 8" xfId="23599"/>
    <cellStyle name="SAPBEXformats 51" xfId="9544"/>
    <cellStyle name="SAPBEXformats 52" xfId="10420"/>
    <cellStyle name="SAPBEXformats 53" xfId="12745"/>
    <cellStyle name="SAPBEXformats 54" xfId="15647"/>
    <cellStyle name="SAPBEXformats 55" xfId="17441"/>
    <cellStyle name="SAPBEXformats 56" xfId="20343"/>
    <cellStyle name="SAPBEXformats 57" xfId="22091"/>
    <cellStyle name="SAPBEXformats 6" xfId="3157"/>
    <cellStyle name="SAPBEXformats 6 2" xfId="5695"/>
    <cellStyle name="SAPBEXformats 6 3" xfId="8156"/>
    <cellStyle name="SAPBEXformats 6 4" xfId="10613"/>
    <cellStyle name="SAPBEXformats 6 5" xfId="12961"/>
    <cellStyle name="SAPBEXformats 6 6" xfId="16748"/>
    <cellStyle name="SAPBEXformats 6 7" xfId="17657"/>
    <cellStyle name="SAPBEXformats 6 8" xfId="21444"/>
    <cellStyle name="SAPBEXformats 6 9" xfId="22286"/>
    <cellStyle name="SAPBEXformats 7" xfId="3200"/>
    <cellStyle name="SAPBEXformats 7 2" xfId="5738"/>
    <cellStyle name="SAPBEXformats 7 3" xfId="8208"/>
    <cellStyle name="SAPBEXformats 7 4" xfId="10369"/>
    <cellStyle name="SAPBEXformats 7 5" xfId="12691"/>
    <cellStyle name="SAPBEXformats 7 6" xfId="15099"/>
    <cellStyle name="SAPBEXformats 7 7" xfId="17387"/>
    <cellStyle name="SAPBEXformats 7 8" xfId="19795"/>
    <cellStyle name="SAPBEXformats 7 9" xfId="22040"/>
    <cellStyle name="SAPBEXformats 8" xfId="3243"/>
    <cellStyle name="SAPBEXformats 8 2" xfId="5781"/>
    <cellStyle name="SAPBEXformats 8 3" xfId="9337"/>
    <cellStyle name="SAPBEXformats 8 4" xfId="11228"/>
    <cellStyle name="SAPBEXformats 8 5" xfId="14893"/>
    <cellStyle name="SAPBEXformats 8 6" xfId="14963"/>
    <cellStyle name="SAPBEXformats 8 7" xfId="19589"/>
    <cellStyle name="SAPBEXformats 8 8" xfId="19659"/>
    <cellStyle name="SAPBEXformats 8 9" xfId="24060"/>
    <cellStyle name="SAPBEXformats 9" xfId="3286"/>
    <cellStyle name="SAPBEXformats 9 2" xfId="5824"/>
    <cellStyle name="SAPBEXformats 9 3" xfId="9144"/>
    <cellStyle name="SAPBEXformats 9 4" xfId="10941"/>
    <cellStyle name="SAPBEXformats 9 5" xfId="13312"/>
    <cellStyle name="SAPBEXformats 9 6" xfId="16036"/>
    <cellStyle name="SAPBEXformats 9 7" xfId="18008"/>
    <cellStyle name="SAPBEXformats 9 8" xfId="20732"/>
    <cellStyle name="SAPBEXformats 9 9" xfId="22612"/>
    <cellStyle name="SAPBEXheaderItem" xfId="2959"/>
    <cellStyle name="SAPBEXheaderItem 10" xfId="3425"/>
    <cellStyle name="SAPBEXheaderItem 10 2" xfId="5963"/>
    <cellStyle name="SAPBEXheaderItem 10 3" xfId="8221"/>
    <cellStyle name="SAPBEXheaderItem 10 4" xfId="11611"/>
    <cellStyle name="SAPBEXheaderItem 10 5" xfId="14051"/>
    <cellStyle name="SAPBEXheaderItem 10 6" xfId="15728"/>
    <cellStyle name="SAPBEXheaderItem 10 7" xfId="18747"/>
    <cellStyle name="SAPBEXheaderItem 10 8" xfId="20424"/>
    <cellStyle name="SAPBEXheaderItem 10 9" xfId="23285"/>
    <cellStyle name="SAPBEXheaderItem 11" xfId="3342"/>
    <cellStyle name="SAPBEXheaderItem 11 2" xfId="5880"/>
    <cellStyle name="SAPBEXheaderItem 11 3" xfId="8136"/>
    <cellStyle name="SAPBEXheaderItem 11 4" xfId="11625"/>
    <cellStyle name="SAPBEXheaderItem 11 5" xfId="14067"/>
    <cellStyle name="SAPBEXheaderItem 11 6" xfId="15627"/>
    <cellStyle name="SAPBEXheaderItem 11 7" xfId="18763"/>
    <cellStyle name="SAPBEXheaderItem 11 8" xfId="20323"/>
    <cellStyle name="SAPBEXheaderItem 11 9" xfId="23300"/>
    <cellStyle name="SAPBEXheaderItem 12" xfId="3508"/>
    <cellStyle name="SAPBEXheaderItem 12 2" xfId="6046"/>
    <cellStyle name="SAPBEXheaderItem 12 3" xfId="9650"/>
    <cellStyle name="SAPBEXheaderItem 12 4" xfId="10120"/>
    <cellStyle name="SAPBEXheaderItem 12 5" xfId="12524"/>
    <cellStyle name="SAPBEXheaderItem 12 6" xfId="15833"/>
    <cellStyle name="SAPBEXheaderItem 12 7" xfId="17220"/>
    <cellStyle name="SAPBEXheaderItem 12 8" xfId="20529"/>
    <cellStyle name="SAPBEXheaderItem 12 9" xfId="21891"/>
    <cellStyle name="SAPBEXheaderItem 13" xfId="3554"/>
    <cellStyle name="SAPBEXheaderItem 13 2" xfId="6092"/>
    <cellStyle name="SAPBEXheaderItem 13 3" xfId="8871"/>
    <cellStyle name="SAPBEXheaderItem 13 4" xfId="11097"/>
    <cellStyle name="SAPBEXheaderItem 13 5" xfId="13490"/>
    <cellStyle name="SAPBEXheaderItem 13 6" xfId="14967"/>
    <cellStyle name="SAPBEXheaderItem 13 7" xfId="18186"/>
    <cellStyle name="SAPBEXheaderItem 13 8" xfId="19663"/>
    <cellStyle name="SAPBEXheaderItem 13 9" xfId="22770"/>
    <cellStyle name="SAPBEXheaderItem 14" xfId="3484"/>
    <cellStyle name="SAPBEXheaderItem 14 2" xfId="6022"/>
    <cellStyle name="SAPBEXheaderItem 14 3" xfId="9535"/>
    <cellStyle name="SAPBEXheaderItem 14 4" xfId="11136"/>
    <cellStyle name="SAPBEXheaderItem 14 5" xfId="13532"/>
    <cellStyle name="SAPBEXheaderItem 14 6" xfId="15893"/>
    <cellStyle name="SAPBEXheaderItem 14 7" xfId="18228"/>
    <cellStyle name="SAPBEXheaderItem 14 8" xfId="20589"/>
    <cellStyle name="SAPBEXheaderItem 14 9" xfId="22809"/>
    <cellStyle name="SAPBEXheaderItem 15" xfId="3607"/>
    <cellStyle name="SAPBEXheaderItem 15 2" xfId="6145"/>
    <cellStyle name="SAPBEXheaderItem 15 3" xfId="9334"/>
    <cellStyle name="SAPBEXheaderItem 15 4" xfId="10521"/>
    <cellStyle name="SAPBEXheaderItem 15 5" xfId="12861"/>
    <cellStyle name="SAPBEXheaderItem 15 6" xfId="15544"/>
    <cellStyle name="SAPBEXheaderItem 15 7" xfId="17557"/>
    <cellStyle name="SAPBEXheaderItem 15 8" xfId="20240"/>
    <cellStyle name="SAPBEXheaderItem 15 9" xfId="22192"/>
    <cellStyle name="SAPBEXheaderItem 16" xfId="3623"/>
    <cellStyle name="SAPBEXheaderItem 16 2" xfId="6161"/>
    <cellStyle name="SAPBEXheaderItem 16 3" xfId="8482"/>
    <cellStyle name="SAPBEXheaderItem 16 4" xfId="10827"/>
    <cellStyle name="SAPBEXheaderItem 16 5" xfId="12359"/>
    <cellStyle name="SAPBEXheaderItem 16 6" xfId="13575"/>
    <cellStyle name="SAPBEXheaderItem 16 7" xfId="17055"/>
    <cellStyle name="SAPBEXheaderItem 16 8" xfId="18271"/>
    <cellStyle name="SAPBEXheaderItem 16 9" xfId="21746"/>
    <cellStyle name="SAPBEXheaderItem 17" xfId="3666"/>
    <cellStyle name="SAPBEXheaderItem 17 2" xfId="6204"/>
    <cellStyle name="SAPBEXheaderItem 17 3" xfId="8157"/>
    <cellStyle name="SAPBEXheaderItem 17 4" xfId="10273"/>
    <cellStyle name="SAPBEXheaderItem 17 5" xfId="12583"/>
    <cellStyle name="SAPBEXheaderItem 17 6" xfId="12830"/>
    <cellStyle name="SAPBEXheaderItem 17 7" xfId="17279"/>
    <cellStyle name="SAPBEXheaderItem 17 8" xfId="17526"/>
    <cellStyle name="SAPBEXheaderItem 17 9" xfId="21942"/>
    <cellStyle name="SAPBEXheaderItem 18" xfId="3453"/>
    <cellStyle name="SAPBEXheaderItem 18 2" xfId="5991"/>
    <cellStyle name="SAPBEXheaderItem 18 3" xfId="8937"/>
    <cellStyle name="SAPBEXheaderItem 18 4" xfId="9321"/>
    <cellStyle name="SAPBEXheaderItem 18 5" xfId="12458"/>
    <cellStyle name="SAPBEXheaderItem 18 6" xfId="15476"/>
    <cellStyle name="SAPBEXheaderItem 18 7" xfId="17154"/>
    <cellStyle name="SAPBEXheaderItem 18 8" xfId="20172"/>
    <cellStyle name="SAPBEXheaderItem 18 9" xfId="21835"/>
    <cellStyle name="SAPBEXheaderItem 19" xfId="3728"/>
    <cellStyle name="SAPBEXheaderItem 19 2" xfId="6266"/>
    <cellStyle name="SAPBEXheaderItem 19 3" xfId="9269"/>
    <cellStyle name="SAPBEXheaderItem 19 4" xfId="12010"/>
    <cellStyle name="SAPBEXheaderItem 19 5" xfId="14490"/>
    <cellStyle name="SAPBEXheaderItem 19 6" xfId="16884"/>
    <cellStyle name="SAPBEXheaderItem 19 7" xfId="19186"/>
    <cellStyle name="SAPBEXheaderItem 19 8" xfId="21580"/>
    <cellStyle name="SAPBEXheaderItem 19 9" xfId="23685"/>
    <cellStyle name="SAPBEXheaderItem 2" xfId="3078"/>
    <cellStyle name="SAPBEXheaderItem 2 2" xfId="5616"/>
    <cellStyle name="SAPBEXheaderItem 2 3" xfId="9666"/>
    <cellStyle name="SAPBEXheaderItem 2 4" xfId="12118"/>
    <cellStyle name="SAPBEXheaderItem 2 5" xfId="14866"/>
    <cellStyle name="SAPBEXheaderItem 2 6" xfId="16691"/>
    <cellStyle name="SAPBEXheaderItem 2 7" xfId="19562"/>
    <cellStyle name="SAPBEXheaderItem 2 8" xfId="21387"/>
    <cellStyle name="SAPBEXheaderItem 2 9" xfId="24036"/>
    <cellStyle name="SAPBEXheaderItem 20" xfId="3679"/>
    <cellStyle name="SAPBEXheaderItem 20 2" xfId="6217"/>
    <cellStyle name="SAPBEXheaderItem 20 3" xfId="9472"/>
    <cellStyle name="SAPBEXheaderItem 20 4" xfId="10459"/>
    <cellStyle name="SAPBEXheaderItem 20 5" xfId="12791"/>
    <cellStyle name="SAPBEXheaderItem 20 6" xfId="16079"/>
    <cellStyle name="SAPBEXheaderItem 20 7" xfId="17487"/>
    <cellStyle name="SAPBEXheaderItem 20 8" xfId="20775"/>
    <cellStyle name="SAPBEXheaderItem 20 9" xfId="22130"/>
    <cellStyle name="SAPBEXheaderItem 21" xfId="3790"/>
    <cellStyle name="SAPBEXheaderItem 21 2" xfId="6328"/>
    <cellStyle name="SAPBEXheaderItem 21 3" xfId="9170"/>
    <cellStyle name="SAPBEXheaderItem 21 4" xfId="12135"/>
    <cellStyle name="SAPBEXheaderItem 21 5" xfId="14618"/>
    <cellStyle name="SAPBEXheaderItem 21 6" xfId="16560"/>
    <cellStyle name="SAPBEXheaderItem 21 7" xfId="19314"/>
    <cellStyle name="SAPBEXheaderItem 21 8" xfId="21256"/>
    <cellStyle name="SAPBEXheaderItem 21 9" xfId="23809"/>
    <cellStyle name="SAPBEXheaderItem 22" xfId="3783"/>
    <cellStyle name="SAPBEXheaderItem 22 2" xfId="6321"/>
    <cellStyle name="SAPBEXheaderItem 22 3" xfId="8382"/>
    <cellStyle name="SAPBEXheaderItem 22 4" xfId="10423"/>
    <cellStyle name="SAPBEXheaderItem 22 5" xfId="12748"/>
    <cellStyle name="SAPBEXheaderItem 22 6" xfId="16138"/>
    <cellStyle name="SAPBEXheaderItem 22 7" xfId="17444"/>
    <cellStyle name="SAPBEXheaderItem 22 8" xfId="20834"/>
    <cellStyle name="SAPBEXheaderItem 22 9" xfId="22094"/>
    <cellStyle name="SAPBEXheaderItem 23" xfId="3840"/>
    <cellStyle name="SAPBEXheaderItem 23 2" xfId="6378"/>
    <cellStyle name="SAPBEXheaderItem 23 3" xfId="9827"/>
    <cellStyle name="SAPBEXheaderItem 23 4" xfId="11904"/>
    <cellStyle name="SAPBEXheaderItem 23 5" xfId="14376"/>
    <cellStyle name="SAPBEXheaderItem 23 6" xfId="16918"/>
    <cellStyle name="SAPBEXheaderItem 23 7" xfId="19072"/>
    <cellStyle name="SAPBEXheaderItem 23 8" xfId="21614"/>
    <cellStyle name="SAPBEXheaderItem 23 9" xfId="23579"/>
    <cellStyle name="SAPBEXheaderItem 24" xfId="3807"/>
    <cellStyle name="SAPBEXheaderItem 24 2" xfId="6345"/>
    <cellStyle name="SAPBEXheaderItem 24 3" xfId="8946"/>
    <cellStyle name="SAPBEXheaderItem 24 4" xfId="10710"/>
    <cellStyle name="SAPBEXheaderItem 24 5" xfId="13064"/>
    <cellStyle name="SAPBEXheaderItem 24 6" xfId="15880"/>
    <cellStyle name="SAPBEXheaderItem 24 7" xfId="17760"/>
    <cellStyle name="SAPBEXheaderItem 24 8" xfId="20576"/>
    <cellStyle name="SAPBEXheaderItem 24 9" xfId="22383"/>
    <cellStyle name="SAPBEXheaderItem 25" xfId="3902"/>
    <cellStyle name="SAPBEXheaderItem 25 2" xfId="6440"/>
    <cellStyle name="SAPBEXheaderItem 25 3" xfId="10099"/>
    <cellStyle name="SAPBEXheaderItem 25 4" xfId="12263"/>
    <cellStyle name="SAPBEXheaderItem 25 5" xfId="12762"/>
    <cellStyle name="SAPBEXheaderItem 25 6" xfId="16376"/>
    <cellStyle name="SAPBEXheaderItem 25 7" xfId="17458"/>
    <cellStyle name="SAPBEXheaderItem 25 8" xfId="21072"/>
    <cellStyle name="SAPBEXheaderItem 25 9" xfId="22107"/>
    <cellStyle name="SAPBEXheaderItem 26" xfId="3945"/>
    <cellStyle name="SAPBEXheaderItem 26 2" xfId="6483"/>
    <cellStyle name="SAPBEXheaderItem 26 3" xfId="9983"/>
    <cellStyle name="SAPBEXheaderItem 26 4" xfId="8834"/>
    <cellStyle name="SAPBEXheaderItem 26 5" xfId="12431"/>
    <cellStyle name="SAPBEXheaderItem 26 6" xfId="16755"/>
    <cellStyle name="SAPBEXheaderItem 26 7" xfId="17127"/>
    <cellStyle name="SAPBEXheaderItem 26 8" xfId="21451"/>
    <cellStyle name="SAPBEXheaderItem 26 9" xfId="21811"/>
    <cellStyle name="SAPBEXheaderItem 27" xfId="3988"/>
    <cellStyle name="SAPBEXheaderItem 27 2" xfId="6526"/>
    <cellStyle name="SAPBEXheaderItem 27 3" xfId="9375"/>
    <cellStyle name="SAPBEXheaderItem 27 4" xfId="12088"/>
    <cellStyle name="SAPBEXheaderItem 27 5" xfId="14568"/>
    <cellStyle name="SAPBEXheaderItem 27 6" xfId="15857"/>
    <cellStyle name="SAPBEXheaderItem 27 7" xfId="19264"/>
    <cellStyle name="SAPBEXheaderItem 27 8" xfId="20553"/>
    <cellStyle name="SAPBEXheaderItem 27 9" xfId="23760"/>
    <cellStyle name="SAPBEXheaderItem 28" xfId="3856"/>
    <cellStyle name="SAPBEXheaderItem 28 2" xfId="6394"/>
    <cellStyle name="SAPBEXheaderItem 28 3" xfId="8042"/>
    <cellStyle name="SAPBEXheaderItem 28 4" xfId="10354"/>
    <cellStyle name="SAPBEXheaderItem 28 5" xfId="13714"/>
    <cellStyle name="SAPBEXheaderItem 28 6" xfId="16406"/>
    <cellStyle name="SAPBEXheaderItem 28 7" xfId="18410"/>
    <cellStyle name="SAPBEXheaderItem 28 8" xfId="21102"/>
    <cellStyle name="SAPBEXheaderItem 28 9" xfId="22980"/>
    <cellStyle name="SAPBEXheaderItem 29" xfId="4006"/>
    <cellStyle name="SAPBEXheaderItem 29 2" xfId="6544"/>
    <cellStyle name="SAPBEXheaderItem 29 3" xfId="8961"/>
    <cellStyle name="SAPBEXheaderItem 29 4" xfId="11763"/>
    <cellStyle name="SAPBEXheaderItem 29 5" xfId="14215"/>
    <cellStyle name="SAPBEXheaderItem 29 6" xfId="15059"/>
    <cellStyle name="SAPBEXheaderItem 29 7" xfId="18911"/>
    <cellStyle name="SAPBEXheaderItem 29 8" xfId="19755"/>
    <cellStyle name="SAPBEXheaderItem 29 9" xfId="23437"/>
    <cellStyle name="SAPBEXheaderItem 3" xfId="3020"/>
    <cellStyle name="SAPBEXheaderItem 3 2" xfId="5559"/>
    <cellStyle name="SAPBEXheaderItem 3 3" xfId="8187"/>
    <cellStyle name="SAPBEXheaderItem 3 4" xfId="10649"/>
    <cellStyle name="SAPBEXheaderItem 3 5" xfId="12998"/>
    <cellStyle name="SAPBEXheaderItem 3 6" xfId="16171"/>
    <cellStyle name="SAPBEXheaderItem 3 7" xfId="17694"/>
    <cellStyle name="SAPBEXheaderItem 3 8" xfId="20867"/>
    <cellStyle name="SAPBEXheaderItem 3 9" xfId="22322"/>
    <cellStyle name="SAPBEXheaderItem 30" xfId="4093"/>
    <cellStyle name="SAPBEXheaderItem 30 2" xfId="6631"/>
    <cellStyle name="SAPBEXheaderItem 30 3" xfId="9125"/>
    <cellStyle name="SAPBEXheaderItem 30 4" xfId="10537"/>
    <cellStyle name="SAPBEXheaderItem 30 5" xfId="12880"/>
    <cellStyle name="SAPBEXheaderItem 30 6" xfId="14508"/>
    <cellStyle name="SAPBEXheaderItem 30 7" xfId="17576"/>
    <cellStyle name="SAPBEXheaderItem 30 8" xfId="19204"/>
    <cellStyle name="SAPBEXheaderItem 30 9" xfId="22208"/>
    <cellStyle name="SAPBEXheaderItem 31" xfId="4136"/>
    <cellStyle name="SAPBEXheaderItem 31 2" xfId="6674"/>
    <cellStyle name="SAPBEXheaderItem 31 3" xfId="9506"/>
    <cellStyle name="SAPBEXheaderItem 31 4" xfId="10320"/>
    <cellStyle name="SAPBEXheaderItem 31 5" xfId="12637"/>
    <cellStyle name="SAPBEXheaderItem 31 6" xfId="16743"/>
    <cellStyle name="SAPBEXheaderItem 31 7" xfId="17333"/>
    <cellStyle name="SAPBEXheaderItem 31 8" xfId="21439"/>
    <cellStyle name="SAPBEXheaderItem 31 9" xfId="21991"/>
    <cellStyle name="SAPBEXheaderItem 32" xfId="4179"/>
    <cellStyle name="SAPBEXheaderItem 32 2" xfId="6717"/>
    <cellStyle name="SAPBEXheaderItem 32 3" xfId="9248"/>
    <cellStyle name="SAPBEXheaderItem 32 4" xfId="10851"/>
    <cellStyle name="SAPBEXheaderItem 32 5" xfId="13216"/>
    <cellStyle name="SAPBEXheaderItem 32 6" xfId="16516"/>
    <cellStyle name="SAPBEXheaderItem 32 7" xfId="17912"/>
    <cellStyle name="SAPBEXheaderItem 32 8" xfId="21212"/>
    <cellStyle name="SAPBEXheaderItem 32 9" xfId="22522"/>
    <cellStyle name="SAPBEXheaderItem 33" xfId="4126"/>
    <cellStyle name="SAPBEXheaderItem 33 2" xfId="6664"/>
    <cellStyle name="SAPBEXheaderItem 33 3" xfId="8770"/>
    <cellStyle name="SAPBEXheaderItem 33 4" xfId="11997"/>
    <cellStyle name="SAPBEXheaderItem 33 5" xfId="14871"/>
    <cellStyle name="SAPBEXheaderItem 33 6" xfId="16871"/>
    <cellStyle name="SAPBEXheaderItem 33 7" xfId="19567"/>
    <cellStyle name="SAPBEXheaderItem 33 8" xfId="21567"/>
    <cellStyle name="SAPBEXheaderItem 33 9" xfId="24041"/>
    <cellStyle name="SAPBEXheaderItem 34" xfId="4264"/>
    <cellStyle name="SAPBEXheaderItem 34 2" xfId="6802"/>
    <cellStyle name="SAPBEXheaderItem 34 3" xfId="10089"/>
    <cellStyle name="SAPBEXheaderItem 34 4" xfId="10150"/>
    <cellStyle name="SAPBEXheaderItem 34 5" xfId="12373"/>
    <cellStyle name="SAPBEXheaderItem 34 6" xfId="16891"/>
    <cellStyle name="SAPBEXheaderItem 34 7" xfId="17069"/>
    <cellStyle name="SAPBEXheaderItem 34 8" xfId="21587"/>
    <cellStyle name="SAPBEXheaderItem 34 9" xfId="21758"/>
    <cellStyle name="SAPBEXheaderItem 35" xfId="4307"/>
    <cellStyle name="SAPBEXheaderItem 35 2" xfId="6845"/>
    <cellStyle name="SAPBEXheaderItem 35 3" xfId="8396"/>
    <cellStyle name="SAPBEXheaderItem 35 4" xfId="11952"/>
    <cellStyle name="SAPBEXheaderItem 35 5" xfId="14426"/>
    <cellStyle name="SAPBEXheaderItem 35 6" xfId="16398"/>
    <cellStyle name="SAPBEXheaderItem 35 7" xfId="19122"/>
    <cellStyle name="SAPBEXheaderItem 35 8" xfId="21094"/>
    <cellStyle name="SAPBEXheaderItem 35 9" xfId="23627"/>
    <cellStyle name="SAPBEXheaderItem 36" xfId="4350"/>
    <cellStyle name="SAPBEXheaderItem 36 2" xfId="6888"/>
    <cellStyle name="SAPBEXheaderItem 36 3" xfId="9479"/>
    <cellStyle name="SAPBEXheaderItem 36 4" xfId="10266"/>
    <cellStyle name="SAPBEXheaderItem 36 5" xfId="12576"/>
    <cellStyle name="SAPBEXheaderItem 36 6" xfId="15006"/>
    <cellStyle name="SAPBEXheaderItem 36 7" xfId="17272"/>
    <cellStyle name="SAPBEXheaderItem 36 8" xfId="19702"/>
    <cellStyle name="SAPBEXheaderItem 36 9" xfId="21935"/>
    <cellStyle name="SAPBEXheaderItem 37" xfId="4393"/>
    <cellStyle name="SAPBEXheaderItem 37 2" xfId="6931"/>
    <cellStyle name="SAPBEXheaderItem 37 3" xfId="10230"/>
    <cellStyle name="SAPBEXheaderItem 37 4" xfId="10330"/>
    <cellStyle name="SAPBEXheaderItem 37 5" xfId="12649"/>
    <cellStyle name="SAPBEXheaderItem 37 6" xfId="16600"/>
    <cellStyle name="SAPBEXheaderItem 37 7" xfId="17345"/>
    <cellStyle name="SAPBEXheaderItem 37 8" xfId="21296"/>
    <cellStyle name="SAPBEXheaderItem 37 9" xfId="22001"/>
    <cellStyle name="SAPBEXheaderItem 38" xfId="4436"/>
    <cellStyle name="SAPBEXheaderItem 38 2" xfId="6974"/>
    <cellStyle name="SAPBEXheaderItem 38 3" xfId="8708"/>
    <cellStyle name="SAPBEXheaderItem 38 4" xfId="11923"/>
    <cellStyle name="SAPBEXheaderItem 38 5" xfId="14396"/>
    <cellStyle name="SAPBEXheaderItem 38 6" xfId="16335"/>
    <cellStyle name="SAPBEXheaderItem 38 7" xfId="19092"/>
    <cellStyle name="SAPBEXheaderItem 38 8" xfId="21031"/>
    <cellStyle name="SAPBEXheaderItem 38 9" xfId="23598"/>
    <cellStyle name="SAPBEXheaderItem 39" xfId="4403"/>
    <cellStyle name="SAPBEXheaderItem 39 2" xfId="6941"/>
    <cellStyle name="SAPBEXheaderItem 39 3" xfId="9647"/>
    <cellStyle name="SAPBEXheaderItem 39 4" xfId="8297"/>
    <cellStyle name="SAPBEXheaderItem 39 5" xfId="12460"/>
    <cellStyle name="SAPBEXheaderItem 39 6" xfId="16141"/>
    <cellStyle name="SAPBEXheaderItem 39 7" xfId="17156"/>
    <cellStyle name="SAPBEXheaderItem 39 8" xfId="20837"/>
    <cellStyle name="SAPBEXheaderItem 39 9" xfId="21837"/>
    <cellStyle name="SAPBEXheaderItem 4" xfId="3167"/>
    <cellStyle name="SAPBEXheaderItem 4 2" xfId="5705"/>
    <cellStyle name="SAPBEXheaderItem 4 3" xfId="8262"/>
    <cellStyle name="SAPBEXheaderItem 4 4" xfId="12254"/>
    <cellStyle name="SAPBEXheaderItem 4 5" xfId="12308"/>
    <cellStyle name="SAPBEXheaderItem 4 6" xfId="15264"/>
    <cellStyle name="SAPBEXheaderItem 4 7" xfId="17004"/>
    <cellStyle name="SAPBEXheaderItem 4 8" xfId="19960"/>
    <cellStyle name="SAPBEXheaderItem 4 9" xfId="21700"/>
    <cellStyle name="SAPBEXheaderItem 40" xfId="4522"/>
    <cellStyle name="SAPBEXheaderItem 40 2" xfId="7060"/>
    <cellStyle name="SAPBEXheaderItem 40 3" xfId="7987"/>
    <cellStyle name="SAPBEXheaderItem 40 4" xfId="12251"/>
    <cellStyle name="SAPBEXheaderItem 40 5" xfId="14709"/>
    <cellStyle name="SAPBEXheaderItem 40 6" xfId="15172"/>
    <cellStyle name="SAPBEXheaderItem 40 7" xfId="19405"/>
    <cellStyle name="SAPBEXheaderItem 40 8" xfId="19868"/>
    <cellStyle name="SAPBEXheaderItem 40 9" xfId="23895"/>
    <cellStyle name="SAPBEXheaderItem 41" xfId="4546"/>
    <cellStyle name="SAPBEXheaderItem 41 2" xfId="7084"/>
    <cellStyle name="SAPBEXheaderItem 41 3" xfId="8138"/>
    <cellStyle name="SAPBEXheaderItem 41 4" xfId="10895"/>
    <cellStyle name="SAPBEXheaderItem 41 5" xfId="13264"/>
    <cellStyle name="SAPBEXheaderItem 41 6" xfId="16407"/>
    <cellStyle name="SAPBEXheaderItem 41 7" xfId="17960"/>
    <cellStyle name="SAPBEXheaderItem 41 8" xfId="21103"/>
    <cellStyle name="SAPBEXheaderItem 41 9" xfId="22566"/>
    <cellStyle name="SAPBEXheaderItem 42" xfId="4608"/>
    <cellStyle name="SAPBEXheaderItem 42 2" xfId="7146"/>
    <cellStyle name="SAPBEXheaderItem 42 3" xfId="7869"/>
    <cellStyle name="SAPBEXheaderItem 42 4" xfId="12057"/>
    <cellStyle name="SAPBEXheaderItem 42 5" xfId="14537"/>
    <cellStyle name="SAPBEXheaderItem 42 6" xfId="14351"/>
    <cellStyle name="SAPBEXheaderItem 42 7" xfId="19233"/>
    <cellStyle name="SAPBEXheaderItem 42 8" xfId="19047"/>
    <cellStyle name="SAPBEXheaderItem 42 9" xfId="23729"/>
    <cellStyle name="SAPBEXheaderItem 43" xfId="4651"/>
    <cellStyle name="SAPBEXheaderItem 43 2" xfId="7189"/>
    <cellStyle name="SAPBEXheaderItem 43 3" xfId="8181"/>
    <cellStyle name="SAPBEXheaderItem 43 4" xfId="11800"/>
    <cellStyle name="SAPBEXheaderItem 43 5" xfId="14257"/>
    <cellStyle name="SAPBEXheaderItem 43 6" xfId="15150"/>
    <cellStyle name="SAPBEXheaderItem 43 7" xfId="18953"/>
    <cellStyle name="SAPBEXheaderItem 43 8" xfId="19846"/>
    <cellStyle name="SAPBEXheaderItem 43 9" xfId="23475"/>
    <cellStyle name="SAPBEXheaderItem 44" xfId="4693"/>
    <cellStyle name="SAPBEXheaderItem 44 2" xfId="7231"/>
    <cellStyle name="SAPBEXheaderItem 44 3" xfId="8625"/>
    <cellStyle name="SAPBEXheaderItem 44 4" xfId="9908"/>
    <cellStyle name="SAPBEXheaderItem 44 5" xfId="12448"/>
    <cellStyle name="SAPBEXheaderItem 44 6" xfId="16214"/>
    <cellStyle name="SAPBEXheaderItem 44 7" xfId="17144"/>
    <cellStyle name="SAPBEXheaderItem 44 8" xfId="20910"/>
    <cellStyle name="SAPBEXheaderItem 44 9" xfId="21827"/>
    <cellStyle name="SAPBEXheaderItem 45" xfId="4736"/>
    <cellStyle name="SAPBEXheaderItem 45 2" xfId="7274"/>
    <cellStyle name="SAPBEXheaderItem 45 3" xfId="9183"/>
    <cellStyle name="SAPBEXheaderItem 45 4" xfId="11946"/>
    <cellStyle name="SAPBEXheaderItem 45 5" xfId="14419"/>
    <cellStyle name="SAPBEXheaderItem 45 6" xfId="16767"/>
    <cellStyle name="SAPBEXheaderItem 45 7" xfId="19115"/>
    <cellStyle name="SAPBEXheaderItem 45 8" xfId="21463"/>
    <cellStyle name="SAPBEXheaderItem 45 9" xfId="23621"/>
    <cellStyle name="SAPBEXheaderItem 46" xfId="4499"/>
    <cellStyle name="SAPBEXheaderItem 46 2" xfId="7037"/>
    <cellStyle name="SAPBEXheaderItem 46 3" xfId="8685"/>
    <cellStyle name="SAPBEXheaderItem 46 4" xfId="10751"/>
    <cellStyle name="SAPBEXheaderItem 46 5" xfId="13106"/>
    <cellStyle name="SAPBEXheaderItem 46 6" xfId="14959"/>
    <cellStyle name="SAPBEXheaderItem 46 7" xfId="17802"/>
    <cellStyle name="SAPBEXheaderItem 46 8" xfId="19655"/>
    <cellStyle name="SAPBEXheaderItem 46 9" xfId="22423"/>
    <cellStyle name="SAPBEXheaderItem 47" xfId="4798"/>
    <cellStyle name="SAPBEXheaderItem 47 2" xfId="7336"/>
    <cellStyle name="SAPBEXheaderItem 47 3" xfId="5533"/>
    <cellStyle name="SAPBEXheaderItem 47 4" xfId="10561"/>
    <cellStyle name="SAPBEXheaderItem 47 5" xfId="12905"/>
    <cellStyle name="SAPBEXheaderItem 47 6" xfId="16921"/>
    <cellStyle name="SAPBEXheaderItem 47 7" xfId="17601"/>
    <cellStyle name="SAPBEXheaderItem 47 8" xfId="21617"/>
    <cellStyle name="SAPBEXheaderItem 47 9" xfId="22232"/>
    <cellStyle name="SAPBEXheaderItem 48" xfId="4841"/>
    <cellStyle name="SAPBEXheaderItem 48 2" xfId="7379"/>
    <cellStyle name="SAPBEXheaderItem 48 3" xfId="9114"/>
    <cellStyle name="SAPBEXheaderItem 48 4" xfId="10783"/>
    <cellStyle name="SAPBEXheaderItem 48 5" xfId="13139"/>
    <cellStyle name="SAPBEXheaderItem 48 6" xfId="16316"/>
    <cellStyle name="SAPBEXheaderItem 48 7" xfId="17835"/>
    <cellStyle name="SAPBEXheaderItem 48 8" xfId="21012"/>
    <cellStyle name="SAPBEXheaderItem 48 9" xfId="22454"/>
    <cellStyle name="SAPBEXheaderItem 49" xfId="4808"/>
    <cellStyle name="SAPBEXheaderItem 49 2" xfId="7346"/>
    <cellStyle name="SAPBEXheaderItem 49 3" xfId="9486"/>
    <cellStyle name="SAPBEXheaderItem 49 4" xfId="12167"/>
    <cellStyle name="SAPBEXheaderItem 49 5" xfId="14650"/>
    <cellStyle name="SAPBEXheaderItem 49 6" xfId="16415"/>
    <cellStyle name="SAPBEXheaderItem 49 7" xfId="19346"/>
    <cellStyle name="SAPBEXheaderItem 49 8" xfId="21111"/>
    <cellStyle name="SAPBEXheaderItem 49 9" xfId="23841"/>
    <cellStyle name="SAPBEXheaderItem 5" xfId="3210"/>
    <cellStyle name="SAPBEXheaderItem 5 2" xfId="5748"/>
    <cellStyle name="SAPBEXheaderItem 5 3" xfId="9728"/>
    <cellStyle name="SAPBEXheaderItem 5 4" xfId="10615"/>
    <cellStyle name="SAPBEXheaderItem 5 5" xfId="12963"/>
    <cellStyle name="SAPBEXheaderItem 5 6" xfId="16019"/>
    <cellStyle name="SAPBEXheaderItem 5 7" xfId="17659"/>
    <cellStyle name="SAPBEXheaderItem 5 8" xfId="20715"/>
    <cellStyle name="SAPBEXheaderItem 5 9" xfId="22288"/>
    <cellStyle name="SAPBEXheaderItem 50" xfId="4922"/>
    <cellStyle name="SAPBEXheaderItem 50 2" xfId="7460"/>
    <cellStyle name="SAPBEXheaderItem 50 3" xfId="8819"/>
    <cellStyle name="SAPBEXheaderItem 50 4" xfId="9517"/>
    <cellStyle name="SAPBEXheaderItem 50 5" xfId="12536"/>
    <cellStyle name="SAPBEXheaderItem 50 6" xfId="16945"/>
    <cellStyle name="SAPBEXheaderItem 50 7" xfId="17232"/>
    <cellStyle name="SAPBEXheaderItem 50 8" xfId="21641"/>
    <cellStyle name="SAPBEXheaderItem 50 9" xfId="21900"/>
    <cellStyle name="SAPBEXheaderItem 51" xfId="4960"/>
    <cellStyle name="SAPBEXheaderItem 51 2" xfId="7498"/>
    <cellStyle name="SAPBEXheaderItem 51 3" xfId="8199"/>
    <cellStyle name="SAPBEXheaderItem 51 4" xfId="10647"/>
    <cellStyle name="SAPBEXheaderItem 51 5" xfId="12996"/>
    <cellStyle name="SAPBEXheaderItem 51 6" xfId="15068"/>
    <cellStyle name="SAPBEXheaderItem 51 7" xfId="17692"/>
    <cellStyle name="SAPBEXheaderItem 51 8" xfId="19764"/>
    <cellStyle name="SAPBEXheaderItem 51 9" xfId="22320"/>
    <cellStyle name="SAPBEXheaderItem 52" xfId="5000"/>
    <cellStyle name="SAPBEXheaderItem 52 2" xfId="7538"/>
    <cellStyle name="SAPBEXheaderItem 52 3" xfId="9985"/>
    <cellStyle name="SAPBEXheaderItem 52 4" xfId="10244"/>
    <cellStyle name="SAPBEXheaderItem 52 5" xfId="12551"/>
    <cellStyle name="SAPBEXheaderItem 52 6" xfId="15778"/>
    <cellStyle name="SAPBEXheaderItem 52 7" xfId="17247"/>
    <cellStyle name="SAPBEXheaderItem 52 8" xfId="20474"/>
    <cellStyle name="SAPBEXheaderItem 52 9" xfId="21913"/>
    <cellStyle name="SAPBEXheaderItem 53" xfId="5037"/>
    <cellStyle name="SAPBEXheaderItem 53 2" xfId="7575"/>
    <cellStyle name="SAPBEXheaderItem 53 3" xfId="8253"/>
    <cellStyle name="SAPBEXheaderItem 53 4" xfId="11639"/>
    <cellStyle name="SAPBEXheaderItem 53 5" xfId="14083"/>
    <cellStyle name="SAPBEXheaderItem 53 6" xfId="15479"/>
    <cellStyle name="SAPBEXheaderItem 53 7" xfId="18779"/>
    <cellStyle name="SAPBEXheaderItem 53 8" xfId="20175"/>
    <cellStyle name="SAPBEXheaderItem 53 9" xfId="23314"/>
    <cellStyle name="SAPBEXheaderItem 54" xfId="5068"/>
    <cellStyle name="SAPBEXheaderItem 54 2" xfId="7606"/>
    <cellStyle name="SAPBEXheaderItem 54 3" xfId="9869"/>
    <cellStyle name="SAPBEXheaderItem 54 4" xfId="10808"/>
    <cellStyle name="SAPBEXheaderItem 54 5" xfId="13169"/>
    <cellStyle name="SAPBEXheaderItem 54 6" xfId="16421"/>
    <cellStyle name="SAPBEXheaderItem 54 7" xfId="17865"/>
    <cellStyle name="SAPBEXheaderItem 54 8" xfId="21117"/>
    <cellStyle name="SAPBEXheaderItem 54 9" xfId="22479"/>
    <cellStyle name="SAPBEXheaderItem 55" xfId="5098"/>
    <cellStyle name="SAPBEXheaderItem 55 2" xfId="7636"/>
    <cellStyle name="SAPBEXheaderItem 55 3" xfId="9187"/>
    <cellStyle name="SAPBEXheaderItem 55 4" xfId="12159"/>
    <cellStyle name="SAPBEXheaderItem 55 5" xfId="14642"/>
    <cellStyle name="SAPBEXheaderItem 55 6" xfId="16881"/>
    <cellStyle name="SAPBEXheaderItem 55 7" xfId="19338"/>
    <cellStyle name="SAPBEXheaderItem 55 8" xfId="21577"/>
    <cellStyle name="SAPBEXheaderItem 55 9" xfId="23833"/>
    <cellStyle name="SAPBEXheaderItem 56" xfId="5140"/>
    <cellStyle name="SAPBEXheaderItem 56 2" xfId="7678"/>
    <cellStyle name="SAPBEXheaderItem 56 3" xfId="9744"/>
    <cellStyle name="SAPBEXheaderItem 56 4" xfId="10635"/>
    <cellStyle name="SAPBEXheaderItem 56 5" xfId="12984"/>
    <cellStyle name="SAPBEXheaderItem 56 6" xfId="16150"/>
    <cellStyle name="SAPBEXheaderItem 56 7" xfId="17680"/>
    <cellStyle name="SAPBEXheaderItem 56 8" xfId="20846"/>
    <cellStyle name="SAPBEXheaderItem 56 9" xfId="22308"/>
    <cellStyle name="SAPBEXheaderItem 57" xfId="5209"/>
    <cellStyle name="SAPBEXheaderItem 57 2" xfId="7748"/>
    <cellStyle name="SAPBEXheaderItem 57 3" xfId="9665"/>
    <cellStyle name="SAPBEXheaderItem 57 4" xfId="10520"/>
    <cellStyle name="SAPBEXheaderItem 57 5" xfId="12860"/>
    <cellStyle name="SAPBEXheaderItem 57 6" xfId="16647"/>
    <cellStyle name="SAPBEXheaderItem 57 7" xfId="17556"/>
    <cellStyle name="SAPBEXheaderItem 57 8" xfId="21343"/>
    <cellStyle name="SAPBEXheaderItem 57 9" xfId="22191"/>
    <cellStyle name="SAPBEXheaderItem 58" xfId="5175"/>
    <cellStyle name="SAPBEXheaderItem 58 2" xfId="7963"/>
    <cellStyle name="SAPBEXheaderItem 58 3" xfId="9200"/>
    <cellStyle name="SAPBEXheaderItem 58 4" xfId="14857"/>
    <cellStyle name="SAPBEXheaderItem 58 5" xfId="15021"/>
    <cellStyle name="SAPBEXheaderItem 58 6" xfId="19553"/>
    <cellStyle name="SAPBEXheaderItem 58 7" xfId="19717"/>
    <cellStyle name="SAPBEXheaderItem 58 8" xfId="24029"/>
    <cellStyle name="SAPBEXheaderItem 59" xfId="8640"/>
    <cellStyle name="SAPBEXheaderItem 6" xfId="3253"/>
    <cellStyle name="SAPBEXheaderItem 6 2" xfId="5791"/>
    <cellStyle name="SAPBEXheaderItem 6 3" xfId="8668"/>
    <cellStyle name="SAPBEXheaderItem 6 4" xfId="11113"/>
    <cellStyle name="SAPBEXheaderItem 6 5" xfId="13507"/>
    <cellStyle name="SAPBEXheaderItem 6 6" xfId="16387"/>
    <cellStyle name="SAPBEXheaderItem 6 7" xfId="18203"/>
    <cellStyle name="SAPBEXheaderItem 6 8" xfId="21083"/>
    <cellStyle name="SAPBEXheaderItem 6 9" xfId="22786"/>
    <cellStyle name="SAPBEXheaderItem 60" xfId="10581"/>
    <cellStyle name="SAPBEXheaderItem 61" xfId="12928"/>
    <cellStyle name="SAPBEXheaderItem 62" xfId="13819"/>
    <cellStyle name="SAPBEXheaderItem 63" xfId="17624"/>
    <cellStyle name="SAPBEXheaderItem 64" xfId="18515"/>
    <cellStyle name="SAPBEXheaderItem 65" xfId="22254"/>
    <cellStyle name="SAPBEXheaderItem 7" xfId="3296"/>
    <cellStyle name="SAPBEXheaderItem 7 2" xfId="5834"/>
    <cellStyle name="SAPBEXheaderItem 7 3" xfId="8159"/>
    <cellStyle name="SAPBEXheaderItem 7 4" xfId="10087"/>
    <cellStyle name="SAPBEXheaderItem 7 5" xfId="12464"/>
    <cellStyle name="SAPBEXheaderItem 7 6" xfId="16844"/>
    <cellStyle name="SAPBEXheaderItem 7 7" xfId="17160"/>
    <cellStyle name="SAPBEXheaderItem 7 8" xfId="21540"/>
    <cellStyle name="SAPBEXheaderItem 7 9" xfId="21841"/>
    <cellStyle name="SAPBEXheaderItem 8" xfId="3339"/>
    <cellStyle name="SAPBEXheaderItem 8 2" xfId="5877"/>
    <cellStyle name="SAPBEXheaderItem 8 3" xfId="8002"/>
    <cellStyle name="SAPBEXheaderItem 8 4" xfId="11833"/>
    <cellStyle name="SAPBEXheaderItem 8 5" xfId="14291"/>
    <cellStyle name="SAPBEXheaderItem 8 6" xfId="16085"/>
    <cellStyle name="SAPBEXheaderItem 8 7" xfId="18987"/>
    <cellStyle name="SAPBEXheaderItem 8 8" xfId="20781"/>
    <cellStyle name="SAPBEXheaderItem 8 9" xfId="23508"/>
    <cellStyle name="SAPBEXheaderItem 9" xfId="3382"/>
    <cellStyle name="SAPBEXheaderItem 9 2" xfId="5920"/>
    <cellStyle name="SAPBEXheaderItem 9 3" xfId="8722"/>
    <cellStyle name="SAPBEXheaderItem 9 4" xfId="9384"/>
    <cellStyle name="SAPBEXheaderItem 9 5" xfId="14911"/>
    <cellStyle name="SAPBEXheaderItem 9 6" xfId="16802"/>
    <cellStyle name="SAPBEXheaderItem 9 7" xfId="19607"/>
    <cellStyle name="SAPBEXheaderItem 9 8" xfId="21498"/>
    <cellStyle name="SAPBEXheaderItem 9 9" xfId="24075"/>
    <cellStyle name="SAPBEXheaderText" xfId="2960"/>
    <cellStyle name="SAPBEXheaderText 10" xfId="3423"/>
    <cellStyle name="SAPBEXheaderText 10 2" xfId="5961"/>
    <cellStyle name="SAPBEXheaderText 10 3" xfId="9592"/>
    <cellStyle name="SAPBEXheaderText 10 4" xfId="11054"/>
    <cellStyle name="SAPBEXheaderText 10 5" xfId="13439"/>
    <cellStyle name="SAPBEXheaderText 10 6" xfId="16518"/>
    <cellStyle name="SAPBEXheaderText 10 7" xfId="18135"/>
    <cellStyle name="SAPBEXheaderText 10 8" xfId="21214"/>
    <cellStyle name="SAPBEXheaderText 10 9" xfId="22727"/>
    <cellStyle name="SAPBEXheaderText 11" xfId="3469"/>
    <cellStyle name="SAPBEXheaderText 11 2" xfId="6007"/>
    <cellStyle name="SAPBEXheaderText 11 3" xfId="9475"/>
    <cellStyle name="SAPBEXheaderText 11 4" xfId="12180"/>
    <cellStyle name="SAPBEXheaderText 11 5" xfId="14663"/>
    <cellStyle name="SAPBEXheaderText 11 6" xfId="15171"/>
    <cellStyle name="SAPBEXheaderText 11 7" xfId="19359"/>
    <cellStyle name="SAPBEXheaderText 11 8" xfId="19867"/>
    <cellStyle name="SAPBEXheaderText 11 9" xfId="23854"/>
    <cellStyle name="SAPBEXheaderText 12" xfId="3415"/>
    <cellStyle name="SAPBEXheaderText 12 2" xfId="5953"/>
    <cellStyle name="SAPBEXheaderText 12 3" xfId="10003"/>
    <cellStyle name="SAPBEXheaderText 12 4" xfId="10079"/>
    <cellStyle name="SAPBEXheaderText 12 5" xfId="14603"/>
    <cellStyle name="SAPBEXheaderText 12 6" xfId="15452"/>
    <cellStyle name="SAPBEXheaderText 12 7" xfId="19299"/>
    <cellStyle name="SAPBEXheaderText 12 8" xfId="20148"/>
    <cellStyle name="SAPBEXheaderText 12 9" xfId="23795"/>
    <cellStyle name="SAPBEXheaderText 13" xfId="3552"/>
    <cellStyle name="SAPBEXheaderText 13 2" xfId="6090"/>
    <cellStyle name="SAPBEXheaderText 13 3" xfId="7986"/>
    <cellStyle name="SAPBEXheaderText 13 4" xfId="12153"/>
    <cellStyle name="SAPBEXheaderText 13 5" xfId="14636"/>
    <cellStyle name="SAPBEXheaderText 13 6" xfId="16321"/>
    <cellStyle name="SAPBEXheaderText 13 7" xfId="19332"/>
    <cellStyle name="SAPBEXheaderText 13 8" xfId="21017"/>
    <cellStyle name="SAPBEXheaderText 13 9" xfId="23827"/>
    <cellStyle name="SAPBEXheaderText 14" xfId="3493"/>
    <cellStyle name="SAPBEXheaderText 14 2" xfId="6031"/>
    <cellStyle name="SAPBEXheaderText 14 3" xfId="10029"/>
    <cellStyle name="SAPBEXheaderText 14 4" xfId="12097"/>
    <cellStyle name="SAPBEXheaderText 14 5" xfId="12324"/>
    <cellStyle name="SAPBEXheaderText 14 6" xfId="16091"/>
    <cellStyle name="SAPBEXheaderText 14 7" xfId="17020"/>
    <cellStyle name="SAPBEXheaderText 14 8" xfId="20787"/>
    <cellStyle name="SAPBEXheaderText 14 9" xfId="21714"/>
    <cellStyle name="SAPBEXheaderText 15" xfId="3608"/>
    <cellStyle name="SAPBEXheaderText 15 2" xfId="6146"/>
    <cellStyle name="SAPBEXheaderText 15 3" xfId="9220"/>
    <cellStyle name="SAPBEXheaderText 15 4" xfId="12257"/>
    <cellStyle name="SAPBEXheaderText 15 5" xfId="12350"/>
    <cellStyle name="SAPBEXheaderText 15 6" xfId="15563"/>
    <cellStyle name="SAPBEXheaderText 15 7" xfId="17046"/>
    <cellStyle name="SAPBEXheaderText 15 8" xfId="20259"/>
    <cellStyle name="SAPBEXheaderText 15 9" xfId="21738"/>
    <cellStyle name="SAPBEXheaderText 16" xfId="3553"/>
    <cellStyle name="SAPBEXheaderText 16 2" xfId="6091"/>
    <cellStyle name="SAPBEXheaderText 16 3" xfId="8144"/>
    <cellStyle name="SAPBEXheaderText 16 4" xfId="12103"/>
    <cellStyle name="SAPBEXheaderText 16 5" xfId="12749"/>
    <cellStyle name="SAPBEXheaderText 16 6" xfId="16326"/>
    <cellStyle name="SAPBEXheaderText 16 7" xfId="17445"/>
    <cellStyle name="SAPBEXheaderText 16 8" xfId="21022"/>
    <cellStyle name="SAPBEXheaderText 16 9" xfId="22095"/>
    <cellStyle name="SAPBEXheaderText 17" xfId="3664"/>
    <cellStyle name="SAPBEXheaderText 17 2" xfId="6202"/>
    <cellStyle name="SAPBEXheaderText 17 3" xfId="8361"/>
    <cellStyle name="SAPBEXheaderText 17 4" xfId="10139"/>
    <cellStyle name="SAPBEXheaderText 17 5" xfId="12491"/>
    <cellStyle name="SAPBEXheaderText 17 6" xfId="15155"/>
    <cellStyle name="SAPBEXheaderText 17 7" xfId="17187"/>
    <cellStyle name="SAPBEXheaderText 17 8" xfId="19851"/>
    <cellStyle name="SAPBEXheaderText 17 9" xfId="21864"/>
    <cellStyle name="SAPBEXheaderText 18" xfId="3624"/>
    <cellStyle name="SAPBEXheaderText 18 2" xfId="6162"/>
    <cellStyle name="SAPBEXheaderText 18 3" xfId="9752"/>
    <cellStyle name="SAPBEXheaderText 18 4" xfId="11670"/>
    <cellStyle name="SAPBEXheaderText 18 5" xfId="14117"/>
    <cellStyle name="SAPBEXheaderText 18 6" xfId="15131"/>
    <cellStyle name="SAPBEXheaderText 18 7" xfId="18813"/>
    <cellStyle name="SAPBEXheaderText 18 8" xfId="19827"/>
    <cellStyle name="SAPBEXheaderText 18 9" xfId="23344"/>
    <cellStyle name="SAPBEXheaderText 19" xfId="3726"/>
    <cellStyle name="SAPBEXheaderText 19 2" xfId="6264"/>
    <cellStyle name="SAPBEXheaderText 19 3" xfId="9570"/>
    <cellStyle name="SAPBEXheaderText 19 4" xfId="10993"/>
    <cellStyle name="SAPBEXheaderText 19 5" xfId="13367"/>
    <cellStyle name="SAPBEXheaderText 19 6" xfId="16180"/>
    <cellStyle name="SAPBEXheaderText 19 7" xfId="18063"/>
    <cellStyle name="SAPBEXheaderText 19 8" xfId="20876"/>
    <cellStyle name="SAPBEXheaderText 19 9" xfId="22666"/>
    <cellStyle name="SAPBEXheaderText 2" xfId="3079"/>
    <cellStyle name="SAPBEXheaderText 2 2" xfId="5617"/>
    <cellStyle name="SAPBEXheaderText 2 3" xfId="9996"/>
    <cellStyle name="SAPBEXheaderText 2 4" xfId="10702"/>
    <cellStyle name="SAPBEXheaderText 2 5" xfId="13055"/>
    <cellStyle name="SAPBEXheaderText 2 6" xfId="15969"/>
    <cellStyle name="SAPBEXheaderText 2 7" xfId="17751"/>
    <cellStyle name="SAPBEXheaderText 2 8" xfId="20665"/>
    <cellStyle name="SAPBEXheaderText 2 9" xfId="22375"/>
    <cellStyle name="SAPBEXheaderText 20" xfId="3674"/>
    <cellStyle name="SAPBEXheaderText 20 2" xfId="6212"/>
    <cellStyle name="SAPBEXheaderText 20 3" xfId="9357"/>
    <cellStyle name="SAPBEXheaderText 20 4" xfId="10874"/>
    <cellStyle name="SAPBEXheaderText 20 5" xfId="12410"/>
    <cellStyle name="SAPBEXheaderText 20 6" xfId="16593"/>
    <cellStyle name="SAPBEXheaderText 20 7" xfId="17106"/>
    <cellStyle name="SAPBEXheaderText 20 8" xfId="21289"/>
    <cellStyle name="SAPBEXheaderText 20 9" xfId="21792"/>
    <cellStyle name="SAPBEXheaderText 21" xfId="3788"/>
    <cellStyle name="SAPBEXheaderText 21 2" xfId="6326"/>
    <cellStyle name="SAPBEXheaderText 21 3" xfId="5529"/>
    <cellStyle name="SAPBEXheaderText 21 4" xfId="11437"/>
    <cellStyle name="SAPBEXheaderText 21 5" xfId="13855"/>
    <cellStyle name="SAPBEXheaderText 21 6" xfId="15338"/>
    <cellStyle name="SAPBEXheaderText 21 7" xfId="18551"/>
    <cellStyle name="SAPBEXheaderText 21 8" xfId="20034"/>
    <cellStyle name="SAPBEXheaderText 21 9" xfId="23112"/>
    <cellStyle name="SAPBEXheaderText 22" xfId="3825"/>
    <cellStyle name="SAPBEXheaderText 22 2" xfId="6363"/>
    <cellStyle name="SAPBEXheaderText 22 3" xfId="8063"/>
    <cellStyle name="SAPBEXheaderText 22 4" xfId="11427"/>
    <cellStyle name="SAPBEXheaderText 22 5" xfId="13845"/>
    <cellStyle name="SAPBEXheaderText 22 6" xfId="15664"/>
    <cellStyle name="SAPBEXheaderText 22 7" xfId="18541"/>
    <cellStyle name="SAPBEXheaderText 22 8" xfId="20360"/>
    <cellStyle name="SAPBEXheaderText 22 9" xfId="23102"/>
    <cellStyle name="SAPBEXheaderText 23" xfId="3776"/>
    <cellStyle name="SAPBEXheaderText 23 2" xfId="6314"/>
    <cellStyle name="SAPBEXheaderText 23 3" xfId="9802"/>
    <cellStyle name="SAPBEXheaderText 23 4" xfId="11434"/>
    <cellStyle name="SAPBEXheaderText 23 5" xfId="13852"/>
    <cellStyle name="SAPBEXheaderText 23 6" xfId="16187"/>
    <cellStyle name="SAPBEXheaderText 23 7" xfId="18548"/>
    <cellStyle name="SAPBEXheaderText 23 8" xfId="20883"/>
    <cellStyle name="SAPBEXheaderText 23 9" xfId="23109"/>
    <cellStyle name="SAPBEXheaderText 24" xfId="3805"/>
    <cellStyle name="SAPBEXheaderText 24 2" xfId="6343"/>
    <cellStyle name="SAPBEXheaderText 24 3" xfId="9779"/>
    <cellStyle name="SAPBEXheaderText 24 4" xfId="11368"/>
    <cellStyle name="SAPBEXheaderText 24 5" xfId="13781"/>
    <cellStyle name="SAPBEXheaderText 24 6" xfId="16176"/>
    <cellStyle name="SAPBEXheaderText 24 7" xfId="18477"/>
    <cellStyle name="SAPBEXheaderText 24 8" xfId="20872"/>
    <cellStyle name="SAPBEXheaderText 24 9" xfId="23042"/>
    <cellStyle name="SAPBEXheaderText 25" xfId="3900"/>
    <cellStyle name="SAPBEXheaderText 25 2" xfId="6438"/>
    <cellStyle name="SAPBEXheaderText 25 3" xfId="9939"/>
    <cellStyle name="SAPBEXheaderText 25 4" xfId="11010"/>
    <cellStyle name="SAPBEXheaderText 25 5" xfId="13387"/>
    <cellStyle name="SAPBEXheaderText 25 6" xfId="16448"/>
    <cellStyle name="SAPBEXheaderText 25 7" xfId="18083"/>
    <cellStyle name="SAPBEXheaderText 25 8" xfId="21144"/>
    <cellStyle name="SAPBEXheaderText 25 9" xfId="22683"/>
    <cellStyle name="SAPBEXheaderText 26" xfId="3943"/>
    <cellStyle name="SAPBEXheaderText 26 2" xfId="6481"/>
    <cellStyle name="SAPBEXheaderText 26 3" xfId="8680"/>
    <cellStyle name="SAPBEXheaderText 26 4" xfId="11912"/>
    <cellStyle name="SAPBEXheaderText 26 5" xfId="14384"/>
    <cellStyle name="SAPBEXheaderText 26 6" xfId="16849"/>
    <cellStyle name="SAPBEXheaderText 26 7" xfId="19080"/>
    <cellStyle name="SAPBEXheaderText 26 8" xfId="21545"/>
    <cellStyle name="SAPBEXheaderText 26 9" xfId="23587"/>
    <cellStyle name="SAPBEXheaderText 27" xfId="3986"/>
    <cellStyle name="SAPBEXheaderText 27 2" xfId="6524"/>
    <cellStyle name="SAPBEXheaderText 27 3" xfId="10201"/>
    <cellStyle name="SAPBEXheaderText 27 4" xfId="11777"/>
    <cellStyle name="SAPBEXheaderText 27 5" xfId="14231"/>
    <cellStyle name="SAPBEXheaderText 27 6" xfId="16974"/>
    <cellStyle name="SAPBEXheaderText 27 7" xfId="18927"/>
    <cellStyle name="SAPBEXheaderText 27 8" xfId="21670"/>
    <cellStyle name="SAPBEXheaderText 27 9" xfId="23451"/>
    <cellStyle name="SAPBEXheaderText 28" xfId="3946"/>
    <cellStyle name="SAPBEXheaderText 28 2" xfId="6484"/>
    <cellStyle name="SAPBEXheaderText 28 3" xfId="5498"/>
    <cellStyle name="SAPBEXheaderText 28 4" xfId="10518"/>
    <cellStyle name="SAPBEXheaderText 28 5" xfId="12858"/>
    <cellStyle name="SAPBEXheaderText 28 6" xfId="12529"/>
    <cellStyle name="SAPBEXheaderText 28 7" xfId="17554"/>
    <cellStyle name="SAPBEXheaderText 28 8" xfId="17225"/>
    <cellStyle name="SAPBEXheaderText 28 9" xfId="22189"/>
    <cellStyle name="SAPBEXheaderText 29" xfId="3972"/>
    <cellStyle name="SAPBEXheaderText 29 2" xfId="6510"/>
    <cellStyle name="SAPBEXheaderText 29 3" xfId="9483"/>
    <cellStyle name="SAPBEXheaderText 29 4" xfId="9960"/>
    <cellStyle name="SAPBEXheaderText 29 5" xfId="14534"/>
    <cellStyle name="SAPBEXheaderText 29 6" xfId="13143"/>
    <cellStyle name="SAPBEXheaderText 29 7" xfId="19230"/>
    <cellStyle name="SAPBEXheaderText 29 8" xfId="17839"/>
    <cellStyle name="SAPBEXheaderText 29 9" xfId="23726"/>
    <cellStyle name="SAPBEXheaderText 3" xfId="3023"/>
    <cellStyle name="SAPBEXheaderText 3 2" xfId="5562"/>
    <cellStyle name="SAPBEXheaderText 3 3" xfId="10207"/>
    <cellStyle name="SAPBEXheaderText 3 4" xfId="10303"/>
    <cellStyle name="SAPBEXheaderText 3 5" xfId="12617"/>
    <cellStyle name="SAPBEXheaderText 3 6" xfId="13397"/>
    <cellStyle name="SAPBEXheaderText 3 7" xfId="17313"/>
    <cellStyle name="SAPBEXheaderText 3 8" xfId="18093"/>
    <cellStyle name="SAPBEXheaderText 3 9" xfId="21973"/>
    <cellStyle name="SAPBEXheaderText 30" xfId="3804"/>
    <cellStyle name="SAPBEXheaderText 30 2" xfId="6342"/>
    <cellStyle name="SAPBEXheaderText 30 3" xfId="9322"/>
    <cellStyle name="SAPBEXheaderText 30 4" xfId="11099"/>
    <cellStyle name="SAPBEXheaderText 30 5" xfId="13492"/>
    <cellStyle name="SAPBEXheaderText 30 6" xfId="15159"/>
    <cellStyle name="SAPBEXheaderText 30 7" xfId="18188"/>
    <cellStyle name="SAPBEXheaderText 30 8" xfId="19855"/>
    <cellStyle name="SAPBEXheaderText 30 9" xfId="22772"/>
    <cellStyle name="SAPBEXheaderText 31" xfId="4134"/>
    <cellStyle name="SAPBEXheaderText 31 2" xfId="6672"/>
    <cellStyle name="SAPBEXheaderText 31 3" xfId="5486"/>
    <cellStyle name="SAPBEXheaderText 31 4" xfId="10957"/>
    <cellStyle name="SAPBEXheaderText 31 5" xfId="13328"/>
    <cellStyle name="SAPBEXheaderText 31 6" xfId="16896"/>
    <cellStyle name="SAPBEXheaderText 31 7" xfId="18024"/>
    <cellStyle name="SAPBEXheaderText 31 8" xfId="21592"/>
    <cellStyle name="SAPBEXheaderText 31 9" xfId="22628"/>
    <cellStyle name="SAPBEXheaderText 32" xfId="4177"/>
    <cellStyle name="SAPBEXheaderText 32 2" xfId="6715"/>
    <cellStyle name="SAPBEXheaderText 32 3" xfId="8663"/>
    <cellStyle name="SAPBEXheaderText 32 4" xfId="10856"/>
    <cellStyle name="SAPBEXheaderText 32 5" xfId="13221"/>
    <cellStyle name="SAPBEXheaderText 32 6" xfId="15534"/>
    <cellStyle name="SAPBEXheaderText 32 7" xfId="17917"/>
    <cellStyle name="SAPBEXheaderText 32 8" xfId="20230"/>
    <cellStyle name="SAPBEXheaderText 32 9" xfId="22527"/>
    <cellStyle name="SAPBEXheaderText 33" xfId="4222"/>
    <cellStyle name="SAPBEXheaderText 33 2" xfId="6760"/>
    <cellStyle name="SAPBEXheaderText 33 3" xfId="8274"/>
    <cellStyle name="SAPBEXheaderText 33 4" xfId="10398"/>
    <cellStyle name="SAPBEXheaderText 33 5" xfId="12721"/>
    <cellStyle name="SAPBEXheaderText 33 6" xfId="15134"/>
    <cellStyle name="SAPBEXheaderText 33 7" xfId="17417"/>
    <cellStyle name="SAPBEXheaderText 33 8" xfId="19830"/>
    <cellStyle name="SAPBEXheaderText 33 9" xfId="22069"/>
    <cellStyle name="SAPBEXheaderText 34" xfId="4262"/>
    <cellStyle name="SAPBEXheaderText 34 2" xfId="6800"/>
    <cellStyle name="SAPBEXheaderText 34 3" xfId="8061"/>
    <cellStyle name="SAPBEXheaderText 34 4" xfId="10018"/>
    <cellStyle name="SAPBEXheaderText 34 5" xfId="12534"/>
    <cellStyle name="SAPBEXheaderText 34 6" xfId="16301"/>
    <cellStyle name="SAPBEXheaderText 34 7" xfId="17230"/>
    <cellStyle name="SAPBEXheaderText 34 8" xfId="20997"/>
    <cellStyle name="SAPBEXheaderText 34 9" xfId="21898"/>
    <cellStyle name="SAPBEXheaderText 35" xfId="4305"/>
    <cellStyle name="SAPBEXheaderText 35 2" xfId="6843"/>
    <cellStyle name="SAPBEXheaderText 35 3" xfId="8894"/>
    <cellStyle name="SAPBEXheaderText 35 4" xfId="10597"/>
    <cellStyle name="SAPBEXheaderText 35 5" xfId="12945"/>
    <cellStyle name="SAPBEXheaderText 35 6" xfId="15743"/>
    <cellStyle name="SAPBEXheaderText 35 7" xfId="17641"/>
    <cellStyle name="SAPBEXheaderText 35 8" xfId="20439"/>
    <cellStyle name="SAPBEXheaderText 35 9" xfId="22270"/>
    <cellStyle name="SAPBEXheaderText 36" xfId="4348"/>
    <cellStyle name="SAPBEXheaderText 36 2" xfId="6886"/>
    <cellStyle name="SAPBEXheaderText 36 3" xfId="8631"/>
    <cellStyle name="SAPBEXheaderText 36 4" xfId="11166"/>
    <cellStyle name="SAPBEXheaderText 36 5" xfId="13562"/>
    <cellStyle name="SAPBEXheaderText 36 6" xfId="12593"/>
    <cellStyle name="SAPBEXheaderText 36 7" xfId="18258"/>
    <cellStyle name="SAPBEXheaderText 36 8" xfId="17289"/>
    <cellStyle name="SAPBEXheaderText 36 9" xfId="22839"/>
    <cellStyle name="SAPBEXheaderText 37" xfId="4391"/>
    <cellStyle name="SAPBEXheaderText 37 2" xfId="6929"/>
    <cellStyle name="SAPBEXheaderText 37 3" xfId="9463"/>
    <cellStyle name="SAPBEXheaderText 37 4" xfId="11595"/>
    <cellStyle name="SAPBEXheaderText 37 5" xfId="14033"/>
    <cellStyle name="SAPBEXheaderText 37 6" xfId="12835"/>
    <cellStyle name="SAPBEXheaderText 37 7" xfId="18729"/>
    <cellStyle name="SAPBEXheaderText 37 8" xfId="17531"/>
    <cellStyle name="SAPBEXheaderText 37 9" xfId="23269"/>
    <cellStyle name="SAPBEXheaderText 38" xfId="4434"/>
    <cellStyle name="SAPBEXheaderText 38 2" xfId="6972"/>
    <cellStyle name="SAPBEXheaderText 38 3" xfId="9055"/>
    <cellStyle name="SAPBEXheaderText 38 4" xfId="11719"/>
    <cellStyle name="SAPBEXheaderText 38 5" xfId="14170"/>
    <cellStyle name="SAPBEXheaderText 38 6" xfId="15162"/>
    <cellStyle name="SAPBEXheaderText 38 7" xfId="18866"/>
    <cellStyle name="SAPBEXheaderText 38 8" xfId="19858"/>
    <cellStyle name="SAPBEXheaderText 38 9" xfId="23393"/>
    <cellStyle name="SAPBEXheaderText 39" xfId="4353"/>
    <cellStyle name="SAPBEXheaderText 39 2" xfId="6891"/>
    <cellStyle name="SAPBEXheaderText 39 3" xfId="8545"/>
    <cellStyle name="SAPBEXheaderText 39 4" xfId="7942"/>
    <cellStyle name="SAPBEXheaderText 39 5" xfId="12384"/>
    <cellStyle name="SAPBEXheaderText 39 6" xfId="16393"/>
    <cellStyle name="SAPBEXheaderText 39 7" xfId="17080"/>
    <cellStyle name="SAPBEXheaderText 39 8" xfId="21089"/>
    <cellStyle name="SAPBEXheaderText 39 9" xfId="21769"/>
    <cellStyle name="SAPBEXheaderText 4" xfId="3165"/>
    <cellStyle name="SAPBEXheaderText 4 2" xfId="5703"/>
    <cellStyle name="SAPBEXheaderText 4 3" xfId="10042"/>
    <cellStyle name="SAPBEXheaderText 4 4" xfId="11661"/>
    <cellStyle name="SAPBEXheaderText 4 5" xfId="14108"/>
    <cellStyle name="SAPBEXheaderText 4 6" xfId="15733"/>
    <cellStyle name="SAPBEXheaderText 4 7" xfId="18804"/>
    <cellStyle name="SAPBEXheaderText 4 8" xfId="20429"/>
    <cellStyle name="SAPBEXheaderText 4 9" xfId="23336"/>
    <cellStyle name="SAPBEXheaderText 40" xfId="4430"/>
    <cellStyle name="SAPBEXheaderText 40 2" xfId="6968"/>
    <cellStyle name="SAPBEXheaderText 40 3" xfId="8145"/>
    <cellStyle name="SAPBEXheaderText 40 4" xfId="10758"/>
    <cellStyle name="SAPBEXheaderText 40 5" xfId="13113"/>
    <cellStyle name="SAPBEXheaderText 40 6" xfId="16192"/>
    <cellStyle name="SAPBEXheaderText 40 7" xfId="17809"/>
    <cellStyle name="SAPBEXheaderText 40 8" xfId="20888"/>
    <cellStyle name="SAPBEXheaderText 40 9" xfId="22430"/>
    <cellStyle name="SAPBEXheaderText 41" xfId="4504"/>
    <cellStyle name="SAPBEXheaderText 41 2" xfId="7042"/>
    <cellStyle name="SAPBEXheaderText 41 3" xfId="8043"/>
    <cellStyle name="SAPBEXheaderText 41 4" xfId="10804"/>
    <cellStyle name="SAPBEXheaderText 41 5" xfId="13164"/>
    <cellStyle name="SAPBEXheaderText 41 6" xfId="15413"/>
    <cellStyle name="SAPBEXheaderText 41 7" xfId="17860"/>
    <cellStyle name="SAPBEXheaderText 41 8" xfId="20109"/>
    <cellStyle name="SAPBEXheaderText 41 9" xfId="22475"/>
    <cellStyle name="SAPBEXheaderText 42" xfId="4606"/>
    <cellStyle name="SAPBEXheaderText 42 2" xfId="7144"/>
    <cellStyle name="SAPBEXheaderText 42 3" xfId="10028"/>
    <cellStyle name="SAPBEXheaderText 42 4" xfId="11298"/>
    <cellStyle name="SAPBEXheaderText 42 5" xfId="13705"/>
    <cellStyle name="SAPBEXheaderText 42 6" xfId="15741"/>
    <cellStyle name="SAPBEXheaderText 42 7" xfId="18401"/>
    <cellStyle name="SAPBEXheaderText 42 8" xfId="20437"/>
    <cellStyle name="SAPBEXheaderText 42 9" xfId="22972"/>
    <cellStyle name="SAPBEXheaderText 43" xfId="4649"/>
    <cellStyle name="SAPBEXheaderText 43 2" xfId="7187"/>
    <cellStyle name="SAPBEXheaderText 43 3" xfId="9579"/>
    <cellStyle name="SAPBEXheaderText 43 4" xfId="11602"/>
    <cellStyle name="SAPBEXheaderText 43 5" xfId="14040"/>
    <cellStyle name="SAPBEXheaderText 43 6" xfId="15406"/>
    <cellStyle name="SAPBEXheaderText 43 7" xfId="18736"/>
    <cellStyle name="SAPBEXheaderText 43 8" xfId="20102"/>
    <cellStyle name="SAPBEXheaderText 43 9" xfId="23276"/>
    <cellStyle name="SAPBEXheaderText 44" xfId="4691"/>
    <cellStyle name="SAPBEXheaderText 44 2" xfId="7229"/>
    <cellStyle name="SAPBEXheaderText 44 3" xfId="9000"/>
    <cellStyle name="SAPBEXheaderText 44 4" xfId="11382"/>
    <cellStyle name="SAPBEXheaderText 44 5" xfId="13796"/>
    <cellStyle name="SAPBEXheaderText 44 6" xfId="16856"/>
    <cellStyle name="SAPBEXheaderText 44 7" xfId="18492"/>
    <cellStyle name="SAPBEXheaderText 44 8" xfId="21552"/>
    <cellStyle name="SAPBEXheaderText 44 9" xfId="23056"/>
    <cellStyle name="SAPBEXheaderText 45" xfId="4734"/>
    <cellStyle name="SAPBEXheaderText 45 2" xfId="7272"/>
    <cellStyle name="SAPBEXheaderText 45 3" xfId="9232"/>
    <cellStyle name="SAPBEXheaderText 45 4" xfId="12067"/>
    <cellStyle name="SAPBEXheaderText 45 5" xfId="14547"/>
    <cellStyle name="SAPBEXheaderText 45 6" xfId="14678"/>
    <cellStyle name="SAPBEXheaderText 45 7" xfId="19243"/>
    <cellStyle name="SAPBEXheaderText 45 8" xfId="19374"/>
    <cellStyle name="SAPBEXheaderText 45 9" xfId="23739"/>
    <cellStyle name="SAPBEXheaderText 46" xfId="4694"/>
    <cellStyle name="SAPBEXheaderText 46 2" xfId="7232"/>
    <cellStyle name="SAPBEXheaderText 46 3" xfId="8189"/>
    <cellStyle name="SAPBEXheaderText 46 4" xfId="11246"/>
    <cellStyle name="SAPBEXheaderText 46 5" xfId="13651"/>
    <cellStyle name="SAPBEXheaderText 46 6" xfId="16570"/>
    <cellStyle name="SAPBEXheaderText 46 7" xfId="18347"/>
    <cellStyle name="SAPBEXheaderText 46 8" xfId="21266"/>
    <cellStyle name="SAPBEXheaderText 46 9" xfId="22920"/>
    <cellStyle name="SAPBEXheaderText 47" xfId="4796"/>
    <cellStyle name="SAPBEXheaderText 47 2" xfId="7334"/>
    <cellStyle name="SAPBEXheaderText 47 3" xfId="8516"/>
    <cellStyle name="SAPBEXheaderText 47 4" xfId="10402"/>
    <cellStyle name="SAPBEXheaderText 47 5" xfId="12725"/>
    <cellStyle name="SAPBEXheaderText 47 6" xfId="15383"/>
    <cellStyle name="SAPBEXheaderText 47 7" xfId="17421"/>
    <cellStyle name="SAPBEXheaderText 47 8" xfId="20079"/>
    <cellStyle name="SAPBEXheaderText 47 9" xfId="22073"/>
    <cellStyle name="SAPBEXheaderText 48" xfId="4839"/>
    <cellStyle name="SAPBEXheaderText 48 2" xfId="7377"/>
    <cellStyle name="SAPBEXheaderText 48 3" xfId="10073"/>
    <cellStyle name="SAPBEXheaderText 48 4" xfId="12114"/>
    <cellStyle name="SAPBEXheaderText 48 5" xfId="14596"/>
    <cellStyle name="SAPBEXheaderText 48 6" xfId="16725"/>
    <cellStyle name="SAPBEXheaderText 48 7" xfId="19292"/>
    <cellStyle name="SAPBEXheaderText 48 8" xfId="21421"/>
    <cellStyle name="SAPBEXheaderText 48 9" xfId="23788"/>
    <cellStyle name="SAPBEXheaderText 49" xfId="4753"/>
    <cellStyle name="SAPBEXheaderText 49 2" xfId="7291"/>
    <cellStyle name="SAPBEXheaderText 49 3" xfId="5499"/>
    <cellStyle name="SAPBEXheaderText 49 4" xfId="9394"/>
    <cellStyle name="SAPBEXheaderText 49 5" xfId="12927"/>
    <cellStyle name="SAPBEXheaderText 49 6" xfId="16991"/>
    <cellStyle name="SAPBEXheaderText 49 7" xfId="17623"/>
    <cellStyle name="SAPBEXheaderText 49 8" xfId="21687"/>
    <cellStyle name="SAPBEXheaderText 49 9" xfId="22253"/>
    <cellStyle name="SAPBEXheaderText 5" xfId="3208"/>
    <cellStyle name="SAPBEXheaderText 5 2" xfId="5746"/>
    <cellStyle name="SAPBEXheaderText 5 3" xfId="9476"/>
    <cellStyle name="SAPBEXheaderText 5 4" xfId="10578"/>
    <cellStyle name="SAPBEXheaderText 5 5" xfId="12924"/>
    <cellStyle name="SAPBEXheaderText 5 6" xfId="15936"/>
    <cellStyle name="SAPBEXheaderText 5 7" xfId="17620"/>
    <cellStyle name="SAPBEXheaderText 5 8" xfId="20632"/>
    <cellStyle name="SAPBEXheaderText 5 9" xfId="22250"/>
    <cellStyle name="SAPBEXheaderText 50" xfId="4835"/>
    <cellStyle name="SAPBEXheaderText 50 2" xfId="7373"/>
    <cellStyle name="SAPBEXheaderText 50 3" xfId="8767"/>
    <cellStyle name="SAPBEXheaderText 50 4" xfId="10422"/>
    <cellStyle name="SAPBEXheaderText 50 5" xfId="12747"/>
    <cellStyle name="SAPBEXheaderText 50 6" xfId="15140"/>
    <cellStyle name="SAPBEXheaderText 50 7" xfId="17443"/>
    <cellStyle name="SAPBEXheaderText 50 8" xfId="19836"/>
    <cellStyle name="SAPBEXheaderText 50 9" xfId="22093"/>
    <cellStyle name="SAPBEXheaderText 51" xfId="4945"/>
    <cellStyle name="SAPBEXheaderText 51 2" xfId="7483"/>
    <cellStyle name="SAPBEXheaderText 51 3" xfId="8047"/>
    <cellStyle name="SAPBEXheaderText 51 4" xfId="11647"/>
    <cellStyle name="SAPBEXheaderText 51 5" xfId="14092"/>
    <cellStyle name="SAPBEXheaderText 51 6" xfId="13900"/>
    <cellStyle name="SAPBEXheaderText 51 7" xfId="18788"/>
    <cellStyle name="SAPBEXheaderText 51 8" xfId="18596"/>
    <cellStyle name="SAPBEXheaderText 51 9" xfId="23322"/>
    <cellStyle name="SAPBEXheaderText 52" xfId="4998"/>
    <cellStyle name="SAPBEXheaderText 52 2" xfId="7536"/>
    <cellStyle name="SAPBEXheaderText 52 3" xfId="8457"/>
    <cellStyle name="SAPBEXheaderText 52 4" xfId="11932"/>
    <cellStyle name="SAPBEXheaderText 52 5" xfId="14873"/>
    <cellStyle name="SAPBEXheaderText 52 6" xfId="15812"/>
    <cellStyle name="SAPBEXheaderText 52 7" xfId="19569"/>
    <cellStyle name="SAPBEXheaderText 52 8" xfId="20508"/>
    <cellStyle name="SAPBEXheaderText 52 9" xfId="24043"/>
    <cellStyle name="SAPBEXheaderText 53" xfId="5035"/>
    <cellStyle name="SAPBEXheaderText 53 2" xfId="7573"/>
    <cellStyle name="SAPBEXheaderText 53 3" xfId="8211"/>
    <cellStyle name="SAPBEXheaderText 53 4" xfId="11801"/>
    <cellStyle name="SAPBEXheaderText 53 5" xfId="14258"/>
    <cellStyle name="SAPBEXheaderText 53 6" xfId="13271"/>
    <cellStyle name="SAPBEXheaderText 53 7" xfId="18954"/>
    <cellStyle name="SAPBEXheaderText 53 8" xfId="17967"/>
    <cellStyle name="SAPBEXheaderText 53 9" xfId="23476"/>
    <cellStyle name="SAPBEXheaderText 54" xfId="5066"/>
    <cellStyle name="SAPBEXheaderText 54 2" xfId="7604"/>
    <cellStyle name="SAPBEXheaderText 54 3" xfId="9578"/>
    <cellStyle name="SAPBEXheaderText 54 4" xfId="11490"/>
    <cellStyle name="SAPBEXheaderText 54 5" xfId="13917"/>
    <cellStyle name="SAPBEXheaderText 54 6" xfId="15382"/>
    <cellStyle name="SAPBEXheaderText 54 7" xfId="18613"/>
    <cellStyle name="SAPBEXheaderText 54 8" xfId="20078"/>
    <cellStyle name="SAPBEXheaderText 54 9" xfId="23165"/>
    <cellStyle name="SAPBEXheaderText 55" xfId="5096"/>
    <cellStyle name="SAPBEXheaderText 55 2" xfId="7634"/>
    <cellStyle name="SAPBEXheaderText 55 3" xfId="9158"/>
    <cellStyle name="SAPBEXheaderText 55 4" xfId="8872"/>
    <cellStyle name="SAPBEXheaderText 55 5" xfId="14942"/>
    <cellStyle name="SAPBEXheaderText 55 6" xfId="14955"/>
    <cellStyle name="SAPBEXheaderText 55 7" xfId="19638"/>
    <cellStyle name="SAPBEXheaderText 55 8" xfId="19651"/>
    <cellStyle name="SAPBEXheaderText 55 9" xfId="24105"/>
    <cellStyle name="SAPBEXheaderText 56" xfId="5141"/>
    <cellStyle name="SAPBEXheaderText 56 2" xfId="7679"/>
    <cellStyle name="SAPBEXheaderText 56 3" xfId="10091"/>
    <cellStyle name="SAPBEXheaderText 56 4" xfId="12081"/>
    <cellStyle name="SAPBEXheaderText 56 5" xfId="14561"/>
    <cellStyle name="SAPBEXheaderText 56 6" xfId="15457"/>
    <cellStyle name="SAPBEXheaderText 56 7" xfId="19257"/>
    <cellStyle name="SAPBEXheaderText 56 8" xfId="20153"/>
    <cellStyle name="SAPBEXheaderText 56 9" xfId="23753"/>
    <cellStyle name="SAPBEXheaderText 57" xfId="5210"/>
    <cellStyle name="SAPBEXheaderText 57 2" xfId="7749"/>
    <cellStyle name="SAPBEXheaderText 57 3" xfId="8511"/>
    <cellStyle name="SAPBEXheaderText 57 4" xfId="10234"/>
    <cellStyle name="SAPBEXheaderText 57 5" xfId="12493"/>
    <cellStyle name="SAPBEXheaderText 57 6" xfId="16495"/>
    <cellStyle name="SAPBEXheaderText 57 7" xfId="17189"/>
    <cellStyle name="SAPBEXheaderText 57 8" xfId="21191"/>
    <cellStyle name="SAPBEXheaderText 57 9" xfId="21866"/>
    <cellStyle name="SAPBEXheaderText 58" xfId="5174"/>
    <cellStyle name="SAPBEXheaderText 58 2" xfId="8899"/>
    <cellStyle name="SAPBEXheaderText 58 3" xfId="10592"/>
    <cellStyle name="SAPBEXheaderText 58 4" xfId="12940"/>
    <cellStyle name="SAPBEXheaderText 58 5" xfId="15495"/>
    <cellStyle name="SAPBEXheaderText 58 6" xfId="17636"/>
    <cellStyle name="SAPBEXheaderText 58 7" xfId="20191"/>
    <cellStyle name="SAPBEXheaderText 58 8" xfId="22265"/>
    <cellStyle name="SAPBEXheaderText 59" xfId="8487"/>
    <cellStyle name="SAPBEXheaderText 6" xfId="3251"/>
    <cellStyle name="SAPBEXheaderText 6 2" xfId="5789"/>
    <cellStyle name="SAPBEXheaderText 6 3" xfId="7722"/>
    <cellStyle name="SAPBEXheaderText 6 4" xfId="10998"/>
    <cellStyle name="SAPBEXheaderText 6 5" xfId="13373"/>
    <cellStyle name="SAPBEXheaderText 6 6" xfId="16274"/>
    <cellStyle name="SAPBEXheaderText 6 7" xfId="18069"/>
    <cellStyle name="SAPBEXheaderText 6 8" xfId="20970"/>
    <cellStyle name="SAPBEXheaderText 6 9" xfId="22671"/>
    <cellStyle name="SAPBEXheaderText 60" xfId="5511"/>
    <cellStyle name="SAPBEXheaderText 61" xfId="12488"/>
    <cellStyle name="SAPBEXheaderText 62" xfId="13879"/>
    <cellStyle name="SAPBEXheaderText 63" xfId="17184"/>
    <cellStyle name="SAPBEXheaderText 64" xfId="18575"/>
    <cellStyle name="SAPBEXheaderText 65" xfId="21861"/>
    <cellStyle name="SAPBEXheaderText 7" xfId="3294"/>
    <cellStyle name="SAPBEXheaderText 7 2" xfId="5832"/>
    <cellStyle name="SAPBEXheaderText 7 3" xfId="9821"/>
    <cellStyle name="SAPBEXheaderText 7 4" xfId="11966"/>
    <cellStyle name="SAPBEXheaderText 7 5" xfId="14872"/>
    <cellStyle name="SAPBEXheaderText 7 6" xfId="15590"/>
    <cellStyle name="SAPBEXheaderText 7 7" xfId="19568"/>
    <cellStyle name="SAPBEXheaderText 7 8" xfId="20286"/>
    <cellStyle name="SAPBEXheaderText 7 9" xfId="24042"/>
    <cellStyle name="SAPBEXheaderText 8" xfId="3337"/>
    <cellStyle name="SAPBEXheaderText 8 2" xfId="5875"/>
    <cellStyle name="SAPBEXheaderText 8 3" xfId="5479"/>
    <cellStyle name="SAPBEXheaderText 8 4" xfId="5497"/>
    <cellStyle name="SAPBEXheaderText 8 5" xfId="12388"/>
    <cellStyle name="SAPBEXheaderText 8 6" xfId="16499"/>
    <cellStyle name="SAPBEXheaderText 8 7" xfId="17084"/>
    <cellStyle name="SAPBEXheaderText 8 8" xfId="21195"/>
    <cellStyle name="SAPBEXheaderText 8 9" xfId="21773"/>
    <cellStyle name="SAPBEXheaderText 9" xfId="3380"/>
    <cellStyle name="SAPBEXheaderText 9 2" xfId="5918"/>
    <cellStyle name="SAPBEXheaderText 9 3" xfId="5448"/>
    <cellStyle name="SAPBEXheaderText 9 4" xfId="10862"/>
    <cellStyle name="SAPBEXheaderText 9 5" xfId="13227"/>
    <cellStyle name="SAPBEXheaderText 9 6" xfId="15871"/>
    <cellStyle name="SAPBEXheaderText 9 7" xfId="17923"/>
    <cellStyle name="SAPBEXheaderText 9 8" xfId="20567"/>
    <cellStyle name="SAPBEXheaderText 9 9" xfId="22533"/>
    <cellStyle name="SAPBEXHLevel0" xfId="2961"/>
    <cellStyle name="SAPBEXHLevel0 10" xfId="3408"/>
    <cellStyle name="SAPBEXHLevel0 10 2" xfId="5946"/>
    <cellStyle name="SAPBEXHLevel0 10 3" xfId="8166"/>
    <cellStyle name="SAPBEXHLevel0 10 4" xfId="12288"/>
    <cellStyle name="SAPBEXHLevel0 10 5" xfId="13933"/>
    <cellStyle name="SAPBEXHLevel0 10 6" xfId="15361"/>
    <cellStyle name="SAPBEXHLevel0 10 7" xfId="18629"/>
    <cellStyle name="SAPBEXHLevel0 10 8" xfId="20057"/>
    <cellStyle name="SAPBEXHLevel0 10 9" xfId="23180"/>
    <cellStyle name="SAPBEXHLevel0 11" xfId="3266"/>
    <cellStyle name="SAPBEXHLevel0 11 2" xfId="5804"/>
    <cellStyle name="SAPBEXHLevel0 11 3" xfId="8654"/>
    <cellStyle name="SAPBEXHLevel0 11 4" xfId="10639"/>
    <cellStyle name="SAPBEXHLevel0 11 5" xfId="12988"/>
    <cellStyle name="SAPBEXHLevel0 11 6" xfId="15554"/>
    <cellStyle name="SAPBEXHLevel0 11 7" xfId="17684"/>
    <cellStyle name="SAPBEXHLevel0 11 8" xfId="20250"/>
    <cellStyle name="SAPBEXHLevel0 11 9" xfId="22312"/>
    <cellStyle name="SAPBEXHLevel0 12" xfId="3472"/>
    <cellStyle name="SAPBEXHLevel0 12 2" xfId="6010"/>
    <cellStyle name="SAPBEXHLevel0 12 3" xfId="8677"/>
    <cellStyle name="SAPBEXHLevel0 12 4" xfId="10261"/>
    <cellStyle name="SAPBEXHLevel0 12 5" xfId="12570"/>
    <cellStyle name="SAPBEXHLevel0 12 6" xfId="15323"/>
    <cellStyle name="SAPBEXHLevel0 12 7" xfId="17266"/>
    <cellStyle name="SAPBEXHLevel0 12 8" xfId="20019"/>
    <cellStyle name="SAPBEXHLevel0 12 9" xfId="21930"/>
    <cellStyle name="SAPBEXHLevel0 13" xfId="3606"/>
    <cellStyle name="SAPBEXHLevel0 13 2" xfId="6144"/>
    <cellStyle name="SAPBEXHLevel0 13 3" xfId="10094"/>
    <cellStyle name="SAPBEXHLevel0 13 4" xfId="10428"/>
    <cellStyle name="SAPBEXHLevel0 13 5" xfId="14908"/>
    <cellStyle name="SAPBEXHLevel0 13 6" xfId="15096"/>
    <cellStyle name="SAPBEXHLevel0 13 7" xfId="19604"/>
    <cellStyle name="SAPBEXHLevel0 13 8" xfId="19792"/>
    <cellStyle name="SAPBEXHLevel0 13 9" xfId="24073"/>
    <cellStyle name="SAPBEXHLevel0 14" xfId="3517"/>
    <cellStyle name="SAPBEXHLevel0 14 2" xfId="6055"/>
    <cellStyle name="SAPBEXHLevel0 14 3" xfId="9218"/>
    <cellStyle name="SAPBEXHLevel0 14 4" xfId="11242"/>
    <cellStyle name="SAPBEXHLevel0 14 5" xfId="13647"/>
    <cellStyle name="SAPBEXHLevel0 14 6" xfId="16482"/>
    <cellStyle name="SAPBEXHLevel0 14 7" xfId="18343"/>
    <cellStyle name="SAPBEXHLevel0 14 8" xfId="21178"/>
    <cellStyle name="SAPBEXHLevel0 14 9" xfId="22916"/>
    <cellStyle name="SAPBEXHLevel0 15" xfId="3559"/>
    <cellStyle name="SAPBEXHLevel0 15 2" xfId="6097"/>
    <cellStyle name="SAPBEXHLevel0 15 3" xfId="10239"/>
    <cellStyle name="SAPBEXHLevel0 15 4" xfId="12139"/>
    <cellStyle name="SAPBEXHLevel0 15 5" xfId="14622"/>
    <cellStyle name="SAPBEXHLevel0 15 6" xfId="15949"/>
    <cellStyle name="SAPBEXHLevel0 15 7" xfId="19318"/>
    <cellStyle name="SAPBEXHLevel0 15 8" xfId="20645"/>
    <cellStyle name="SAPBEXHLevel0 15 9" xfId="23813"/>
    <cellStyle name="SAPBEXHLevel0 16" xfId="3438"/>
    <cellStyle name="SAPBEXHLevel0 16 2" xfId="5976"/>
    <cellStyle name="SAPBEXHLevel0 16 3" xfId="10111"/>
    <cellStyle name="SAPBEXHLevel0 16 4" xfId="10989"/>
    <cellStyle name="SAPBEXHLevel0 16 5" xfId="13363"/>
    <cellStyle name="SAPBEXHLevel0 16 6" xfId="15717"/>
    <cellStyle name="SAPBEXHLevel0 16 7" xfId="18059"/>
    <cellStyle name="SAPBEXHLevel0 16 8" xfId="20413"/>
    <cellStyle name="SAPBEXHLevel0 16 9" xfId="22662"/>
    <cellStyle name="SAPBEXHLevel0 17" xfId="3826"/>
    <cellStyle name="SAPBEXHLevel0 17 2" xfId="6364"/>
    <cellStyle name="SAPBEXHLevel0 17 3" xfId="8749"/>
    <cellStyle name="SAPBEXHLevel0 17 4" xfId="11867"/>
    <cellStyle name="SAPBEXHLevel0 17 5" xfId="14330"/>
    <cellStyle name="SAPBEXHLevel0 17 6" xfId="15111"/>
    <cellStyle name="SAPBEXHLevel0 17 7" xfId="19026"/>
    <cellStyle name="SAPBEXHLevel0 17 8" xfId="19807"/>
    <cellStyle name="SAPBEXHLevel0 17 9" xfId="23543"/>
    <cellStyle name="SAPBEXHLevel0 18" xfId="3801"/>
    <cellStyle name="SAPBEXHLevel0 18 2" xfId="6339"/>
    <cellStyle name="SAPBEXHLevel0 18 3" xfId="8283"/>
    <cellStyle name="SAPBEXHLevel0 18 4" xfId="10670"/>
    <cellStyle name="SAPBEXHLevel0 18 5" xfId="12418"/>
    <cellStyle name="SAPBEXHLevel0 18 6" xfId="13875"/>
    <cellStyle name="SAPBEXHLevel0 18 7" xfId="17114"/>
    <cellStyle name="SAPBEXHLevel0 18 8" xfId="18571"/>
    <cellStyle name="SAPBEXHLevel0 18 9" xfId="21798"/>
    <cellStyle name="SAPBEXHLevel0 19" xfId="3866"/>
    <cellStyle name="SAPBEXHLevel0 19 2" xfId="6404"/>
    <cellStyle name="SAPBEXHLevel0 19 3" xfId="8645"/>
    <cellStyle name="SAPBEXHLevel0 19 4" xfId="12056"/>
    <cellStyle name="SAPBEXHLevel0 19 5" xfId="14536"/>
    <cellStyle name="SAPBEXHLevel0 19 6" xfId="12530"/>
    <cellStyle name="SAPBEXHLevel0 19 7" xfId="19232"/>
    <cellStyle name="SAPBEXHLevel0 19 8" xfId="17226"/>
    <cellStyle name="SAPBEXHLevel0 19 9" xfId="23728"/>
    <cellStyle name="SAPBEXHLevel0 2" xfId="3080"/>
    <cellStyle name="SAPBEXHLevel0 2 2" xfId="5618"/>
    <cellStyle name="SAPBEXHLevel0 2 3" xfId="7792"/>
    <cellStyle name="SAPBEXHLevel0 2 4" xfId="9833"/>
    <cellStyle name="SAPBEXHLevel0 2 5" xfId="12443"/>
    <cellStyle name="SAPBEXHLevel0 2 6" xfId="16126"/>
    <cellStyle name="SAPBEXHLevel0 2 7" xfId="17139"/>
    <cellStyle name="SAPBEXHLevel0 2 8" xfId="20822"/>
    <cellStyle name="SAPBEXHLevel0 2 9" xfId="21822"/>
    <cellStyle name="SAPBEXHLevel0 20" xfId="3928"/>
    <cellStyle name="SAPBEXHLevel0 20 2" xfId="6466"/>
    <cellStyle name="SAPBEXHLevel0 20 3" xfId="9608"/>
    <cellStyle name="SAPBEXHLevel0 20 4" xfId="10878"/>
    <cellStyle name="SAPBEXHLevel0 20 5" xfId="13245"/>
    <cellStyle name="SAPBEXHLevel0 20 6" xfId="15257"/>
    <cellStyle name="SAPBEXHLevel0 20 7" xfId="17941"/>
    <cellStyle name="SAPBEXHLevel0 20 8" xfId="19953"/>
    <cellStyle name="SAPBEXHLevel0 20 9" xfId="22549"/>
    <cellStyle name="SAPBEXHLevel0 21" xfId="3798"/>
    <cellStyle name="SAPBEXHLevel0 21 2" xfId="6336"/>
    <cellStyle name="SAPBEXHLevel0 21 3" xfId="10025"/>
    <cellStyle name="SAPBEXHLevel0 21 4" xfId="10684"/>
    <cellStyle name="SAPBEXHLevel0 21 5" xfId="12840"/>
    <cellStyle name="SAPBEXHLevel0 21 6" xfId="16458"/>
    <cellStyle name="SAPBEXHLevel0 21 7" xfId="17536"/>
    <cellStyle name="SAPBEXHLevel0 21 8" xfId="21154"/>
    <cellStyle name="SAPBEXHLevel0 21 9" xfId="22173"/>
    <cellStyle name="SAPBEXHLevel0 22" xfId="4051"/>
    <cellStyle name="SAPBEXHLevel0 22 2" xfId="6589"/>
    <cellStyle name="SAPBEXHLevel0 22 3" xfId="5428"/>
    <cellStyle name="SAPBEXHLevel0 22 4" xfId="11878"/>
    <cellStyle name="SAPBEXHLevel0 22 5" xfId="14343"/>
    <cellStyle name="SAPBEXHLevel0 22 6" xfId="15106"/>
    <cellStyle name="SAPBEXHLevel0 22 7" xfId="19039"/>
    <cellStyle name="SAPBEXHLevel0 22 8" xfId="19802"/>
    <cellStyle name="SAPBEXHLevel0 22 9" xfId="23554"/>
    <cellStyle name="SAPBEXHLevel0 23" xfId="4052"/>
    <cellStyle name="SAPBEXHLevel0 23 2" xfId="6590"/>
    <cellStyle name="SAPBEXHLevel0 23 3" xfId="8542"/>
    <cellStyle name="SAPBEXHLevel0 23 4" xfId="12283"/>
    <cellStyle name="SAPBEXHLevel0 23 5" xfId="13724"/>
    <cellStyle name="SAPBEXHLevel0 23 6" xfId="15315"/>
    <cellStyle name="SAPBEXHLevel0 23 7" xfId="18420"/>
    <cellStyle name="SAPBEXHLevel0 23 8" xfId="20011"/>
    <cellStyle name="SAPBEXHLevel0 23 9" xfId="22989"/>
    <cellStyle name="SAPBEXHLevel0 24" xfId="4119"/>
    <cellStyle name="SAPBEXHLevel0 24 2" xfId="6657"/>
    <cellStyle name="SAPBEXHLevel0 24 3" xfId="10039"/>
    <cellStyle name="SAPBEXHLevel0 24 4" xfId="8733"/>
    <cellStyle name="SAPBEXHLevel0 24 5" xfId="12527"/>
    <cellStyle name="SAPBEXHLevel0 24 6" xfId="16412"/>
    <cellStyle name="SAPBEXHLevel0 24 7" xfId="17223"/>
    <cellStyle name="SAPBEXHLevel0 24 8" xfId="21108"/>
    <cellStyle name="SAPBEXHLevel0 24 9" xfId="21894"/>
    <cellStyle name="SAPBEXHLevel0 25" xfId="4162"/>
    <cellStyle name="SAPBEXHLevel0 25 2" xfId="6700"/>
    <cellStyle name="SAPBEXHLevel0 25 3" xfId="9306"/>
    <cellStyle name="SAPBEXHLevel0 25 4" xfId="11589"/>
    <cellStyle name="SAPBEXHLevel0 25 5" xfId="14027"/>
    <cellStyle name="SAPBEXHLevel0 25 6" xfId="17001"/>
    <cellStyle name="SAPBEXHLevel0 25 7" xfId="18723"/>
    <cellStyle name="SAPBEXHLevel0 25 8" xfId="21697"/>
    <cellStyle name="SAPBEXHLevel0 25 9" xfId="23263"/>
    <cellStyle name="SAPBEXHLevel0 26" xfId="4220"/>
    <cellStyle name="SAPBEXHLevel0 26 2" xfId="6758"/>
    <cellStyle name="SAPBEXHLevel0 26 3" xfId="9546"/>
    <cellStyle name="SAPBEXHLevel0 26 4" xfId="10912"/>
    <cellStyle name="SAPBEXHLevel0 26 5" xfId="13282"/>
    <cellStyle name="SAPBEXHLevel0 26 6" xfId="16888"/>
    <cellStyle name="SAPBEXHLevel0 26 7" xfId="17978"/>
    <cellStyle name="SAPBEXHLevel0 26 8" xfId="21584"/>
    <cellStyle name="SAPBEXHLevel0 26 9" xfId="22583"/>
    <cellStyle name="SAPBEXHLevel0 27" xfId="4247"/>
    <cellStyle name="SAPBEXHLevel0 27 2" xfId="6785"/>
    <cellStyle name="SAPBEXHLevel0 27 3" xfId="9785"/>
    <cellStyle name="SAPBEXHLevel0 27 4" xfId="10981"/>
    <cellStyle name="SAPBEXHLevel0 27 5" xfId="13355"/>
    <cellStyle name="SAPBEXHLevel0 27 6" xfId="15777"/>
    <cellStyle name="SAPBEXHLevel0 27 7" xfId="18051"/>
    <cellStyle name="SAPBEXHLevel0 27 8" xfId="20473"/>
    <cellStyle name="SAPBEXHLevel0 27 9" xfId="22654"/>
    <cellStyle name="SAPBEXHLevel0 28" xfId="4290"/>
    <cellStyle name="SAPBEXHLevel0 28 2" xfId="6828"/>
    <cellStyle name="SAPBEXHLevel0 28 3" xfId="8977"/>
    <cellStyle name="SAPBEXHLevel0 28 4" xfId="11161"/>
    <cellStyle name="SAPBEXHLevel0 28 5" xfId="13557"/>
    <cellStyle name="SAPBEXHLevel0 28 6" xfId="15226"/>
    <cellStyle name="SAPBEXHLevel0 28 7" xfId="18253"/>
    <cellStyle name="SAPBEXHLevel0 28 8" xfId="19922"/>
    <cellStyle name="SAPBEXHLevel0 28 9" xfId="22834"/>
    <cellStyle name="SAPBEXHLevel0 29" xfId="4333"/>
    <cellStyle name="SAPBEXHLevel0 29 2" xfId="6871"/>
    <cellStyle name="SAPBEXHLevel0 29 3" xfId="8592"/>
    <cellStyle name="SAPBEXHLevel0 29 4" xfId="11413"/>
    <cellStyle name="SAPBEXHLevel0 29 5" xfId="13829"/>
    <cellStyle name="SAPBEXHLevel0 29 6" xfId="15113"/>
    <cellStyle name="SAPBEXHLevel0 29 7" xfId="18525"/>
    <cellStyle name="SAPBEXHLevel0 29 8" xfId="19809"/>
    <cellStyle name="SAPBEXHLevel0 29 9" xfId="23087"/>
    <cellStyle name="SAPBEXHLevel0 3" xfId="3022"/>
    <cellStyle name="SAPBEXHLevel0 3 2" xfId="5561"/>
    <cellStyle name="SAPBEXHLevel0 3 3" xfId="8646"/>
    <cellStyle name="SAPBEXHLevel0 3 4" xfId="11061"/>
    <cellStyle name="SAPBEXHLevel0 3 5" xfId="13449"/>
    <cellStyle name="SAPBEXHLevel0 3 6" xfId="16354"/>
    <cellStyle name="SAPBEXHLevel0 3 7" xfId="18145"/>
    <cellStyle name="SAPBEXHLevel0 3 8" xfId="21050"/>
    <cellStyle name="SAPBEXHLevel0 3 9" xfId="22734"/>
    <cellStyle name="SAPBEXHLevel0 30" xfId="4376"/>
    <cellStyle name="SAPBEXHLevel0 30 2" xfId="6914"/>
    <cellStyle name="SAPBEXHLevel0 30 3" xfId="10229"/>
    <cellStyle name="SAPBEXHLevel0 30 4" xfId="12127"/>
    <cellStyle name="SAPBEXHLevel0 30 5" xfId="14609"/>
    <cellStyle name="SAPBEXHLevel0 30 6" xfId="15487"/>
    <cellStyle name="SAPBEXHLevel0 30 7" xfId="19305"/>
    <cellStyle name="SAPBEXHLevel0 30 8" xfId="20183"/>
    <cellStyle name="SAPBEXHLevel0 30 9" xfId="23801"/>
    <cellStyle name="SAPBEXHLevel0 31" xfId="4419"/>
    <cellStyle name="SAPBEXHLevel0 31 2" xfId="6957"/>
    <cellStyle name="SAPBEXHLevel0 31 3" xfId="7711"/>
    <cellStyle name="SAPBEXHLevel0 31 4" xfId="11392"/>
    <cellStyle name="SAPBEXHLevel0 31 5" xfId="13807"/>
    <cellStyle name="SAPBEXHLevel0 31 6" xfId="14960"/>
    <cellStyle name="SAPBEXHLevel0 31 7" xfId="18503"/>
    <cellStyle name="SAPBEXHLevel0 31 8" xfId="19656"/>
    <cellStyle name="SAPBEXHLevel0 31 9" xfId="23066"/>
    <cellStyle name="SAPBEXHLevel0 32" xfId="4480"/>
    <cellStyle name="SAPBEXHLevel0 32 2" xfId="7018"/>
    <cellStyle name="SAPBEXHLevel0 32 3" xfId="8389"/>
    <cellStyle name="SAPBEXHLevel0 32 4" xfId="11343"/>
    <cellStyle name="SAPBEXHLevel0 32 5" xfId="13112"/>
    <cellStyle name="SAPBEXHLevel0 32 6" xfId="16650"/>
    <cellStyle name="SAPBEXHLevel0 32 7" xfId="17808"/>
    <cellStyle name="SAPBEXHLevel0 32 8" xfId="21346"/>
    <cellStyle name="SAPBEXHLevel0 32 9" xfId="22429"/>
    <cellStyle name="SAPBEXHLevel0 33" xfId="4481"/>
    <cellStyle name="SAPBEXHLevel0 33 2" xfId="7019"/>
    <cellStyle name="SAPBEXHLevel0 33 3" xfId="9428"/>
    <cellStyle name="SAPBEXHLevel0 33 4" xfId="11843"/>
    <cellStyle name="SAPBEXHLevel0 33 5" xfId="14304"/>
    <cellStyle name="SAPBEXHLevel0 33 6" xfId="15761"/>
    <cellStyle name="SAPBEXHLevel0 33 7" xfId="19000"/>
    <cellStyle name="SAPBEXHLevel0 33 8" xfId="20457"/>
    <cellStyle name="SAPBEXHLevel0 33 9" xfId="23518"/>
    <cellStyle name="SAPBEXHLevel0 34" xfId="4474"/>
    <cellStyle name="SAPBEXHLevel0 34 2" xfId="7012"/>
    <cellStyle name="SAPBEXHLevel0 34 3" xfId="10119"/>
    <cellStyle name="SAPBEXHLevel0 34 4" xfId="11137"/>
    <cellStyle name="SAPBEXHLevel0 34 5" xfId="13533"/>
    <cellStyle name="SAPBEXHLevel0 34 6" xfId="15411"/>
    <cellStyle name="SAPBEXHLevel0 34 7" xfId="18229"/>
    <cellStyle name="SAPBEXHLevel0 34 8" xfId="20107"/>
    <cellStyle name="SAPBEXHLevel0 34 9" xfId="22810"/>
    <cellStyle name="SAPBEXHLevel0 35" xfId="4591"/>
    <cellStyle name="SAPBEXHLevel0 35 2" xfId="7129"/>
    <cellStyle name="SAPBEXHLevel0 35 3" xfId="8247"/>
    <cellStyle name="SAPBEXHLevel0 35 4" xfId="10345"/>
    <cellStyle name="SAPBEXHLevel0 35 5" xfId="12667"/>
    <cellStyle name="SAPBEXHLevel0 35 6" xfId="15557"/>
    <cellStyle name="SAPBEXHLevel0 35 7" xfId="17363"/>
    <cellStyle name="SAPBEXHLevel0 35 8" xfId="20253"/>
    <cellStyle name="SAPBEXHLevel0 35 9" xfId="22016"/>
    <cellStyle name="SAPBEXHLevel0 36" xfId="4634"/>
    <cellStyle name="SAPBEXHLevel0 36 2" xfId="7172"/>
    <cellStyle name="SAPBEXHLevel0 36 3" xfId="9482"/>
    <cellStyle name="SAPBEXHLevel0 36 4" xfId="11512"/>
    <cellStyle name="SAPBEXHLevel0 36 5" xfId="12415"/>
    <cellStyle name="SAPBEXHLevel0 36 6" xfId="14947"/>
    <cellStyle name="SAPBEXHLevel0 36 7" xfId="17111"/>
    <cellStyle name="SAPBEXHLevel0 36 8" xfId="19643"/>
    <cellStyle name="SAPBEXHLevel0 36 9" xfId="21796"/>
    <cellStyle name="SAPBEXHLevel0 37" xfId="4677"/>
    <cellStyle name="SAPBEXHLevel0 37 2" xfId="7215"/>
    <cellStyle name="SAPBEXHLevel0 37 3" xfId="10020"/>
    <cellStyle name="SAPBEXHLevel0 37 4" xfId="11082"/>
    <cellStyle name="SAPBEXHLevel0 37 5" xfId="13472"/>
    <cellStyle name="SAPBEXHLevel0 37 6" xfId="15454"/>
    <cellStyle name="SAPBEXHLevel0 37 7" xfId="18168"/>
    <cellStyle name="SAPBEXHLevel0 37 8" xfId="20150"/>
    <cellStyle name="SAPBEXHLevel0 37 9" xfId="22755"/>
    <cellStyle name="SAPBEXHLevel0 38" xfId="4498"/>
    <cellStyle name="SAPBEXHLevel0 38 2" xfId="7036"/>
    <cellStyle name="SAPBEXHLevel0 38 3" xfId="8993"/>
    <cellStyle name="SAPBEXHLevel0 38 4" xfId="9213"/>
    <cellStyle name="SAPBEXHLevel0 38 5" xfId="12434"/>
    <cellStyle name="SAPBEXHLevel0 38 6" xfId="16722"/>
    <cellStyle name="SAPBEXHLevel0 38 7" xfId="17130"/>
    <cellStyle name="SAPBEXHLevel0 38 8" xfId="21418"/>
    <cellStyle name="SAPBEXHLevel0 38 9" xfId="21814"/>
    <cellStyle name="SAPBEXHLevel0 39" xfId="4762"/>
    <cellStyle name="SAPBEXHLevel0 39 2" xfId="7300"/>
    <cellStyle name="SAPBEXHLevel0 39 3" xfId="8101"/>
    <cellStyle name="SAPBEXHLevel0 39 4" xfId="10394"/>
    <cellStyle name="SAPBEXHLevel0 39 5" xfId="12717"/>
    <cellStyle name="SAPBEXHLevel0 39 6" xfId="15731"/>
    <cellStyle name="SAPBEXHLevel0 39 7" xfId="17413"/>
    <cellStyle name="SAPBEXHLevel0 39 8" xfId="20427"/>
    <cellStyle name="SAPBEXHLevel0 39 9" xfId="22065"/>
    <cellStyle name="SAPBEXHLevel0 4" xfId="3150"/>
    <cellStyle name="SAPBEXHLevel0 4 2" xfId="5688"/>
    <cellStyle name="SAPBEXHLevel0 4 3" xfId="8774"/>
    <cellStyle name="SAPBEXHLevel0 4 4" xfId="11861"/>
    <cellStyle name="SAPBEXHLevel0 4 5" xfId="14324"/>
    <cellStyle name="SAPBEXHLevel0 4 6" xfId="15919"/>
    <cellStyle name="SAPBEXHLevel0 4 7" xfId="19020"/>
    <cellStyle name="SAPBEXHLevel0 4 8" xfId="20615"/>
    <cellStyle name="SAPBEXHLevel0 4 9" xfId="23537"/>
    <cellStyle name="SAPBEXHLevel0 40" xfId="4824"/>
    <cellStyle name="SAPBEXHLevel0 40 2" xfId="7362"/>
    <cellStyle name="SAPBEXHLevel0 40 3" xfId="8104"/>
    <cellStyle name="SAPBEXHLevel0 40 4" xfId="11260"/>
    <cellStyle name="SAPBEXHLevel0 40 5" xfId="13666"/>
    <cellStyle name="SAPBEXHLevel0 40 6" xfId="16259"/>
    <cellStyle name="SAPBEXHLevel0 40 7" xfId="18362"/>
    <cellStyle name="SAPBEXHLevel0 40 8" xfId="20955"/>
    <cellStyle name="SAPBEXHLevel0 40 9" xfId="22934"/>
    <cellStyle name="SAPBEXHLevel0 41" xfId="4885"/>
    <cellStyle name="SAPBEXHLevel0 41 2" xfId="7423"/>
    <cellStyle name="SAPBEXHLevel0 41 3" xfId="9323"/>
    <cellStyle name="SAPBEXHLevel0 41 4" xfId="10833"/>
    <cellStyle name="SAPBEXHLevel0 41 5" xfId="13197"/>
    <cellStyle name="SAPBEXHLevel0 41 6" xfId="16209"/>
    <cellStyle name="SAPBEXHLevel0 41 7" xfId="17893"/>
    <cellStyle name="SAPBEXHLevel0 41 8" xfId="20905"/>
    <cellStyle name="SAPBEXHLevel0 41 9" xfId="22504"/>
    <cellStyle name="SAPBEXHLevel0 42" xfId="4886"/>
    <cellStyle name="SAPBEXHLevel0 42 2" xfId="7424"/>
    <cellStyle name="SAPBEXHLevel0 42 3" xfId="9764"/>
    <cellStyle name="SAPBEXHLevel0 42 4" xfId="10942"/>
    <cellStyle name="SAPBEXHLevel0 42 5" xfId="13313"/>
    <cellStyle name="SAPBEXHLevel0 42 6" xfId="16692"/>
    <cellStyle name="SAPBEXHLevel0 42 7" xfId="18009"/>
    <cellStyle name="SAPBEXHLevel0 42 8" xfId="21388"/>
    <cellStyle name="SAPBEXHLevel0 42 9" xfId="22613"/>
    <cellStyle name="SAPBEXHLevel0 43" xfId="4905"/>
    <cellStyle name="SAPBEXHLevel0 43 2" xfId="7443"/>
    <cellStyle name="SAPBEXHLevel0 43 3" xfId="9247"/>
    <cellStyle name="SAPBEXHLevel0 43 4" xfId="11567"/>
    <cellStyle name="SAPBEXHLevel0 43 5" xfId="14003"/>
    <cellStyle name="SAPBEXHLevel0 43 6" xfId="15345"/>
    <cellStyle name="SAPBEXHLevel0 43 7" xfId="18699"/>
    <cellStyle name="SAPBEXHLevel0 43 8" xfId="20041"/>
    <cellStyle name="SAPBEXHLevel0 43 9" xfId="23241"/>
    <cellStyle name="SAPBEXHLevel0 44" xfId="4984"/>
    <cellStyle name="SAPBEXHLevel0 44 2" xfId="7522"/>
    <cellStyle name="SAPBEXHLevel0 44 3" xfId="8598"/>
    <cellStyle name="SAPBEXHLevel0 44 4" xfId="11433"/>
    <cellStyle name="SAPBEXHLevel0 44 5" xfId="13851"/>
    <cellStyle name="SAPBEXHLevel0 44 6" xfId="16380"/>
    <cellStyle name="SAPBEXHLevel0 44 7" xfId="18547"/>
    <cellStyle name="SAPBEXHLevel0 44 8" xfId="21076"/>
    <cellStyle name="SAPBEXHLevel0 44 9" xfId="23108"/>
    <cellStyle name="SAPBEXHLevel0 45" xfId="5022"/>
    <cellStyle name="SAPBEXHLevel0 45 2" xfId="7560"/>
    <cellStyle name="SAPBEXHLevel0 45 3" xfId="10177"/>
    <cellStyle name="SAPBEXHLevel0 45 4" xfId="11472"/>
    <cellStyle name="SAPBEXHLevel0 45 5" xfId="13895"/>
    <cellStyle name="SAPBEXHLevel0 45 6" xfId="15945"/>
    <cellStyle name="SAPBEXHLevel0 45 7" xfId="18591"/>
    <cellStyle name="SAPBEXHLevel0 45 8" xfId="20641"/>
    <cellStyle name="SAPBEXHLevel0 45 9" xfId="23147"/>
    <cellStyle name="SAPBEXHLevel0 46" xfId="5057"/>
    <cellStyle name="SAPBEXHLevel0 46 2" xfId="7595"/>
    <cellStyle name="SAPBEXHLevel0 46 3" xfId="8902"/>
    <cellStyle name="SAPBEXHLevel0 46 4" xfId="12280"/>
    <cellStyle name="SAPBEXHLevel0 46 5" xfId="13584"/>
    <cellStyle name="SAPBEXHLevel0 46 6" xfId="15963"/>
    <cellStyle name="SAPBEXHLevel0 46 7" xfId="18280"/>
    <cellStyle name="SAPBEXHLevel0 46 8" xfId="20659"/>
    <cellStyle name="SAPBEXHLevel0 46 9" xfId="22859"/>
    <cellStyle name="SAPBEXHLevel0 47" xfId="5087"/>
    <cellStyle name="SAPBEXHLevel0 47 2" xfId="7625"/>
    <cellStyle name="SAPBEXHLevel0 47 3" xfId="10240"/>
    <cellStyle name="SAPBEXHLevel0 47 4" xfId="12222"/>
    <cellStyle name="SAPBEXHLevel0 47 5" xfId="14831"/>
    <cellStyle name="SAPBEXHLevel0 47 6" xfId="15994"/>
    <cellStyle name="SAPBEXHLevel0 47 7" xfId="19527"/>
    <cellStyle name="SAPBEXHLevel0 47 8" xfId="20690"/>
    <cellStyle name="SAPBEXHLevel0 47 9" xfId="24013"/>
    <cellStyle name="SAPBEXHLevel0 48" xfId="5142"/>
    <cellStyle name="SAPBEXHLevel0 48 2" xfId="7680"/>
    <cellStyle name="SAPBEXHLevel0 48 3" xfId="9388"/>
    <cellStyle name="SAPBEXHLevel0 48 4" xfId="10538"/>
    <cellStyle name="SAPBEXHLevel0 48 5" xfId="12881"/>
    <cellStyle name="SAPBEXHLevel0 48 6" xfId="16799"/>
    <cellStyle name="SAPBEXHLevel0 48 7" xfId="17577"/>
    <cellStyle name="SAPBEXHLevel0 48 8" xfId="21495"/>
    <cellStyle name="SAPBEXHLevel0 48 9" xfId="22209"/>
    <cellStyle name="SAPBEXHLevel0 49" xfId="5211"/>
    <cellStyle name="SAPBEXHLevel0 49 2" xfId="7750"/>
    <cellStyle name="SAPBEXHLevel0 49 3" xfId="8353"/>
    <cellStyle name="SAPBEXHLevel0 49 4" xfId="12215"/>
    <cellStyle name="SAPBEXHLevel0 49 5" xfId="14839"/>
    <cellStyle name="SAPBEXHLevel0 49 6" xfId="16910"/>
    <cellStyle name="SAPBEXHLevel0 49 7" xfId="19535"/>
    <cellStyle name="SAPBEXHLevel0 49 8" xfId="21606"/>
    <cellStyle name="SAPBEXHLevel0 49 9" xfId="24020"/>
    <cellStyle name="SAPBEXHLevel0 5" xfId="3193"/>
    <cellStyle name="SAPBEXHLevel0 5 2" xfId="5731"/>
    <cellStyle name="SAPBEXHLevel0 5 3" xfId="8827"/>
    <cellStyle name="SAPBEXHLevel0 5 4" xfId="10258"/>
    <cellStyle name="SAPBEXHLevel0 5 5" xfId="12567"/>
    <cellStyle name="SAPBEXHLevel0 5 6" xfId="15522"/>
    <cellStyle name="SAPBEXHLevel0 5 7" xfId="17263"/>
    <cellStyle name="SAPBEXHLevel0 5 8" xfId="20218"/>
    <cellStyle name="SAPBEXHLevel0 5 9" xfId="21927"/>
    <cellStyle name="SAPBEXHLevel0 50" xfId="5173"/>
    <cellStyle name="SAPBEXHLevel0 50 2" xfId="9993"/>
    <cellStyle name="SAPBEXHLevel0 50 3" xfId="9522"/>
    <cellStyle name="SAPBEXHLevel0 50 4" xfId="12472"/>
    <cellStyle name="SAPBEXHLevel0 50 5" xfId="15814"/>
    <cellStyle name="SAPBEXHLevel0 50 6" xfId="17168"/>
    <cellStyle name="SAPBEXHLevel0 50 7" xfId="20510"/>
    <cellStyle name="SAPBEXHLevel0 50 8" xfId="21847"/>
    <cellStyle name="SAPBEXHLevel0 51" xfId="8814"/>
    <cellStyle name="SAPBEXHLevel0 52" xfId="12260"/>
    <cellStyle name="SAPBEXHLevel0 53" xfId="12354"/>
    <cellStyle name="SAPBEXHLevel0 54" xfId="16568"/>
    <cellStyle name="SAPBEXHLevel0 55" xfId="17050"/>
    <cellStyle name="SAPBEXHLevel0 56" xfId="21264"/>
    <cellStyle name="SAPBEXHLevel0 57" xfId="21741"/>
    <cellStyle name="SAPBEXHLevel0 6" xfId="3236"/>
    <cellStyle name="SAPBEXHLevel0 6 2" xfId="5774"/>
    <cellStyle name="SAPBEXHLevel0 6 3" xfId="9039"/>
    <cellStyle name="SAPBEXHLevel0 6 4" xfId="10852"/>
    <cellStyle name="SAPBEXHLevel0 6 5" xfId="13217"/>
    <cellStyle name="SAPBEXHLevel0 6 6" xfId="16383"/>
    <cellStyle name="SAPBEXHLevel0 6 7" xfId="17913"/>
    <cellStyle name="SAPBEXHLevel0 6 8" xfId="21079"/>
    <cellStyle name="SAPBEXHLevel0 6 9" xfId="22523"/>
    <cellStyle name="SAPBEXHLevel0 7" xfId="3279"/>
    <cellStyle name="SAPBEXHLevel0 7 2" xfId="5817"/>
    <cellStyle name="SAPBEXHLevel0 7 3" xfId="9147"/>
    <cellStyle name="SAPBEXHLevel0 7 4" xfId="10321"/>
    <cellStyle name="SAPBEXHLevel0 7 5" xfId="12638"/>
    <cellStyle name="SAPBEXHLevel0 7 6" xfId="12847"/>
    <cellStyle name="SAPBEXHLevel0 7 7" xfId="17334"/>
    <cellStyle name="SAPBEXHLevel0 7 8" xfId="17543"/>
    <cellStyle name="SAPBEXHLevel0 7 9" xfId="21992"/>
    <cellStyle name="SAPBEXHLevel0 8" xfId="3322"/>
    <cellStyle name="SAPBEXHLevel0 8 2" xfId="5860"/>
    <cellStyle name="SAPBEXHLevel0 8 3" xfId="9332"/>
    <cellStyle name="SAPBEXHLevel0 8 4" xfId="11556"/>
    <cellStyle name="SAPBEXHLevel0 8 5" xfId="13991"/>
    <cellStyle name="SAPBEXHLevel0 8 6" xfId="15764"/>
    <cellStyle name="SAPBEXHLevel0 8 7" xfId="18687"/>
    <cellStyle name="SAPBEXHLevel0 8 8" xfId="20460"/>
    <cellStyle name="SAPBEXHLevel0 8 9" xfId="23230"/>
    <cellStyle name="SAPBEXHLevel0 9" xfId="3365"/>
    <cellStyle name="SAPBEXHLevel0 9 2" xfId="5903"/>
    <cellStyle name="SAPBEXHLevel0 9 3" xfId="9965"/>
    <cellStyle name="SAPBEXHLevel0 9 4" xfId="12130"/>
    <cellStyle name="SAPBEXHLevel0 9 5" xfId="14612"/>
    <cellStyle name="SAPBEXHLevel0 9 6" xfId="16979"/>
    <cellStyle name="SAPBEXHLevel0 9 7" xfId="19308"/>
    <cellStyle name="SAPBEXHLevel0 9 8" xfId="21675"/>
    <cellStyle name="SAPBEXHLevel0 9 9" xfId="23804"/>
    <cellStyle name="SAPBEXHLevel0X" xfId="2962"/>
    <cellStyle name="SAPBEXHLevel0X 10" xfId="3321"/>
    <cellStyle name="SAPBEXHLevel0X 10 2" xfId="5859"/>
    <cellStyle name="SAPBEXHLevel0X 10 3" xfId="8443"/>
    <cellStyle name="SAPBEXHLevel0X 10 4" xfId="10263"/>
    <cellStyle name="SAPBEXHLevel0X 10 5" xfId="12572"/>
    <cellStyle name="SAPBEXHLevel0X 10 6" xfId="12770"/>
    <cellStyle name="SAPBEXHLevel0X 10 7" xfId="17268"/>
    <cellStyle name="SAPBEXHLevel0X 10 8" xfId="17466"/>
    <cellStyle name="SAPBEXHLevel0X 10 9" xfId="21932"/>
    <cellStyle name="SAPBEXHLevel0X 11" xfId="3448"/>
    <cellStyle name="SAPBEXHLevel0X 11 2" xfId="5986"/>
    <cellStyle name="SAPBEXHLevel0X 11 3" xfId="8842"/>
    <cellStyle name="SAPBEXHLevel0X 11 4" xfId="10225"/>
    <cellStyle name="SAPBEXHLevel0X 11 5" xfId="12475"/>
    <cellStyle name="SAPBEXHLevel0X 11 6" xfId="15123"/>
    <cellStyle name="SAPBEXHLevel0X 11 7" xfId="17171"/>
    <cellStyle name="SAPBEXHLevel0X 11 8" xfId="19819"/>
    <cellStyle name="SAPBEXHLevel0X 11 9" xfId="21850"/>
    <cellStyle name="SAPBEXHLevel0X 12" xfId="3477"/>
    <cellStyle name="SAPBEXHLevel0X 12 2" xfId="6015"/>
    <cellStyle name="SAPBEXHLevel0X 12 3" xfId="9694"/>
    <cellStyle name="SAPBEXHLevel0X 12 4" xfId="10134"/>
    <cellStyle name="SAPBEXHLevel0X 12 5" xfId="12483"/>
    <cellStyle name="SAPBEXHLevel0X 12 6" xfId="15459"/>
    <cellStyle name="SAPBEXHLevel0X 12 7" xfId="17179"/>
    <cellStyle name="SAPBEXHLevel0X 12 8" xfId="20155"/>
    <cellStyle name="SAPBEXHLevel0X 12 9" xfId="21856"/>
    <cellStyle name="SAPBEXHLevel0X 13" xfId="3492"/>
    <cellStyle name="SAPBEXHLevel0X 13 2" xfId="6030"/>
    <cellStyle name="SAPBEXHLevel0X 13 3" xfId="8137"/>
    <cellStyle name="SAPBEXHLevel0X 13 4" xfId="10512"/>
    <cellStyle name="SAPBEXHLevel0X 13 5" xfId="12852"/>
    <cellStyle name="SAPBEXHLevel0X 13 6" xfId="16951"/>
    <cellStyle name="SAPBEXHLevel0X 13 7" xfId="17548"/>
    <cellStyle name="SAPBEXHLevel0X 13 8" xfId="21647"/>
    <cellStyle name="SAPBEXHLevel0X 13 9" xfId="22183"/>
    <cellStyle name="SAPBEXHLevel0X 14" xfId="3487"/>
    <cellStyle name="SAPBEXHLevel0X 14 2" xfId="6025"/>
    <cellStyle name="SAPBEXHLevel0X 14 3" xfId="8424"/>
    <cellStyle name="SAPBEXHLevel0X 14 4" xfId="11106"/>
    <cellStyle name="SAPBEXHLevel0X 14 5" xfId="13500"/>
    <cellStyle name="SAPBEXHLevel0X 14 6" xfId="15398"/>
    <cellStyle name="SAPBEXHLevel0X 14 7" xfId="18196"/>
    <cellStyle name="SAPBEXHLevel0X 14 8" xfId="20094"/>
    <cellStyle name="SAPBEXHLevel0X 14 9" xfId="22779"/>
    <cellStyle name="SAPBEXHLevel0X 15" xfId="3558"/>
    <cellStyle name="SAPBEXHLevel0X 15 2" xfId="6096"/>
    <cellStyle name="SAPBEXHLevel0X 15 3" xfId="5483"/>
    <cellStyle name="SAPBEXHLevel0X 15 4" xfId="10691"/>
    <cellStyle name="SAPBEXHLevel0X 15 5" xfId="13043"/>
    <cellStyle name="SAPBEXHLevel0X 15 6" xfId="16188"/>
    <cellStyle name="SAPBEXHLevel0X 15 7" xfId="17739"/>
    <cellStyle name="SAPBEXHLevel0X 15 8" xfId="20884"/>
    <cellStyle name="SAPBEXHLevel0X 15 9" xfId="22364"/>
    <cellStyle name="SAPBEXHLevel0X 16" xfId="3596"/>
    <cellStyle name="SAPBEXHLevel0X 16 2" xfId="6134"/>
    <cellStyle name="SAPBEXHLevel0X 16 3" xfId="9268"/>
    <cellStyle name="SAPBEXHLevel0X 16 4" xfId="9743"/>
    <cellStyle name="SAPBEXHLevel0X 16 5" xfId="14930"/>
    <cellStyle name="SAPBEXHLevel0X 16 6" xfId="16539"/>
    <cellStyle name="SAPBEXHLevel0X 16 7" xfId="19626"/>
    <cellStyle name="SAPBEXHLevel0X 16 8" xfId="21235"/>
    <cellStyle name="SAPBEXHLevel0X 16 9" xfId="24093"/>
    <cellStyle name="SAPBEXHLevel0X 17" xfId="3696"/>
    <cellStyle name="SAPBEXHLevel0X 17 2" xfId="6234"/>
    <cellStyle name="SAPBEXHLevel0X 17 3" xfId="9837"/>
    <cellStyle name="SAPBEXHLevel0X 17 4" xfId="10473"/>
    <cellStyle name="SAPBEXHLevel0X 17 5" xfId="12806"/>
    <cellStyle name="SAPBEXHLevel0X 17 6" xfId="13618"/>
    <cellStyle name="SAPBEXHLevel0X 17 7" xfId="17502"/>
    <cellStyle name="SAPBEXHLevel0X 17 8" xfId="18314"/>
    <cellStyle name="SAPBEXHLevel0X 17 9" xfId="22143"/>
    <cellStyle name="SAPBEXHLevel0X 18" xfId="3663"/>
    <cellStyle name="SAPBEXHLevel0X 18 2" xfId="6201"/>
    <cellStyle name="SAPBEXHLevel0X 18 3" xfId="9914"/>
    <cellStyle name="SAPBEXHLevel0X 18 4" xfId="11693"/>
    <cellStyle name="SAPBEXHLevel0X 18 5" xfId="14142"/>
    <cellStyle name="SAPBEXHLevel0X 18 6" xfId="15218"/>
    <cellStyle name="SAPBEXHLevel0X 18 7" xfId="18838"/>
    <cellStyle name="SAPBEXHLevel0X 18 8" xfId="19914"/>
    <cellStyle name="SAPBEXHLevel0X 18 9" xfId="23367"/>
    <cellStyle name="SAPBEXHLevel0X 19" xfId="3758"/>
    <cellStyle name="SAPBEXHLevel0X 19 2" xfId="6296"/>
    <cellStyle name="SAPBEXHLevel0X 19 3" xfId="9004"/>
    <cellStyle name="SAPBEXHLevel0X 19 4" xfId="10278"/>
    <cellStyle name="SAPBEXHLevel0X 19 5" xfId="12588"/>
    <cellStyle name="SAPBEXHLevel0X 19 6" xfId="12318"/>
    <cellStyle name="SAPBEXHLevel0X 19 7" xfId="17284"/>
    <cellStyle name="SAPBEXHLevel0X 19 8" xfId="17014"/>
    <cellStyle name="SAPBEXHLevel0X 19 9" xfId="21947"/>
    <cellStyle name="SAPBEXHLevel0X 2" xfId="3081"/>
    <cellStyle name="SAPBEXHLevel0X 2 2" xfId="5619"/>
    <cellStyle name="SAPBEXHLevel0X 2 3" xfId="5472"/>
    <cellStyle name="SAPBEXHLevel0X 2 4" xfId="9149"/>
    <cellStyle name="SAPBEXHLevel0X 2 5" xfId="12344"/>
    <cellStyle name="SAPBEXHLevel0X 2 6" xfId="16900"/>
    <cellStyle name="SAPBEXHLevel0X 2 7" xfId="17040"/>
    <cellStyle name="SAPBEXHLevel0X 2 8" xfId="21596"/>
    <cellStyle name="SAPBEXHLevel0X 2 9" xfId="21732"/>
    <cellStyle name="SAPBEXHLevel0X 20" xfId="3824"/>
    <cellStyle name="SAPBEXHLevel0X 20 2" xfId="6362"/>
    <cellStyle name="SAPBEXHLevel0X 20 3" xfId="8549"/>
    <cellStyle name="SAPBEXHLevel0X 20 4" xfId="11852"/>
    <cellStyle name="SAPBEXHLevel0X 20 5" xfId="14314"/>
    <cellStyle name="SAPBEXHLevel0X 20 6" xfId="15321"/>
    <cellStyle name="SAPBEXHLevel0X 20 7" xfId="19010"/>
    <cellStyle name="SAPBEXHLevel0X 20 8" xfId="20017"/>
    <cellStyle name="SAPBEXHLevel0X 20 9" xfId="23528"/>
    <cellStyle name="SAPBEXHLevel0X 21" xfId="3799"/>
    <cellStyle name="SAPBEXHLevel0X 21 2" xfId="6337"/>
    <cellStyle name="SAPBEXHLevel0X 21 3" xfId="9646"/>
    <cellStyle name="SAPBEXHLevel0X 21 4" xfId="11122"/>
    <cellStyle name="SAPBEXHLevel0X 21 5" xfId="13517"/>
    <cellStyle name="SAPBEXHLevel0X 21 6" xfId="16805"/>
    <cellStyle name="SAPBEXHLevel0X 21 7" xfId="18213"/>
    <cellStyle name="SAPBEXHLevel0X 21 8" xfId="21501"/>
    <cellStyle name="SAPBEXHLevel0X 21 9" xfId="22795"/>
    <cellStyle name="SAPBEXHLevel0X 22" xfId="3870"/>
    <cellStyle name="SAPBEXHLevel0X 22 2" xfId="6408"/>
    <cellStyle name="SAPBEXHLevel0X 22 3" xfId="8088"/>
    <cellStyle name="SAPBEXHLevel0X 22 4" xfId="11132"/>
    <cellStyle name="SAPBEXHLevel0X 22 5" xfId="13528"/>
    <cellStyle name="SAPBEXHLevel0X 22 6" xfId="15625"/>
    <cellStyle name="SAPBEXHLevel0X 22 7" xfId="18224"/>
    <cellStyle name="SAPBEXHLevel0X 22 8" xfId="20321"/>
    <cellStyle name="SAPBEXHLevel0X 22 9" xfId="22805"/>
    <cellStyle name="SAPBEXHLevel0X 23" xfId="3539"/>
    <cellStyle name="SAPBEXHLevel0X 23 2" xfId="6077"/>
    <cellStyle name="SAPBEXHLevel0X 23 3" xfId="7931"/>
    <cellStyle name="SAPBEXHLevel0X 23 4" xfId="10356"/>
    <cellStyle name="SAPBEXHLevel0X 23 5" xfId="12678"/>
    <cellStyle name="SAPBEXHLevel0X 23 6" xfId="15961"/>
    <cellStyle name="SAPBEXHLevel0X 23 7" xfId="17374"/>
    <cellStyle name="SAPBEXHLevel0X 23 8" xfId="20657"/>
    <cellStyle name="SAPBEXHLevel0X 23 9" xfId="22027"/>
    <cellStyle name="SAPBEXHLevel0X 24" xfId="3865"/>
    <cellStyle name="SAPBEXHLevel0X 24 2" xfId="6403"/>
    <cellStyle name="SAPBEXHLevel0X 24 3" xfId="9938"/>
    <cellStyle name="SAPBEXHLevel0X 24 4" xfId="12200"/>
    <cellStyle name="SAPBEXHLevel0X 24 5" xfId="12314"/>
    <cellStyle name="SAPBEXHLevel0X 24 6" xfId="15102"/>
    <cellStyle name="SAPBEXHLevel0X 24 7" xfId="17010"/>
    <cellStyle name="SAPBEXHLevel0X 24 8" xfId="19798"/>
    <cellStyle name="SAPBEXHLevel0X 24 9" xfId="21705"/>
    <cellStyle name="SAPBEXHLevel0X 25" xfId="3881"/>
    <cellStyle name="SAPBEXHLevel0X 25 2" xfId="6419"/>
    <cellStyle name="SAPBEXHLevel0X 25 3" xfId="8175"/>
    <cellStyle name="SAPBEXHLevel0X 25 4" xfId="11940"/>
    <cellStyle name="SAPBEXHLevel0X 25 5" xfId="14413"/>
    <cellStyle name="SAPBEXHLevel0X 25 6" xfId="15380"/>
    <cellStyle name="SAPBEXHLevel0X 25 7" xfId="19109"/>
    <cellStyle name="SAPBEXHLevel0X 25 8" xfId="20076"/>
    <cellStyle name="SAPBEXHLevel0X 25 9" xfId="23615"/>
    <cellStyle name="SAPBEXHLevel0X 26" xfId="4018"/>
    <cellStyle name="SAPBEXHLevel0X 26 2" xfId="6556"/>
    <cellStyle name="SAPBEXHLevel0X 26 3" xfId="9432"/>
    <cellStyle name="SAPBEXHLevel0X 26 4" xfId="11518"/>
    <cellStyle name="SAPBEXHLevel0X 26 5" xfId="13946"/>
    <cellStyle name="SAPBEXHLevel0X 26 6" xfId="15105"/>
    <cellStyle name="SAPBEXHLevel0X 26 7" xfId="18642"/>
    <cellStyle name="SAPBEXHLevel0X 26 8" xfId="19801"/>
    <cellStyle name="SAPBEXHLevel0X 26 9" xfId="23192"/>
    <cellStyle name="SAPBEXHLevel0X 27" xfId="3998"/>
    <cellStyle name="SAPBEXHLevel0X 27 2" xfId="6536"/>
    <cellStyle name="SAPBEXHLevel0X 27 3" xfId="9623"/>
    <cellStyle name="SAPBEXHLevel0X 27 4" xfId="11720"/>
    <cellStyle name="SAPBEXHLevel0X 27 5" xfId="14171"/>
    <cellStyle name="SAPBEXHLevel0X 27 6" xfId="16735"/>
    <cellStyle name="SAPBEXHLevel0X 27 7" xfId="18867"/>
    <cellStyle name="SAPBEXHLevel0X 27 8" xfId="21431"/>
    <cellStyle name="SAPBEXHLevel0X 27 9" xfId="23394"/>
    <cellStyle name="SAPBEXHLevel0X 28" xfId="4060"/>
    <cellStyle name="SAPBEXHLevel0X 28 2" xfId="6598"/>
    <cellStyle name="SAPBEXHLevel0X 28 3" xfId="8696"/>
    <cellStyle name="SAPBEXHLevel0X 28 4" xfId="11087"/>
    <cellStyle name="SAPBEXHLevel0X 28 5" xfId="13477"/>
    <cellStyle name="SAPBEXHLevel0X 28 6" xfId="15796"/>
    <cellStyle name="SAPBEXHLevel0X 28 7" xfId="18173"/>
    <cellStyle name="SAPBEXHLevel0X 28 8" xfId="20492"/>
    <cellStyle name="SAPBEXHLevel0X 28 9" xfId="22760"/>
    <cellStyle name="SAPBEXHLevel0X 29" xfId="4075"/>
    <cellStyle name="SAPBEXHLevel0X 29 2" xfId="6613"/>
    <cellStyle name="SAPBEXHLevel0X 29 3" xfId="9551"/>
    <cellStyle name="SAPBEXHLevel0X 29 4" xfId="10297"/>
    <cellStyle name="SAPBEXHLevel0X 29 5" xfId="12611"/>
    <cellStyle name="SAPBEXHLevel0X 29 6" xfId="16492"/>
    <cellStyle name="SAPBEXHLevel0X 29 7" xfId="17307"/>
    <cellStyle name="SAPBEXHLevel0X 29 8" xfId="21188"/>
    <cellStyle name="SAPBEXHLevel0X 29 9" xfId="21967"/>
    <cellStyle name="SAPBEXHLevel0X 3" xfId="3021"/>
    <cellStyle name="SAPBEXHLevel0X 3 2" xfId="5560"/>
    <cellStyle name="SAPBEXHLevel0X 3 3" xfId="9421"/>
    <cellStyle name="SAPBEXHLevel0X 3 4" xfId="12134"/>
    <cellStyle name="SAPBEXHLevel0X 3 5" xfId="14617"/>
    <cellStyle name="SAPBEXHLevel0X 3 6" xfId="16543"/>
    <cellStyle name="SAPBEXHLevel0X 3 7" xfId="19313"/>
    <cellStyle name="SAPBEXHLevel0X 3 8" xfId="21239"/>
    <cellStyle name="SAPBEXHLevel0X 3 9" xfId="23808"/>
    <cellStyle name="SAPBEXHLevel0X 30" xfId="4056"/>
    <cellStyle name="SAPBEXHLevel0X 30 2" xfId="6594"/>
    <cellStyle name="SAPBEXHLevel0X 30 3" xfId="8601"/>
    <cellStyle name="SAPBEXHLevel0X 30 4" xfId="11669"/>
    <cellStyle name="SAPBEXHLevel0X 30 5" xfId="12825"/>
    <cellStyle name="SAPBEXHLevel0X 30 6" xfId="15348"/>
    <cellStyle name="SAPBEXHLevel0X 30 7" xfId="17521"/>
    <cellStyle name="SAPBEXHLevel0X 30 8" xfId="20044"/>
    <cellStyle name="SAPBEXHLevel0X 30 9" xfId="22160"/>
    <cellStyle name="SAPBEXHLevel0X 31" xfId="4205"/>
    <cellStyle name="SAPBEXHLevel0X 31 2" xfId="6743"/>
    <cellStyle name="SAPBEXHLevel0X 31 3" xfId="9723"/>
    <cellStyle name="SAPBEXHLevel0X 31 4" xfId="12226"/>
    <cellStyle name="SAPBEXHLevel0X 31 5" xfId="14013"/>
    <cellStyle name="SAPBEXHLevel0X 31 6" xfId="16895"/>
    <cellStyle name="SAPBEXHLevel0X 31 7" xfId="18709"/>
    <cellStyle name="SAPBEXHLevel0X 31 8" xfId="21591"/>
    <cellStyle name="SAPBEXHLevel0X 31 9" xfId="23250"/>
    <cellStyle name="SAPBEXHLevel0X 32" xfId="4139"/>
    <cellStyle name="SAPBEXHLevel0X 32 2" xfId="6677"/>
    <cellStyle name="SAPBEXHLevel0X 32 3" xfId="5467"/>
    <cellStyle name="SAPBEXHLevel0X 32 4" xfId="11347"/>
    <cellStyle name="SAPBEXHLevel0X 32 5" xfId="14884"/>
    <cellStyle name="SAPBEXHLevel0X 32 6" xfId="15414"/>
    <cellStyle name="SAPBEXHLevel0X 32 7" xfId="19580"/>
    <cellStyle name="SAPBEXHLevel0X 32 8" xfId="20110"/>
    <cellStyle name="SAPBEXHLevel0X 32 9" xfId="24052"/>
    <cellStyle name="SAPBEXHLevel0X 33" xfId="4204"/>
    <cellStyle name="SAPBEXHLevel0X 33 2" xfId="6742"/>
    <cellStyle name="SAPBEXHLevel0X 33 3" xfId="5477"/>
    <cellStyle name="SAPBEXHLevel0X 33 4" xfId="11726"/>
    <cellStyle name="SAPBEXHLevel0X 33 5" xfId="14177"/>
    <cellStyle name="SAPBEXHLevel0X 33 6" xfId="13198"/>
    <cellStyle name="SAPBEXHLevel0X 33 7" xfId="18873"/>
    <cellStyle name="SAPBEXHLevel0X 33 8" xfId="17894"/>
    <cellStyle name="SAPBEXHLevel0X 33 9" xfId="23400"/>
    <cellStyle name="SAPBEXHLevel0X 34" xfId="4246"/>
    <cellStyle name="SAPBEXHLevel0X 34 2" xfId="6784"/>
    <cellStyle name="SAPBEXHLevel0X 34 3" xfId="9635"/>
    <cellStyle name="SAPBEXHLevel0X 34 4" xfId="10671"/>
    <cellStyle name="SAPBEXHLevel0X 34 5" xfId="13020"/>
    <cellStyle name="SAPBEXHLevel0X 34 6" xfId="16288"/>
    <cellStyle name="SAPBEXHLevel0X 34 7" xfId="17716"/>
    <cellStyle name="SAPBEXHLevel0X 34 8" xfId="20984"/>
    <cellStyle name="SAPBEXHLevel0X 34 9" xfId="22344"/>
    <cellStyle name="SAPBEXHLevel0X 35" xfId="4289"/>
    <cellStyle name="SAPBEXHLevel0X 35 2" xfId="6827"/>
    <cellStyle name="SAPBEXHLevel0X 35 3" xfId="8238"/>
    <cellStyle name="SAPBEXHLevel0X 35 4" xfId="11470"/>
    <cellStyle name="SAPBEXHLevel0X 35 5" xfId="13893"/>
    <cellStyle name="SAPBEXHLevel0X 35 6" xfId="16280"/>
    <cellStyle name="SAPBEXHLevel0X 35 7" xfId="18589"/>
    <cellStyle name="SAPBEXHLevel0X 35 8" xfId="20976"/>
    <cellStyle name="SAPBEXHLevel0X 35 9" xfId="23145"/>
    <cellStyle name="SAPBEXHLevel0X 36" xfId="4332"/>
    <cellStyle name="SAPBEXHLevel0X 36 2" xfId="6870"/>
    <cellStyle name="SAPBEXHLevel0X 36 3" xfId="9854"/>
    <cellStyle name="SAPBEXHLevel0X 36 4" xfId="11045"/>
    <cellStyle name="SAPBEXHLevel0X 36 5" xfId="13429"/>
    <cellStyle name="SAPBEXHLevel0X 36 6" xfId="14958"/>
    <cellStyle name="SAPBEXHLevel0X 36 7" xfId="18125"/>
    <cellStyle name="SAPBEXHLevel0X 36 8" xfId="19654"/>
    <cellStyle name="SAPBEXHLevel0X 36 9" xfId="22718"/>
    <cellStyle name="SAPBEXHLevel0X 37" xfId="4277"/>
    <cellStyle name="SAPBEXHLevel0X 37 2" xfId="6815"/>
    <cellStyle name="SAPBEXHLevel0X 37 3" xfId="8974"/>
    <cellStyle name="SAPBEXHLevel0X 37 4" xfId="12123"/>
    <cellStyle name="SAPBEXHLevel0X 37 5" xfId="14605"/>
    <cellStyle name="SAPBEXHLevel0X 37 6" xfId="15670"/>
    <cellStyle name="SAPBEXHLevel0X 37 7" xfId="19301"/>
    <cellStyle name="SAPBEXHLevel0X 37 8" xfId="20366"/>
    <cellStyle name="SAPBEXHLevel0X 37 9" xfId="23797"/>
    <cellStyle name="SAPBEXHLevel0X 38" xfId="4489"/>
    <cellStyle name="SAPBEXHLevel0X 38 2" xfId="7027"/>
    <cellStyle name="SAPBEXHLevel0X 38 3" xfId="8777"/>
    <cellStyle name="SAPBEXHLevel0X 38 4" xfId="10695"/>
    <cellStyle name="SAPBEXHLevel0X 38 5" xfId="13047"/>
    <cellStyle name="SAPBEXHLevel0X 38 6" xfId="15108"/>
    <cellStyle name="SAPBEXHLevel0X 38 7" xfId="17743"/>
    <cellStyle name="SAPBEXHLevel0X 38 8" xfId="19804"/>
    <cellStyle name="SAPBEXHLevel0X 38 9" xfId="22368"/>
    <cellStyle name="SAPBEXHLevel0X 39" xfId="4482"/>
    <cellStyle name="SAPBEXHLevel0X 39 2" xfId="7020"/>
    <cellStyle name="SAPBEXHLevel0X 39 3" xfId="8534"/>
    <cellStyle name="SAPBEXHLevel0X 39 4" xfId="10890"/>
    <cellStyle name="SAPBEXHLevel0X 39 5" xfId="13258"/>
    <cellStyle name="SAPBEXHLevel0X 39 6" xfId="15192"/>
    <cellStyle name="SAPBEXHLevel0X 39 7" xfId="17954"/>
    <cellStyle name="SAPBEXHLevel0X 39 8" xfId="19888"/>
    <cellStyle name="SAPBEXHLevel0X 39 9" xfId="22561"/>
    <cellStyle name="SAPBEXHLevel0X 4" xfId="3005"/>
    <cellStyle name="SAPBEXHLevel0X 4 2" xfId="5544"/>
    <cellStyle name="SAPBEXHLevel0X 4 3" xfId="8532"/>
    <cellStyle name="SAPBEXHLevel0X 4 4" xfId="11927"/>
    <cellStyle name="SAPBEXHLevel0X 4 5" xfId="14400"/>
    <cellStyle name="SAPBEXHLevel0X 4 6" xfId="16248"/>
    <cellStyle name="SAPBEXHLevel0X 4 7" xfId="19096"/>
    <cellStyle name="SAPBEXHLevel0X 4 8" xfId="20944"/>
    <cellStyle name="SAPBEXHLevel0X 4 9" xfId="23602"/>
    <cellStyle name="SAPBEXHLevel0X 40" xfId="4478"/>
    <cellStyle name="SAPBEXHLevel0X 40 2" xfId="7016"/>
    <cellStyle name="SAPBEXHLevel0X 40 3" xfId="7976"/>
    <cellStyle name="SAPBEXHLevel0X 40 4" xfId="12026"/>
    <cellStyle name="SAPBEXHLevel0X 40 5" xfId="14249"/>
    <cellStyle name="SAPBEXHLevel0X 40 6" xfId="13389"/>
    <cellStyle name="SAPBEXHLevel0X 40 7" xfId="18945"/>
    <cellStyle name="SAPBEXHLevel0X 40 8" xfId="18085"/>
    <cellStyle name="SAPBEXHLevel0X 40 9" xfId="23467"/>
    <cellStyle name="SAPBEXHLevel0X 41" xfId="4543"/>
    <cellStyle name="SAPBEXHLevel0X 41 2" xfId="7081"/>
    <cellStyle name="SAPBEXHLevel0X 41 3" xfId="9157"/>
    <cellStyle name="SAPBEXHLevel0X 41 4" xfId="11066"/>
    <cellStyle name="SAPBEXHLevel0X 41 5" xfId="12338"/>
    <cellStyle name="SAPBEXHLevel0X 41 6" xfId="16455"/>
    <cellStyle name="SAPBEXHLevel0X 41 7" xfId="17034"/>
    <cellStyle name="SAPBEXHLevel0X 41 8" xfId="21151"/>
    <cellStyle name="SAPBEXHLevel0X 41 9" xfId="21727"/>
    <cellStyle name="SAPBEXHLevel0X 42" xfId="4590"/>
    <cellStyle name="SAPBEXHLevel0X 42 2" xfId="7128"/>
    <cellStyle name="SAPBEXHLevel0X 42 3" xfId="9585"/>
    <cellStyle name="SAPBEXHLevel0X 42 4" xfId="11338"/>
    <cellStyle name="SAPBEXHLevel0X 42 5" xfId="13748"/>
    <cellStyle name="SAPBEXHLevel0X 42 6" xfId="16645"/>
    <cellStyle name="SAPBEXHLevel0X 42 7" xfId="18444"/>
    <cellStyle name="SAPBEXHLevel0X 42 8" xfId="21341"/>
    <cellStyle name="SAPBEXHLevel0X 42 9" xfId="23012"/>
    <cellStyle name="SAPBEXHLevel0X 43" xfId="4633"/>
    <cellStyle name="SAPBEXHLevel0X 43 2" xfId="7171"/>
    <cellStyle name="SAPBEXHLevel0X 43 3" xfId="5517"/>
    <cellStyle name="SAPBEXHLevel0X 43 4" xfId="12245"/>
    <cellStyle name="SAPBEXHLevel0X 43 5" xfId="12307"/>
    <cellStyle name="SAPBEXHLevel0X 43 6" xfId="15689"/>
    <cellStyle name="SAPBEXHLevel0X 43 7" xfId="17003"/>
    <cellStyle name="SAPBEXHLevel0X 43 8" xfId="20385"/>
    <cellStyle name="SAPBEXHLevel0X 43 9" xfId="21699"/>
    <cellStyle name="SAPBEXHLevel0X 44" xfId="4766"/>
    <cellStyle name="SAPBEXHLevel0X 44 2" xfId="7304"/>
    <cellStyle name="SAPBEXHLevel0X 44 3" xfId="9096"/>
    <cellStyle name="SAPBEXHLevel0X 44 4" xfId="11795"/>
    <cellStyle name="SAPBEXHLevel0X 44 5" xfId="14252"/>
    <cellStyle name="SAPBEXHLevel0X 44 6" xfId="16491"/>
    <cellStyle name="SAPBEXHLevel0X 44 7" xfId="18948"/>
    <cellStyle name="SAPBEXHLevel0X 44 8" xfId="21187"/>
    <cellStyle name="SAPBEXHLevel0X 44 9" xfId="23470"/>
    <cellStyle name="SAPBEXHLevel0X 45" xfId="4733"/>
    <cellStyle name="SAPBEXHLevel0X 45 2" xfId="7271"/>
    <cellStyle name="SAPBEXHLevel0X 45 3" xfId="7966"/>
    <cellStyle name="SAPBEXHLevel0X 45 4" xfId="12261"/>
    <cellStyle name="SAPBEXHLevel0X 45 5" xfId="12355"/>
    <cellStyle name="SAPBEXHLevel0X 45 6" xfId="15158"/>
    <cellStyle name="SAPBEXHLevel0X 45 7" xfId="17051"/>
    <cellStyle name="SAPBEXHLevel0X 45 8" xfId="19854"/>
    <cellStyle name="SAPBEXHLevel0X 45 9" xfId="21742"/>
    <cellStyle name="SAPBEXHLevel0X 46" xfId="4761"/>
    <cellStyle name="SAPBEXHLevel0X 46 2" xfId="7299"/>
    <cellStyle name="SAPBEXHLevel0X 46 3" xfId="8657"/>
    <cellStyle name="SAPBEXHLevel0X 46 4" xfId="10465"/>
    <cellStyle name="SAPBEXHLevel0X 46 5" xfId="12797"/>
    <cellStyle name="SAPBEXHLevel0X 46 6" xfId="15894"/>
    <cellStyle name="SAPBEXHLevel0X 46 7" xfId="17493"/>
    <cellStyle name="SAPBEXHLevel0X 46 8" xfId="20590"/>
    <cellStyle name="SAPBEXHLevel0X 46 9" xfId="22136"/>
    <cellStyle name="SAPBEXHLevel0X 47" xfId="4719"/>
    <cellStyle name="SAPBEXHLevel0X 47 2" xfId="7257"/>
    <cellStyle name="SAPBEXHLevel0X 47 3" xfId="10215"/>
    <cellStyle name="SAPBEXHLevel0X 47 4" xfId="10863"/>
    <cellStyle name="SAPBEXHLevel0X 47 5" xfId="13072"/>
    <cellStyle name="SAPBEXHLevel0X 47 6" xfId="16753"/>
    <cellStyle name="SAPBEXHLevel0X 47 7" xfId="17768"/>
    <cellStyle name="SAPBEXHLevel0X 47 8" xfId="21449"/>
    <cellStyle name="SAPBEXHLevel0X 47 9" xfId="22391"/>
    <cellStyle name="SAPBEXHLevel0X 48" xfId="4893"/>
    <cellStyle name="SAPBEXHLevel0X 48 2" xfId="7431"/>
    <cellStyle name="SAPBEXHLevel0X 48 3" xfId="9369"/>
    <cellStyle name="SAPBEXHLevel0X 48 4" xfId="11609"/>
    <cellStyle name="SAPBEXHLevel0X 48 5" xfId="14048"/>
    <cellStyle name="SAPBEXHLevel0X 48 6" xfId="15265"/>
    <cellStyle name="SAPBEXHLevel0X 48 7" xfId="18744"/>
    <cellStyle name="SAPBEXHLevel0X 48 8" xfId="19961"/>
    <cellStyle name="SAPBEXHLevel0X 48 9" xfId="23283"/>
    <cellStyle name="SAPBEXHLevel0X 49" xfId="4879"/>
    <cellStyle name="SAPBEXHLevel0X 49 2" xfId="7417"/>
    <cellStyle name="SAPBEXHLevel0X 49 3" xfId="8648"/>
    <cellStyle name="SAPBEXHLevel0X 49 4" xfId="11461"/>
    <cellStyle name="SAPBEXHLevel0X 49 5" xfId="13883"/>
    <cellStyle name="SAPBEXHLevel0X 49 6" xfId="15104"/>
    <cellStyle name="SAPBEXHLevel0X 49 7" xfId="18579"/>
    <cellStyle name="SAPBEXHLevel0X 49 8" xfId="19800"/>
    <cellStyle name="SAPBEXHLevel0X 49 9" xfId="23136"/>
    <cellStyle name="SAPBEXHLevel0X 5" xfId="3103"/>
    <cellStyle name="SAPBEXHLevel0X 5 2" xfId="5641"/>
    <cellStyle name="SAPBEXHLevel0X 5 3" xfId="8000"/>
    <cellStyle name="SAPBEXHLevel0X 5 4" xfId="11714"/>
    <cellStyle name="SAPBEXHLevel0X 5 5" xfId="14164"/>
    <cellStyle name="SAPBEXHLevel0X 5 6" xfId="16619"/>
    <cellStyle name="SAPBEXHLevel0X 5 7" xfId="18860"/>
    <cellStyle name="SAPBEXHLevel0X 5 8" xfId="21315"/>
    <cellStyle name="SAPBEXHLevel0X 5 9" xfId="23388"/>
    <cellStyle name="SAPBEXHLevel0X 50" xfId="4918"/>
    <cellStyle name="SAPBEXHLevel0X 50 2" xfId="7456"/>
    <cellStyle name="SAPBEXHLevel0X 50 3" xfId="8041"/>
    <cellStyle name="SAPBEXHLevel0X 50 4" xfId="9984"/>
    <cellStyle name="SAPBEXHLevel0X 50 5" xfId="12378"/>
    <cellStyle name="SAPBEXHLevel0X 50 6" xfId="12736"/>
    <cellStyle name="SAPBEXHLevel0X 50 7" xfId="17074"/>
    <cellStyle name="SAPBEXHLevel0X 50 8" xfId="17432"/>
    <cellStyle name="SAPBEXHLevel0X 50 9" xfId="21763"/>
    <cellStyle name="SAPBEXHLevel0X 51" xfId="4943"/>
    <cellStyle name="SAPBEXHLevel0X 51 2" xfId="7481"/>
    <cellStyle name="SAPBEXHLevel0X 51 3" xfId="8674"/>
    <cellStyle name="SAPBEXHLevel0X 51 4" xfId="10842"/>
    <cellStyle name="SAPBEXHLevel0X 51 5" xfId="13207"/>
    <cellStyle name="SAPBEXHLevel0X 51 6" xfId="15765"/>
    <cellStyle name="SAPBEXHLevel0X 51 7" xfId="17903"/>
    <cellStyle name="SAPBEXHLevel0X 51 8" xfId="20461"/>
    <cellStyle name="SAPBEXHLevel0X 51 9" xfId="22513"/>
    <cellStyle name="SAPBEXHLevel0X 52" xfId="4983"/>
    <cellStyle name="SAPBEXHLevel0X 52 2" xfId="7521"/>
    <cellStyle name="SAPBEXHLevel0X 52 3" xfId="9707"/>
    <cellStyle name="SAPBEXHLevel0X 52 4" xfId="11169"/>
    <cellStyle name="SAPBEXHLevel0X 52 5" xfId="13565"/>
    <cellStyle name="SAPBEXHLevel0X 52 6" xfId="16367"/>
    <cellStyle name="SAPBEXHLevel0X 52 7" xfId="18261"/>
    <cellStyle name="SAPBEXHLevel0X 52 8" xfId="21063"/>
    <cellStyle name="SAPBEXHLevel0X 52 9" xfId="22842"/>
    <cellStyle name="SAPBEXHLevel0X 53" xfId="5021"/>
    <cellStyle name="SAPBEXHLevel0X 53 2" xfId="7559"/>
    <cellStyle name="SAPBEXHLevel0X 53 3" xfId="8613"/>
    <cellStyle name="SAPBEXHLevel0X 53 4" xfId="10906"/>
    <cellStyle name="SAPBEXHLevel0X 53 5" xfId="13276"/>
    <cellStyle name="SAPBEXHLevel0X 53 6" xfId="15005"/>
    <cellStyle name="SAPBEXHLevel0X 53 7" xfId="17972"/>
    <cellStyle name="SAPBEXHLevel0X 53 8" xfId="19701"/>
    <cellStyle name="SAPBEXHLevel0X 53 9" xfId="22577"/>
    <cellStyle name="SAPBEXHLevel0X 54" xfId="5143"/>
    <cellStyle name="SAPBEXHLevel0X 54 2" xfId="7681"/>
    <cellStyle name="SAPBEXHLevel0X 54 3" xfId="9618"/>
    <cellStyle name="SAPBEXHLevel0X 54 4" xfId="10341"/>
    <cellStyle name="SAPBEXHLevel0X 54 5" xfId="12662"/>
    <cellStyle name="SAPBEXHLevel0X 54 6" xfId="16159"/>
    <cellStyle name="SAPBEXHLevel0X 54 7" xfId="17358"/>
    <cellStyle name="SAPBEXHLevel0X 54 8" xfId="20855"/>
    <cellStyle name="SAPBEXHLevel0X 54 9" xfId="22012"/>
    <cellStyle name="SAPBEXHLevel0X 55" xfId="5212"/>
    <cellStyle name="SAPBEXHLevel0X 55 2" xfId="7751"/>
    <cellStyle name="SAPBEXHLevel0X 55 3" xfId="8378"/>
    <cellStyle name="SAPBEXHLevel0X 55 4" xfId="10467"/>
    <cellStyle name="SAPBEXHLevel0X 55 5" xfId="14533"/>
    <cellStyle name="SAPBEXHLevel0X 55 6" xfId="16995"/>
    <cellStyle name="SAPBEXHLevel0X 55 7" xfId="19229"/>
    <cellStyle name="SAPBEXHLevel0X 55 8" xfId="21691"/>
    <cellStyle name="SAPBEXHLevel0X 55 9" xfId="23725"/>
    <cellStyle name="SAPBEXHLevel0X 56" xfId="5250"/>
    <cellStyle name="SAPBEXHLevel0X 56 2" xfId="9465"/>
    <cellStyle name="SAPBEXHLevel0X 56 3" xfId="11692"/>
    <cellStyle name="SAPBEXHLevel0X 56 4" xfId="14141"/>
    <cellStyle name="SAPBEXHLevel0X 56 5" xfId="15551"/>
    <cellStyle name="SAPBEXHLevel0X 56 6" xfId="18837"/>
    <cellStyle name="SAPBEXHLevel0X 56 7" xfId="20247"/>
    <cellStyle name="SAPBEXHLevel0X 56 8" xfId="23366"/>
    <cellStyle name="SAPBEXHLevel0X 57" xfId="9627"/>
    <cellStyle name="SAPBEXHLevel0X 58" xfId="10572"/>
    <cellStyle name="SAPBEXHLevel0X 59" xfId="12918"/>
    <cellStyle name="SAPBEXHLevel0X 6" xfId="3149"/>
    <cellStyle name="SAPBEXHLevel0X 6 2" xfId="5687"/>
    <cellStyle name="SAPBEXHLevel0X 6 3" xfId="9319"/>
    <cellStyle name="SAPBEXHLevel0X 6 4" xfId="10311"/>
    <cellStyle name="SAPBEXHLevel0X 6 5" xfId="12626"/>
    <cellStyle name="SAPBEXHLevel0X 6 6" xfId="15611"/>
    <cellStyle name="SAPBEXHLevel0X 6 7" xfId="17322"/>
    <cellStyle name="SAPBEXHLevel0X 6 8" xfId="20307"/>
    <cellStyle name="SAPBEXHLevel0X 6 9" xfId="21981"/>
    <cellStyle name="SAPBEXHLevel0X 60" xfId="15441"/>
    <cellStyle name="SAPBEXHLevel0X 61" xfId="17614"/>
    <cellStyle name="SAPBEXHLevel0X 62" xfId="20137"/>
    <cellStyle name="SAPBEXHLevel0X 63" xfId="22244"/>
    <cellStyle name="SAPBEXHLevel0X 7" xfId="3192"/>
    <cellStyle name="SAPBEXHLevel0X 7 2" xfId="5730"/>
    <cellStyle name="SAPBEXHLevel0X 7 3" xfId="9884"/>
    <cellStyle name="SAPBEXHLevel0X 7 4" xfId="10279"/>
    <cellStyle name="SAPBEXHLevel0X 7 5" xfId="12589"/>
    <cellStyle name="SAPBEXHLevel0X 7 6" xfId="16146"/>
    <cellStyle name="SAPBEXHLevel0X 7 7" xfId="17285"/>
    <cellStyle name="SAPBEXHLevel0X 7 8" xfId="20842"/>
    <cellStyle name="SAPBEXHLevel0X 7 9" xfId="21948"/>
    <cellStyle name="SAPBEXHLevel0X 8" xfId="3235"/>
    <cellStyle name="SAPBEXHLevel0X 8 2" xfId="5773"/>
    <cellStyle name="SAPBEXHLevel0X 8 3" xfId="8016"/>
    <cellStyle name="SAPBEXHLevel0X 8 4" xfId="11462"/>
    <cellStyle name="SAPBEXHLevel0X 8 5" xfId="13884"/>
    <cellStyle name="SAPBEXHLevel0X 8 6" xfId="16137"/>
    <cellStyle name="SAPBEXHLevel0X 8 7" xfId="18580"/>
    <cellStyle name="SAPBEXHLevel0X 8 8" xfId="20833"/>
    <cellStyle name="SAPBEXHLevel0X 8 9" xfId="23137"/>
    <cellStyle name="SAPBEXHLevel0X 9" xfId="3278"/>
    <cellStyle name="SAPBEXHLevel0X 9 2" xfId="5816"/>
    <cellStyle name="SAPBEXHLevel0X 9 3" xfId="8556"/>
    <cellStyle name="SAPBEXHLevel0X 9 4" xfId="11909"/>
    <cellStyle name="SAPBEXHLevel0X 9 5" xfId="14381"/>
    <cellStyle name="SAPBEXHLevel0X 9 6" xfId="16690"/>
    <cellStyle name="SAPBEXHLevel0X 9 7" xfId="19077"/>
    <cellStyle name="SAPBEXHLevel0X 9 8" xfId="21386"/>
    <cellStyle name="SAPBEXHLevel0X 9 9" xfId="23584"/>
    <cellStyle name="SAPBEXHLevel1" xfId="2963"/>
    <cellStyle name="SAPBEXHLevel1 10" xfId="3008"/>
    <cellStyle name="SAPBEXHLevel1 10 2" xfId="5547"/>
    <cellStyle name="SAPBEXHLevel1 10 3" xfId="8420"/>
    <cellStyle name="SAPBEXHLevel1 10 4" xfId="11309"/>
    <cellStyle name="SAPBEXHLevel1 10 5" xfId="13717"/>
    <cellStyle name="SAPBEXHLevel1 10 6" xfId="16928"/>
    <cellStyle name="SAPBEXHLevel1 10 7" xfId="18413"/>
    <cellStyle name="SAPBEXHLevel1 10 8" xfId="21624"/>
    <cellStyle name="SAPBEXHLevel1 10 9" xfId="22983"/>
    <cellStyle name="SAPBEXHLevel1 11" xfId="3362"/>
    <cellStyle name="SAPBEXHLevel1 11 2" xfId="5900"/>
    <cellStyle name="SAPBEXHLevel1 11 3" xfId="10163"/>
    <cellStyle name="SAPBEXHLevel1 11 4" xfId="11321"/>
    <cellStyle name="SAPBEXHLevel1 11 5" xfId="13730"/>
    <cellStyle name="SAPBEXHLevel1 11 6" xfId="15571"/>
    <cellStyle name="SAPBEXHLevel1 11 7" xfId="18426"/>
    <cellStyle name="SAPBEXHLevel1 11 8" xfId="20267"/>
    <cellStyle name="SAPBEXHLevel1 11 9" xfId="22995"/>
    <cellStyle name="SAPBEXHLevel1 12" xfId="3369"/>
    <cellStyle name="SAPBEXHLevel1 12 2" xfId="5907"/>
    <cellStyle name="SAPBEXHLevel1 12 3" xfId="9561"/>
    <cellStyle name="SAPBEXHLevel1 12 4" xfId="11903"/>
    <cellStyle name="SAPBEXHLevel1 12 5" xfId="14375"/>
    <cellStyle name="SAPBEXHLevel1 12 6" xfId="16916"/>
    <cellStyle name="SAPBEXHLevel1 12 7" xfId="19071"/>
    <cellStyle name="SAPBEXHLevel1 12 8" xfId="21612"/>
    <cellStyle name="SAPBEXHLevel1 12 9" xfId="23578"/>
    <cellStyle name="SAPBEXHLevel1 13" xfId="3541"/>
    <cellStyle name="SAPBEXHLevel1 13 2" xfId="6079"/>
    <cellStyle name="SAPBEXHLevel1 13 3" xfId="10068"/>
    <cellStyle name="SAPBEXHLevel1 13 4" xfId="11771"/>
    <cellStyle name="SAPBEXHLevel1 13 5" xfId="14224"/>
    <cellStyle name="SAPBEXHLevel1 13 6" xfId="15993"/>
    <cellStyle name="SAPBEXHLevel1 13 7" xfId="18920"/>
    <cellStyle name="SAPBEXHLevel1 13 8" xfId="20689"/>
    <cellStyle name="SAPBEXHLevel1 13 9" xfId="23445"/>
    <cellStyle name="SAPBEXHLevel1 14" xfId="3585"/>
    <cellStyle name="SAPBEXHLevel1 14 2" xfId="6123"/>
    <cellStyle name="SAPBEXHLevel1 14 3" xfId="8554"/>
    <cellStyle name="SAPBEXHLevel1 14 4" xfId="10625"/>
    <cellStyle name="SAPBEXHLevel1 14 5" xfId="12974"/>
    <cellStyle name="SAPBEXHLevel1 14 6" xfId="15214"/>
    <cellStyle name="SAPBEXHLevel1 14 7" xfId="17670"/>
    <cellStyle name="SAPBEXHLevel1 14 8" xfId="19910"/>
    <cellStyle name="SAPBEXHLevel1 14 9" xfId="22298"/>
    <cellStyle name="SAPBEXHLevel1 15" xfId="3704"/>
    <cellStyle name="SAPBEXHLevel1 15 2" xfId="6242"/>
    <cellStyle name="SAPBEXHLevel1 15 3" xfId="8607"/>
    <cellStyle name="SAPBEXHLevel1 15 4" xfId="10343"/>
    <cellStyle name="SAPBEXHLevel1 15 5" xfId="12664"/>
    <cellStyle name="SAPBEXHLevel1 15 6" xfId="16578"/>
    <cellStyle name="SAPBEXHLevel1 15 7" xfId="17360"/>
    <cellStyle name="SAPBEXHLevel1 15 8" xfId="21274"/>
    <cellStyle name="SAPBEXHLevel1 15 9" xfId="22014"/>
    <cellStyle name="SAPBEXHLevel1 16" xfId="3766"/>
    <cellStyle name="SAPBEXHLevel1 16 2" xfId="6304"/>
    <cellStyle name="SAPBEXHLevel1 16 3" xfId="9082"/>
    <cellStyle name="SAPBEXHLevel1 16 4" xfId="8415"/>
    <cellStyle name="SAPBEXHLevel1 16 5" xfId="12508"/>
    <cellStyle name="SAPBEXHLevel1 16 6" xfId="15462"/>
    <cellStyle name="SAPBEXHLevel1 16 7" xfId="17204"/>
    <cellStyle name="SAPBEXHLevel1 16 8" xfId="20158"/>
    <cellStyle name="SAPBEXHLevel1 16 9" xfId="21875"/>
    <cellStyle name="SAPBEXHLevel1 17" xfId="3751"/>
    <cellStyle name="SAPBEXHLevel1 17 2" xfId="6289"/>
    <cellStyle name="SAPBEXHLevel1 17 3" xfId="8984"/>
    <cellStyle name="SAPBEXHLevel1 17 4" xfId="11440"/>
    <cellStyle name="SAPBEXHLevel1 17 5" xfId="13858"/>
    <cellStyle name="SAPBEXHLevel1 17 6" xfId="16067"/>
    <cellStyle name="SAPBEXHLevel1 17 7" xfId="18554"/>
    <cellStyle name="SAPBEXHLevel1 17 8" xfId="20763"/>
    <cellStyle name="SAPBEXHLevel1 17 9" xfId="23115"/>
    <cellStyle name="SAPBEXHLevel1 18" xfId="3878"/>
    <cellStyle name="SAPBEXHLevel1 18 2" xfId="6416"/>
    <cellStyle name="SAPBEXHLevel1 18 3" xfId="9198"/>
    <cellStyle name="SAPBEXHLevel1 18 4" xfId="11444"/>
    <cellStyle name="SAPBEXHLevel1 18 5" xfId="13863"/>
    <cellStyle name="SAPBEXHLevel1 18 6" xfId="12644"/>
    <cellStyle name="SAPBEXHLevel1 18 7" xfId="18559"/>
    <cellStyle name="SAPBEXHLevel1 18 8" xfId="17340"/>
    <cellStyle name="SAPBEXHLevel1 18 9" xfId="23119"/>
    <cellStyle name="SAPBEXHLevel1 19" xfId="3787"/>
    <cellStyle name="SAPBEXHLevel1 19 2" xfId="6325"/>
    <cellStyle name="SAPBEXHLevel1 19 3" xfId="9318"/>
    <cellStyle name="SAPBEXHLevel1 19 4" xfId="11872"/>
    <cellStyle name="SAPBEXHLevel1 19 5" xfId="13051"/>
    <cellStyle name="SAPBEXHLevel1 19 6" xfId="15325"/>
    <cellStyle name="SAPBEXHLevel1 19 7" xfId="17747"/>
    <cellStyle name="SAPBEXHLevel1 19 8" xfId="20021"/>
    <cellStyle name="SAPBEXHLevel1 19 9" xfId="22372"/>
    <cellStyle name="SAPBEXHLevel1 2" xfId="3082"/>
    <cellStyle name="SAPBEXHLevel1 2 2" xfId="5620"/>
    <cellStyle name="SAPBEXHLevel1 2 3" xfId="8548"/>
    <cellStyle name="SAPBEXHLevel1 2 4" xfId="11730"/>
    <cellStyle name="SAPBEXHLevel1 2 5" xfId="14181"/>
    <cellStyle name="SAPBEXHLevel1 2 6" xfId="15870"/>
    <cellStyle name="SAPBEXHLevel1 2 7" xfId="18877"/>
    <cellStyle name="SAPBEXHLevel1 2 8" xfId="20566"/>
    <cellStyle name="SAPBEXHLevel1 2 9" xfId="23404"/>
    <cellStyle name="SAPBEXHLevel1 20" xfId="3795"/>
    <cellStyle name="SAPBEXHLevel1 20 2" xfId="6333"/>
    <cellStyle name="SAPBEXHLevel1 20 3" xfId="7965"/>
    <cellStyle name="SAPBEXHLevel1 20 4" xfId="10752"/>
    <cellStyle name="SAPBEXHLevel1 20 5" xfId="13107"/>
    <cellStyle name="SAPBEXHLevel1 20 6" xfId="16469"/>
    <cellStyle name="SAPBEXHLevel1 20 7" xfId="17803"/>
    <cellStyle name="SAPBEXHLevel1 20 8" xfId="21165"/>
    <cellStyle name="SAPBEXHLevel1 20 9" xfId="22424"/>
    <cellStyle name="SAPBEXHLevel1 21" xfId="4026"/>
    <cellStyle name="SAPBEXHLevel1 21 2" xfId="6564"/>
    <cellStyle name="SAPBEXHLevel1 21 3" xfId="9291"/>
    <cellStyle name="SAPBEXHLevel1 21 4" xfId="11857"/>
    <cellStyle name="SAPBEXHLevel1 21 5" xfId="14319"/>
    <cellStyle name="SAPBEXHLevel1 21 6" xfId="16873"/>
    <cellStyle name="SAPBEXHLevel1 21 7" xfId="19015"/>
    <cellStyle name="SAPBEXHLevel1 21 8" xfId="21569"/>
    <cellStyle name="SAPBEXHLevel1 21 9" xfId="23533"/>
    <cellStyle name="SAPBEXHLevel1 22" xfId="3935"/>
    <cellStyle name="SAPBEXHLevel1 22 2" xfId="6473"/>
    <cellStyle name="SAPBEXHLevel1 22 3" xfId="8066"/>
    <cellStyle name="SAPBEXHLevel1 22 4" xfId="10588"/>
    <cellStyle name="SAPBEXHLevel1 22 5" xfId="12935"/>
    <cellStyle name="SAPBEXHLevel1 22 6" xfId="16579"/>
    <cellStyle name="SAPBEXHLevel1 22 7" xfId="17631"/>
    <cellStyle name="SAPBEXHLevel1 22 8" xfId="21275"/>
    <cellStyle name="SAPBEXHLevel1 22 9" xfId="22261"/>
    <cellStyle name="SAPBEXHLevel1 23" xfId="4057"/>
    <cellStyle name="SAPBEXHLevel1 23 2" xfId="6595"/>
    <cellStyle name="SAPBEXHLevel1 23 3" xfId="9839"/>
    <cellStyle name="SAPBEXHLevel1 23 4" xfId="10994"/>
    <cellStyle name="SAPBEXHLevel1 23 5" xfId="13368"/>
    <cellStyle name="SAPBEXHLevel1 23 6" xfId="15560"/>
    <cellStyle name="SAPBEXHLevel1 23 7" xfId="18064"/>
    <cellStyle name="SAPBEXHLevel1 23 8" xfId="20256"/>
    <cellStyle name="SAPBEXHLevel1 23 9" xfId="22667"/>
    <cellStyle name="SAPBEXHLevel1 24" xfId="4045"/>
    <cellStyle name="SAPBEXHLevel1 24 2" xfId="6583"/>
    <cellStyle name="SAPBEXHLevel1 24 3" xfId="10213"/>
    <cellStyle name="SAPBEXHLevel1 24 4" xfId="11544"/>
    <cellStyle name="SAPBEXHLevel1 24 5" xfId="13978"/>
    <cellStyle name="SAPBEXHLevel1 24 6" xfId="16257"/>
    <cellStyle name="SAPBEXHLevel1 24 7" xfId="18674"/>
    <cellStyle name="SAPBEXHLevel1 24 8" xfId="20953"/>
    <cellStyle name="SAPBEXHLevel1 24 9" xfId="23218"/>
    <cellStyle name="SAPBEXHLevel1 25" xfId="3951"/>
    <cellStyle name="SAPBEXHLevel1 25 2" xfId="6489"/>
    <cellStyle name="SAPBEXHLevel1 25 3" xfId="8942"/>
    <cellStyle name="SAPBEXHLevel1 25 4" xfId="11882"/>
    <cellStyle name="SAPBEXHLevel1 25 5" xfId="14348"/>
    <cellStyle name="SAPBEXHLevel1 25 6" xfId="15464"/>
    <cellStyle name="SAPBEXHLevel1 25 7" xfId="19044"/>
    <cellStyle name="SAPBEXHLevel1 25 8" xfId="20160"/>
    <cellStyle name="SAPBEXHLevel1 25 9" xfId="23558"/>
    <cellStyle name="SAPBEXHLevel1 26" xfId="4118"/>
    <cellStyle name="SAPBEXHLevel1 26 2" xfId="6656"/>
    <cellStyle name="SAPBEXHLevel1 26 3" xfId="9897"/>
    <cellStyle name="SAPBEXHLevel1 26 4" xfId="10820"/>
    <cellStyle name="SAPBEXHLevel1 26 5" xfId="13183"/>
    <cellStyle name="SAPBEXHLevel1 26 6" xfId="16694"/>
    <cellStyle name="SAPBEXHLevel1 26 7" xfId="17879"/>
    <cellStyle name="SAPBEXHLevel1 26 8" xfId="21390"/>
    <cellStyle name="SAPBEXHLevel1 26 9" xfId="22491"/>
    <cellStyle name="SAPBEXHLevel1 27" xfId="4061"/>
    <cellStyle name="SAPBEXHLevel1 27 2" xfId="6599"/>
    <cellStyle name="SAPBEXHLevel1 27 3" xfId="8309"/>
    <cellStyle name="SAPBEXHLevel1 27 4" xfId="7803"/>
    <cellStyle name="SAPBEXHLevel1 27 5" xfId="14954"/>
    <cellStyle name="SAPBEXHLevel1 27 6" xfId="16854"/>
    <cellStyle name="SAPBEXHLevel1 27 7" xfId="19650"/>
    <cellStyle name="SAPBEXHLevel1 27 8" xfId="21550"/>
    <cellStyle name="SAPBEXHLevel1 27 9" xfId="24116"/>
    <cellStyle name="SAPBEXHLevel1 28" xfId="4084"/>
    <cellStyle name="SAPBEXHLevel1 28 2" xfId="6622"/>
    <cellStyle name="SAPBEXHLevel1 28 3" xfId="9062"/>
    <cellStyle name="SAPBEXHLevel1 28 4" xfId="10324"/>
    <cellStyle name="SAPBEXHLevel1 28 5" xfId="12641"/>
    <cellStyle name="SAPBEXHLevel1 28 6" xfId="15060"/>
    <cellStyle name="SAPBEXHLevel1 28 7" xfId="17337"/>
    <cellStyle name="SAPBEXHLevel1 28 8" xfId="19756"/>
    <cellStyle name="SAPBEXHLevel1 28 9" xfId="21995"/>
    <cellStyle name="SAPBEXHLevel1 29" xfId="4180"/>
    <cellStyle name="SAPBEXHLevel1 29 2" xfId="6718"/>
    <cellStyle name="SAPBEXHLevel1 29 3" xfId="9253"/>
    <cellStyle name="SAPBEXHLevel1 29 4" xfId="10667"/>
    <cellStyle name="SAPBEXHLevel1 29 5" xfId="13016"/>
    <cellStyle name="SAPBEXHLevel1 29 6" xfId="14988"/>
    <cellStyle name="SAPBEXHLevel1 29 7" xfId="17712"/>
    <cellStyle name="SAPBEXHLevel1 29 8" xfId="19684"/>
    <cellStyle name="SAPBEXHLevel1 29 9" xfId="22340"/>
    <cellStyle name="SAPBEXHLevel1 3" xfId="3128"/>
    <cellStyle name="SAPBEXHLevel1 3 2" xfId="5666"/>
    <cellStyle name="SAPBEXHLevel1 3 3" xfId="9117"/>
    <cellStyle name="SAPBEXHLevel1 3 4" xfId="12172"/>
    <cellStyle name="SAPBEXHLevel1 3 5" xfId="14823"/>
    <cellStyle name="SAPBEXHLevel1 3 6" xfId="15481"/>
    <cellStyle name="SAPBEXHLevel1 3 7" xfId="19519"/>
    <cellStyle name="SAPBEXHLevel1 3 8" xfId="20177"/>
    <cellStyle name="SAPBEXHLevel1 3 9" xfId="24006"/>
    <cellStyle name="SAPBEXHLevel1 30" xfId="4072"/>
    <cellStyle name="SAPBEXHLevel1 30 2" xfId="6610"/>
    <cellStyle name="SAPBEXHLevel1 30 3" xfId="8782"/>
    <cellStyle name="SAPBEXHLevel1 30 4" xfId="11259"/>
    <cellStyle name="SAPBEXHLevel1 30 5" xfId="13665"/>
    <cellStyle name="SAPBEXHLevel1 30 6" xfId="16654"/>
    <cellStyle name="SAPBEXHLevel1 30 7" xfId="18361"/>
    <cellStyle name="SAPBEXHLevel1 30 8" xfId="21350"/>
    <cellStyle name="SAPBEXHLevel1 30 9" xfId="22933"/>
    <cellStyle name="SAPBEXHLevel1 31" xfId="3710"/>
    <cellStyle name="SAPBEXHLevel1 31 2" xfId="6248"/>
    <cellStyle name="SAPBEXHLevel1 31 3" xfId="8320"/>
    <cellStyle name="SAPBEXHLevel1 31 4" xfId="10777"/>
    <cellStyle name="SAPBEXHLevel1 31 5" xfId="13132"/>
    <cellStyle name="SAPBEXHLevel1 31 6" xfId="13799"/>
    <cellStyle name="SAPBEXHLevel1 31 7" xfId="17828"/>
    <cellStyle name="SAPBEXHLevel1 31 8" xfId="18495"/>
    <cellStyle name="SAPBEXHLevel1 31 9" xfId="22449"/>
    <cellStyle name="SAPBEXHLevel1 32" xfId="4459"/>
    <cellStyle name="SAPBEXHLevel1 32 2" xfId="6997"/>
    <cellStyle name="SAPBEXHLevel1 32 3" xfId="9576"/>
    <cellStyle name="SAPBEXHLevel1 32 4" xfId="10502"/>
    <cellStyle name="SAPBEXHLevel1 32 5" xfId="14583"/>
    <cellStyle name="SAPBEXHLevel1 32 6" xfId="15740"/>
    <cellStyle name="SAPBEXHLevel1 32 7" xfId="19279"/>
    <cellStyle name="SAPBEXHLevel1 32 8" xfId="20436"/>
    <cellStyle name="SAPBEXHLevel1 32 9" xfId="23775"/>
    <cellStyle name="SAPBEXHLevel1 33" xfId="4486"/>
    <cellStyle name="SAPBEXHLevel1 33 2" xfId="7024"/>
    <cellStyle name="SAPBEXHLevel1 33 3" xfId="9068"/>
    <cellStyle name="SAPBEXHLevel1 33 4" xfId="10918"/>
    <cellStyle name="SAPBEXHLevel1 33 5" xfId="13288"/>
    <cellStyle name="SAPBEXHLevel1 33 6" xfId="16156"/>
    <cellStyle name="SAPBEXHLevel1 33 7" xfId="17984"/>
    <cellStyle name="SAPBEXHLevel1 33 8" xfId="20852"/>
    <cellStyle name="SAPBEXHLevel1 33 9" xfId="22589"/>
    <cellStyle name="SAPBEXHLevel1 34" xfId="4446"/>
    <cellStyle name="SAPBEXHLevel1 34 2" xfId="6984"/>
    <cellStyle name="SAPBEXHLevel1 34 3" xfId="8202"/>
    <cellStyle name="SAPBEXHLevel1 34 4" xfId="11746"/>
    <cellStyle name="SAPBEXHLevel1 34 5" xfId="14197"/>
    <cellStyle name="SAPBEXHLevel1 34 6" xfId="16110"/>
    <cellStyle name="SAPBEXHLevel1 34 7" xfId="18893"/>
    <cellStyle name="SAPBEXHLevel1 34 8" xfId="20806"/>
    <cellStyle name="SAPBEXHLevel1 34 9" xfId="23420"/>
    <cellStyle name="SAPBEXHLevel1 35" xfId="4414"/>
    <cellStyle name="SAPBEXHLevel1 35 2" xfId="6952"/>
    <cellStyle name="SAPBEXHLevel1 35 3" xfId="10049"/>
    <cellStyle name="SAPBEXHLevel1 35 4" xfId="10746"/>
    <cellStyle name="SAPBEXHLevel1 35 5" xfId="13101"/>
    <cellStyle name="SAPBEXHLevel1 35 6" xfId="14971"/>
    <cellStyle name="SAPBEXHLevel1 35 7" xfId="17797"/>
    <cellStyle name="SAPBEXHLevel1 35 8" xfId="19667"/>
    <cellStyle name="SAPBEXHLevel1 35 9" xfId="22418"/>
    <cellStyle name="SAPBEXHLevel1 36" xfId="4491"/>
    <cellStyle name="SAPBEXHLevel1 36 2" xfId="7029"/>
    <cellStyle name="SAPBEXHLevel1 36 3" xfId="8747"/>
    <cellStyle name="SAPBEXHLevel1 36 4" xfId="10325"/>
    <cellStyle name="SAPBEXHLevel1 36 5" xfId="12642"/>
    <cellStyle name="SAPBEXHLevel1 36 6" xfId="16064"/>
    <cellStyle name="SAPBEXHLevel1 36 7" xfId="17338"/>
    <cellStyle name="SAPBEXHLevel1 36 8" xfId="20760"/>
    <cellStyle name="SAPBEXHLevel1 36 9" xfId="21996"/>
    <cellStyle name="SAPBEXHLevel1 37" xfId="4371"/>
    <cellStyle name="SAPBEXHLevel1 37 2" xfId="6909"/>
    <cellStyle name="SAPBEXHLevel1 37 3" xfId="9775"/>
    <cellStyle name="SAPBEXHLevel1 37 4" xfId="10687"/>
    <cellStyle name="SAPBEXHLevel1 37 5" xfId="13039"/>
    <cellStyle name="SAPBEXHLevel1 37 6" xfId="15300"/>
    <cellStyle name="SAPBEXHLevel1 37 7" xfId="17735"/>
    <cellStyle name="SAPBEXHLevel1 37 8" xfId="19996"/>
    <cellStyle name="SAPBEXHLevel1 37 9" xfId="22360"/>
    <cellStyle name="SAPBEXHLevel1 38" xfId="4774"/>
    <cellStyle name="SAPBEXHLevel1 38 2" xfId="7312"/>
    <cellStyle name="SAPBEXHLevel1 38 3" xfId="9607"/>
    <cellStyle name="SAPBEXHLevel1 38 4" xfId="8765"/>
    <cellStyle name="SAPBEXHLevel1 38 5" xfId="14937"/>
    <cellStyle name="SAPBEXHLevel1 38 6" xfId="15840"/>
    <cellStyle name="SAPBEXHLevel1 38 7" xfId="19633"/>
    <cellStyle name="SAPBEXHLevel1 38 8" xfId="20536"/>
    <cellStyle name="SAPBEXHLevel1 38 9" xfId="24100"/>
    <cellStyle name="SAPBEXHLevel1 39" xfId="4600"/>
    <cellStyle name="SAPBEXHLevel1 39 2" xfId="7138"/>
    <cellStyle name="SAPBEXHLevel1 39 3" xfId="9289"/>
    <cellStyle name="SAPBEXHLevel1 39 4" xfId="10898"/>
    <cellStyle name="SAPBEXHLevel1 39 5" xfId="13267"/>
    <cellStyle name="SAPBEXHLevel1 39 6" xfId="16370"/>
    <cellStyle name="SAPBEXHLevel1 39 7" xfId="17963"/>
    <cellStyle name="SAPBEXHLevel1 39 8" xfId="21066"/>
    <cellStyle name="SAPBEXHLevel1 39 9" xfId="22569"/>
    <cellStyle name="SAPBEXHLevel1 4" xfId="3054"/>
    <cellStyle name="SAPBEXHLevel1 4 2" xfId="5593"/>
    <cellStyle name="SAPBEXHLevel1 4 3" xfId="8251"/>
    <cellStyle name="SAPBEXHLevel1 4 4" xfId="11219"/>
    <cellStyle name="SAPBEXHLevel1 4 5" xfId="13622"/>
    <cellStyle name="SAPBEXHLevel1 4 6" xfId="16028"/>
    <cellStyle name="SAPBEXHLevel1 4 7" xfId="18318"/>
    <cellStyle name="SAPBEXHLevel1 4 8" xfId="20724"/>
    <cellStyle name="SAPBEXHLevel1 4 9" xfId="22894"/>
    <cellStyle name="SAPBEXHLevel1 40" xfId="4714"/>
    <cellStyle name="SAPBEXHLevel1 40 2" xfId="7252"/>
    <cellStyle name="SAPBEXHLevel1 40 3" xfId="8650"/>
    <cellStyle name="SAPBEXHLevel1 40 4" xfId="11133"/>
    <cellStyle name="SAPBEXHLevel1 40 5" xfId="13529"/>
    <cellStyle name="SAPBEXHLevel1 40 6" xfId="15503"/>
    <cellStyle name="SAPBEXHLevel1 40 7" xfId="18225"/>
    <cellStyle name="SAPBEXHLevel1 40 8" xfId="20199"/>
    <cellStyle name="SAPBEXHLevel1 40 9" xfId="22806"/>
    <cellStyle name="SAPBEXHLevel1 41" xfId="4864"/>
    <cellStyle name="SAPBEXHLevel1 41 2" xfId="7402"/>
    <cellStyle name="SAPBEXHLevel1 41 3" xfId="10157"/>
    <cellStyle name="SAPBEXHLevel1 41 4" xfId="11015"/>
    <cellStyle name="SAPBEXHLevel1 41 5" xfId="13394"/>
    <cellStyle name="SAPBEXHLevel1 41 6" xfId="16614"/>
    <cellStyle name="SAPBEXHLevel1 41 7" xfId="18090"/>
    <cellStyle name="SAPBEXHLevel1 41 8" xfId="21310"/>
    <cellStyle name="SAPBEXHLevel1 41 9" xfId="22688"/>
    <cellStyle name="SAPBEXHLevel1 42" xfId="4890"/>
    <cellStyle name="SAPBEXHLevel1 42 2" xfId="7428"/>
    <cellStyle name="SAPBEXHLevel1 42 3" xfId="9010"/>
    <cellStyle name="SAPBEXHLevel1 42 4" xfId="11657"/>
    <cellStyle name="SAPBEXHLevel1 42 5" xfId="14103"/>
    <cellStyle name="SAPBEXHLevel1 42 6" xfId="15389"/>
    <cellStyle name="SAPBEXHLevel1 42 7" xfId="18799"/>
    <cellStyle name="SAPBEXHLevel1 42 8" xfId="20085"/>
    <cellStyle name="SAPBEXHLevel1 42 9" xfId="23332"/>
    <cellStyle name="SAPBEXHLevel1 43" xfId="4887"/>
    <cellStyle name="SAPBEXHLevel1 43 2" xfId="7425"/>
    <cellStyle name="SAPBEXHLevel1 43 3" xfId="9138"/>
    <cellStyle name="SAPBEXHLevel1 43 4" xfId="11919"/>
    <cellStyle name="SAPBEXHLevel1 43 5" xfId="14391"/>
    <cellStyle name="SAPBEXHLevel1 43 6" xfId="16977"/>
    <cellStyle name="SAPBEXHLevel1 43 7" xfId="19087"/>
    <cellStyle name="SAPBEXHLevel1 43 8" xfId="21673"/>
    <cellStyle name="SAPBEXHLevel1 43 9" xfId="23594"/>
    <cellStyle name="SAPBEXHLevel1 44" xfId="4881"/>
    <cellStyle name="SAPBEXHLevel1 44 2" xfId="7419"/>
    <cellStyle name="SAPBEXHLevel1 44 3" xfId="9317"/>
    <cellStyle name="SAPBEXHLevel1 44 4" xfId="10393"/>
    <cellStyle name="SAPBEXHLevel1 44 5" xfId="12716"/>
    <cellStyle name="SAPBEXHLevel1 44 6" xfId="15676"/>
    <cellStyle name="SAPBEXHLevel1 44 7" xfId="17412"/>
    <cellStyle name="SAPBEXHLevel1 44 8" xfId="20372"/>
    <cellStyle name="SAPBEXHLevel1 44 9" xfId="22064"/>
    <cellStyle name="SAPBEXHLevel1 45" xfId="4898"/>
    <cellStyle name="SAPBEXHLevel1 45 2" xfId="7436"/>
    <cellStyle name="SAPBEXHLevel1 45 3" xfId="9067"/>
    <cellStyle name="SAPBEXHLevel1 45 4" xfId="11994"/>
    <cellStyle name="SAPBEXHLevel1 45 5" xfId="14472"/>
    <cellStyle name="SAPBEXHLevel1 45 6" xfId="15352"/>
    <cellStyle name="SAPBEXHLevel1 45 7" xfId="19168"/>
    <cellStyle name="SAPBEXHLevel1 45 8" xfId="20048"/>
    <cellStyle name="SAPBEXHLevel1 45 9" xfId="23669"/>
    <cellStyle name="SAPBEXHLevel1 46" xfId="4917"/>
    <cellStyle name="SAPBEXHLevel1 46 2" xfId="7455"/>
    <cellStyle name="SAPBEXHLevel1 46 3" xfId="9275"/>
    <cellStyle name="SAPBEXHLevel1 46 4" xfId="12146"/>
    <cellStyle name="SAPBEXHLevel1 46 5" xfId="14629"/>
    <cellStyle name="SAPBEXHLevel1 46 6" xfId="16806"/>
    <cellStyle name="SAPBEXHLevel1 46 7" xfId="19325"/>
    <cellStyle name="SAPBEXHLevel1 46 8" xfId="21502"/>
    <cellStyle name="SAPBEXHLevel1 46 9" xfId="23820"/>
    <cellStyle name="SAPBEXHLevel1 47" xfId="4896"/>
    <cellStyle name="SAPBEXHLevel1 47 2" xfId="7434"/>
    <cellStyle name="SAPBEXHLevel1 47 3" xfId="8429"/>
    <cellStyle name="SAPBEXHLevel1 47 4" xfId="8371"/>
    <cellStyle name="SAPBEXHLevel1 47 5" xfId="14919"/>
    <cellStyle name="SAPBEXHLevel1 47 6" xfId="15493"/>
    <cellStyle name="SAPBEXHLevel1 47 7" xfId="19615"/>
    <cellStyle name="SAPBEXHLevel1 47 8" xfId="20189"/>
    <cellStyle name="SAPBEXHLevel1 47 9" xfId="24082"/>
    <cellStyle name="SAPBEXHLevel1 48" xfId="5144"/>
    <cellStyle name="SAPBEXHLevel1 48 2" xfId="7682"/>
    <cellStyle name="SAPBEXHLevel1 48 3" xfId="9448"/>
    <cellStyle name="SAPBEXHLevel1 48 4" xfId="12014"/>
    <cellStyle name="SAPBEXHLevel1 48 5" xfId="14494"/>
    <cellStyle name="SAPBEXHLevel1 48 6" xfId="15133"/>
    <cellStyle name="SAPBEXHLevel1 48 7" xfId="19190"/>
    <cellStyle name="SAPBEXHLevel1 48 8" xfId="19829"/>
    <cellStyle name="SAPBEXHLevel1 48 9" xfId="23689"/>
    <cellStyle name="SAPBEXHLevel1 49" xfId="5213"/>
    <cellStyle name="SAPBEXHLevel1 49 2" xfId="7752"/>
    <cellStyle name="SAPBEXHLevel1 49 3" xfId="9024"/>
    <cellStyle name="SAPBEXHLevel1 49 4" xfId="10740"/>
    <cellStyle name="SAPBEXHLevel1 49 5" xfId="13095"/>
    <cellStyle name="SAPBEXHLevel1 49 6" xfId="16397"/>
    <cellStyle name="SAPBEXHLevel1 49 7" xfId="17791"/>
    <cellStyle name="SAPBEXHLevel1 49 8" xfId="21093"/>
    <cellStyle name="SAPBEXHLevel1 49 9" xfId="22413"/>
    <cellStyle name="SAPBEXHLevel1 5" xfId="3108"/>
    <cellStyle name="SAPBEXHLevel1 5 2" xfId="5646"/>
    <cellStyle name="SAPBEXHLevel1 5 3" xfId="8405"/>
    <cellStyle name="SAPBEXHLevel1 5 4" xfId="7775"/>
    <cellStyle name="SAPBEXHLevel1 5 5" xfId="14889"/>
    <cellStyle name="SAPBEXHLevel1 5 6" xfId="15445"/>
    <cellStyle name="SAPBEXHLevel1 5 7" xfId="19585"/>
    <cellStyle name="SAPBEXHLevel1 5 8" xfId="20141"/>
    <cellStyle name="SAPBEXHLevel1 5 9" xfId="24056"/>
    <cellStyle name="SAPBEXHLevel1 50" xfId="5251"/>
    <cellStyle name="SAPBEXHLevel1 50 2" xfId="8065"/>
    <cellStyle name="SAPBEXHLevel1 50 3" xfId="12255"/>
    <cellStyle name="SAPBEXHLevel1 50 4" xfId="12348"/>
    <cellStyle name="SAPBEXHLevel1 50 5" xfId="16016"/>
    <cellStyle name="SAPBEXHLevel1 50 6" xfId="17044"/>
    <cellStyle name="SAPBEXHLevel1 50 7" xfId="20712"/>
    <cellStyle name="SAPBEXHLevel1 50 8" xfId="21736"/>
    <cellStyle name="SAPBEXHLevel1 51" xfId="8473"/>
    <cellStyle name="SAPBEXHLevel1 52" xfId="10640"/>
    <cellStyle name="SAPBEXHLevel1 53" xfId="12989"/>
    <cellStyle name="SAPBEXHLevel1 54" xfId="15141"/>
    <cellStyle name="SAPBEXHLevel1 55" xfId="17685"/>
    <cellStyle name="SAPBEXHLevel1 56" xfId="19837"/>
    <cellStyle name="SAPBEXHLevel1 57" xfId="22313"/>
    <cellStyle name="SAPBEXHLevel1 6" xfId="3044"/>
    <cellStyle name="SAPBEXHLevel1 6 2" xfId="5583"/>
    <cellStyle name="SAPBEXHLevel1 6 3" xfId="9808"/>
    <cellStyle name="SAPBEXHLevel1 6 4" xfId="10429"/>
    <cellStyle name="SAPBEXHLevel1 6 5" xfId="12755"/>
    <cellStyle name="SAPBEXHLevel1 6 6" xfId="16673"/>
    <cellStyle name="SAPBEXHLevel1 6 7" xfId="17451"/>
    <cellStyle name="SAPBEXHLevel1 6 8" xfId="21369"/>
    <cellStyle name="SAPBEXHLevel1 6 9" xfId="22100"/>
    <cellStyle name="SAPBEXHLevel1 7" xfId="3013"/>
    <cellStyle name="SAPBEXHLevel1 7 2" xfId="5552"/>
    <cellStyle name="SAPBEXHLevel1 7 3" xfId="8444"/>
    <cellStyle name="SAPBEXHLevel1 7 4" xfId="11734"/>
    <cellStyle name="SAPBEXHLevel1 7 5" xfId="14185"/>
    <cellStyle name="SAPBEXHLevel1 7 6" xfId="16633"/>
    <cellStyle name="SAPBEXHLevel1 7 7" xfId="18881"/>
    <cellStyle name="SAPBEXHLevel1 7 8" xfId="21329"/>
    <cellStyle name="SAPBEXHLevel1 7 9" xfId="23408"/>
    <cellStyle name="SAPBEXHLevel1 8" xfId="3011"/>
    <cellStyle name="SAPBEXHLevel1 8 2" xfId="5550"/>
    <cellStyle name="SAPBEXHLevel1 8 3" xfId="8146"/>
    <cellStyle name="SAPBEXHLevel1 8 4" xfId="11304"/>
    <cellStyle name="SAPBEXHLevel1 8 5" xfId="13329"/>
    <cellStyle name="SAPBEXHLevel1 8 6" xfId="15702"/>
    <cellStyle name="SAPBEXHLevel1 8 7" xfId="18025"/>
    <cellStyle name="SAPBEXHLevel1 8 8" xfId="20398"/>
    <cellStyle name="SAPBEXHLevel1 8 9" xfId="22629"/>
    <cellStyle name="SAPBEXHLevel1 9" xfId="3017"/>
    <cellStyle name="SAPBEXHLevel1 9 2" xfId="5556"/>
    <cellStyle name="SAPBEXHLevel1 9 3" xfId="7720"/>
    <cellStyle name="SAPBEXHLevel1 9 4" xfId="10582"/>
    <cellStyle name="SAPBEXHLevel1 9 5" xfId="12929"/>
    <cellStyle name="SAPBEXHLevel1 9 6" xfId="16609"/>
    <cellStyle name="SAPBEXHLevel1 9 7" xfId="17625"/>
    <cellStyle name="SAPBEXHLevel1 9 8" xfId="21305"/>
    <cellStyle name="SAPBEXHLevel1 9 9" xfId="22255"/>
    <cellStyle name="SAPBEXHLevel1X" xfId="2964"/>
    <cellStyle name="SAPBEXHLevel1X 10" xfId="3124"/>
    <cellStyle name="SAPBEXHLevel1X 10 2" xfId="5662"/>
    <cellStyle name="SAPBEXHLevel1X 10 3" xfId="8177"/>
    <cellStyle name="SAPBEXHLevel1X 10 4" xfId="11236"/>
    <cellStyle name="SAPBEXHLevel1X 10 5" xfId="13641"/>
    <cellStyle name="SAPBEXHLevel1X 10 6" xfId="15925"/>
    <cellStyle name="SAPBEXHLevel1X 10 7" xfId="18337"/>
    <cellStyle name="SAPBEXHLevel1X 10 8" xfId="20621"/>
    <cellStyle name="SAPBEXHLevel1X 10 9" xfId="22910"/>
    <cellStyle name="SAPBEXHLevel1X 11" xfId="3459"/>
    <cellStyle name="SAPBEXHLevel1X 11 2" xfId="5997"/>
    <cellStyle name="SAPBEXHLevel1X 11 3" xfId="9362"/>
    <cellStyle name="SAPBEXHLevel1X 11 4" xfId="10552"/>
    <cellStyle name="SAPBEXHLevel1X 11 5" xfId="12895"/>
    <cellStyle name="SAPBEXHLevel1X 11 6" xfId="16105"/>
    <cellStyle name="SAPBEXHLevel1X 11 7" xfId="17591"/>
    <cellStyle name="SAPBEXHLevel1X 11 8" xfId="20801"/>
    <cellStyle name="SAPBEXHLevel1X 11 9" xfId="22223"/>
    <cellStyle name="SAPBEXHLevel1X 12" xfId="3475"/>
    <cellStyle name="SAPBEXHLevel1X 12 2" xfId="6013"/>
    <cellStyle name="SAPBEXHLevel1X 12 3" xfId="9414"/>
    <cellStyle name="SAPBEXHLevel1X 12 4" xfId="11724"/>
    <cellStyle name="SAPBEXHLevel1X 12 5" xfId="14175"/>
    <cellStyle name="SAPBEXHLevel1X 12 6" xfId="15333"/>
    <cellStyle name="SAPBEXHLevel1X 12 7" xfId="18871"/>
    <cellStyle name="SAPBEXHLevel1X 12 8" xfId="20029"/>
    <cellStyle name="SAPBEXHLevel1X 12 9" xfId="23398"/>
    <cellStyle name="SAPBEXHLevel1X 13" xfId="3435"/>
    <cellStyle name="SAPBEXHLevel1X 13 2" xfId="5973"/>
    <cellStyle name="SAPBEXHLevel1X 13 3" xfId="8943"/>
    <cellStyle name="SAPBEXHLevel1X 13 4" xfId="10252"/>
    <cellStyle name="SAPBEXHLevel1X 13 5" xfId="12560"/>
    <cellStyle name="SAPBEXHLevel1X 13 6" xfId="15373"/>
    <cellStyle name="SAPBEXHLevel1X 13 7" xfId="17256"/>
    <cellStyle name="SAPBEXHLevel1X 13 8" xfId="20069"/>
    <cellStyle name="SAPBEXHLevel1X 13 9" xfId="21921"/>
    <cellStyle name="SAPBEXHLevel1X 14" xfId="3536"/>
    <cellStyle name="SAPBEXHLevel1X 14 2" xfId="6074"/>
    <cellStyle name="SAPBEXHLevel1X 14 3" xfId="9023"/>
    <cellStyle name="SAPBEXHLevel1X 14 4" xfId="10559"/>
    <cellStyle name="SAPBEXHLevel1X 14 5" xfId="12903"/>
    <cellStyle name="SAPBEXHLevel1X 14 6" xfId="15456"/>
    <cellStyle name="SAPBEXHLevel1X 14 7" xfId="17599"/>
    <cellStyle name="SAPBEXHLevel1X 14 8" xfId="20152"/>
    <cellStyle name="SAPBEXHLevel1X 14 9" xfId="22230"/>
    <cellStyle name="SAPBEXHLevel1X 15" xfId="3560"/>
    <cellStyle name="SAPBEXHLevel1X 15 2" xfId="6098"/>
    <cellStyle name="SAPBEXHLevel1X 15 3" xfId="9406"/>
    <cellStyle name="SAPBEXHLevel1X 15 4" xfId="10477"/>
    <cellStyle name="SAPBEXHLevel1X 15 5" xfId="12811"/>
    <cellStyle name="SAPBEXHLevel1X 15 6" xfId="16485"/>
    <cellStyle name="SAPBEXHLevel1X 15 7" xfId="17507"/>
    <cellStyle name="SAPBEXHLevel1X 15 8" xfId="21181"/>
    <cellStyle name="SAPBEXHLevel1X 15 9" xfId="22147"/>
    <cellStyle name="SAPBEXHLevel1X 16" xfId="3602"/>
    <cellStyle name="SAPBEXHLevel1X 16 2" xfId="6140"/>
    <cellStyle name="SAPBEXHLevel1X 16 3" xfId="5521"/>
    <cellStyle name="SAPBEXHLevel1X 16 4" xfId="11794"/>
    <cellStyle name="SAPBEXHLevel1X 16 5" xfId="14251"/>
    <cellStyle name="SAPBEXHLevel1X 16 6" xfId="16689"/>
    <cellStyle name="SAPBEXHLevel1X 16 7" xfId="18947"/>
    <cellStyle name="SAPBEXHLevel1X 16 8" xfId="21385"/>
    <cellStyle name="SAPBEXHLevel1X 16 9" xfId="23469"/>
    <cellStyle name="SAPBEXHLevel1X 17" xfId="3697"/>
    <cellStyle name="SAPBEXHLevel1X 17 2" xfId="6235"/>
    <cellStyle name="SAPBEXHLevel1X 17 3" xfId="5480"/>
    <cellStyle name="SAPBEXHLevel1X 17 4" xfId="10834"/>
    <cellStyle name="SAPBEXHLevel1X 17 5" xfId="13199"/>
    <cellStyle name="SAPBEXHLevel1X 17 6" xfId="15527"/>
    <cellStyle name="SAPBEXHLevel1X 17 7" xfId="17895"/>
    <cellStyle name="SAPBEXHLevel1X 17 8" xfId="20223"/>
    <cellStyle name="SAPBEXHLevel1X 17 9" xfId="22505"/>
    <cellStyle name="SAPBEXHLevel1X 18" xfId="3571"/>
    <cellStyle name="SAPBEXHLevel1X 18 2" xfId="6109"/>
    <cellStyle name="SAPBEXHLevel1X 18 3" xfId="9947"/>
    <cellStyle name="SAPBEXHLevel1X 18 4" xfId="10191"/>
    <cellStyle name="SAPBEXHLevel1X 18 5" xfId="14941"/>
    <cellStyle name="SAPBEXHLevel1X 18 6" xfId="16943"/>
    <cellStyle name="SAPBEXHLevel1X 18 7" xfId="19637"/>
    <cellStyle name="SAPBEXHLevel1X 18 8" xfId="21639"/>
    <cellStyle name="SAPBEXHLevel1X 18 9" xfId="24104"/>
    <cellStyle name="SAPBEXHLevel1X 19" xfId="3759"/>
    <cellStyle name="SAPBEXHLevel1X 19 2" xfId="6297"/>
    <cellStyle name="SAPBEXHLevel1X 19 3" xfId="8287"/>
    <cellStyle name="SAPBEXHLevel1X 19 4" xfId="12274"/>
    <cellStyle name="SAPBEXHLevel1X 19 5" xfId="13265"/>
    <cellStyle name="SAPBEXHLevel1X 19 6" xfId="15847"/>
    <cellStyle name="SAPBEXHLevel1X 19 7" xfId="17961"/>
    <cellStyle name="SAPBEXHLevel1X 19 8" xfId="20543"/>
    <cellStyle name="SAPBEXHLevel1X 19 9" xfId="22567"/>
    <cellStyle name="SAPBEXHLevel1X 2" xfId="3083"/>
    <cellStyle name="SAPBEXHLevel1X 2 2" xfId="5621"/>
    <cellStyle name="SAPBEXHLevel1X 2 3" xfId="9973"/>
    <cellStyle name="SAPBEXHLevel1X 2 4" xfId="10611"/>
    <cellStyle name="SAPBEXHLevel1X 2 5" xfId="12959"/>
    <cellStyle name="SAPBEXHLevel1X 2 6" xfId="15346"/>
    <cellStyle name="SAPBEXHLevel1X 2 7" xfId="17655"/>
    <cellStyle name="SAPBEXHLevel1X 2 8" xfId="20042"/>
    <cellStyle name="SAPBEXHLevel1X 2 9" xfId="22284"/>
    <cellStyle name="SAPBEXHLevel1X 20" xfId="3782"/>
    <cellStyle name="SAPBEXHLevel1X 20 2" xfId="6320"/>
    <cellStyle name="SAPBEXHLevel1X 20 3" xfId="8133"/>
    <cellStyle name="SAPBEXHLevel1X 20 4" xfId="10845"/>
    <cellStyle name="SAPBEXHLevel1X 20 5" xfId="13210"/>
    <cellStyle name="SAPBEXHLevel1X 20 6" xfId="16382"/>
    <cellStyle name="SAPBEXHLevel1X 20 7" xfId="17906"/>
    <cellStyle name="SAPBEXHLevel1X 20 8" xfId="21078"/>
    <cellStyle name="SAPBEXHLevel1X 20 9" xfId="22516"/>
    <cellStyle name="SAPBEXHLevel1X 21" xfId="3797"/>
    <cellStyle name="SAPBEXHLevel1X 21 2" xfId="6335"/>
    <cellStyle name="SAPBEXHLevel1X 21 3" xfId="5440"/>
    <cellStyle name="SAPBEXHLevel1X 21 4" xfId="11064"/>
    <cellStyle name="SAPBEXHLevel1X 21 5" xfId="13452"/>
    <cellStyle name="SAPBEXHLevel1X 21 6" xfId="16894"/>
    <cellStyle name="SAPBEXHLevel1X 21 7" xfId="18148"/>
    <cellStyle name="SAPBEXHLevel1X 21 8" xfId="21590"/>
    <cellStyle name="SAPBEXHLevel1X 21 9" xfId="22737"/>
    <cellStyle name="SAPBEXHLevel1X 22" xfId="3871"/>
    <cellStyle name="SAPBEXHLevel1X 22 2" xfId="6409"/>
    <cellStyle name="SAPBEXHLevel1X 22 3" xfId="8477"/>
    <cellStyle name="SAPBEXHLevel1X 22 4" xfId="11896"/>
    <cellStyle name="SAPBEXHLevel1X 22 5" xfId="14365"/>
    <cellStyle name="SAPBEXHLevel1X 22 6" xfId="15818"/>
    <cellStyle name="SAPBEXHLevel1X 22 7" xfId="19061"/>
    <cellStyle name="SAPBEXHLevel1X 22 8" xfId="20514"/>
    <cellStyle name="SAPBEXHLevel1X 22 9" xfId="23571"/>
    <cellStyle name="SAPBEXHLevel1X 23" xfId="3691"/>
    <cellStyle name="SAPBEXHLevel1X 23 2" xfId="6229"/>
    <cellStyle name="SAPBEXHLevel1X 23 3" xfId="9135"/>
    <cellStyle name="SAPBEXHLevel1X 23 4" xfId="11798"/>
    <cellStyle name="SAPBEXHLevel1X 23 5" xfId="14255"/>
    <cellStyle name="SAPBEXHLevel1X 23 6" xfId="15277"/>
    <cellStyle name="SAPBEXHLevel1X 23 7" xfId="18951"/>
    <cellStyle name="SAPBEXHLevel1X 23 8" xfId="19973"/>
    <cellStyle name="SAPBEXHLevel1X 23 9" xfId="23473"/>
    <cellStyle name="SAPBEXHLevel1X 24" xfId="3888"/>
    <cellStyle name="SAPBEXHLevel1X 24 2" xfId="6426"/>
    <cellStyle name="SAPBEXHLevel1X 24 3" xfId="8995"/>
    <cellStyle name="SAPBEXHLevel1X 24 4" xfId="10889"/>
    <cellStyle name="SAPBEXHLevel1X 24 5" xfId="13257"/>
    <cellStyle name="SAPBEXHLevel1X 24 6" xfId="16720"/>
    <cellStyle name="SAPBEXHLevel1X 24 7" xfId="17953"/>
    <cellStyle name="SAPBEXHLevel1X 24 8" xfId="21416"/>
    <cellStyle name="SAPBEXHLevel1X 24 9" xfId="22560"/>
    <cellStyle name="SAPBEXHLevel1X 25" xfId="3843"/>
    <cellStyle name="SAPBEXHLevel1X 25 2" xfId="6381"/>
    <cellStyle name="SAPBEXHLevel1X 25 3" xfId="9215"/>
    <cellStyle name="SAPBEXHLevel1X 25 4" xfId="10690"/>
    <cellStyle name="SAPBEXHLevel1X 25 5" xfId="13042"/>
    <cellStyle name="SAPBEXHLevel1X 25 6" xfId="16013"/>
    <cellStyle name="SAPBEXHLevel1X 25 7" xfId="17738"/>
    <cellStyle name="SAPBEXHLevel1X 25 8" xfId="20709"/>
    <cellStyle name="SAPBEXHLevel1X 25 9" xfId="22363"/>
    <cellStyle name="SAPBEXHLevel1X 26" xfId="4019"/>
    <cellStyle name="SAPBEXHLevel1X 26 2" xfId="6557"/>
    <cellStyle name="SAPBEXHLevel1X 26 3" xfId="9834"/>
    <cellStyle name="SAPBEXHLevel1X 26 4" xfId="8878"/>
    <cellStyle name="SAPBEXHLevel1X 26 5" xfId="12325"/>
    <cellStyle name="SAPBEXHLevel1X 26 6" xfId="15355"/>
    <cellStyle name="SAPBEXHLevel1X 26 7" xfId="17021"/>
    <cellStyle name="SAPBEXHLevel1X 26 8" xfId="20051"/>
    <cellStyle name="SAPBEXHLevel1X 26 9" xfId="21715"/>
    <cellStyle name="SAPBEXHLevel1X 27" xfId="3905"/>
    <cellStyle name="SAPBEXHLevel1X 27 2" xfId="6443"/>
    <cellStyle name="SAPBEXHLevel1X 27 3" xfId="5453"/>
    <cellStyle name="SAPBEXHLevel1X 27 4" xfId="12048"/>
    <cellStyle name="SAPBEXHLevel1X 27 5" xfId="14795"/>
    <cellStyle name="SAPBEXHLevel1X 27 6" xfId="13628"/>
    <cellStyle name="SAPBEXHLevel1X 27 7" xfId="19491"/>
    <cellStyle name="SAPBEXHLevel1X 27 8" xfId="18324"/>
    <cellStyle name="SAPBEXHLevel1X 27 9" xfId="23979"/>
    <cellStyle name="SAPBEXHLevel1X 28" xfId="4058"/>
    <cellStyle name="SAPBEXHLevel1X 28 2" xfId="6596"/>
    <cellStyle name="SAPBEXHLevel1X 28 3" xfId="9338"/>
    <cellStyle name="SAPBEXHLevel1X 28 4" xfId="11910"/>
    <cellStyle name="SAPBEXHLevel1X 28 5" xfId="14382"/>
    <cellStyle name="SAPBEXHLevel1X 28 6" xfId="15053"/>
    <cellStyle name="SAPBEXHLevel1X 28 7" xfId="19078"/>
    <cellStyle name="SAPBEXHLevel1X 28 8" xfId="19749"/>
    <cellStyle name="SAPBEXHLevel1X 28 9" xfId="23585"/>
    <cellStyle name="SAPBEXHLevel1X 29" xfId="4053"/>
    <cellStyle name="SAPBEXHLevel1X 29 2" xfId="6591"/>
    <cellStyle name="SAPBEXHLevel1X 29 3" xfId="8681"/>
    <cellStyle name="SAPBEXHLevel1X 29 4" xfId="11020"/>
    <cellStyle name="SAPBEXHLevel1X 29 5" xfId="13400"/>
    <cellStyle name="SAPBEXHLevel1X 29 6" xfId="15911"/>
    <cellStyle name="SAPBEXHLevel1X 29 7" xfId="18096"/>
    <cellStyle name="SAPBEXHLevel1X 29 8" xfId="20607"/>
    <cellStyle name="SAPBEXHLevel1X 29 9" xfId="22693"/>
    <cellStyle name="SAPBEXHLevel1X 3" xfId="3129"/>
    <cellStyle name="SAPBEXHLevel1X 3 2" xfId="5667"/>
    <cellStyle name="SAPBEXHLevel1X 3 3" xfId="9162"/>
    <cellStyle name="SAPBEXHLevel1X 3 4" xfId="9192"/>
    <cellStyle name="SAPBEXHLevel1X 3 5" xfId="14803"/>
    <cellStyle name="SAPBEXHLevel1X 3 6" xfId="16867"/>
    <cellStyle name="SAPBEXHLevel1X 3 7" xfId="19499"/>
    <cellStyle name="SAPBEXHLevel1X 3 8" xfId="21563"/>
    <cellStyle name="SAPBEXHLevel1X 3 9" xfId="23987"/>
    <cellStyle name="SAPBEXHLevel1X 30" xfId="4049"/>
    <cellStyle name="SAPBEXHLevel1X 30 2" xfId="6587"/>
    <cellStyle name="SAPBEXHLevel1X 30 3" xfId="8517"/>
    <cellStyle name="SAPBEXHLevel1X 30 4" xfId="10903"/>
    <cellStyle name="SAPBEXHLevel1X 30 5" xfId="13273"/>
    <cellStyle name="SAPBEXHLevel1X 30 6" xfId="16359"/>
    <cellStyle name="SAPBEXHLevel1X 30 7" xfId="17969"/>
    <cellStyle name="SAPBEXHLevel1X 30 8" xfId="21055"/>
    <cellStyle name="SAPBEXHLevel1X 30 9" xfId="22574"/>
    <cellStyle name="SAPBEXHLevel1X 31" xfId="4068"/>
    <cellStyle name="SAPBEXHLevel1X 31 2" xfId="6606"/>
    <cellStyle name="SAPBEXHLevel1X 31 3" xfId="8019"/>
    <cellStyle name="SAPBEXHLevel1X 31 4" xfId="10875"/>
    <cellStyle name="SAPBEXHLevel1X 31 5" xfId="13242"/>
    <cellStyle name="SAPBEXHLevel1X 31 6" xfId="15528"/>
    <cellStyle name="SAPBEXHLevel1X 31 7" xfId="17938"/>
    <cellStyle name="SAPBEXHLevel1X 31 8" xfId="20224"/>
    <cellStyle name="SAPBEXHLevel1X 31 9" xfId="22546"/>
    <cellStyle name="SAPBEXHLevel1X 32" xfId="4166"/>
    <cellStyle name="SAPBEXHLevel1X 32 2" xfId="6704"/>
    <cellStyle name="SAPBEXHLevel1X 32 3" xfId="8606"/>
    <cellStyle name="SAPBEXHLevel1X 32 4" xfId="11125"/>
    <cellStyle name="SAPBEXHLevel1X 32 5" xfId="13520"/>
    <cellStyle name="SAPBEXHLevel1X 32 6" xfId="15648"/>
    <cellStyle name="SAPBEXHLevel1X 32 7" xfId="18216"/>
    <cellStyle name="SAPBEXHLevel1X 32 8" xfId="20344"/>
    <cellStyle name="SAPBEXHLevel1X 32 9" xfId="22798"/>
    <cellStyle name="SAPBEXHLevel1X 33" xfId="4137"/>
    <cellStyle name="SAPBEXHLevel1X 33 2" xfId="6675"/>
    <cellStyle name="SAPBEXHLevel1X 33 3" xfId="8797"/>
    <cellStyle name="SAPBEXHLevel1X 33 4" xfId="11806"/>
    <cellStyle name="SAPBEXHLevel1X 33 5" xfId="14263"/>
    <cellStyle name="SAPBEXHLevel1X 33 6" xfId="15054"/>
    <cellStyle name="SAPBEXHLevel1X 33 7" xfId="18959"/>
    <cellStyle name="SAPBEXHLevel1X 33 8" xfId="19750"/>
    <cellStyle name="SAPBEXHLevel1X 33 9" xfId="23481"/>
    <cellStyle name="SAPBEXHLevel1X 34" xfId="4103"/>
    <cellStyle name="SAPBEXHLevel1X 34 2" xfId="6641"/>
    <cellStyle name="SAPBEXHLevel1X 34 3" xfId="9036"/>
    <cellStyle name="SAPBEXHLevel1X 34 4" xfId="11314"/>
    <cellStyle name="SAPBEXHLevel1X 34 5" xfId="13723"/>
    <cellStyle name="SAPBEXHLevel1X 34 6" xfId="16751"/>
    <cellStyle name="SAPBEXHLevel1X 34 7" xfId="18419"/>
    <cellStyle name="SAPBEXHLevel1X 34 8" xfId="21447"/>
    <cellStyle name="SAPBEXHLevel1X 34 9" xfId="22988"/>
    <cellStyle name="SAPBEXHLevel1X 35" xfId="4149"/>
    <cellStyle name="SAPBEXHLevel1X 35 2" xfId="6687"/>
    <cellStyle name="SAPBEXHLevel1X 35 3" xfId="5532"/>
    <cellStyle name="SAPBEXHLevel1X 35 4" xfId="10847"/>
    <cellStyle name="SAPBEXHLevel1X 35 5" xfId="13212"/>
    <cellStyle name="SAPBEXHLevel1X 35 6" xfId="15303"/>
    <cellStyle name="SAPBEXHLevel1X 35 7" xfId="17908"/>
    <cellStyle name="SAPBEXHLevel1X 35 8" xfId="19999"/>
    <cellStyle name="SAPBEXHLevel1X 35 9" xfId="22518"/>
    <cellStyle name="SAPBEXHLevel1X 36" xfId="4013"/>
    <cellStyle name="SAPBEXHLevel1X 36 2" xfId="6551"/>
    <cellStyle name="SAPBEXHLevel1X 36 3" xfId="7791"/>
    <cellStyle name="SAPBEXHLevel1X 36 4" xfId="11165"/>
    <cellStyle name="SAPBEXHLevel1X 36 5" xfId="13561"/>
    <cellStyle name="SAPBEXHLevel1X 36 6" xfId="15559"/>
    <cellStyle name="SAPBEXHLevel1X 36 7" xfId="18257"/>
    <cellStyle name="SAPBEXHLevel1X 36 8" xfId="20255"/>
    <cellStyle name="SAPBEXHLevel1X 36 9" xfId="22838"/>
    <cellStyle name="SAPBEXHLevel1X 37" xfId="4373"/>
    <cellStyle name="SAPBEXHLevel1X 37 2" xfId="6911"/>
    <cellStyle name="SAPBEXHLevel1X 37 3" xfId="8800"/>
    <cellStyle name="SAPBEXHLevel1X 37 4" xfId="12063"/>
    <cellStyle name="SAPBEXHLevel1X 37 5" xfId="14543"/>
    <cellStyle name="SAPBEXHLevel1X 37 6" xfId="12807"/>
    <cellStyle name="SAPBEXHLevel1X 37 7" xfId="19239"/>
    <cellStyle name="SAPBEXHLevel1X 37 8" xfId="17503"/>
    <cellStyle name="SAPBEXHLevel1X 37 9" xfId="23735"/>
    <cellStyle name="SAPBEXHLevel1X 38" xfId="4487"/>
    <cellStyle name="SAPBEXHLevel1X 38 2" xfId="7025"/>
    <cellStyle name="SAPBEXHLevel1X 38 3" xfId="9817"/>
    <cellStyle name="SAPBEXHLevel1X 38 4" xfId="11377"/>
    <cellStyle name="SAPBEXHLevel1X 38 5" xfId="13791"/>
    <cellStyle name="SAPBEXHLevel1X 38 6" xfId="15109"/>
    <cellStyle name="SAPBEXHLevel1X 38 7" xfId="18487"/>
    <cellStyle name="SAPBEXHLevel1X 38 8" xfId="19805"/>
    <cellStyle name="SAPBEXHLevel1X 38 9" xfId="23051"/>
    <cellStyle name="SAPBEXHLevel1X 39" xfId="4570"/>
    <cellStyle name="SAPBEXHLevel1X 39 2" xfId="7108"/>
    <cellStyle name="SAPBEXHLevel1X 39 3" xfId="10052"/>
    <cellStyle name="SAPBEXHLevel1X 39 4" xfId="11039"/>
    <cellStyle name="SAPBEXHLevel1X 39 5" xfId="13422"/>
    <cellStyle name="SAPBEXHLevel1X 39 6" xfId="15387"/>
    <cellStyle name="SAPBEXHLevel1X 39 7" xfId="18118"/>
    <cellStyle name="SAPBEXHLevel1X 39 8" xfId="20083"/>
    <cellStyle name="SAPBEXHLevel1X 39 9" xfId="22712"/>
    <cellStyle name="SAPBEXHLevel1X 4" xfId="3056"/>
    <cellStyle name="SAPBEXHLevel1X 4 2" xfId="5595"/>
    <cellStyle name="SAPBEXHLevel1X 4 3" xfId="8671"/>
    <cellStyle name="SAPBEXHLevel1X 4 4" xfId="10448"/>
    <cellStyle name="SAPBEXHLevel1X 4 5" xfId="12776"/>
    <cellStyle name="SAPBEXHLevel1X 4 6" xfId="16534"/>
    <cellStyle name="SAPBEXHLevel1X 4 7" xfId="17472"/>
    <cellStyle name="SAPBEXHLevel1X 4 8" xfId="21230"/>
    <cellStyle name="SAPBEXHLevel1X 4 9" xfId="22119"/>
    <cellStyle name="SAPBEXHLevel1X 40" xfId="4476"/>
    <cellStyle name="SAPBEXHLevel1X 40 2" xfId="7014"/>
    <cellStyle name="SAPBEXHLevel1X 40 3" xfId="8530"/>
    <cellStyle name="SAPBEXHLevel1X 40 4" xfId="12136"/>
    <cellStyle name="SAPBEXHLevel1X 40 5" xfId="14619"/>
    <cellStyle name="SAPBEXHLevel1X 40 6" xfId="15535"/>
    <cellStyle name="SAPBEXHLevel1X 40 7" xfId="19315"/>
    <cellStyle name="SAPBEXHLevel1X 40 8" xfId="20231"/>
    <cellStyle name="SAPBEXHLevel1X 40 9" xfId="23810"/>
    <cellStyle name="SAPBEXHLevel1X 41" xfId="4558"/>
    <cellStyle name="SAPBEXHLevel1X 41 2" xfId="7096"/>
    <cellStyle name="SAPBEXHLevel1X 41 3" xfId="8195"/>
    <cellStyle name="SAPBEXHLevel1X 41 4" xfId="10888"/>
    <cellStyle name="SAPBEXHLevel1X 41 5" xfId="13256"/>
    <cellStyle name="SAPBEXHLevel1X 41 6" xfId="16173"/>
    <cellStyle name="SAPBEXHLevel1X 41 7" xfId="17952"/>
    <cellStyle name="SAPBEXHLevel1X 41 8" xfId="20869"/>
    <cellStyle name="SAPBEXHLevel1X 41 9" xfId="22559"/>
    <cellStyle name="SAPBEXHLevel1X 42" xfId="4496"/>
    <cellStyle name="SAPBEXHLevel1X 42 2" xfId="7034"/>
    <cellStyle name="SAPBEXHLevel1X 42 3" xfId="5425"/>
    <cellStyle name="SAPBEXHLevel1X 42 4" xfId="11632"/>
    <cellStyle name="SAPBEXHLevel1X 42 5" xfId="13924"/>
    <cellStyle name="SAPBEXHLevel1X 42 6" xfId="12779"/>
    <cellStyle name="SAPBEXHLevel1X 42 7" xfId="18620"/>
    <cellStyle name="SAPBEXHLevel1X 42 8" xfId="17475"/>
    <cellStyle name="SAPBEXHLevel1X 42 9" xfId="23172"/>
    <cellStyle name="SAPBEXHLevel1X 43" xfId="4485"/>
    <cellStyle name="SAPBEXHLevel1X 43 2" xfId="7023"/>
    <cellStyle name="SAPBEXHLevel1X 43 3" xfId="7941"/>
    <cellStyle name="SAPBEXHLevel1X 43 4" xfId="11431"/>
    <cellStyle name="SAPBEXHLevel1X 43 5" xfId="13849"/>
    <cellStyle name="SAPBEXHLevel1X 43 6" xfId="16399"/>
    <cellStyle name="SAPBEXHLevel1X 43 7" xfId="18545"/>
    <cellStyle name="SAPBEXHLevel1X 43 8" xfId="21095"/>
    <cellStyle name="SAPBEXHLevel1X 43 9" xfId="23106"/>
    <cellStyle name="SAPBEXHLevel1X 44" xfId="4767"/>
    <cellStyle name="SAPBEXHLevel1X 44 2" xfId="7305"/>
    <cellStyle name="SAPBEXHLevel1X 44 3" xfId="8709"/>
    <cellStyle name="SAPBEXHLevel1X 44 4" xfId="8596"/>
    <cellStyle name="SAPBEXHLevel1X 44 5" xfId="14933"/>
    <cellStyle name="SAPBEXHLevel1X 44 6" xfId="16235"/>
    <cellStyle name="SAPBEXHLevel1X 44 7" xfId="19629"/>
    <cellStyle name="SAPBEXHLevel1X 44 8" xfId="20931"/>
    <cellStyle name="SAPBEXHLevel1X 44 9" xfId="24096"/>
    <cellStyle name="SAPBEXHLevel1X 45" xfId="4503"/>
    <cellStyle name="SAPBEXHLevel1X 45 2" xfId="7041"/>
    <cellStyle name="SAPBEXHLevel1X 45 3" xfId="9866"/>
    <cellStyle name="SAPBEXHLevel1X 45 4" xfId="12253"/>
    <cellStyle name="SAPBEXHLevel1X 45 5" xfId="14723"/>
    <cellStyle name="SAPBEXHLevel1X 45 6" xfId="16800"/>
    <cellStyle name="SAPBEXHLevel1X 45 7" xfId="19419"/>
    <cellStyle name="SAPBEXHLevel1X 45 8" xfId="21496"/>
    <cellStyle name="SAPBEXHLevel1X 45 9" xfId="23909"/>
    <cellStyle name="SAPBEXHLevel1X 46" xfId="4784"/>
    <cellStyle name="SAPBEXHLevel1X 46 2" xfId="7322"/>
    <cellStyle name="SAPBEXHLevel1X 46 3" xfId="9212"/>
    <cellStyle name="SAPBEXHLevel1X 46 4" xfId="11487"/>
    <cellStyle name="SAPBEXHLevel1X 46 5" xfId="13912"/>
    <cellStyle name="SAPBEXHLevel1X 46 6" xfId="16848"/>
    <cellStyle name="SAPBEXHLevel1X 46 7" xfId="18608"/>
    <cellStyle name="SAPBEXHLevel1X 46 8" xfId="21544"/>
    <cellStyle name="SAPBEXHLevel1X 46 9" xfId="23162"/>
    <cellStyle name="SAPBEXHLevel1X 47" xfId="4683"/>
    <cellStyle name="SAPBEXHLevel1X 47 2" xfId="7221"/>
    <cellStyle name="SAPBEXHLevel1X 47 3" xfId="7817"/>
    <cellStyle name="SAPBEXHLevel1X 47 4" xfId="11642"/>
    <cellStyle name="SAPBEXHLevel1X 47 5" xfId="14086"/>
    <cellStyle name="SAPBEXHLevel1X 47 6" xfId="15662"/>
    <cellStyle name="SAPBEXHLevel1X 47 7" xfId="18782"/>
    <cellStyle name="SAPBEXHLevel1X 47 8" xfId="20358"/>
    <cellStyle name="SAPBEXHLevel1X 47 9" xfId="23317"/>
    <cellStyle name="SAPBEXHLevel1X 48" xfId="4891"/>
    <cellStyle name="SAPBEXHLevel1X 48 2" xfId="7429"/>
    <cellStyle name="SAPBEXHLevel1X 48 3" xfId="9279"/>
    <cellStyle name="SAPBEXHLevel1X 48 4" xfId="10384"/>
    <cellStyle name="SAPBEXHLevel1X 48 5" xfId="14440"/>
    <cellStyle name="SAPBEXHLevel1X 48 6" xfId="16535"/>
    <cellStyle name="SAPBEXHLevel1X 48 7" xfId="19136"/>
    <cellStyle name="SAPBEXHLevel1X 48 8" xfId="21231"/>
    <cellStyle name="SAPBEXHLevel1X 48 9" xfId="23639"/>
    <cellStyle name="SAPBEXHLevel1X 49" xfId="4851"/>
    <cellStyle name="SAPBEXHLevel1X 49 2" xfId="7389"/>
    <cellStyle name="SAPBEXHLevel1X 49 3" xfId="8901"/>
    <cellStyle name="SAPBEXHLevel1X 49 4" xfId="11922"/>
    <cellStyle name="SAPBEXHLevel1X 49 5" xfId="14394"/>
    <cellStyle name="SAPBEXHLevel1X 49 6" xfId="15182"/>
    <cellStyle name="SAPBEXHLevel1X 49 7" xfId="19090"/>
    <cellStyle name="SAPBEXHLevel1X 49 8" xfId="19878"/>
    <cellStyle name="SAPBEXHLevel1X 49 9" xfId="23597"/>
    <cellStyle name="SAPBEXHLevel1X 5" xfId="3109"/>
    <cellStyle name="SAPBEXHLevel1X 5 2" xfId="5647"/>
    <cellStyle name="SAPBEXHLevel1X 5 3" xfId="9940"/>
    <cellStyle name="SAPBEXHLevel1X 5 4" xfId="11208"/>
    <cellStyle name="SAPBEXHLevel1X 5 5" xfId="13610"/>
    <cellStyle name="SAPBEXHLevel1X 5 6" xfId="15151"/>
    <cellStyle name="SAPBEXHLevel1X 5 7" xfId="18306"/>
    <cellStyle name="SAPBEXHLevel1X 5 8" xfId="19847"/>
    <cellStyle name="SAPBEXHLevel1X 5 9" xfId="22883"/>
    <cellStyle name="SAPBEXHLevel1X 50" xfId="4723"/>
    <cellStyle name="SAPBEXHLevel1X 50 2" xfId="7261"/>
    <cellStyle name="SAPBEXHLevel1X 50 3" xfId="10063"/>
    <cellStyle name="SAPBEXHLevel1X 50 4" xfId="11331"/>
    <cellStyle name="SAPBEXHLevel1X 50 5" xfId="13740"/>
    <cellStyle name="SAPBEXHLevel1X 50 6" xfId="15843"/>
    <cellStyle name="SAPBEXHLevel1X 50 7" xfId="18436"/>
    <cellStyle name="SAPBEXHLevel1X 50 8" xfId="20539"/>
    <cellStyle name="SAPBEXHLevel1X 50 9" xfId="23005"/>
    <cellStyle name="SAPBEXHLevel1X 51" xfId="4949"/>
    <cellStyle name="SAPBEXHLevel1X 51 2" xfId="7487"/>
    <cellStyle name="SAPBEXHLevel1X 51 3" xfId="8301"/>
    <cellStyle name="SAPBEXHLevel1X 51 4" xfId="11110"/>
    <cellStyle name="SAPBEXHLevel1X 51 5" xfId="13504"/>
    <cellStyle name="SAPBEXHLevel1X 51 6" xfId="16467"/>
    <cellStyle name="SAPBEXHLevel1X 51 7" xfId="18200"/>
    <cellStyle name="SAPBEXHLevel1X 51 8" xfId="21163"/>
    <cellStyle name="SAPBEXHLevel1X 51 9" xfId="22783"/>
    <cellStyle name="SAPBEXHLevel1X 52" xfId="4920"/>
    <cellStyle name="SAPBEXHLevel1X 52 2" xfId="7458"/>
    <cellStyle name="SAPBEXHLevel1X 52 3" xfId="8391"/>
    <cellStyle name="SAPBEXHLevel1X 52 4" xfId="11817"/>
    <cellStyle name="SAPBEXHLevel1X 52 5" xfId="14274"/>
    <cellStyle name="SAPBEXHLevel1X 52 6" xfId="16071"/>
    <cellStyle name="SAPBEXHLevel1X 52 7" xfId="18970"/>
    <cellStyle name="SAPBEXHLevel1X 52 8" xfId="20767"/>
    <cellStyle name="SAPBEXHLevel1X 52 9" xfId="23492"/>
    <cellStyle name="SAPBEXHLevel1X 53" xfId="4901"/>
    <cellStyle name="SAPBEXHLevel1X 53 2" xfId="7439"/>
    <cellStyle name="SAPBEXHLevel1X 53 3" xfId="9941"/>
    <cellStyle name="SAPBEXHLevel1X 53 4" xfId="10282"/>
    <cellStyle name="SAPBEXHLevel1X 53 5" xfId="12594"/>
    <cellStyle name="SAPBEXHLevel1X 53 6" xfId="15073"/>
    <cellStyle name="SAPBEXHLevel1X 53 7" xfId="17290"/>
    <cellStyle name="SAPBEXHLevel1X 53 8" xfId="19769"/>
    <cellStyle name="SAPBEXHLevel1X 53 9" xfId="21952"/>
    <cellStyle name="SAPBEXHLevel1X 54" xfId="5145"/>
    <cellStyle name="SAPBEXHLevel1X 54 2" xfId="7683"/>
    <cellStyle name="SAPBEXHLevel1X 54 3" xfId="8574"/>
    <cellStyle name="SAPBEXHLevel1X 54 4" xfId="11247"/>
    <cellStyle name="SAPBEXHLevel1X 54 5" xfId="13652"/>
    <cellStyle name="SAPBEXHLevel1X 54 6" xfId="16263"/>
    <cellStyle name="SAPBEXHLevel1X 54 7" xfId="18348"/>
    <cellStyle name="SAPBEXHLevel1X 54 8" xfId="20959"/>
    <cellStyle name="SAPBEXHLevel1X 54 9" xfId="22921"/>
    <cellStyle name="SAPBEXHLevel1X 55" xfId="5214"/>
    <cellStyle name="SAPBEXHLevel1X 55 2" xfId="7753"/>
    <cellStyle name="SAPBEXHLevel1X 55 3" xfId="9924"/>
    <cellStyle name="SAPBEXHLevel1X 55 4" xfId="11354"/>
    <cellStyle name="SAPBEXHLevel1X 55 5" xfId="13766"/>
    <cellStyle name="SAPBEXHLevel1X 55 6" xfId="15384"/>
    <cellStyle name="SAPBEXHLevel1X 55 7" xfId="18462"/>
    <cellStyle name="SAPBEXHLevel1X 55 8" xfId="20080"/>
    <cellStyle name="SAPBEXHLevel1X 55 9" xfId="23028"/>
    <cellStyle name="SAPBEXHLevel1X 56" xfId="5252"/>
    <cellStyle name="SAPBEXHLevel1X 56 2" xfId="10195"/>
    <cellStyle name="SAPBEXHLevel1X 56 3" xfId="10923"/>
    <cellStyle name="SAPBEXHLevel1X 56 4" xfId="13293"/>
    <cellStyle name="SAPBEXHLevel1X 56 5" xfId="16213"/>
    <cellStyle name="SAPBEXHLevel1X 56 6" xfId="17989"/>
    <cellStyle name="SAPBEXHLevel1X 56 7" xfId="20909"/>
    <cellStyle name="SAPBEXHLevel1X 56 8" xfId="22594"/>
    <cellStyle name="SAPBEXHLevel1X 57" xfId="8355"/>
    <cellStyle name="SAPBEXHLevel1X 58" xfId="11195"/>
    <cellStyle name="SAPBEXHLevel1X 59" xfId="13596"/>
    <cellStyle name="SAPBEXHLevel1X 6" xfId="3006"/>
    <cellStyle name="SAPBEXHLevel1X 6 2" xfId="5545"/>
    <cellStyle name="SAPBEXHLevel1X 6 3" xfId="8417"/>
    <cellStyle name="SAPBEXHLevel1X 6 4" xfId="11047"/>
    <cellStyle name="SAPBEXHLevel1X 6 5" xfId="13431"/>
    <cellStyle name="SAPBEXHLevel1X 6 6" xfId="16050"/>
    <cellStyle name="SAPBEXHLevel1X 6 7" xfId="18127"/>
    <cellStyle name="SAPBEXHLevel1X 6 8" xfId="20746"/>
    <cellStyle name="SAPBEXHLevel1X 6 9" xfId="22720"/>
    <cellStyle name="SAPBEXHLevel1X 60" xfId="16572"/>
    <cellStyle name="SAPBEXHLevel1X 61" xfId="18292"/>
    <cellStyle name="SAPBEXHLevel1X 62" xfId="21268"/>
    <cellStyle name="SAPBEXHLevel1X 63" xfId="22870"/>
    <cellStyle name="SAPBEXHLevel1X 7" xfId="3019"/>
    <cellStyle name="SAPBEXHLevel1X 7 2" xfId="5558"/>
    <cellStyle name="SAPBEXHLevel1X 7 3" xfId="9395"/>
    <cellStyle name="SAPBEXHLevel1X 7 4" xfId="11139"/>
    <cellStyle name="SAPBEXHLevel1X 7 5" xfId="13535"/>
    <cellStyle name="SAPBEXHLevel1X 7 6" xfId="16552"/>
    <cellStyle name="SAPBEXHLevel1X 7 7" xfId="18231"/>
    <cellStyle name="SAPBEXHLevel1X 7 8" xfId="21248"/>
    <cellStyle name="SAPBEXHLevel1X 7 9" xfId="22812"/>
    <cellStyle name="SAPBEXHLevel1X 8" xfId="3015"/>
    <cellStyle name="SAPBEXHLevel1X 8 2" xfId="5554"/>
    <cellStyle name="SAPBEXHLevel1X 8 3" xfId="9511"/>
    <cellStyle name="SAPBEXHLevel1X 8 4" xfId="11770"/>
    <cellStyle name="SAPBEXHLevel1X 8 5" xfId="14223"/>
    <cellStyle name="SAPBEXHLevel1X 8 6" xfId="15206"/>
    <cellStyle name="SAPBEXHLevel1X 8 7" xfId="18919"/>
    <cellStyle name="SAPBEXHLevel1X 8 8" xfId="19902"/>
    <cellStyle name="SAPBEXHLevel1X 8 9" xfId="23444"/>
    <cellStyle name="SAPBEXHLevel1X 9" xfId="3010"/>
    <cellStyle name="SAPBEXHLevel1X 9 2" xfId="5549"/>
    <cellStyle name="SAPBEXHLevel1X 9 3" xfId="5423"/>
    <cellStyle name="SAPBEXHLevel1X 9 4" xfId="11330"/>
    <cellStyle name="SAPBEXHLevel1X 9 5" xfId="13739"/>
    <cellStyle name="SAPBEXHLevel1X 9 6" xfId="15435"/>
    <cellStyle name="SAPBEXHLevel1X 9 7" xfId="18435"/>
    <cellStyle name="SAPBEXHLevel1X 9 8" xfId="20131"/>
    <cellStyle name="SAPBEXHLevel1X 9 9" xfId="23004"/>
    <cellStyle name="SAPBEXHLevel2" xfId="2965"/>
    <cellStyle name="SAPBEXHLevel2 10" xfId="3326"/>
    <cellStyle name="SAPBEXHLevel2 10 2" xfId="5864"/>
    <cellStyle name="SAPBEXHLevel2 10 3" xfId="9655"/>
    <cellStyle name="SAPBEXHLevel2 10 4" xfId="11743"/>
    <cellStyle name="SAPBEXHLevel2 10 5" xfId="13847"/>
    <cellStyle name="SAPBEXHLevel2 10 6" xfId="14986"/>
    <cellStyle name="SAPBEXHLevel2 10 7" xfId="18543"/>
    <cellStyle name="SAPBEXHLevel2 10 8" xfId="19682"/>
    <cellStyle name="SAPBEXHLevel2 10 9" xfId="23104"/>
    <cellStyle name="SAPBEXHLevel2 11" xfId="3461"/>
    <cellStyle name="SAPBEXHLevel2 11 2" xfId="5999"/>
    <cellStyle name="SAPBEXHLevel2 11 2 2" xfId="25935"/>
    <cellStyle name="SAPBEXHLevel2 11 3" xfId="9949"/>
    <cellStyle name="SAPBEXHLevel2 11 4" xfId="10277"/>
    <cellStyle name="SAPBEXHLevel2 11 5" xfId="12587"/>
    <cellStyle name="SAPBEXHLevel2 11 6" xfId="16993"/>
    <cellStyle name="SAPBEXHLevel2 11 7" xfId="17283"/>
    <cellStyle name="SAPBEXHLevel2 11 8" xfId="21689"/>
    <cellStyle name="SAPBEXHLevel2 11 9" xfId="21946"/>
    <cellStyle name="SAPBEXHLevel2 12" xfId="3476"/>
    <cellStyle name="SAPBEXHLevel2 12 2" xfId="6014"/>
    <cellStyle name="SAPBEXHLevel2 12 2 2" xfId="25936"/>
    <cellStyle name="SAPBEXHLevel2 12 3" xfId="8723"/>
    <cellStyle name="SAPBEXHLevel2 12 4" xfId="11197"/>
    <cellStyle name="SAPBEXHLevel2 12 5" xfId="13598"/>
    <cellStyle name="SAPBEXHLevel2 12 6" xfId="16839"/>
    <cellStyle name="SAPBEXHLevel2 12 7" xfId="18294"/>
    <cellStyle name="SAPBEXHLevel2 12 8" xfId="21535"/>
    <cellStyle name="SAPBEXHLevel2 12 9" xfId="22872"/>
    <cellStyle name="SAPBEXHLevel2 13" xfId="3137"/>
    <cellStyle name="SAPBEXHLevel2 13 2" xfId="5675"/>
    <cellStyle name="SAPBEXHLevel2 13 3" xfId="7998"/>
    <cellStyle name="SAPBEXHLevel2 13 4" xfId="12277"/>
    <cellStyle name="SAPBEXHLevel2 13 5" xfId="13364"/>
    <cellStyle name="SAPBEXHLevel2 13 6" xfId="15245"/>
    <cellStyle name="SAPBEXHLevel2 13 7" xfId="18060"/>
    <cellStyle name="SAPBEXHLevel2 13 8" xfId="19941"/>
    <cellStyle name="SAPBEXHLevel2 13 9" xfId="22663"/>
    <cellStyle name="SAPBEXHLevel2 14" xfId="3556"/>
    <cellStyle name="SAPBEXHLevel2 14 2" xfId="6094"/>
    <cellStyle name="SAPBEXHLevel2 14 3" xfId="9893"/>
    <cellStyle name="SAPBEXHLevel2 14 4" xfId="11883"/>
    <cellStyle name="SAPBEXHLevel2 14 5" xfId="14349"/>
    <cellStyle name="SAPBEXHLevel2 14 6" xfId="14332"/>
    <cellStyle name="SAPBEXHLevel2 14 7" xfId="19045"/>
    <cellStyle name="SAPBEXHLevel2 14 8" xfId="19028"/>
    <cellStyle name="SAPBEXHLevel2 14 9" xfId="23559"/>
    <cellStyle name="SAPBEXHLevel2 15" xfId="3672"/>
    <cellStyle name="SAPBEXHLevel2 15 2" xfId="6210"/>
    <cellStyle name="SAPBEXHLevel2 15 3" xfId="8701"/>
    <cellStyle name="SAPBEXHLevel2 15 4" xfId="12301"/>
    <cellStyle name="SAPBEXHLevel2 15 5" xfId="12358"/>
    <cellStyle name="SAPBEXHLevel2 15 6" xfId="15581"/>
    <cellStyle name="SAPBEXHLevel2 15 7" xfId="17054"/>
    <cellStyle name="SAPBEXHLevel2 15 8" xfId="20277"/>
    <cellStyle name="SAPBEXHLevel2 15 9" xfId="21745"/>
    <cellStyle name="SAPBEXHLevel2 16" xfId="3734"/>
    <cellStyle name="SAPBEXHLevel2 16 2" xfId="6272"/>
    <cellStyle name="SAPBEXHLevel2 16 3" xfId="9636"/>
    <cellStyle name="SAPBEXHLevel2 16 4" xfId="11040"/>
    <cellStyle name="SAPBEXHLevel2 16 5" xfId="13424"/>
    <cellStyle name="SAPBEXHLevel2 16 6" xfId="15624"/>
    <cellStyle name="SAPBEXHLevel2 16 7" xfId="18120"/>
    <cellStyle name="SAPBEXHLevel2 16 8" xfId="20320"/>
    <cellStyle name="SAPBEXHLevel2 16 9" xfId="22713"/>
    <cellStyle name="SAPBEXHLevel2 17" xfId="3669"/>
    <cellStyle name="SAPBEXHLevel2 17 2" xfId="6207"/>
    <cellStyle name="SAPBEXHLevel2 17 3" xfId="8844"/>
    <cellStyle name="SAPBEXHLevel2 17 4" xfId="5495"/>
    <cellStyle name="SAPBEXHLevel2 17 5" xfId="12532"/>
    <cellStyle name="SAPBEXHLevel2 17 6" xfId="16566"/>
    <cellStyle name="SAPBEXHLevel2 17 7" xfId="17228"/>
    <cellStyle name="SAPBEXHLevel2 17 8" xfId="21262"/>
    <cellStyle name="SAPBEXHLevel2 17 9" xfId="21896"/>
    <cellStyle name="SAPBEXHLevel2 18" xfId="3846"/>
    <cellStyle name="SAPBEXHLevel2 18 2" xfId="6384"/>
    <cellStyle name="SAPBEXHLevel2 18 3" xfId="8213"/>
    <cellStyle name="SAPBEXHLevel2 18 4" xfId="11366"/>
    <cellStyle name="SAPBEXHLevel2 18 5" xfId="13779"/>
    <cellStyle name="SAPBEXHLevel2 18 6" xfId="16714"/>
    <cellStyle name="SAPBEXHLevel2 18 7" xfId="18475"/>
    <cellStyle name="SAPBEXHLevel2 18 8" xfId="21410"/>
    <cellStyle name="SAPBEXHLevel2 18 9" xfId="23040"/>
    <cellStyle name="SAPBEXHLevel2 19" xfId="3775"/>
    <cellStyle name="SAPBEXHLevel2 19 2" xfId="6313"/>
    <cellStyle name="SAPBEXHLevel2 19 3" xfId="9523"/>
    <cellStyle name="SAPBEXHLevel2 19 4" xfId="12008"/>
    <cellStyle name="SAPBEXHLevel2 19 5" xfId="14488"/>
    <cellStyle name="SAPBEXHLevel2 19 6" xfId="15305"/>
    <cellStyle name="SAPBEXHLevel2 19 7" xfId="19184"/>
    <cellStyle name="SAPBEXHLevel2 19 8" xfId="20001"/>
    <cellStyle name="SAPBEXHLevel2 19 9" xfId="23683"/>
    <cellStyle name="SAPBEXHLevel2 2" xfId="3084"/>
    <cellStyle name="SAPBEXHLevel2 2 2" xfId="5622"/>
    <cellStyle name="SAPBEXHLevel2 2 3" xfId="9294"/>
    <cellStyle name="SAPBEXHLevel2 2 4" xfId="12225"/>
    <cellStyle name="SAPBEXHLevel2 2 5" xfId="14813"/>
    <cellStyle name="SAPBEXHLevel2 2 6" xfId="15419"/>
    <cellStyle name="SAPBEXHLevel2 2 7" xfId="19509"/>
    <cellStyle name="SAPBEXHLevel2 2 8" xfId="20115"/>
    <cellStyle name="SAPBEXHLevel2 2 9" xfId="23997"/>
    <cellStyle name="SAPBEXHLevel2 20" xfId="3887"/>
    <cellStyle name="SAPBEXHLevel2 20 2" xfId="6425"/>
    <cellStyle name="SAPBEXHLevel2 20 3" xfId="8087"/>
    <cellStyle name="SAPBEXHLevel2 20 4" xfId="11339"/>
    <cellStyle name="SAPBEXHLevel2 20 5" xfId="13749"/>
    <cellStyle name="SAPBEXHLevel2 20 6" xfId="15944"/>
    <cellStyle name="SAPBEXHLevel2 20 7" xfId="18445"/>
    <cellStyle name="SAPBEXHLevel2 20 8" xfId="20640"/>
    <cellStyle name="SAPBEXHLevel2 20 9" xfId="23013"/>
    <cellStyle name="SAPBEXHLevel2 21" xfId="3994"/>
    <cellStyle name="SAPBEXHLevel2 21 2" xfId="6532"/>
    <cellStyle name="SAPBEXHLevel2 21 3" xfId="5437"/>
    <cellStyle name="SAPBEXHLevel2 21 4" xfId="10323"/>
    <cellStyle name="SAPBEXHLevel2 21 5" xfId="12640"/>
    <cellStyle name="SAPBEXHLevel2 21 6" xfId="15580"/>
    <cellStyle name="SAPBEXHLevel2 21 7" xfId="17336"/>
    <cellStyle name="SAPBEXHLevel2 21 8" xfId="20276"/>
    <cellStyle name="SAPBEXHLevel2 21 9" xfId="21994"/>
    <cellStyle name="SAPBEXHLevel2 22" xfId="4041"/>
    <cellStyle name="SAPBEXHLevel2 22 2" xfId="6579"/>
    <cellStyle name="SAPBEXHLevel2 22 3" xfId="9456"/>
    <cellStyle name="SAPBEXHLevel2 22 4" xfId="10819"/>
    <cellStyle name="SAPBEXHLevel2 22 5" xfId="13182"/>
    <cellStyle name="SAPBEXHLevel2 22 6" xfId="15034"/>
    <cellStyle name="SAPBEXHLevel2 22 7" xfId="17878"/>
    <cellStyle name="SAPBEXHLevel2 22 8" xfId="19730"/>
    <cellStyle name="SAPBEXHLevel2 22 9" xfId="22490"/>
    <cellStyle name="SAPBEXHLevel2 23" xfId="4059"/>
    <cellStyle name="SAPBEXHLevel2 23 2" xfId="6597"/>
    <cellStyle name="SAPBEXHLevel2 23 3" xfId="8020"/>
    <cellStyle name="SAPBEXHLevel2 23 4" xfId="9336"/>
    <cellStyle name="SAPBEXHLevel2 23 5" xfId="12392"/>
    <cellStyle name="SAPBEXHLevel2 23 6" xfId="16134"/>
    <cellStyle name="SAPBEXHLevel2 23 7" xfId="17088"/>
    <cellStyle name="SAPBEXHLevel2 23 8" xfId="20830"/>
    <cellStyle name="SAPBEXHLevel2 23 9" xfId="21777"/>
    <cellStyle name="SAPBEXHLevel2 24" xfId="4016"/>
    <cellStyle name="SAPBEXHLevel2 24 2" xfId="6554"/>
    <cellStyle name="SAPBEXHLevel2 24 3" xfId="9123"/>
    <cellStyle name="SAPBEXHLevel2 24 4" xfId="10355"/>
    <cellStyle name="SAPBEXHLevel2 24 5" xfId="12677"/>
    <cellStyle name="SAPBEXHLevel2 24 6" xfId="16508"/>
    <cellStyle name="SAPBEXHLevel2 24 7" xfId="17373"/>
    <cellStyle name="SAPBEXHLevel2 24 8" xfId="21204"/>
    <cellStyle name="SAPBEXHLevel2 24 9" xfId="22026"/>
    <cellStyle name="SAPBEXHLevel2 25" xfId="4089"/>
    <cellStyle name="SAPBEXHLevel2 25 2" xfId="6627"/>
    <cellStyle name="SAPBEXHLevel2 25 3" xfId="8289"/>
    <cellStyle name="SAPBEXHLevel2 25 4" xfId="11707"/>
    <cellStyle name="SAPBEXHLevel2 25 5" xfId="14156"/>
    <cellStyle name="SAPBEXHLevel2 25 6" xfId="16592"/>
    <cellStyle name="SAPBEXHLevel2 25 7" xfId="18852"/>
    <cellStyle name="SAPBEXHLevel2 25 8" xfId="21288"/>
    <cellStyle name="SAPBEXHLevel2 25 9" xfId="23381"/>
    <cellStyle name="SAPBEXHLevel2 26" xfId="4062"/>
    <cellStyle name="SAPBEXHLevel2 26 2" xfId="6600"/>
    <cellStyle name="SAPBEXHLevel2 26 3" xfId="9498"/>
    <cellStyle name="SAPBEXHLevel2 26 4" xfId="11917"/>
    <cellStyle name="SAPBEXHLevel2 26 5" xfId="14389"/>
    <cellStyle name="SAPBEXHLevel2 26 6" xfId="16922"/>
    <cellStyle name="SAPBEXHLevel2 26 7" xfId="19085"/>
    <cellStyle name="SAPBEXHLevel2 26 8" xfId="21618"/>
    <cellStyle name="SAPBEXHLevel2 26 9" xfId="23592"/>
    <cellStyle name="SAPBEXHLevel2 27" xfId="4161"/>
    <cellStyle name="SAPBEXHLevel2 27 2" xfId="6699"/>
    <cellStyle name="SAPBEXHLevel2 27 3" xfId="8302"/>
    <cellStyle name="SAPBEXHLevel2 27 4" xfId="10528"/>
    <cellStyle name="SAPBEXHLevel2 27 5" xfId="12869"/>
    <cellStyle name="SAPBEXHLevel2 27 6" xfId="15859"/>
    <cellStyle name="SAPBEXHLevel2 27 7" xfId="17565"/>
    <cellStyle name="SAPBEXHLevel2 27 8" xfId="20555"/>
    <cellStyle name="SAPBEXHLevel2 27 9" xfId="22199"/>
    <cellStyle name="SAPBEXHLevel2 28" xfId="4065"/>
    <cellStyle name="SAPBEXHLevel2 28 2" xfId="6603"/>
    <cellStyle name="SAPBEXHLevel2 28 3" xfId="9828"/>
    <cellStyle name="SAPBEXHLevel2 28 4" xfId="5527"/>
    <cellStyle name="SAPBEXHLevel2 28 5" xfId="12427"/>
    <cellStyle name="SAPBEXHLevel2 28 6" xfId="15885"/>
    <cellStyle name="SAPBEXHLevel2 28 7" xfId="17123"/>
    <cellStyle name="SAPBEXHLevel2 28 8" xfId="20581"/>
    <cellStyle name="SAPBEXHLevel2 28 9" xfId="21807"/>
    <cellStyle name="SAPBEXHLevel2 29" xfId="4251"/>
    <cellStyle name="SAPBEXHLevel2 29 2" xfId="6789"/>
    <cellStyle name="SAPBEXHLevel2 29 3" xfId="9916"/>
    <cellStyle name="SAPBEXHLevel2 29 4" xfId="11958"/>
    <cellStyle name="SAPBEXHLevel2 29 5" xfId="14434"/>
    <cellStyle name="SAPBEXHLevel2 29 6" xfId="16875"/>
    <cellStyle name="SAPBEXHLevel2 29 7" xfId="19130"/>
    <cellStyle name="SAPBEXHLevel2 29 8" xfId="21571"/>
    <cellStyle name="SAPBEXHLevel2 29 9" xfId="23633"/>
    <cellStyle name="SAPBEXHLevel2 3" xfId="3130"/>
    <cellStyle name="SAPBEXHLevel2 3 2" xfId="5668"/>
    <cellStyle name="SAPBEXHLevel2 3 3" xfId="8402"/>
    <cellStyle name="SAPBEXHLevel2 3 4" xfId="9534"/>
    <cellStyle name="SAPBEXHLevel2 3 5" xfId="14950"/>
    <cellStyle name="SAPBEXHLevel2 3 6" xfId="16430"/>
    <cellStyle name="SAPBEXHLevel2 3 7" xfId="19646"/>
    <cellStyle name="SAPBEXHLevel2 3 8" xfId="21126"/>
    <cellStyle name="SAPBEXHLevel2 3 9" xfId="24112"/>
    <cellStyle name="SAPBEXHLevel2 30" xfId="4294"/>
    <cellStyle name="SAPBEXHLevel2 30 2" xfId="6832"/>
    <cellStyle name="SAPBEXHLevel2 30 3" xfId="7718"/>
    <cellStyle name="SAPBEXHLevel2 30 4" xfId="9699"/>
    <cellStyle name="SAPBEXHLevel2 30 5" xfId="14604"/>
    <cellStyle name="SAPBEXHLevel2 30 6" xfId="16988"/>
    <cellStyle name="SAPBEXHLevel2 30 7" xfId="19300"/>
    <cellStyle name="SAPBEXHLevel2 30 8" xfId="21684"/>
    <cellStyle name="SAPBEXHLevel2 30 9" xfId="23796"/>
    <cellStyle name="SAPBEXHLevel2 31" xfId="4337"/>
    <cellStyle name="SAPBEXHLevel2 31 2" xfId="6875"/>
    <cellStyle name="SAPBEXHLevel2 31 3" xfId="9677"/>
    <cellStyle name="SAPBEXHLevel2 31 4" xfId="11145"/>
    <cellStyle name="SAPBEXHLevel2 31 5" xfId="13228"/>
    <cellStyle name="SAPBEXHLevel2 31 6" xfId="15193"/>
    <cellStyle name="SAPBEXHLevel2 31 7" xfId="17924"/>
    <cellStyle name="SAPBEXHLevel2 31 8" xfId="19889"/>
    <cellStyle name="SAPBEXHLevel2 31 9" xfId="22534"/>
    <cellStyle name="SAPBEXHLevel2 32" xfId="4470"/>
    <cellStyle name="SAPBEXHLevel2 32 2" xfId="7008"/>
    <cellStyle name="SAPBEXHLevel2 32 3" xfId="9397"/>
    <cellStyle name="SAPBEXHLevel2 32 4" xfId="10371"/>
    <cellStyle name="SAPBEXHLevel2 32 5" xfId="12693"/>
    <cellStyle name="SAPBEXHLevel2 32 6" xfId="15115"/>
    <cellStyle name="SAPBEXHLevel2 32 7" xfId="17389"/>
    <cellStyle name="SAPBEXHLevel2 32 8" xfId="19811"/>
    <cellStyle name="SAPBEXHLevel2 32 9" xfId="22042"/>
    <cellStyle name="SAPBEXHLevel2 33" xfId="4488"/>
    <cellStyle name="SAPBEXHLevel2 33 2" xfId="7026"/>
    <cellStyle name="SAPBEXHLevel2 33 3" xfId="9593"/>
    <cellStyle name="SAPBEXHLevel2 33 4" xfId="10290"/>
    <cellStyle name="SAPBEXHLevel2 33 5" xfId="12603"/>
    <cellStyle name="SAPBEXHLevel2 33 6" xfId="16423"/>
    <cellStyle name="SAPBEXHLevel2 33 7" xfId="17299"/>
    <cellStyle name="SAPBEXHLevel2 33 8" xfId="21119"/>
    <cellStyle name="SAPBEXHLevel2 33 9" xfId="21960"/>
    <cellStyle name="SAPBEXHLevel2 34" xfId="4571"/>
    <cellStyle name="SAPBEXHLevel2 34 2" xfId="7109"/>
    <cellStyle name="SAPBEXHLevel2 34 3" xfId="8184"/>
    <cellStyle name="SAPBEXHLevel2 34 4" xfId="11561"/>
    <cellStyle name="SAPBEXHLevel2 34 5" xfId="13996"/>
    <cellStyle name="SAPBEXHLevel2 34 6" xfId="15739"/>
    <cellStyle name="SAPBEXHLevel2 34 7" xfId="18692"/>
    <cellStyle name="SAPBEXHLevel2 34 8" xfId="20435"/>
    <cellStyle name="SAPBEXHLevel2 34 9" xfId="23235"/>
    <cellStyle name="SAPBEXHLevel2 35" xfId="4342"/>
    <cellStyle name="SAPBEXHLevel2 35 2" xfId="6880"/>
    <cellStyle name="SAPBEXHLevel2 35 3" xfId="8006"/>
    <cellStyle name="SAPBEXHLevel2 35 4" xfId="12190"/>
    <cellStyle name="SAPBEXHLevel2 35 5" xfId="14675"/>
    <cellStyle name="SAPBEXHLevel2 35 6" xfId="16439"/>
    <cellStyle name="SAPBEXHLevel2 35 7" xfId="19371"/>
    <cellStyle name="SAPBEXHLevel2 35 8" xfId="21135"/>
    <cellStyle name="SAPBEXHLevel2 35 9" xfId="23864"/>
    <cellStyle name="SAPBEXHLevel2 36" xfId="4551"/>
    <cellStyle name="SAPBEXHLevel2 36 2" xfId="7089"/>
    <cellStyle name="SAPBEXHLevel2 36 3" xfId="8139"/>
    <cellStyle name="SAPBEXHLevel2 36 4" xfId="11809"/>
    <cellStyle name="SAPBEXHLevel2 36 5" xfId="14266"/>
    <cellStyle name="SAPBEXHLevel2 36 6" xfId="15798"/>
    <cellStyle name="SAPBEXHLevel2 36 7" xfId="18962"/>
    <cellStyle name="SAPBEXHLevel2 36 8" xfId="20494"/>
    <cellStyle name="SAPBEXHLevel2 36 9" xfId="23484"/>
    <cellStyle name="SAPBEXHLevel2 37" xfId="4595"/>
    <cellStyle name="SAPBEXHLevel2 37 2" xfId="7133"/>
    <cellStyle name="SAPBEXHLevel2 37 3" xfId="9763"/>
    <cellStyle name="SAPBEXHLevel2 37 4" xfId="11717"/>
    <cellStyle name="SAPBEXHLevel2 37 5" xfId="14168"/>
    <cellStyle name="SAPBEXHLevel2 37 6" xfId="15955"/>
    <cellStyle name="SAPBEXHLevel2 37 7" xfId="18864"/>
    <cellStyle name="SAPBEXHLevel2 37 8" xfId="20651"/>
    <cellStyle name="SAPBEXHLevel2 37 9" xfId="23391"/>
    <cellStyle name="SAPBEXHLevel2 38" xfId="4742"/>
    <cellStyle name="SAPBEXHLevel2 38 2" xfId="7280"/>
    <cellStyle name="SAPBEXHLevel2 38 3" xfId="8756"/>
    <cellStyle name="SAPBEXHLevel2 38 4" xfId="11395"/>
    <cellStyle name="SAPBEXHLevel2 38 5" xfId="13810"/>
    <cellStyle name="SAPBEXHLevel2 38 6" xfId="15469"/>
    <cellStyle name="SAPBEXHLevel2 38 7" xfId="18506"/>
    <cellStyle name="SAPBEXHLevel2 38 8" xfId="20165"/>
    <cellStyle name="SAPBEXHLevel2 38 9" xfId="23069"/>
    <cellStyle name="SAPBEXHLevel2 39" xfId="4735"/>
    <cellStyle name="SAPBEXHLevel2 39 2" xfId="7273"/>
    <cellStyle name="SAPBEXHLevel2 39 3" xfId="8962"/>
    <cellStyle name="SAPBEXHLevel2 39 4" xfId="10340"/>
    <cellStyle name="SAPBEXHLevel2 39 5" xfId="12661"/>
    <cellStyle name="SAPBEXHLevel2 39 6" xfId="16765"/>
    <cellStyle name="SAPBEXHLevel2 39 7" xfId="17357"/>
    <cellStyle name="SAPBEXHLevel2 39 8" xfId="21461"/>
    <cellStyle name="SAPBEXHLevel2 39 9" xfId="22011"/>
    <cellStyle name="SAPBEXHLevel2 4" xfId="3057"/>
    <cellStyle name="SAPBEXHLevel2 4 2" xfId="5596"/>
    <cellStyle name="SAPBEXHLevel2 4 3" xfId="8001"/>
    <cellStyle name="SAPBEXHLevel2 4 4" xfId="11456"/>
    <cellStyle name="SAPBEXHLevel2 4 5" xfId="13877"/>
    <cellStyle name="SAPBEXHLevel2 4 6" xfId="16414"/>
    <cellStyle name="SAPBEXHLevel2 4 7" xfId="18573"/>
    <cellStyle name="SAPBEXHLevel2 4 8" xfId="21110"/>
    <cellStyle name="SAPBEXHLevel2 4 9" xfId="23131"/>
    <cellStyle name="SAPBEXHLevel2 40" xfId="4783"/>
    <cellStyle name="SAPBEXHLevel2 40 2" xfId="7321"/>
    <cellStyle name="SAPBEXHLevel2 40 3" xfId="9282"/>
    <cellStyle name="SAPBEXHLevel2 40 4" xfId="10938"/>
    <cellStyle name="SAPBEXHLevel2 40 5" xfId="13309"/>
    <cellStyle name="SAPBEXHLevel2 40 6" xfId="15972"/>
    <cellStyle name="SAPBEXHLevel2 40 7" xfId="18005"/>
    <cellStyle name="SAPBEXHLevel2 40 8" xfId="20668"/>
    <cellStyle name="SAPBEXHLevel2 40 9" xfId="22609"/>
    <cellStyle name="SAPBEXHLevel2 41" xfId="4875"/>
    <cellStyle name="SAPBEXHLevel2 41 2" xfId="7413"/>
    <cellStyle name="SAPBEXHLevel2 41 3" xfId="10156"/>
    <cellStyle name="SAPBEXHLevel2 41 4" xfId="10971"/>
    <cellStyle name="SAPBEXHLevel2 41 5" xfId="13343"/>
    <cellStyle name="SAPBEXHLevel2 41 6" xfId="15724"/>
    <cellStyle name="SAPBEXHLevel2 41 7" xfId="18039"/>
    <cellStyle name="SAPBEXHLevel2 41 8" xfId="20420"/>
    <cellStyle name="SAPBEXHLevel2 41 9" xfId="22642"/>
    <cellStyle name="SAPBEXHLevel2 42" xfId="4892"/>
    <cellStyle name="SAPBEXHLevel2 42 2" xfId="7430"/>
    <cellStyle name="SAPBEXHLevel2 42 3" xfId="9799"/>
    <cellStyle name="SAPBEXHLevel2 42 4" xfId="10508"/>
    <cellStyle name="SAPBEXHLevel2 42 5" xfId="14599"/>
    <cellStyle name="SAPBEXHLevel2 42 6" xfId="15391"/>
    <cellStyle name="SAPBEXHLevel2 42 7" xfId="19295"/>
    <cellStyle name="SAPBEXHLevel2 42 8" xfId="20087"/>
    <cellStyle name="SAPBEXHLevel2 42 9" xfId="23791"/>
    <cellStyle name="SAPBEXHLevel2 43" xfId="4967"/>
    <cellStyle name="SAPBEXHLevel2 43 2" xfId="7505"/>
    <cellStyle name="SAPBEXHLevel2 43 3" xfId="8255"/>
    <cellStyle name="SAPBEXHLevel2 43 4" xfId="11547"/>
    <cellStyle name="SAPBEXHLevel2 43 5" xfId="13981"/>
    <cellStyle name="SAPBEXHLevel2 43 6" xfId="16525"/>
    <cellStyle name="SAPBEXHLevel2 43 7" xfId="18677"/>
    <cellStyle name="SAPBEXHLevel2 43 8" xfId="21221"/>
    <cellStyle name="SAPBEXHLevel2 43 9" xfId="23221"/>
    <cellStyle name="SAPBEXHLevel2 44" xfId="4883"/>
    <cellStyle name="SAPBEXHLevel2 44 2" xfId="7421"/>
    <cellStyle name="SAPBEXHLevel2 44 3" xfId="9512"/>
    <cellStyle name="SAPBEXHLevel2 44 4" xfId="10843"/>
    <cellStyle name="SAPBEXHLevel2 44 5" xfId="13208"/>
    <cellStyle name="SAPBEXHLevel2 44 6" xfId="16270"/>
    <cellStyle name="SAPBEXHLevel2 44 7" xfId="17904"/>
    <cellStyle name="SAPBEXHLevel2 44 8" xfId="20966"/>
    <cellStyle name="SAPBEXHLevel2 44 9" xfId="22514"/>
    <cellStyle name="SAPBEXHLevel2 45" xfId="4957"/>
    <cellStyle name="SAPBEXHLevel2 45 2" xfId="7495"/>
    <cellStyle name="SAPBEXHLevel2 45 3" xfId="5602"/>
    <cellStyle name="SAPBEXHLevel2 45 4" xfId="11740"/>
    <cellStyle name="SAPBEXHLevel2 45 5" xfId="14191"/>
    <cellStyle name="SAPBEXHLevel2 45 6" xfId="16522"/>
    <cellStyle name="SAPBEXHLevel2 45 7" xfId="18887"/>
    <cellStyle name="SAPBEXHLevel2 45 8" xfId="21218"/>
    <cellStyle name="SAPBEXHLevel2 45 9" xfId="23414"/>
    <cellStyle name="SAPBEXHLevel2 46" xfId="4988"/>
    <cellStyle name="SAPBEXHLevel2 46 2" xfId="7526"/>
    <cellStyle name="SAPBEXHLevel2 46 3" xfId="8604"/>
    <cellStyle name="SAPBEXHLevel2 46 4" xfId="12120"/>
    <cellStyle name="SAPBEXHLevel2 46 5" xfId="13275"/>
    <cellStyle name="SAPBEXHLevel2 46 6" xfId="14162"/>
    <cellStyle name="SAPBEXHLevel2 46 7" xfId="17971"/>
    <cellStyle name="SAPBEXHLevel2 46 8" xfId="18858"/>
    <cellStyle name="SAPBEXHLevel2 46 9" xfId="22576"/>
    <cellStyle name="SAPBEXHLevel2 47" xfId="5026"/>
    <cellStyle name="SAPBEXHLevel2 47 2" xfId="7564"/>
    <cellStyle name="SAPBEXHLevel2 47 3" xfId="9581"/>
    <cellStyle name="SAPBEXHLevel2 47 4" xfId="10500"/>
    <cellStyle name="SAPBEXHLevel2 47 5" xfId="12838"/>
    <cellStyle name="SAPBEXHLevel2 47 6" xfId="15757"/>
    <cellStyle name="SAPBEXHLevel2 47 7" xfId="17534"/>
    <cellStyle name="SAPBEXHLevel2 47 8" xfId="20453"/>
    <cellStyle name="SAPBEXHLevel2 47 9" xfId="22171"/>
    <cellStyle name="SAPBEXHLevel2 48" xfId="5146"/>
    <cellStyle name="SAPBEXHLevel2 48 2" xfId="7684"/>
    <cellStyle name="SAPBEXHLevel2 48 3" xfId="5451"/>
    <cellStyle name="SAPBEXHLevel2 48 4" xfId="12047"/>
    <cellStyle name="SAPBEXHLevel2 48 5" xfId="13759"/>
    <cellStyle name="SAPBEXHLevel2 48 6" xfId="13976"/>
    <cellStyle name="SAPBEXHLevel2 48 7" xfId="18455"/>
    <cellStyle name="SAPBEXHLevel2 48 8" xfId="18672"/>
    <cellStyle name="SAPBEXHLevel2 48 9" xfId="23021"/>
    <cellStyle name="SAPBEXHLevel2 49" xfId="5215"/>
    <cellStyle name="SAPBEXHLevel2 49 2" xfId="7754"/>
    <cellStyle name="SAPBEXHLevel2 49 3" xfId="9175"/>
    <cellStyle name="SAPBEXHLevel2 49 4" xfId="11641"/>
    <cellStyle name="SAPBEXHLevel2 49 5" xfId="14085"/>
    <cellStyle name="SAPBEXHLevel2 49 6" xfId="16845"/>
    <cellStyle name="SAPBEXHLevel2 49 7" xfId="18781"/>
    <cellStyle name="SAPBEXHLevel2 49 8" xfId="21541"/>
    <cellStyle name="SAPBEXHLevel2 49 9" xfId="23316"/>
    <cellStyle name="SAPBEXHLevel2 5" xfId="3032"/>
    <cellStyle name="SAPBEXHLevel2 5 2" xfId="5571"/>
    <cellStyle name="SAPBEXHLevel2 5 3" xfId="8260"/>
    <cellStyle name="SAPBEXHLevel2 5 4" xfId="12072"/>
    <cellStyle name="SAPBEXHLevel2 5 5" xfId="14552"/>
    <cellStyle name="SAPBEXHLevel2 5 6" xfId="14001"/>
    <cellStyle name="SAPBEXHLevel2 5 7" xfId="19248"/>
    <cellStyle name="SAPBEXHLevel2 5 8" xfId="18697"/>
    <cellStyle name="SAPBEXHLevel2 5 9" xfId="23744"/>
    <cellStyle name="SAPBEXHLevel2 50" xfId="5253"/>
    <cellStyle name="SAPBEXHLevel2 50 2" xfId="9520"/>
    <cellStyle name="SAPBEXHLevel2 50 3" xfId="10046"/>
    <cellStyle name="SAPBEXHLevel2 50 4" xfId="14917"/>
    <cellStyle name="SAPBEXHLevel2 50 5" xfId="16670"/>
    <cellStyle name="SAPBEXHLevel2 50 6" xfId="19613"/>
    <cellStyle name="SAPBEXHLevel2 50 7" xfId="21366"/>
    <cellStyle name="SAPBEXHLevel2 50 8" xfId="24081"/>
    <cellStyle name="SAPBEXHLevel2 51" xfId="8100"/>
    <cellStyle name="SAPBEXHLevel2 52" xfId="8839"/>
    <cellStyle name="SAPBEXHLevel2 53" xfId="14859"/>
    <cellStyle name="SAPBEXHLevel2 54" xfId="16941"/>
    <cellStyle name="SAPBEXHLevel2 55" xfId="19555"/>
    <cellStyle name="SAPBEXHLevel2 56" xfId="21637"/>
    <cellStyle name="SAPBEXHLevel2 57" xfId="24031"/>
    <cellStyle name="SAPBEXHLevel2 6" xfId="3154"/>
    <cellStyle name="SAPBEXHLevel2 6 2" xfId="5692"/>
    <cellStyle name="SAPBEXHLevel2 6 3" xfId="9341"/>
    <cellStyle name="SAPBEXHLevel2 6 4" xfId="10607"/>
    <cellStyle name="SAPBEXHLevel2 6 5" xfId="12955"/>
    <cellStyle name="SAPBEXHLevel2 6 6" xfId="16710"/>
    <cellStyle name="SAPBEXHLevel2 6 7" xfId="17651"/>
    <cellStyle name="SAPBEXHLevel2 6 8" xfId="21406"/>
    <cellStyle name="SAPBEXHLevel2 6 9" xfId="22280"/>
    <cellStyle name="SAPBEXHLevel2 7" xfId="3197"/>
    <cellStyle name="SAPBEXHLevel2 7 2" xfId="5735"/>
    <cellStyle name="SAPBEXHLevel2 7 3" xfId="10110"/>
    <cellStyle name="SAPBEXHLevel2 7 4" xfId="11292"/>
    <cellStyle name="SAPBEXHLevel2 7 5" xfId="13698"/>
    <cellStyle name="SAPBEXHLevel2 7 6" xfId="16095"/>
    <cellStyle name="SAPBEXHLevel2 7 7" xfId="18394"/>
    <cellStyle name="SAPBEXHLevel2 7 8" xfId="20791"/>
    <cellStyle name="SAPBEXHLevel2 7 9" xfId="22966"/>
    <cellStyle name="SAPBEXHLevel2 8" xfId="3240"/>
    <cellStyle name="SAPBEXHLevel2 8 2" xfId="5778"/>
    <cellStyle name="SAPBEXHLevel2 8 3" xfId="8490"/>
    <cellStyle name="SAPBEXHLevel2 8 4" xfId="10322"/>
    <cellStyle name="SAPBEXHLevel2 8 5" xfId="12639"/>
    <cellStyle name="SAPBEXHLevel2 8 6" xfId="16196"/>
    <cellStyle name="SAPBEXHLevel2 8 7" xfId="17335"/>
    <cellStyle name="SAPBEXHLevel2 8 8" xfId="20892"/>
    <cellStyle name="SAPBEXHLevel2 8 9" xfId="21993"/>
    <cellStyle name="SAPBEXHLevel2 9" xfId="3283"/>
    <cellStyle name="SAPBEXHLevel2 9 2" xfId="5821"/>
    <cellStyle name="SAPBEXHLevel2 9 3" xfId="8920"/>
    <cellStyle name="SAPBEXHLevel2 9 4" xfId="11933"/>
    <cellStyle name="SAPBEXHLevel2 9 5" xfId="14406"/>
    <cellStyle name="SAPBEXHLevel2 9 6" xfId="15241"/>
    <cellStyle name="SAPBEXHLevel2 9 7" xfId="19102"/>
    <cellStyle name="SAPBEXHLevel2 9 8" xfId="19937"/>
    <cellStyle name="SAPBEXHLevel2 9 9" xfId="23608"/>
    <cellStyle name="SAPBEXHLevel2X" xfId="2966"/>
    <cellStyle name="SAPBEXHLevel2X 10" xfId="3432"/>
    <cellStyle name="SAPBEXHLevel2X 10 2" xfId="5970"/>
    <cellStyle name="SAPBEXHLevel2X 10 3" xfId="8739"/>
    <cellStyle name="SAPBEXHLevel2X 10 4" xfId="12016"/>
    <cellStyle name="SAPBEXHLevel2X 10 5" xfId="14496"/>
    <cellStyle name="SAPBEXHLevel2X 10 6" xfId="14670"/>
    <cellStyle name="SAPBEXHLevel2X 10 7" xfId="19192"/>
    <cellStyle name="SAPBEXHLevel2X 10 8" xfId="19366"/>
    <cellStyle name="SAPBEXHLevel2X 10 9" xfId="23691"/>
    <cellStyle name="SAPBEXHLevel2X 11" xfId="3502"/>
    <cellStyle name="SAPBEXHLevel2X 11 2" xfId="6040"/>
    <cellStyle name="SAPBEXHLevel2X 11 3" xfId="8702"/>
    <cellStyle name="SAPBEXHLevel2X 11 4" xfId="10517"/>
    <cellStyle name="SAPBEXHLevel2X 11 5" xfId="12857"/>
    <cellStyle name="SAPBEXHLevel2X 11 6" xfId="16569"/>
    <cellStyle name="SAPBEXHLevel2X 11 7" xfId="17553"/>
    <cellStyle name="SAPBEXHLevel2X 11 8" xfId="21265"/>
    <cellStyle name="SAPBEXHLevel2X 11 9" xfId="22188"/>
    <cellStyle name="SAPBEXHLevel2X 12" xfId="3518"/>
    <cellStyle name="SAPBEXHLevel2X 12 2" xfId="6056"/>
    <cellStyle name="SAPBEXHLevel2X 12 3" xfId="8944"/>
    <cellStyle name="SAPBEXHLevel2X 12 4" xfId="11810"/>
    <cellStyle name="SAPBEXHLevel2X 12 5" xfId="14017"/>
    <cellStyle name="SAPBEXHLevel2X 12 6" xfId="16775"/>
    <cellStyle name="SAPBEXHLevel2X 12 7" xfId="18713"/>
    <cellStyle name="SAPBEXHLevel2X 12 8" xfId="21471"/>
    <cellStyle name="SAPBEXHLevel2X 12 9" xfId="23254"/>
    <cellStyle name="SAPBEXHLevel2X 13" xfId="3561"/>
    <cellStyle name="SAPBEXHLevel2X 13 2" xfId="6099"/>
    <cellStyle name="SAPBEXHLevel2X 13 3" xfId="8939"/>
    <cellStyle name="SAPBEXHLevel2X 13 4" xfId="11998"/>
    <cellStyle name="SAPBEXHLevel2X 13 5" xfId="12584"/>
    <cellStyle name="SAPBEXHLevel2X 13 6" xfId="16551"/>
    <cellStyle name="SAPBEXHLevel2X 13 7" xfId="17280"/>
    <cellStyle name="SAPBEXHLevel2X 13 8" xfId="21247"/>
    <cellStyle name="SAPBEXHLevel2X 13 9" xfId="21943"/>
    <cellStyle name="SAPBEXHLevel2X 14" xfId="3604"/>
    <cellStyle name="SAPBEXHLevel2X 14 2" xfId="6142"/>
    <cellStyle name="SAPBEXHLevel2X 14 3" xfId="9888"/>
    <cellStyle name="SAPBEXHLevel2X 14 4" xfId="11572"/>
    <cellStyle name="SAPBEXHLevel2X 14 5" xfId="14009"/>
    <cellStyle name="SAPBEXHLevel2X 14 6" xfId="16773"/>
    <cellStyle name="SAPBEXHLevel2X 14 7" xfId="18705"/>
    <cellStyle name="SAPBEXHLevel2X 14 8" xfId="21469"/>
    <cellStyle name="SAPBEXHLevel2X 14 9" xfId="23246"/>
    <cellStyle name="SAPBEXHLevel2X 15" xfId="3630"/>
    <cellStyle name="SAPBEXHLevel2X 15 2" xfId="6168"/>
    <cellStyle name="SAPBEXHLevel2X 15 3" xfId="8290"/>
    <cellStyle name="SAPBEXHLevel2X 15 4" xfId="10293"/>
    <cellStyle name="SAPBEXHLevel2X 15 5" xfId="12606"/>
    <cellStyle name="SAPBEXHLevel2X 15 6" xfId="15841"/>
    <cellStyle name="SAPBEXHLevel2X 15 7" xfId="17302"/>
    <cellStyle name="SAPBEXHLevel2X 15 8" xfId="20537"/>
    <cellStyle name="SAPBEXHLevel2X 15 9" xfId="21963"/>
    <cellStyle name="SAPBEXHLevel2X 16" xfId="3673"/>
    <cellStyle name="SAPBEXHLevel2X 16 2" xfId="6211"/>
    <cellStyle name="SAPBEXHLevel2X 16 3" xfId="8831"/>
    <cellStyle name="SAPBEXHLevel2X 16 4" xfId="10860"/>
    <cellStyle name="SAPBEXHLevel2X 16 5" xfId="13225"/>
    <cellStyle name="SAPBEXHLevel2X 16 6" xfId="15229"/>
    <cellStyle name="SAPBEXHLevel2X 16 7" xfId="17921"/>
    <cellStyle name="SAPBEXHLevel2X 16 8" xfId="19925"/>
    <cellStyle name="SAPBEXHLevel2X 16 9" xfId="22531"/>
    <cellStyle name="SAPBEXHLevel2X 17" xfId="3668"/>
    <cellStyle name="SAPBEXHLevel2X 17 2" xfId="6206"/>
    <cellStyle name="SAPBEXHLevel2X 17 3" xfId="10054"/>
    <cellStyle name="SAPBEXHLevel2X 17 4" xfId="10431"/>
    <cellStyle name="SAPBEXHLevel2X 17 5" xfId="12757"/>
    <cellStyle name="SAPBEXHLevel2X 17 6" xfId="16201"/>
    <cellStyle name="SAPBEXHLevel2X 17 7" xfId="17453"/>
    <cellStyle name="SAPBEXHLevel2X 17 8" xfId="20897"/>
    <cellStyle name="SAPBEXHLevel2X 17 9" xfId="22102"/>
    <cellStyle name="SAPBEXHLevel2X 18" xfId="3735"/>
    <cellStyle name="SAPBEXHLevel2X 18 2" xfId="6273"/>
    <cellStyle name="SAPBEXHLevel2X 18 3" xfId="7948"/>
    <cellStyle name="SAPBEXHLevel2X 18 4" xfId="10173"/>
    <cellStyle name="SAPBEXHLevel2X 18 5" xfId="12429"/>
    <cellStyle name="SAPBEXHLevel2X 18 6" xfId="15908"/>
    <cellStyle name="SAPBEXHLevel2X 18 7" xfId="17125"/>
    <cellStyle name="SAPBEXHLevel2X 18 8" xfId="20604"/>
    <cellStyle name="SAPBEXHLevel2X 18 9" xfId="21809"/>
    <cellStyle name="SAPBEXHLevel2X 19" xfId="3730"/>
    <cellStyle name="SAPBEXHLevel2X 19 2" xfId="6268"/>
    <cellStyle name="SAPBEXHLevel2X 19 3" xfId="8580"/>
    <cellStyle name="SAPBEXHLevel2X 19 4" xfId="10620"/>
    <cellStyle name="SAPBEXHLevel2X 19 5" xfId="12310"/>
    <cellStyle name="SAPBEXHLevel2X 19 6" xfId="12870"/>
    <cellStyle name="SAPBEXHLevel2X 19 7" xfId="17006"/>
    <cellStyle name="SAPBEXHLevel2X 19 8" xfId="17566"/>
    <cellStyle name="SAPBEXHLevel2X 19 9" xfId="21701"/>
    <cellStyle name="SAPBEXHLevel2X 2" xfId="3085"/>
    <cellStyle name="SAPBEXHLevel2X 2 2" xfId="5623"/>
    <cellStyle name="SAPBEXHLevel2X 2 3" xfId="9879"/>
    <cellStyle name="SAPBEXHLevel2X 2 4" xfId="10373"/>
    <cellStyle name="SAPBEXHLevel2X 2 5" xfId="12695"/>
    <cellStyle name="SAPBEXHLevel2X 2 6" xfId="15074"/>
    <cellStyle name="SAPBEXHLevel2X 2 7" xfId="17391"/>
    <cellStyle name="SAPBEXHLevel2X 2 8" xfId="19770"/>
    <cellStyle name="SAPBEXHLevel2X 2 9" xfId="22044"/>
    <cellStyle name="SAPBEXHLevel2X 20" xfId="3636"/>
    <cellStyle name="SAPBEXHLevel2X 20 2" xfId="6174"/>
    <cellStyle name="SAPBEXHLevel2X 20 3" xfId="8990"/>
    <cellStyle name="SAPBEXHLevel2X 20 4" xfId="11627"/>
    <cellStyle name="SAPBEXHLevel2X 20 5" xfId="14070"/>
    <cellStyle name="SAPBEXHLevel2X 20 6" xfId="15004"/>
    <cellStyle name="SAPBEXHLevel2X 20 7" xfId="18766"/>
    <cellStyle name="SAPBEXHLevel2X 20 8" xfId="19700"/>
    <cellStyle name="SAPBEXHLevel2X 20 9" xfId="23302"/>
    <cellStyle name="SAPBEXHLevel2X 21" xfId="3847"/>
    <cellStyle name="SAPBEXHLevel2X 21 2" xfId="6385"/>
    <cellStyle name="SAPBEXHLevel2X 21 3" xfId="8773"/>
    <cellStyle name="SAPBEXHLevel2X 21 4" xfId="11599"/>
    <cellStyle name="SAPBEXHLevel2X 21 5" xfId="14037"/>
    <cellStyle name="SAPBEXHLevel2X 21 6" xfId="16098"/>
    <cellStyle name="SAPBEXHLevel2X 21 7" xfId="18733"/>
    <cellStyle name="SAPBEXHLevel2X 21 8" xfId="20794"/>
    <cellStyle name="SAPBEXHLevel2X 21 9" xfId="23273"/>
    <cellStyle name="SAPBEXHLevel2X 22" xfId="3842"/>
    <cellStyle name="SAPBEXHLevel2X 22 2" xfId="6380"/>
    <cellStyle name="SAPBEXHLevel2X 22 3" xfId="8303"/>
    <cellStyle name="SAPBEXHLevel2X 22 4" xfId="10255"/>
    <cellStyle name="SAPBEXHLevel2X 22 5" xfId="12563"/>
    <cellStyle name="SAPBEXHLevel2X 22 6" xfId="15652"/>
    <cellStyle name="SAPBEXHLevel2X 22 7" xfId="17259"/>
    <cellStyle name="SAPBEXHLevel2X 22 8" xfId="20348"/>
    <cellStyle name="SAPBEXHLevel2X 22 9" xfId="21924"/>
    <cellStyle name="SAPBEXHLevel2X 23" xfId="3909"/>
    <cellStyle name="SAPBEXHLevel2X 23 2" xfId="6447"/>
    <cellStyle name="SAPBEXHLevel2X 23 3" xfId="8191"/>
    <cellStyle name="SAPBEXHLevel2X 23 4" xfId="12230"/>
    <cellStyle name="SAPBEXHLevel2X 23 5" xfId="14202"/>
    <cellStyle name="SAPBEXHLevel2X 23 6" xfId="15065"/>
    <cellStyle name="SAPBEXHLevel2X 23 7" xfId="18898"/>
    <cellStyle name="SAPBEXHLevel2X 23 8" xfId="19761"/>
    <cellStyle name="SAPBEXHLevel2X 23 9" xfId="23425"/>
    <cellStyle name="SAPBEXHLevel2X 24" xfId="3952"/>
    <cellStyle name="SAPBEXHLevel2X 24 2" xfId="6490"/>
    <cellStyle name="SAPBEXHLevel2X 24 3" xfId="9898"/>
    <cellStyle name="SAPBEXHLevel2X 24 4" xfId="12160"/>
    <cellStyle name="SAPBEXHLevel2X 24 5" xfId="14643"/>
    <cellStyle name="SAPBEXHLevel2X 24 6" xfId="12646"/>
    <cellStyle name="SAPBEXHLevel2X 24 7" xfId="19339"/>
    <cellStyle name="SAPBEXHLevel2X 24 8" xfId="17342"/>
    <cellStyle name="SAPBEXHLevel2X 24 9" xfId="23834"/>
    <cellStyle name="SAPBEXHLevel2X 25" xfId="3995"/>
    <cellStyle name="SAPBEXHLevel2X 25 2" xfId="6533"/>
    <cellStyle name="SAPBEXHLevel2X 25 3" xfId="10113"/>
    <cellStyle name="SAPBEXHLevel2X 25 4" xfId="11350"/>
    <cellStyle name="SAPBEXHLevel2X 25 5" xfId="13762"/>
    <cellStyle name="SAPBEXHLevel2X 25 6" xfId="16718"/>
    <cellStyle name="SAPBEXHLevel2X 25 7" xfId="18458"/>
    <cellStyle name="SAPBEXHLevel2X 25 8" xfId="21414"/>
    <cellStyle name="SAPBEXHLevel2X 25 9" xfId="23024"/>
    <cellStyle name="SAPBEXHLevel2X 26" xfId="3990"/>
    <cellStyle name="SAPBEXHLevel2X 26 2" xfId="6528"/>
    <cellStyle name="SAPBEXHLevel2X 26 3" xfId="8838"/>
    <cellStyle name="SAPBEXHLevel2X 26 4" xfId="11058"/>
    <cellStyle name="SAPBEXHLevel2X 26 5" xfId="13445"/>
    <cellStyle name="SAPBEXHLevel2X 26 6" xfId="15396"/>
    <cellStyle name="SAPBEXHLevel2X 26 7" xfId="18141"/>
    <cellStyle name="SAPBEXHLevel2X 26 8" xfId="20092"/>
    <cellStyle name="SAPBEXHLevel2X 26 9" xfId="22731"/>
    <cellStyle name="SAPBEXHLevel2X 27" xfId="4043"/>
    <cellStyle name="SAPBEXHLevel2X 27 2" xfId="6581"/>
    <cellStyle name="SAPBEXHLevel2X 27 3" xfId="9708"/>
    <cellStyle name="SAPBEXHLevel2X 27 4" xfId="10574"/>
    <cellStyle name="SAPBEXHLevel2X 27 5" xfId="12920"/>
    <cellStyle name="SAPBEXHLevel2X 27 6" xfId="15119"/>
    <cellStyle name="SAPBEXHLevel2X 27 7" xfId="17616"/>
    <cellStyle name="SAPBEXHLevel2X 27 8" xfId="19815"/>
    <cellStyle name="SAPBEXHLevel2X 27 9" xfId="22246"/>
    <cellStyle name="SAPBEXHLevel2X 28" xfId="4100"/>
    <cellStyle name="SAPBEXHLevel2X 28 2" xfId="6638"/>
    <cellStyle name="SAPBEXHLevel2X 28 3" xfId="8529"/>
    <cellStyle name="SAPBEXHLevel2X 28 4" xfId="5450"/>
    <cellStyle name="SAPBEXHLevel2X 28 5" xfId="12366"/>
    <cellStyle name="SAPBEXHLevel2X 28 6" xfId="16842"/>
    <cellStyle name="SAPBEXHLevel2X 28 7" xfId="17062"/>
    <cellStyle name="SAPBEXHLevel2X 28 8" xfId="21538"/>
    <cellStyle name="SAPBEXHLevel2X 28 9" xfId="21752"/>
    <cellStyle name="SAPBEXHLevel2X 29" xfId="4143"/>
    <cellStyle name="SAPBEXHLevel2X 29 2" xfId="6681"/>
    <cellStyle name="SAPBEXHLevel2X 29 3" xfId="9124"/>
    <cellStyle name="SAPBEXHLevel2X 29 4" xfId="11443"/>
    <cellStyle name="SAPBEXHLevel2X 29 5" xfId="13862"/>
    <cellStyle name="SAPBEXHLevel2X 29 6" xfId="16787"/>
    <cellStyle name="SAPBEXHLevel2X 29 7" xfId="18558"/>
    <cellStyle name="SAPBEXHLevel2X 29 8" xfId="21483"/>
    <cellStyle name="SAPBEXHLevel2X 29 9" xfId="23118"/>
    <cellStyle name="SAPBEXHLevel2X 3" xfId="3131"/>
    <cellStyle name="SAPBEXHLevel2X 3 2" xfId="5669"/>
    <cellStyle name="SAPBEXHLevel2X 3 3" xfId="10209"/>
    <cellStyle name="SAPBEXHLevel2X 3 4" xfId="9813"/>
    <cellStyle name="SAPBEXHLevel2X 3 5" xfId="12365"/>
    <cellStyle name="SAPBEXHLevel2X 3 6" xfId="15455"/>
    <cellStyle name="SAPBEXHLevel2X 3 7" xfId="17061"/>
    <cellStyle name="SAPBEXHLevel2X 3 8" xfId="20151"/>
    <cellStyle name="SAPBEXHLevel2X 3 9" xfId="21751"/>
    <cellStyle name="SAPBEXHLevel2X 30" xfId="4186"/>
    <cellStyle name="SAPBEXHLevel2X 30 2" xfId="6724"/>
    <cellStyle name="SAPBEXHLevel2X 30 3" xfId="9629"/>
    <cellStyle name="SAPBEXHLevel2X 30 4" xfId="11290"/>
    <cellStyle name="SAPBEXHLevel2X 30 5" xfId="13696"/>
    <cellStyle name="SAPBEXHLevel2X 30 6" xfId="15438"/>
    <cellStyle name="SAPBEXHLevel2X 30 7" xfId="18392"/>
    <cellStyle name="SAPBEXHLevel2X 30 8" xfId="20134"/>
    <cellStyle name="SAPBEXHLevel2X 30 9" xfId="22964"/>
    <cellStyle name="SAPBEXHLevel2X 31" xfId="4123"/>
    <cellStyle name="SAPBEXHLevel2X 31 2" xfId="6661"/>
    <cellStyle name="SAPBEXHLevel2X 31 3" xfId="8924"/>
    <cellStyle name="SAPBEXHLevel2X 31 4" xfId="10264"/>
    <cellStyle name="SAPBEXHLevel2X 31 5" xfId="12574"/>
    <cellStyle name="SAPBEXHLevel2X 31 6" xfId="16681"/>
    <cellStyle name="SAPBEXHLevel2X 31 7" xfId="17270"/>
    <cellStyle name="SAPBEXHLevel2X 31 8" xfId="21377"/>
    <cellStyle name="SAPBEXHLevel2X 31 9" xfId="21933"/>
    <cellStyle name="SAPBEXHLevel2X 32" xfId="4271"/>
    <cellStyle name="SAPBEXHLevel2X 32 2" xfId="6809"/>
    <cellStyle name="SAPBEXHLevel2X 32 3" xfId="9297"/>
    <cellStyle name="SAPBEXHLevel2X 32 4" xfId="10432"/>
    <cellStyle name="SAPBEXHLevel2X 32 5" xfId="12758"/>
    <cellStyle name="SAPBEXHLevel2X 32 6" xfId="15694"/>
    <cellStyle name="SAPBEXHLevel2X 32 7" xfId="17454"/>
    <cellStyle name="SAPBEXHLevel2X 32 8" xfId="20390"/>
    <cellStyle name="SAPBEXHLevel2X 32 9" xfId="22103"/>
    <cellStyle name="SAPBEXHLevel2X 33" xfId="4314"/>
    <cellStyle name="SAPBEXHLevel2X 33 2" xfId="6852"/>
    <cellStyle name="SAPBEXHLevel2X 33 3" xfId="10104"/>
    <cellStyle name="SAPBEXHLevel2X 33 4" xfId="11718"/>
    <cellStyle name="SAPBEXHLevel2X 33 5" xfId="14169"/>
    <cellStyle name="SAPBEXHLevel2X 33 6" xfId="12874"/>
    <cellStyle name="SAPBEXHLevel2X 33 7" xfId="18865"/>
    <cellStyle name="SAPBEXHLevel2X 33 8" xfId="17570"/>
    <cellStyle name="SAPBEXHLevel2X 33 9" xfId="23392"/>
    <cellStyle name="SAPBEXHLevel2X 34" xfId="4357"/>
    <cellStyle name="SAPBEXHLevel2X 34 2" xfId="6895"/>
    <cellStyle name="SAPBEXHLevel2X 34 3" xfId="8846"/>
    <cellStyle name="SAPBEXHLevel2X 34 4" xfId="10411"/>
    <cellStyle name="SAPBEXHLevel2X 34 5" xfId="12735"/>
    <cellStyle name="SAPBEXHLevel2X 34 6" xfId="16145"/>
    <cellStyle name="SAPBEXHLevel2X 34 7" xfId="17431"/>
    <cellStyle name="SAPBEXHLevel2X 34 8" xfId="20841"/>
    <cellStyle name="SAPBEXHLevel2X 34 9" xfId="22082"/>
    <cellStyle name="SAPBEXHLevel2X 35" xfId="4400"/>
    <cellStyle name="SAPBEXHLevel2X 35 2" xfId="6938"/>
    <cellStyle name="SAPBEXHLevel2X 35 3" xfId="9283"/>
    <cellStyle name="SAPBEXHLevel2X 35 4" xfId="10454"/>
    <cellStyle name="SAPBEXHLevel2X 35 5" xfId="12785"/>
    <cellStyle name="SAPBEXHLevel2X 35 6" xfId="16583"/>
    <cellStyle name="SAPBEXHLevel2X 35 7" xfId="17481"/>
    <cellStyle name="SAPBEXHLevel2X 35 8" xfId="21279"/>
    <cellStyle name="SAPBEXHLevel2X 35 9" xfId="22125"/>
    <cellStyle name="SAPBEXHLevel2X 36" xfId="4443"/>
    <cellStyle name="SAPBEXHLevel2X 36 2" xfId="6981"/>
    <cellStyle name="SAPBEXHLevel2X 36 3" xfId="10155"/>
    <cellStyle name="SAPBEXHLevel2X 36 4" xfId="11089"/>
    <cellStyle name="SAPBEXHLevel2X 36 5" xfId="13480"/>
    <cellStyle name="SAPBEXHLevel2X 36 6" xfId="15015"/>
    <cellStyle name="SAPBEXHLevel2X 36 7" xfId="18176"/>
    <cellStyle name="SAPBEXHLevel2X 36 8" xfId="19711"/>
    <cellStyle name="SAPBEXHLevel2X 36 9" xfId="22762"/>
    <cellStyle name="SAPBEXHLevel2X 37" xfId="4472"/>
    <cellStyle name="SAPBEXHLevel2X 37 2" xfId="7010"/>
    <cellStyle name="SAPBEXHLevel2X 37 3" xfId="8641"/>
    <cellStyle name="SAPBEXHLevel2X 37 4" xfId="11993"/>
    <cellStyle name="SAPBEXHLevel2X 37 5" xfId="14471"/>
    <cellStyle name="SAPBEXHLevel2X 37 6" xfId="16186"/>
    <cellStyle name="SAPBEXHLevel2X 37 7" xfId="19167"/>
    <cellStyle name="SAPBEXHLevel2X 37 8" xfId="20882"/>
    <cellStyle name="SAPBEXHLevel2X 37 9" xfId="23668"/>
    <cellStyle name="SAPBEXHLevel2X 38" xfId="4529"/>
    <cellStyle name="SAPBEXHLevel2X 38 2" xfId="7067"/>
    <cellStyle name="SAPBEXHLevel2X 38 3" xfId="10202"/>
    <cellStyle name="SAPBEXHLevel2X 38 4" xfId="11002"/>
    <cellStyle name="SAPBEXHLevel2X 38 5" xfId="13377"/>
    <cellStyle name="SAPBEXHLevel2X 38 6" xfId="16582"/>
    <cellStyle name="SAPBEXHLevel2X 38 7" xfId="18073"/>
    <cellStyle name="SAPBEXHLevel2X 38 8" xfId="21278"/>
    <cellStyle name="SAPBEXHLevel2X 38 9" xfId="22675"/>
    <cellStyle name="SAPBEXHLevel2X 39" xfId="4572"/>
    <cellStyle name="SAPBEXHLevel2X 39 2" xfId="7110"/>
    <cellStyle name="SAPBEXHLevel2X 39 3" xfId="9139"/>
    <cellStyle name="SAPBEXHLevel2X 39 4" xfId="10693"/>
    <cellStyle name="SAPBEXHLevel2X 39 5" xfId="13045"/>
    <cellStyle name="SAPBEXHLevel2X 39 6" xfId="15982"/>
    <cellStyle name="SAPBEXHLevel2X 39 7" xfId="17741"/>
    <cellStyle name="SAPBEXHLevel2X 39 8" xfId="20678"/>
    <cellStyle name="SAPBEXHLevel2X 39 9" xfId="22366"/>
    <cellStyle name="SAPBEXHLevel2X 4" xfId="3174"/>
    <cellStyle name="SAPBEXHLevel2X 4 2" xfId="5712"/>
    <cellStyle name="SAPBEXHLevel2X 4 3" xfId="5484"/>
    <cellStyle name="SAPBEXHLevel2X 4 4" xfId="11660"/>
    <cellStyle name="SAPBEXHLevel2X 4 5" xfId="14107"/>
    <cellStyle name="SAPBEXHLevel2X 4 6" xfId="15588"/>
    <cellStyle name="SAPBEXHLevel2X 4 7" xfId="18803"/>
    <cellStyle name="SAPBEXHLevel2X 4 8" xfId="20284"/>
    <cellStyle name="SAPBEXHLevel2X 4 9" xfId="23335"/>
    <cellStyle name="SAPBEXHLevel2X 40" xfId="4615"/>
    <cellStyle name="SAPBEXHLevel2X 40 2" xfId="7153"/>
    <cellStyle name="SAPBEXHLevel2X 40 3" xfId="9041"/>
    <cellStyle name="SAPBEXHLevel2X 40 4" xfId="12299"/>
    <cellStyle name="SAPBEXHLevel2X 40 5" xfId="14647"/>
    <cellStyle name="SAPBEXHLevel2X 40 6" xfId="16739"/>
    <cellStyle name="SAPBEXHLevel2X 40 7" xfId="19343"/>
    <cellStyle name="SAPBEXHLevel2X 40 8" xfId="21435"/>
    <cellStyle name="SAPBEXHLevel2X 40 9" xfId="23838"/>
    <cellStyle name="SAPBEXHLevel2X 41" xfId="4658"/>
    <cellStyle name="SAPBEXHLevel2X 41 2" xfId="7196"/>
    <cellStyle name="SAPBEXHLevel2X 41 3" xfId="8955"/>
    <cellStyle name="SAPBEXHLevel2X 41 4" xfId="12278"/>
    <cellStyle name="SAPBEXHLevel2X 41 5" xfId="13483"/>
    <cellStyle name="SAPBEXHLevel2X 41 6" xfId="16003"/>
    <cellStyle name="SAPBEXHLevel2X 41 7" xfId="18179"/>
    <cellStyle name="SAPBEXHLevel2X 41 8" xfId="20699"/>
    <cellStyle name="SAPBEXHLevel2X 41 9" xfId="22765"/>
    <cellStyle name="SAPBEXHLevel2X 42" xfId="4700"/>
    <cellStyle name="SAPBEXHLevel2X 42 2" xfId="7238"/>
    <cellStyle name="SAPBEXHLevel2X 42 3" xfId="9398"/>
    <cellStyle name="SAPBEXHLevel2X 42 4" xfId="10939"/>
    <cellStyle name="SAPBEXHLevel2X 42 5" xfId="14901"/>
    <cellStyle name="SAPBEXHLevel2X 42 6" xfId="15170"/>
    <cellStyle name="SAPBEXHLevel2X 42 7" xfId="19597"/>
    <cellStyle name="SAPBEXHLevel2X 42 8" xfId="19866"/>
    <cellStyle name="SAPBEXHLevel2X 42 9" xfId="24066"/>
    <cellStyle name="SAPBEXHLevel2X 43" xfId="4743"/>
    <cellStyle name="SAPBEXHLevel2X 43 2" xfId="7281"/>
    <cellStyle name="SAPBEXHLevel2X 43 3" xfId="8879"/>
    <cellStyle name="SAPBEXHLevel2X 43 4" xfId="11808"/>
    <cellStyle name="SAPBEXHLevel2X 43 5" xfId="14265"/>
    <cellStyle name="SAPBEXHLevel2X 43 6" xfId="15907"/>
    <cellStyle name="SAPBEXHLevel2X 43 7" xfId="18961"/>
    <cellStyle name="SAPBEXHLevel2X 43 8" xfId="20603"/>
    <cellStyle name="SAPBEXHLevel2X 43 9" xfId="23483"/>
    <cellStyle name="SAPBEXHLevel2X 44" xfId="4738"/>
    <cellStyle name="SAPBEXHLevel2X 44 2" xfId="7276"/>
    <cellStyle name="SAPBEXHLevel2X 44 3" xfId="7712"/>
    <cellStyle name="SAPBEXHLevel2X 44 4" xfId="11673"/>
    <cellStyle name="SAPBEXHLevel2X 44 5" xfId="14120"/>
    <cellStyle name="SAPBEXHLevel2X 44 6" xfId="16222"/>
    <cellStyle name="SAPBEXHLevel2X 44 7" xfId="18816"/>
    <cellStyle name="SAPBEXHLevel2X 44 8" xfId="20918"/>
    <cellStyle name="SAPBEXHLevel2X 44 9" xfId="23347"/>
    <cellStyle name="SAPBEXHLevel2X 45" xfId="4805"/>
    <cellStyle name="SAPBEXHLevel2X 45 2" xfId="7343"/>
    <cellStyle name="SAPBEXHLevel2X 45 3" xfId="9582"/>
    <cellStyle name="SAPBEXHLevel2X 45 4" xfId="9766"/>
    <cellStyle name="SAPBEXHLevel2X 45 5" xfId="12521"/>
    <cellStyle name="SAPBEXHLevel2X 45 6" xfId="15607"/>
    <cellStyle name="SAPBEXHLevel2X 45 7" xfId="17217"/>
    <cellStyle name="SAPBEXHLevel2X 45 8" xfId="20303"/>
    <cellStyle name="SAPBEXHLevel2X 45 9" xfId="21888"/>
    <cellStyle name="SAPBEXHLevel2X 46" xfId="4848"/>
    <cellStyle name="SAPBEXHLevel2X 46 2" xfId="7386"/>
    <cellStyle name="SAPBEXHLevel2X 46 3" xfId="9755"/>
    <cellStyle name="SAPBEXHLevel2X 46 4" xfId="10764"/>
    <cellStyle name="SAPBEXHLevel2X 46 5" xfId="13119"/>
    <cellStyle name="SAPBEXHLevel2X 46 6" xfId="16956"/>
    <cellStyle name="SAPBEXHLevel2X 46 7" xfId="17815"/>
    <cellStyle name="SAPBEXHLevel2X 46 8" xfId="21652"/>
    <cellStyle name="SAPBEXHLevel2X 46 9" xfId="22436"/>
    <cellStyle name="SAPBEXHLevel2X 47" xfId="4877"/>
    <cellStyle name="SAPBEXHLevel2X 47 2" xfId="7415"/>
    <cellStyle name="SAPBEXHLevel2X 47 3" xfId="9238"/>
    <cellStyle name="SAPBEXHLevel2X 47 4" xfId="11410"/>
    <cellStyle name="SAPBEXHLevel2X 47 5" xfId="13826"/>
    <cellStyle name="SAPBEXHLevel2X 47 6" xfId="16181"/>
    <cellStyle name="SAPBEXHLevel2X 47 7" xfId="18522"/>
    <cellStyle name="SAPBEXHLevel2X 47 8" xfId="20877"/>
    <cellStyle name="SAPBEXHLevel2X 47 9" xfId="23084"/>
    <cellStyle name="SAPBEXHLevel2X 48" xfId="4929"/>
    <cellStyle name="SAPBEXHLevel2X 48 2" xfId="7467"/>
    <cellStyle name="SAPBEXHLevel2X 48 3" xfId="7932"/>
    <cellStyle name="SAPBEXHLevel2X 48 4" xfId="8319"/>
    <cellStyle name="SAPBEXHLevel2X 48 5" xfId="12539"/>
    <cellStyle name="SAPBEXHLevel2X 48 6" xfId="16131"/>
    <cellStyle name="SAPBEXHLevel2X 48 7" xfId="17235"/>
    <cellStyle name="SAPBEXHLevel2X 48 8" xfId="20827"/>
    <cellStyle name="SAPBEXHLevel2X 48 9" xfId="21903"/>
    <cellStyle name="SAPBEXHLevel2X 49" xfId="4968"/>
    <cellStyle name="SAPBEXHLevel2X 49 2" xfId="7506"/>
    <cellStyle name="SAPBEXHLevel2X 49 3" xfId="8103"/>
    <cellStyle name="SAPBEXHLevel2X 49 4" xfId="11201"/>
    <cellStyle name="SAPBEXHLevel2X 49 5" xfId="13602"/>
    <cellStyle name="SAPBEXHLevel2X 49 6" xfId="16119"/>
    <cellStyle name="SAPBEXHLevel2X 49 7" xfId="18298"/>
    <cellStyle name="SAPBEXHLevel2X 49 8" xfId="20815"/>
    <cellStyle name="SAPBEXHLevel2X 49 9" xfId="22876"/>
    <cellStyle name="SAPBEXHLevel2X 5" xfId="3217"/>
    <cellStyle name="SAPBEXHLevel2X 5 2" xfId="5755"/>
    <cellStyle name="SAPBEXHLevel2X 5 3" xfId="8933"/>
    <cellStyle name="SAPBEXHLevel2X 5 4" xfId="11177"/>
    <cellStyle name="SAPBEXHLevel2X 5 5" xfId="13574"/>
    <cellStyle name="SAPBEXHLevel2X 5 6" xfId="15363"/>
    <cellStyle name="SAPBEXHLevel2X 5 7" xfId="18270"/>
    <cellStyle name="SAPBEXHLevel2X 5 8" xfId="20059"/>
    <cellStyle name="SAPBEXHLevel2X 5 9" xfId="22850"/>
    <cellStyle name="SAPBEXHLevel2X 50" xfId="5006"/>
    <cellStyle name="SAPBEXHLevel2X 50 2" xfId="7544"/>
    <cellStyle name="SAPBEXHLevel2X 50 3" xfId="8869"/>
    <cellStyle name="SAPBEXHLevel2X 50 4" xfId="11687"/>
    <cellStyle name="SAPBEXHLevel2X 50 5" xfId="14135"/>
    <cellStyle name="SAPBEXHLevel2X 50 6" xfId="16021"/>
    <cellStyle name="SAPBEXHLevel2X 50 7" xfId="18831"/>
    <cellStyle name="SAPBEXHLevel2X 50 8" xfId="20717"/>
    <cellStyle name="SAPBEXHLevel2X 50 9" xfId="23361"/>
    <cellStyle name="SAPBEXHLevel2X 51" xfId="5043"/>
    <cellStyle name="SAPBEXHLevel2X 51 2" xfId="7581"/>
    <cellStyle name="SAPBEXHLevel2X 51 3" xfId="8766"/>
    <cellStyle name="SAPBEXHLevel2X 51 4" xfId="10557"/>
    <cellStyle name="SAPBEXHLevel2X 51 5" xfId="12900"/>
    <cellStyle name="SAPBEXHLevel2X 51 6" xfId="16153"/>
    <cellStyle name="SAPBEXHLevel2X 51 7" xfId="17596"/>
    <cellStyle name="SAPBEXHLevel2X 51 8" xfId="20849"/>
    <cellStyle name="SAPBEXHLevel2X 51 9" xfId="22228"/>
    <cellStyle name="SAPBEXHLevel2X 52" xfId="5073"/>
    <cellStyle name="SAPBEXHLevel2X 52 2" xfId="7611"/>
    <cellStyle name="SAPBEXHLevel2X 52 3" xfId="10021"/>
    <cellStyle name="SAPBEXHLevel2X 52 4" xfId="12079"/>
    <cellStyle name="SAPBEXHLevel2X 52 5" xfId="14559"/>
    <cellStyle name="SAPBEXHLevel2X 52 6" xfId="15412"/>
    <cellStyle name="SAPBEXHLevel2X 52 7" xfId="19255"/>
    <cellStyle name="SAPBEXHLevel2X 52 8" xfId="20108"/>
    <cellStyle name="SAPBEXHLevel2X 52 9" xfId="23751"/>
    <cellStyle name="SAPBEXHLevel2X 53" xfId="5099"/>
    <cellStyle name="SAPBEXHLevel2X 53 2" xfId="7637"/>
    <cellStyle name="SAPBEXHLevel2X 53 3" xfId="9403"/>
    <cellStyle name="SAPBEXHLevel2X 53 4" xfId="11455"/>
    <cellStyle name="SAPBEXHLevel2X 53 5" xfId="13876"/>
    <cellStyle name="SAPBEXHLevel2X 53 6" xfId="16157"/>
    <cellStyle name="SAPBEXHLevel2X 53 7" xfId="18572"/>
    <cellStyle name="SAPBEXHLevel2X 53 8" xfId="20853"/>
    <cellStyle name="SAPBEXHLevel2X 53 9" xfId="23130"/>
    <cellStyle name="SAPBEXHLevel2X 54" xfId="5147"/>
    <cellStyle name="SAPBEXHLevel2X 54 2" xfId="7685"/>
    <cellStyle name="SAPBEXHLevel2X 54 3" xfId="8979"/>
    <cellStyle name="SAPBEXHLevel2X 54 4" xfId="12239"/>
    <cellStyle name="SAPBEXHLevel2X 54 5" xfId="14601"/>
    <cellStyle name="SAPBEXHLevel2X 54 6" xfId="15679"/>
    <cellStyle name="SAPBEXHLevel2X 54 7" xfId="19297"/>
    <cellStyle name="SAPBEXHLevel2X 54 8" xfId="20375"/>
    <cellStyle name="SAPBEXHLevel2X 54 9" xfId="23793"/>
    <cellStyle name="SAPBEXHLevel2X 55" xfId="5216"/>
    <cellStyle name="SAPBEXHLevel2X 55 2" xfId="7755"/>
    <cellStyle name="SAPBEXHLevel2X 55 3" xfId="9489"/>
    <cellStyle name="SAPBEXHLevel2X 55 4" xfId="11108"/>
    <cellStyle name="SAPBEXHLevel2X 55 5" xfId="13502"/>
    <cellStyle name="SAPBEXHLevel2X 55 6" xfId="15137"/>
    <cellStyle name="SAPBEXHLevel2X 55 7" xfId="18198"/>
    <cellStyle name="SAPBEXHLevel2X 55 8" xfId="19833"/>
    <cellStyle name="SAPBEXHLevel2X 55 9" xfId="22781"/>
    <cellStyle name="SAPBEXHLevel2X 56" xfId="5254"/>
    <cellStyle name="SAPBEXHLevel2X 56 2" xfId="8957"/>
    <cellStyle name="SAPBEXHLevel2X 56 3" xfId="11831"/>
    <cellStyle name="SAPBEXHLevel2X 56 4" xfId="14289"/>
    <cellStyle name="SAPBEXHLevel2X 56 5" xfId="15332"/>
    <cellStyle name="SAPBEXHLevel2X 56 6" xfId="18985"/>
    <cellStyle name="SAPBEXHLevel2X 56 7" xfId="20028"/>
    <cellStyle name="SAPBEXHLevel2X 56 8" xfId="23506"/>
    <cellStyle name="SAPBEXHLevel2X 57" xfId="5447"/>
    <cellStyle name="SAPBEXHLevel2X 58" xfId="10248"/>
    <cellStyle name="SAPBEXHLevel2X 59" xfId="12556"/>
    <cellStyle name="SAPBEXHLevel2X 6" xfId="3260"/>
    <cellStyle name="SAPBEXHLevel2X 6 2" xfId="5798"/>
    <cellStyle name="SAPBEXHLevel2X 6 3" xfId="8771"/>
    <cellStyle name="SAPBEXHLevel2X 6 4" xfId="12036"/>
    <cellStyle name="SAPBEXHLevel2X 6 5" xfId="14518"/>
    <cellStyle name="SAPBEXHLevel2X 6 6" xfId="13407"/>
    <cellStyle name="SAPBEXHLevel2X 6 7" xfId="19214"/>
    <cellStyle name="SAPBEXHLevel2X 6 8" xfId="18103"/>
    <cellStyle name="SAPBEXHLevel2X 6 9" xfId="23711"/>
    <cellStyle name="SAPBEXHLevel2X 60" xfId="15505"/>
    <cellStyle name="SAPBEXHLevel2X 61" xfId="17252"/>
    <cellStyle name="SAPBEXHLevel2X 62" xfId="20201"/>
    <cellStyle name="SAPBEXHLevel2X 63" xfId="21917"/>
    <cellStyle name="SAPBEXHLevel2X 7" xfId="3303"/>
    <cellStyle name="SAPBEXHLevel2X 7 2" xfId="5841"/>
    <cellStyle name="SAPBEXHLevel2X 7 3" xfId="10045"/>
    <cellStyle name="SAPBEXHLevel2X 7 4" xfId="11745"/>
    <cellStyle name="SAPBEXHLevel2X 7 5" xfId="14196"/>
    <cellStyle name="SAPBEXHLevel2X 7 6" xfId="16496"/>
    <cellStyle name="SAPBEXHLevel2X 7 7" xfId="18892"/>
    <cellStyle name="SAPBEXHLevel2X 7 8" xfId="21192"/>
    <cellStyle name="SAPBEXHLevel2X 7 9" xfId="23419"/>
    <cellStyle name="SAPBEXHLevel2X 8" xfId="3346"/>
    <cellStyle name="SAPBEXHLevel2X 8 2" xfId="5884"/>
    <cellStyle name="SAPBEXHLevel2X 8 3" xfId="8135"/>
    <cellStyle name="SAPBEXHLevel2X 8 4" xfId="12074"/>
    <cellStyle name="SAPBEXHLevel2X 8 5" xfId="14554"/>
    <cellStyle name="SAPBEXHLevel2X 8 6" xfId="15228"/>
    <cellStyle name="SAPBEXHLevel2X 8 7" xfId="19250"/>
    <cellStyle name="SAPBEXHLevel2X 8 8" xfId="19924"/>
    <cellStyle name="SAPBEXHLevel2X 8 9" xfId="23746"/>
    <cellStyle name="SAPBEXHLevel2X 9" xfId="3389"/>
    <cellStyle name="SAPBEXHLevel2X 9 2" xfId="5927"/>
    <cellStyle name="SAPBEXHLevel2X 9 3" xfId="9418"/>
    <cellStyle name="SAPBEXHLevel2X 9 4" xfId="10864"/>
    <cellStyle name="SAPBEXHLevel2X 9 5" xfId="13229"/>
    <cellStyle name="SAPBEXHLevel2X 9 6" xfId="15313"/>
    <cellStyle name="SAPBEXHLevel2X 9 7" xfId="17925"/>
    <cellStyle name="SAPBEXHLevel2X 9 8" xfId="20009"/>
    <cellStyle name="SAPBEXHLevel2X 9 9" xfId="22535"/>
    <cellStyle name="SAPBEXHLevel3" xfId="2967"/>
    <cellStyle name="SAPBEXHLevel3 10" xfId="3433"/>
    <cellStyle name="SAPBEXHLevel3 10 2" xfId="5971"/>
    <cellStyle name="SAPBEXHLevel3 10 3" xfId="8789"/>
    <cellStyle name="SAPBEXHLevel3 10 4" xfId="11722"/>
    <cellStyle name="SAPBEXHLevel3 10 5" xfId="14173"/>
    <cellStyle name="SAPBEXHLevel3 10 6" xfId="14993"/>
    <cellStyle name="SAPBEXHLevel3 10 7" xfId="18869"/>
    <cellStyle name="SAPBEXHLevel3 10 8" xfId="19689"/>
    <cellStyle name="SAPBEXHLevel3 10 9" xfId="23396"/>
    <cellStyle name="SAPBEXHLevel3 11" xfId="3503"/>
    <cellStyle name="SAPBEXHLevel3 11 2" xfId="6041"/>
    <cellStyle name="SAPBEXHLevel3 11 3" xfId="9531"/>
    <cellStyle name="SAPBEXHLevel3 11 4" xfId="10532"/>
    <cellStyle name="SAPBEXHLevel3 11 5" xfId="12875"/>
    <cellStyle name="SAPBEXHLevel3 11 6" xfId="16043"/>
    <cellStyle name="SAPBEXHLevel3 11 7" xfId="17571"/>
    <cellStyle name="SAPBEXHLevel3 11 8" xfId="20739"/>
    <cellStyle name="SAPBEXHLevel3 11 9" xfId="22203"/>
    <cellStyle name="SAPBEXHLevel3 12" xfId="3519"/>
    <cellStyle name="SAPBEXHLevel3 12 2" xfId="6057"/>
    <cellStyle name="SAPBEXHLevel3 12 3" xfId="8192"/>
    <cellStyle name="SAPBEXHLevel3 12 4" xfId="11767"/>
    <cellStyle name="SAPBEXHLevel3 12 5" xfId="14219"/>
    <cellStyle name="SAPBEXHLevel3 12 6" xfId="15613"/>
    <cellStyle name="SAPBEXHLevel3 12 7" xfId="18915"/>
    <cellStyle name="SAPBEXHLevel3 12 8" xfId="20309"/>
    <cellStyle name="SAPBEXHLevel3 12 9" xfId="23441"/>
    <cellStyle name="SAPBEXHLevel3 13" xfId="3609"/>
    <cellStyle name="SAPBEXHLevel3 13 2" xfId="6147"/>
    <cellStyle name="SAPBEXHLevel3 13 3" xfId="9078"/>
    <cellStyle name="SAPBEXHLevel3 13 4" xfId="12060"/>
    <cellStyle name="SAPBEXHLevel3 13 5" xfId="14540"/>
    <cellStyle name="SAPBEXHLevel3 13 6" xfId="14229"/>
    <cellStyle name="SAPBEXHLevel3 13 7" xfId="19236"/>
    <cellStyle name="SAPBEXHLevel3 13 8" xfId="18925"/>
    <cellStyle name="SAPBEXHLevel3 13 9" xfId="23732"/>
    <cellStyle name="SAPBEXHLevel3 14" xfId="3631"/>
    <cellStyle name="SAPBEXHLevel3 14 2" xfId="6169"/>
    <cellStyle name="SAPBEXHLevel3 14 3" xfId="9281"/>
    <cellStyle name="SAPBEXHLevel3 14 4" xfId="10378"/>
    <cellStyle name="SAPBEXHLevel3 14 5" xfId="12700"/>
    <cellStyle name="SAPBEXHLevel3 14 6" xfId="16395"/>
    <cellStyle name="SAPBEXHLevel3 14 7" xfId="17396"/>
    <cellStyle name="SAPBEXHLevel3 14 8" xfId="21091"/>
    <cellStyle name="SAPBEXHLevel3 14 9" xfId="22049"/>
    <cellStyle name="SAPBEXHLevel3 15" xfId="3670"/>
    <cellStyle name="SAPBEXHLevel3 15 2" xfId="6208"/>
    <cellStyle name="SAPBEXHLevel3 15 3" xfId="9835"/>
    <cellStyle name="SAPBEXHLevel3 15 4" xfId="11945"/>
    <cellStyle name="SAPBEXHLevel3 15 5" xfId="14418"/>
    <cellStyle name="SAPBEXHLevel3 15 6" xfId="15272"/>
    <cellStyle name="SAPBEXHLevel3 15 7" xfId="19114"/>
    <cellStyle name="SAPBEXHLevel3 15 8" xfId="19968"/>
    <cellStyle name="SAPBEXHLevel3 15 9" xfId="23620"/>
    <cellStyle name="SAPBEXHLevel3 16" xfId="3732"/>
    <cellStyle name="SAPBEXHLevel3 16 2" xfId="6270"/>
    <cellStyle name="SAPBEXHLevel3 16 3" xfId="9565"/>
    <cellStyle name="SAPBEXHLevel3 16 4" xfId="12175"/>
    <cellStyle name="SAPBEXHLevel3 16 5" xfId="12323"/>
    <cellStyle name="SAPBEXHLevel3 16 6" xfId="13174"/>
    <cellStyle name="SAPBEXHLevel3 16 7" xfId="17019"/>
    <cellStyle name="SAPBEXHLevel3 16 8" xfId="17870"/>
    <cellStyle name="SAPBEXHLevel3 16 9" xfId="21713"/>
    <cellStyle name="SAPBEXHLevel3 17" xfId="3822"/>
    <cellStyle name="SAPBEXHLevel3 17 2" xfId="6360"/>
    <cellStyle name="SAPBEXHLevel3 17 3" xfId="8567"/>
    <cellStyle name="SAPBEXHLevel3 17 4" xfId="11971"/>
    <cellStyle name="SAPBEXHLevel3 17 5" xfId="14448"/>
    <cellStyle name="SAPBEXHLevel3 17 6" xfId="16998"/>
    <cellStyle name="SAPBEXHLevel3 17 7" xfId="19144"/>
    <cellStyle name="SAPBEXHLevel3 17 8" xfId="21694"/>
    <cellStyle name="SAPBEXHLevel3 17 9" xfId="23646"/>
    <cellStyle name="SAPBEXHLevel3 18" xfId="3844"/>
    <cellStyle name="SAPBEXHLevel3 18 2" xfId="6382"/>
    <cellStyle name="SAPBEXHLevel3 18 3" xfId="8224"/>
    <cellStyle name="SAPBEXHLevel3 18 4" xfId="10765"/>
    <cellStyle name="SAPBEXHLevel3 18 5" xfId="13120"/>
    <cellStyle name="SAPBEXHLevel3 18 6" xfId="15602"/>
    <cellStyle name="SAPBEXHLevel3 18 7" xfId="17816"/>
    <cellStyle name="SAPBEXHLevel3 18 8" xfId="20298"/>
    <cellStyle name="SAPBEXHLevel3 18 9" xfId="22437"/>
    <cellStyle name="SAPBEXHLevel3 19" xfId="3910"/>
    <cellStyle name="SAPBEXHLevel3 19 2" xfId="6448"/>
    <cellStyle name="SAPBEXHLevel3 19 3" xfId="8764"/>
    <cellStyle name="SAPBEXHLevel3 19 4" xfId="10540"/>
    <cellStyle name="SAPBEXHLevel3 19 5" xfId="12883"/>
    <cellStyle name="SAPBEXHLevel3 19 6" xfId="15440"/>
    <cellStyle name="SAPBEXHLevel3 19 7" xfId="17579"/>
    <cellStyle name="SAPBEXHLevel3 19 8" xfId="20136"/>
    <cellStyle name="SAPBEXHLevel3 19 9" xfId="22211"/>
    <cellStyle name="SAPBEXHLevel3 2" xfId="3086"/>
    <cellStyle name="SAPBEXHLevel3 2 2" xfId="5624"/>
    <cellStyle name="SAPBEXHLevel3 2 3" xfId="9073"/>
    <cellStyle name="SAPBEXHLevel3 2 4" xfId="11662"/>
    <cellStyle name="SAPBEXHLevel3 2 5" xfId="14109"/>
    <cellStyle name="SAPBEXHLevel3 2 6" xfId="12482"/>
    <cellStyle name="SAPBEXHLevel3 2 7" xfId="18805"/>
    <cellStyle name="SAPBEXHLevel3 2 8" xfId="17178"/>
    <cellStyle name="SAPBEXHLevel3 2 9" xfId="23337"/>
    <cellStyle name="SAPBEXHLevel3 20" xfId="3953"/>
    <cellStyle name="SAPBEXHLevel3 20 2" xfId="6491"/>
    <cellStyle name="SAPBEXHLevel3 20 3" xfId="8354"/>
    <cellStyle name="SAPBEXHLevel3 20 4" xfId="10453"/>
    <cellStyle name="SAPBEXHLevel3 20 5" xfId="12784"/>
    <cellStyle name="SAPBEXHLevel3 20 6" xfId="15449"/>
    <cellStyle name="SAPBEXHLevel3 20 7" xfId="17480"/>
    <cellStyle name="SAPBEXHLevel3 20 8" xfId="20145"/>
    <cellStyle name="SAPBEXHLevel3 20 9" xfId="22124"/>
    <cellStyle name="SAPBEXHLevel3 21" xfId="3992"/>
    <cellStyle name="SAPBEXHLevel3 21 2" xfId="6530"/>
    <cellStyle name="SAPBEXHLevel3 21 3" xfId="9955"/>
    <cellStyle name="SAPBEXHLevel3 21 4" xfId="10274"/>
    <cellStyle name="SAPBEXHLevel3 21 5" xfId="13922"/>
    <cellStyle name="SAPBEXHLevel3 21 6" xfId="16341"/>
    <cellStyle name="SAPBEXHLevel3 21 7" xfId="18618"/>
    <cellStyle name="SAPBEXHLevel3 21 8" xfId="21037"/>
    <cellStyle name="SAPBEXHLevel3 21 9" xfId="23170"/>
    <cellStyle name="SAPBEXHLevel3 22" xfId="4085"/>
    <cellStyle name="SAPBEXHLevel3 22 2" xfId="6623"/>
    <cellStyle name="SAPBEXHLevel3 22 3" xfId="8081"/>
    <cellStyle name="SAPBEXHLevel3 22 4" xfId="11983"/>
    <cellStyle name="SAPBEXHLevel3 22 5" xfId="14461"/>
    <cellStyle name="SAPBEXHLevel3 22 6" xfId="14975"/>
    <cellStyle name="SAPBEXHLevel3 22 7" xfId="19157"/>
    <cellStyle name="SAPBEXHLevel3 22 8" xfId="19671"/>
    <cellStyle name="SAPBEXHLevel3 22 9" xfId="23658"/>
    <cellStyle name="SAPBEXHLevel3 23" xfId="4101"/>
    <cellStyle name="SAPBEXHLevel3 23 2" xfId="6639"/>
    <cellStyle name="SAPBEXHLevel3 23 3" xfId="9724"/>
    <cellStyle name="SAPBEXHLevel3 23 4" xfId="9434"/>
    <cellStyle name="SAPBEXHLevel3 23 5" xfId="12385"/>
    <cellStyle name="SAPBEXHLevel3 23 6" xfId="16123"/>
    <cellStyle name="SAPBEXHLevel3 23 7" xfId="17081"/>
    <cellStyle name="SAPBEXHLevel3 23 8" xfId="20819"/>
    <cellStyle name="SAPBEXHLevel3 23 9" xfId="21770"/>
    <cellStyle name="SAPBEXHLevel3 24" xfId="4144"/>
    <cellStyle name="SAPBEXHLevel3 24 2" xfId="6682"/>
    <cellStyle name="SAPBEXHLevel3 24 3" xfId="5523"/>
    <cellStyle name="SAPBEXHLevel3 24 4" xfId="11981"/>
    <cellStyle name="SAPBEXHLevel3 24 5" xfId="14459"/>
    <cellStyle name="SAPBEXHLevel3 24 6" xfId="15862"/>
    <cellStyle name="SAPBEXHLevel3 24 7" xfId="19155"/>
    <cellStyle name="SAPBEXHLevel3 24 8" xfId="20558"/>
    <cellStyle name="SAPBEXHLevel3 24 9" xfId="23656"/>
    <cellStyle name="SAPBEXHLevel3 25" xfId="4187"/>
    <cellStyle name="SAPBEXHLevel3 25 2" xfId="6725"/>
    <cellStyle name="SAPBEXHLevel3 25 3" xfId="10235"/>
    <cellStyle name="SAPBEXHLevel3 25 4" xfId="12091"/>
    <cellStyle name="SAPBEXHLevel3 25 5" xfId="14571"/>
    <cellStyle name="SAPBEXHLevel3 25 6" xfId="15973"/>
    <cellStyle name="SAPBEXHLevel3 25 7" xfId="19267"/>
    <cellStyle name="SAPBEXHLevel3 25 8" xfId="20669"/>
    <cellStyle name="SAPBEXHLevel3 25 9" xfId="23763"/>
    <cellStyle name="SAPBEXHLevel3 26" xfId="4229"/>
    <cellStyle name="SAPBEXHLevel3 26 2" xfId="6767"/>
    <cellStyle name="SAPBEXHLevel3 26 3" xfId="7953"/>
    <cellStyle name="SAPBEXHLevel3 26 4" xfId="11232"/>
    <cellStyle name="SAPBEXHLevel3 26 5" xfId="13637"/>
    <cellStyle name="SAPBEXHLevel3 26 6" xfId="16432"/>
    <cellStyle name="SAPBEXHLevel3 26 7" xfId="18333"/>
    <cellStyle name="SAPBEXHLevel3 26 8" xfId="21128"/>
    <cellStyle name="SAPBEXHLevel3 26 9" xfId="22906"/>
    <cellStyle name="SAPBEXHLevel3 27" xfId="4272"/>
    <cellStyle name="SAPBEXHLevel3 27 2" xfId="6810"/>
    <cellStyle name="SAPBEXHLevel3 27 3" xfId="8328"/>
    <cellStyle name="SAPBEXHLevel3 27 4" xfId="11570"/>
    <cellStyle name="SAPBEXHLevel3 27 5" xfId="14007"/>
    <cellStyle name="SAPBEXHLevel3 27 6" xfId="16476"/>
    <cellStyle name="SAPBEXHLevel3 27 7" xfId="18703"/>
    <cellStyle name="SAPBEXHLevel3 27 8" xfId="21172"/>
    <cellStyle name="SAPBEXHLevel3 27 9" xfId="23244"/>
    <cellStyle name="SAPBEXHLevel3 28" xfId="4315"/>
    <cellStyle name="SAPBEXHLevel3 28 2" xfId="6853"/>
    <cellStyle name="SAPBEXHLevel3 28 3" xfId="9557"/>
    <cellStyle name="SAPBEXHLevel3 28 4" xfId="10333"/>
    <cellStyle name="SAPBEXHLevel3 28 5" xfId="12652"/>
    <cellStyle name="SAPBEXHLevel3 28 6" xfId="15599"/>
    <cellStyle name="SAPBEXHLevel3 28 7" xfId="17348"/>
    <cellStyle name="SAPBEXHLevel3 28 8" xfId="20295"/>
    <cellStyle name="SAPBEXHLevel3 28 9" xfId="22004"/>
    <cellStyle name="SAPBEXHLevel3 29" xfId="4358"/>
    <cellStyle name="SAPBEXHLevel3 29 2" xfId="6896"/>
    <cellStyle name="SAPBEXHLevel3 29 3" xfId="9177"/>
    <cellStyle name="SAPBEXHLevel3 29 4" xfId="11179"/>
    <cellStyle name="SAPBEXHLevel3 29 5" xfId="13577"/>
    <cellStyle name="SAPBEXHLevel3 29 6" xfId="15064"/>
    <cellStyle name="SAPBEXHLevel3 29 7" xfId="18273"/>
    <cellStyle name="SAPBEXHLevel3 29 8" xfId="19760"/>
    <cellStyle name="SAPBEXHLevel3 29 9" xfId="22852"/>
    <cellStyle name="SAPBEXHLevel3 3" xfId="3132"/>
    <cellStyle name="SAPBEXHLevel3 3 2" xfId="5670"/>
    <cellStyle name="SAPBEXHLevel3 3 3" xfId="8972"/>
    <cellStyle name="SAPBEXHLevel3 3 4" xfId="10014"/>
    <cellStyle name="SAPBEXHLevel3 3 5" xfId="14913"/>
    <cellStyle name="SAPBEXHLevel3 3 6" xfId="15686"/>
    <cellStyle name="SAPBEXHLevel3 3 7" xfId="19609"/>
    <cellStyle name="SAPBEXHLevel3 3 8" xfId="20382"/>
    <cellStyle name="SAPBEXHLevel3 3 9" xfId="24077"/>
    <cellStyle name="SAPBEXHLevel3 30" xfId="4401"/>
    <cellStyle name="SAPBEXHLevel3 30 2" xfId="6939"/>
    <cellStyle name="SAPBEXHLevel3 30 3" xfId="9204"/>
    <cellStyle name="SAPBEXHLevel3 30 4" xfId="10747"/>
    <cellStyle name="SAPBEXHLevel3 30 5" xfId="12655"/>
    <cellStyle name="SAPBEXHLevel3 30 6" xfId="16154"/>
    <cellStyle name="SAPBEXHLevel3 30 7" xfId="17351"/>
    <cellStyle name="SAPBEXHLevel3 30 8" xfId="20850"/>
    <cellStyle name="SAPBEXHLevel3 30 9" xfId="22007"/>
    <cellStyle name="SAPBEXHLevel3 31" xfId="4444"/>
    <cellStyle name="SAPBEXHLevel3 31 2" xfId="6982"/>
    <cellStyle name="SAPBEXHLevel3 31 3" xfId="9377"/>
    <cellStyle name="SAPBEXHLevel3 31 4" xfId="11231"/>
    <cellStyle name="SAPBEXHLevel3 31 5" xfId="13636"/>
    <cellStyle name="SAPBEXHLevel3 31 6" xfId="15365"/>
    <cellStyle name="SAPBEXHLevel3 31 7" xfId="18332"/>
    <cellStyle name="SAPBEXHLevel3 31 8" xfId="20061"/>
    <cellStyle name="SAPBEXHLevel3 31 9" xfId="22905"/>
    <cellStyle name="SAPBEXHLevel3 32" xfId="4514"/>
    <cellStyle name="SAPBEXHLevel3 32 2" xfId="7052"/>
    <cellStyle name="SAPBEXHLevel3 32 3" xfId="10115"/>
    <cellStyle name="SAPBEXHLevel3 32 4" xfId="11519"/>
    <cellStyle name="SAPBEXHLevel3 32 5" xfId="13947"/>
    <cellStyle name="SAPBEXHLevel3 32 6" xfId="16675"/>
    <cellStyle name="SAPBEXHLevel3 32 7" xfId="18643"/>
    <cellStyle name="SAPBEXHLevel3 32 8" xfId="21371"/>
    <cellStyle name="SAPBEXHLevel3 32 9" xfId="23193"/>
    <cellStyle name="SAPBEXHLevel3 33" xfId="4530"/>
    <cellStyle name="SAPBEXHLevel3 33 2" xfId="7068"/>
    <cellStyle name="SAPBEXHLevel3 33 3" xfId="9742"/>
    <cellStyle name="SAPBEXHLevel3 33 4" xfId="11738"/>
    <cellStyle name="SAPBEXHLevel3 33 5" xfId="14189"/>
    <cellStyle name="SAPBEXHLevel3 33 6" xfId="16158"/>
    <cellStyle name="SAPBEXHLevel3 33 7" xfId="18885"/>
    <cellStyle name="SAPBEXHLevel3 33 8" xfId="20854"/>
    <cellStyle name="SAPBEXHLevel3 33 9" xfId="23412"/>
    <cellStyle name="SAPBEXHLevel3 34" xfId="4573"/>
    <cellStyle name="SAPBEXHLevel3 34 2" xfId="7111"/>
    <cellStyle name="SAPBEXHLevel3 34 3" xfId="9343"/>
    <cellStyle name="SAPBEXHLevel3 34 4" xfId="11062"/>
    <cellStyle name="SAPBEXHLevel3 34 5" xfId="13129"/>
    <cellStyle name="SAPBEXHLevel3 34 6" xfId="15732"/>
    <cellStyle name="SAPBEXHLevel3 34 7" xfId="17825"/>
    <cellStyle name="SAPBEXHLevel3 34 8" xfId="20428"/>
    <cellStyle name="SAPBEXHLevel3 34 9" xfId="22446"/>
    <cellStyle name="SAPBEXHLevel3 35" xfId="4616"/>
    <cellStyle name="SAPBEXHLevel3 35 2" xfId="7154"/>
    <cellStyle name="SAPBEXHLevel3 35 3" xfId="9769"/>
    <cellStyle name="SAPBEXHLevel3 35 4" xfId="11596"/>
    <cellStyle name="SAPBEXHLevel3 35 5" xfId="14034"/>
    <cellStyle name="SAPBEXHLevel3 35 6" xfId="14832"/>
    <cellStyle name="SAPBEXHLevel3 35 7" xfId="18730"/>
    <cellStyle name="SAPBEXHLevel3 35 8" xfId="19528"/>
    <cellStyle name="SAPBEXHLevel3 35 9" xfId="23270"/>
    <cellStyle name="SAPBEXHLevel3 36" xfId="4659"/>
    <cellStyle name="SAPBEXHLevel3 36 2" xfId="7197"/>
    <cellStyle name="SAPBEXHLevel3 36 3" xfId="5512"/>
    <cellStyle name="SAPBEXHLevel3 36 4" xfId="11747"/>
    <cellStyle name="SAPBEXHLevel3 36 5" xfId="12754"/>
    <cellStyle name="SAPBEXHLevel3 36 6" xfId="15517"/>
    <cellStyle name="SAPBEXHLevel3 36 7" xfId="17450"/>
    <cellStyle name="SAPBEXHLevel3 36 8" xfId="20213"/>
    <cellStyle name="SAPBEXHLevel3 36 9" xfId="22099"/>
    <cellStyle name="SAPBEXHLevel3 37" xfId="4701"/>
    <cellStyle name="SAPBEXHLevel3 37 2" xfId="7239"/>
    <cellStyle name="SAPBEXHLevel3 37 3" xfId="8056"/>
    <cellStyle name="SAPBEXHLevel3 37 4" xfId="11072"/>
    <cellStyle name="SAPBEXHLevel3 37 5" xfId="13460"/>
    <cellStyle name="SAPBEXHLevel3 37 6" xfId="15089"/>
    <cellStyle name="SAPBEXHLevel3 37 7" xfId="18156"/>
    <cellStyle name="SAPBEXHLevel3 37 8" xfId="19785"/>
    <cellStyle name="SAPBEXHLevel3 37 9" xfId="22745"/>
    <cellStyle name="SAPBEXHLevel3 38" xfId="4740"/>
    <cellStyle name="SAPBEXHLevel3 38 2" xfId="7278"/>
    <cellStyle name="SAPBEXHLevel3 38 3" xfId="10026"/>
    <cellStyle name="SAPBEXHLevel3 38 4" xfId="10061"/>
    <cellStyle name="SAPBEXHLevel3 38 5" xfId="12471"/>
    <cellStyle name="SAPBEXHLevel3 38 6" xfId="16373"/>
    <cellStyle name="SAPBEXHLevel3 38 7" xfId="17167"/>
    <cellStyle name="SAPBEXHLevel3 38 8" xfId="21069"/>
    <cellStyle name="SAPBEXHLevel3 38 9" xfId="21846"/>
    <cellStyle name="SAPBEXHLevel3 39" xfId="4806"/>
    <cellStyle name="SAPBEXHLevel3 39 2" xfId="7344"/>
    <cellStyle name="SAPBEXHLevel3 39 3" xfId="9630"/>
    <cellStyle name="SAPBEXHLevel3 39 4" xfId="11400"/>
    <cellStyle name="SAPBEXHLevel3 39 5" xfId="13815"/>
    <cellStyle name="SAPBEXHLevel3 39 6" xfId="15422"/>
    <cellStyle name="SAPBEXHLevel3 39 7" xfId="18511"/>
    <cellStyle name="SAPBEXHLevel3 39 8" xfId="20118"/>
    <cellStyle name="SAPBEXHLevel3 39 9" xfId="23074"/>
    <cellStyle name="SAPBEXHLevel3 4" xfId="3175"/>
    <cellStyle name="SAPBEXHLevel3 4 2" xfId="5713"/>
    <cellStyle name="SAPBEXHLevel3 4 3" xfId="8121"/>
    <cellStyle name="SAPBEXHLevel3 4 4" xfId="12168"/>
    <cellStyle name="SAPBEXHLevel3 4 5" xfId="14651"/>
    <cellStyle name="SAPBEXHLevel3 4 6" xfId="15533"/>
    <cellStyle name="SAPBEXHLevel3 4 7" xfId="19347"/>
    <cellStyle name="SAPBEXHLevel3 4 8" xfId="20229"/>
    <cellStyle name="SAPBEXHLevel3 4 9" xfId="23842"/>
    <cellStyle name="SAPBEXHLevel3 40" xfId="4849"/>
    <cellStyle name="SAPBEXHLevel3 40 2" xfId="7387"/>
    <cellStyle name="SAPBEXHLevel3 40 3" xfId="8528"/>
    <cellStyle name="SAPBEXHLevel3 40 4" xfId="10389"/>
    <cellStyle name="SAPBEXHLevel3 40 5" xfId="12712"/>
    <cellStyle name="SAPBEXHLevel3 40 6" xfId="15923"/>
    <cellStyle name="SAPBEXHLevel3 40 7" xfId="17408"/>
    <cellStyle name="SAPBEXHLevel3 40 8" xfId="20619"/>
    <cellStyle name="SAPBEXHLevel3 40 9" xfId="22060"/>
    <cellStyle name="SAPBEXHLevel3 41" xfId="4914"/>
    <cellStyle name="SAPBEXHLevel3 41 2" xfId="7452"/>
    <cellStyle name="SAPBEXHLevel3 41 3" xfId="9516"/>
    <cellStyle name="SAPBEXHLevel3 41 4" xfId="12238"/>
    <cellStyle name="SAPBEXHLevel3 41 5" xfId="14505"/>
    <cellStyle name="SAPBEXHLevel3 41 6" xfId="15253"/>
    <cellStyle name="SAPBEXHLevel3 41 7" xfId="19201"/>
    <cellStyle name="SAPBEXHLevel3 41 8" xfId="19949"/>
    <cellStyle name="SAPBEXHLevel3 41 9" xfId="23700"/>
    <cellStyle name="SAPBEXHLevel3 42" xfId="4930"/>
    <cellStyle name="SAPBEXHLevel3 42 2" xfId="7468"/>
    <cellStyle name="SAPBEXHLevel3 42 3" xfId="9825"/>
    <cellStyle name="SAPBEXHLevel3 42 4" xfId="11114"/>
    <cellStyle name="SAPBEXHLevel3 42 5" xfId="12412"/>
    <cellStyle name="SAPBEXHLevel3 42 6" xfId="15594"/>
    <cellStyle name="SAPBEXHLevel3 42 7" xfId="17108"/>
    <cellStyle name="SAPBEXHLevel3 42 8" xfId="20290"/>
    <cellStyle name="SAPBEXHLevel3 42 9" xfId="21793"/>
    <cellStyle name="SAPBEXHLevel3 43" xfId="4969"/>
    <cellStyle name="SAPBEXHLevel3 43 2" xfId="7507"/>
    <cellStyle name="SAPBEXHLevel3 43 3" xfId="9226"/>
    <cellStyle name="SAPBEXHLevel3 43 4" xfId="11511"/>
    <cellStyle name="SAPBEXHLevel3 43 5" xfId="13938"/>
    <cellStyle name="SAPBEXHLevel3 43 6" xfId="15943"/>
    <cellStyle name="SAPBEXHLevel3 43 7" xfId="18634"/>
    <cellStyle name="SAPBEXHLevel3 43 8" xfId="20639"/>
    <cellStyle name="SAPBEXHLevel3 43 9" xfId="23185"/>
    <cellStyle name="SAPBEXHLevel3 44" xfId="5007"/>
    <cellStyle name="SAPBEXHLevel3 44 2" xfId="7545"/>
    <cellStyle name="SAPBEXHLevel3 44 3" xfId="9110"/>
    <cellStyle name="SAPBEXHLevel3 44 4" xfId="12203"/>
    <cellStyle name="SAPBEXHLevel3 44 5" xfId="12424"/>
    <cellStyle name="SAPBEXHLevel3 44 6" xfId="13261"/>
    <cellStyle name="SAPBEXHLevel3 44 7" xfId="17120"/>
    <cellStyle name="SAPBEXHLevel3 44 8" xfId="17957"/>
    <cellStyle name="SAPBEXHLevel3 44 9" xfId="21804"/>
    <cellStyle name="SAPBEXHLevel3 45" xfId="5044"/>
    <cellStyle name="SAPBEXHLevel3 45 2" xfId="7582"/>
    <cellStyle name="SAPBEXHLevel3 45 3" xfId="8623"/>
    <cellStyle name="SAPBEXHLevel3 45 4" xfId="11791"/>
    <cellStyle name="SAPBEXHLevel3 45 5" xfId="14248"/>
    <cellStyle name="SAPBEXHLevel3 45 6" xfId="16237"/>
    <cellStyle name="SAPBEXHLevel3 45 7" xfId="18944"/>
    <cellStyle name="SAPBEXHLevel3 45 8" xfId="20933"/>
    <cellStyle name="SAPBEXHLevel3 45 9" xfId="23466"/>
    <cellStyle name="SAPBEXHLevel3 46" xfId="5074"/>
    <cellStyle name="SAPBEXHLevel3 46 2" xfId="7612"/>
    <cellStyle name="SAPBEXHLevel3 46 3" xfId="8693"/>
    <cellStyle name="SAPBEXHLevel3 46 4" xfId="10722"/>
    <cellStyle name="SAPBEXHLevel3 46 5" xfId="13077"/>
    <cellStyle name="SAPBEXHLevel3 46 6" xfId="16521"/>
    <cellStyle name="SAPBEXHLevel3 46 7" xfId="17773"/>
    <cellStyle name="SAPBEXHLevel3 46 8" xfId="21217"/>
    <cellStyle name="SAPBEXHLevel3 46 9" xfId="22395"/>
    <cellStyle name="SAPBEXHLevel3 47" xfId="5100"/>
    <cellStyle name="SAPBEXHLevel3 47 2" xfId="7638"/>
    <cellStyle name="SAPBEXHLevel3 47 3" xfId="7653"/>
    <cellStyle name="SAPBEXHLevel3 47 4" xfId="12102"/>
    <cellStyle name="SAPBEXHLevel3 47 5" xfId="14735"/>
    <cellStyle name="SAPBEXHLevel3 47 6" xfId="16356"/>
    <cellStyle name="SAPBEXHLevel3 47 7" xfId="19431"/>
    <cellStyle name="SAPBEXHLevel3 47 8" xfId="21052"/>
    <cellStyle name="SAPBEXHLevel3 47 9" xfId="23921"/>
    <cellStyle name="SAPBEXHLevel3 48" xfId="5148"/>
    <cellStyle name="SAPBEXHLevel3 48 2" xfId="7686"/>
    <cellStyle name="SAPBEXHLevel3 48 3" xfId="8232"/>
    <cellStyle name="SAPBEXHLevel3 48 4" xfId="11359"/>
    <cellStyle name="SAPBEXHLevel3 48 5" xfId="13772"/>
    <cellStyle name="SAPBEXHLevel3 48 6" xfId="15643"/>
    <cellStyle name="SAPBEXHLevel3 48 7" xfId="18468"/>
    <cellStyle name="SAPBEXHLevel3 48 8" xfId="20339"/>
    <cellStyle name="SAPBEXHLevel3 48 9" xfId="23033"/>
    <cellStyle name="SAPBEXHLevel3 49" xfId="5217"/>
    <cellStyle name="SAPBEXHLevel3 49 2" xfId="7756"/>
    <cellStyle name="SAPBEXHLevel3 49 3" xfId="9958"/>
    <cellStyle name="SAPBEXHLevel3 49 4" xfId="10632"/>
    <cellStyle name="SAPBEXHLevel3 49 5" xfId="12981"/>
    <cellStyle name="SAPBEXHLevel3 49 6" xfId="16445"/>
    <cellStyle name="SAPBEXHLevel3 49 7" xfId="17677"/>
    <cellStyle name="SAPBEXHLevel3 49 8" xfId="21141"/>
    <cellStyle name="SAPBEXHLevel3 49 9" xfId="22305"/>
    <cellStyle name="SAPBEXHLevel3 5" xfId="3218"/>
    <cellStyle name="SAPBEXHLevel3 5 2" xfId="5756"/>
    <cellStyle name="SAPBEXHLevel3 5 3" xfId="7939"/>
    <cellStyle name="SAPBEXHLevel3 5 4" xfId="10894"/>
    <cellStyle name="SAPBEXHLevel3 5 5" xfId="13263"/>
    <cellStyle name="SAPBEXHLevel3 5 6" xfId="16772"/>
    <cellStyle name="SAPBEXHLevel3 5 7" xfId="17959"/>
    <cellStyle name="SAPBEXHLevel3 5 8" xfId="21468"/>
    <cellStyle name="SAPBEXHLevel3 5 9" xfId="22565"/>
    <cellStyle name="SAPBEXHLevel3 50" xfId="5255"/>
    <cellStyle name="SAPBEXHLevel3 50 2" xfId="5430"/>
    <cellStyle name="SAPBEXHLevel3 50 3" xfId="10312"/>
    <cellStyle name="SAPBEXHLevel3 50 4" xfId="12628"/>
    <cellStyle name="SAPBEXHLevel3 50 5" xfId="15926"/>
    <cellStyle name="SAPBEXHLevel3 50 6" xfId="17324"/>
    <cellStyle name="SAPBEXHLevel3 50 7" xfId="20622"/>
    <cellStyle name="SAPBEXHLevel3 50 8" xfId="21983"/>
    <cellStyle name="SAPBEXHLevel3 51" xfId="8643"/>
    <cellStyle name="SAPBEXHLevel3 52" xfId="10366"/>
    <cellStyle name="SAPBEXHLevel3 53" xfId="12688"/>
    <cellStyle name="SAPBEXHLevel3 54" xfId="16124"/>
    <cellStyle name="SAPBEXHLevel3 55" xfId="17384"/>
    <cellStyle name="SAPBEXHLevel3 56" xfId="20820"/>
    <cellStyle name="SAPBEXHLevel3 57" xfId="22037"/>
    <cellStyle name="SAPBEXHLevel3 6" xfId="3261"/>
    <cellStyle name="SAPBEXHLevel3 6 2" xfId="5799"/>
    <cellStyle name="SAPBEXHLevel3 6 3" xfId="8547"/>
    <cellStyle name="SAPBEXHLevel3 6 4" xfId="11235"/>
    <cellStyle name="SAPBEXHLevel3 6 5" xfId="13640"/>
    <cellStyle name="SAPBEXHLevel3 6 6" xfId="16230"/>
    <cellStyle name="SAPBEXHLevel3 6 7" xfId="18336"/>
    <cellStyle name="SAPBEXHLevel3 6 8" xfId="20926"/>
    <cellStyle name="SAPBEXHLevel3 6 9" xfId="22909"/>
    <cellStyle name="SAPBEXHLevel3 7" xfId="3304"/>
    <cellStyle name="SAPBEXHLevel3 7 2" xfId="5842"/>
    <cellStyle name="SAPBEXHLevel3 7 3" xfId="9021"/>
    <cellStyle name="SAPBEXHLevel3 7 4" xfId="10439"/>
    <cellStyle name="SAPBEXHLevel3 7 5" xfId="12765"/>
    <cellStyle name="SAPBEXHLevel3 7 6" xfId="15941"/>
    <cellStyle name="SAPBEXHLevel3 7 7" xfId="17461"/>
    <cellStyle name="SAPBEXHLevel3 7 8" xfId="20637"/>
    <cellStyle name="SAPBEXHLevel3 7 9" xfId="22110"/>
    <cellStyle name="SAPBEXHLevel3 8" xfId="3347"/>
    <cellStyle name="SAPBEXHLevel3 8 2" xfId="5885"/>
    <cellStyle name="SAPBEXHLevel3 8 3" xfId="9214"/>
    <cellStyle name="SAPBEXHLevel3 8 4" xfId="12035"/>
    <cellStyle name="SAPBEXHLevel3 8 5" xfId="14517"/>
    <cellStyle name="SAPBEXHLevel3 8 6" xfId="13904"/>
    <cellStyle name="SAPBEXHLevel3 8 7" xfId="19213"/>
    <cellStyle name="SAPBEXHLevel3 8 8" xfId="18600"/>
    <cellStyle name="SAPBEXHLevel3 8 9" xfId="23710"/>
    <cellStyle name="SAPBEXHLevel3 9" xfId="3390"/>
    <cellStyle name="SAPBEXHLevel3 9 2" xfId="5928"/>
    <cellStyle name="SAPBEXHLevel3 9 3" xfId="8679"/>
    <cellStyle name="SAPBEXHLevel3 9 4" xfId="8363"/>
    <cellStyle name="SAPBEXHLevel3 9 5" xfId="12395"/>
    <cellStyle name="SAPBEXHLevel3 9 6" xfId="14995"/>
    <cellStyle name="SAPBEXHLevel3 9 7" xfId="17091"/>
    <cellStyle name="SAPBEXHLevel3 9 8" xfId="19691"/>
    <cellStyle name="SAPBEXHLevel3 9 9" xfId="21780"/>
    <cellStyle name="SAPBEXHLevel3X" xfId="2968"/>
    <cellStyle name="SAPBEXHLevel3X 10" xfId="3434"/>
    <cellStyle name="SAPBEXHLevel3X 10 2" xfId="5972"/>
    <cellStyle name="SAPBEXHLevel3X 10 3" xfId="8850"/>
    <cellStyle name="SAPBEXHLevel3X 10 4" xfId="9686"/>
    <cellStyle name="SAPBEXHLevel3X 10 5" xfId="12436"/>
    <cellStyle name="SAPBEXHLevel3X 10 6" xfId="16197"/>
    <cellStyle name="SAPBEXHLevel3X 10 7" xfId="17132"/>
    <cellStyle name="SAPBEXHLevel3X 10 8" xfId="20893"/>
    <cellStyle name="SAPBEXHLevel3X 10 9" xfId="21816"/>
    <cellStyle name="SAPBEXHLevel3X 11" xfId="3501"/>
    <cellStyle name="SAPBEXHLevel3X 11 2" xfId="6039"/>
    <cellStyle name="SAPBEXHLevel3X 11 3" xfId="8750"/>
    <cellStyle name="SAPBEXHLevel3X 11 4" xfId="10404"/>
    <cellStyle name="SAPBEXHLevel3X 11 5" xfId="12727"/>
    <cellStyle name="SAPBEXHLevel3X 11 6" xfId="15737"/>
    <cellStyle name="SAPBEXHLevel3X 11 7" xfId="17423"/>
    <cellStyle name="SAPBEXHLevel3X 11 8" xfId="20433"/>
    <cellStyle name="SAPBEXHLevel3X 11 9" xfId="22075"/>
    <cellStyle name="SAPBEXHLevel3X 12" xfId="3520"/>
    <cellStyle name="SAPBEXHLevel3X 12 2" xfId="6058"/>
    <cellStyle name="SAPBEXHLevel3X 12 3" xfId="9725"/>
    <cellStyle name="SAPBEXHLevel3X 12 4" xfId="11388"/>
    <cellStyle name="SAPBEXHLevel3X 12 5" xfId="13803"/>
    <cellStyle name="SAPBEXHLevel3X 12 6" xfId="14980"/>
    <cellStyle name="SAPBEXHLevel3X 12 7" xfId="18499"/>
    <cellStyle name="SAPBEXHLevel3X 12 8" xfId="19676"/>
    <cellStyle name="SAPBEXHLevel3X 12 9" xfId="23062"/>
    <cellStyle name="SAPBEXHLevel3X 13" xfId="3563"/>
    <cellStyle name="SAPBEXHLevel3X 13 2" xfId="6101"/>
    <cellStyle name="SAPBEXHLevel3X 13 3" xfId="10013"/>
    <cellStyle name="SAPBEXHLevel3X 13 4" xfId="10579"/>
    <cellStyle name="SAPBEXHLevel3X 13 5" xfId="12925"/>
    <cellStyle name="SAPBEXHLevel3X 13 6" xfId="15719"/>
    <cellStyle name="SAPBEXHLevel3X 13 7" xfId="17621"/>
    <cellStyle name="SAPBEXHLevel3X 13 8" xfId="20415"/>
    <cellStyle name="SAPBEXHLevel3X 13 9" xfId="22251"/>
    <cellStyle name="SAPBEXHLevel3X 14" xfId="3605"/>
    <cellStyle name="SAPBEXHLevel3X 14 2" xfId="6143"/>
    <cellStyle name="SAPBEXHLevel3X 14 3" xfId="8678"/>
    <cellStyle name="SAPBEXHLevel3X 14 4" xfId="11491"/>
    <cellStyle name="SAPBEXHLevel3X 14 5" xfId="13918"/>
    <cellStyle name="SAPBEXHLevel3X 14 6" xfId="15460"/>
    <cellStyle name="SAPBEXHLevel3X 14 7" xfId="18614"/>
    <cellStyle name="SAPBEXHLevel3X 14 8" xfId="20156"/>
    <cellStyle name="SAPBEXHLevel3X 14 9" xfId="23166"/>
    <cellStyle name="SAPBEXHLevel3X 15" xfId="3632"/>
    <cellStyle name="SAPBEXHLevel3X 15 2" xfId="6170"/>
    <cellStyle name="SAPBEXHLevel3X 15 3" xfId="8855"/>
    <cellStyle name="SAPBEXHLevel3X 15 4" xfId="11736"/>
    <cellStyle name="SAPBEXHLevel3X 15 5" xfId="14187"/>
    <cellStyle name="SAPBEXHLevel3X 15 6" xfId="15146"/>
    <cellStyle name="SAPBEXHLevel3X 15 7" xfId="18883"/>
    <cellStyle name="SAPBEXHLevel3X 15 8" xfId="19842"/>
    <cellStyle name="SAPBEXHLevel3X 15 9" xfId="23410"/>
    <cellStyle name="SAPBEXHLevel3X 16" xfId="3675"/>
    <cellStyle name="SAPBEXHLevel3X 16 2" xfId="6213"/>
    <cellStyle name="SAPBEXHLevel3X 16 3" xfId="8345"/>
    <cellStyle name="SAPBEXHLevel3X 16 4" xfId="8263"/>
    <cellStyle name="SAPBEXHLevel3X 16 5" xfId="12361"/>
    <cellStyle name="SAPBEXHLevel3X 16 6" xfId="16256"/>
    <cellStyle name="SAPBEXHLevel3X 16 7" xfId="17057"/>
    <cellStyle name="SAPBEXHLevel3X 16 8" xfId="20952"/>
    <cellStyle name="SAPBEXHLevel3X 16 9" xfId="21748"/>
    <cellStyle name="SAPBEXHLevel3X 17" xfId="3671"/>
    <cellStyle name="SAPBEXHLevel3X 17 2" xfId="6209"/>
    <cellStyle name="SAPBEXHLevel3X 17 3" xfId="9504"/>
    <cellStyle name="SAPBEXHLevel3X 17 4" xfId="11911"/>
    <cellStyle name="SAPBEXHLevel3X 17 5" xfId="14383"/>
    <cellStyle name="SAPBEXHLevel3X 17 6" xfId="16741"/>
    <cellStyle name="SAPBEXHLevel3X 17 7" xfId="19079"/>
    <cellStyle name="SAPBEXHLevel3X 17 8" xfId="21437"/>
    <cellStyle name="SAPBEXHLevel3X 17 9" xfId="23586"/>
    <cellStyle name="SAPBEXHLevel3X 18" xfId="3737"/>
    <cellStyle name="SAPBEXHLevel3X 18 2" xfId="6275"/>
    <cellStyle name="SAPBEXHLevel3X 18 3" xfId="9286"/>
    <cellStyle name="SAPBEXHLevel3X 18 4" xfId="11890"/>
    <cellStyle name="SAPBEXHLevel3X 18 5" xfId="14357"/>
    <cellStyle name="SAPBEXHLevel3X 18 6" xfId="16612"/>
    <cellStyle name="SAPBEXHLevel3X 18 7" xfId="19053"/>
    <cellStyle name="SAPBEXHLevel3X 18 8" xfId="21308"/>
    <cellStyle name="SAPBEXHLevel3X 18 9" xfId="23566"/>
    <cellStyle name="SAPBEXHLevel3X 19" xfId="3733"/>
    <cellStyle name="SAPBEXHLevel3X 19 2" xfId="6271"/>
    <cellStyle name="SAPBEXHLevel3X 19 3" xfId="8207"/>
    <cellStyle name="SAPBEXHLevel3X 19 4" xfId="10997"/>
    <cellStyle name="SAPBEXHLevel3X 19 5" xfId="13372"/>
    <cellStyle name="SAPBEXHLevel3X 19 6" xfId="15832"/>
    <cellStyle name="SAPBEXHLevel3X 19 7" xfId="18068"/>
    <cellStyle name="SAPBEXHLevel3X 19 8" xfId="20528"/>
    <cellStyle name="SAPBEXHLevel3X 19 9" xfId="22670"/>
    <cellStyle name="SAPBEXHLevel3X 2" xfId="3087"/>
    <cellStyle name="SAPBEXHLevel3X 2 2" xfId="5625"/>
    <cellStyle name="SAPBEXHLevel3X 2 3" xfId="10194"/>
    <cellStyle name="SAPBEXHLevel3X 2 4" xfId="11685"/>
    <cellStyle name="SAPBEXHLevel3X 2 5" xfId="14133"/>
    <cellStyle name="SAPBEXHLevel3X 2 6" xfId="16465"/>
    <cellStyle name="SAPBEXHLevel3X 2 7" xfId="18829"/>
    <cellStyle name="SAPBEXHLevel3X 2 8" xfId="21161"/>
    <cellStyle name="SAPBEXHLevel3X 2 9" xfId="23359"/>
    <cellStyle name="SAPBEXHLevel3X 20" xfId="3827"/>
    <cellStyle name="SAPBEXHLevel3X 20 2" xfId="6365"/>
    <cellStyle name="SAPBEXHLevel3X 20 3" xfId="8462"/>
    <cellStyle name="SAPBEXHLevel3X 20 4" xfId="10005"/>
    <cellStyle name="SAPBEXHLevel3X 20 5" xfId="14912"/>
    <cellStyle name="SAPBEXHLevel3X 20 6" xfId="15497"/>
    <cellStyle name="SAPBEXHLevel3X 20 7" xfId="19608"/>
    <cellStyle name="SAPBEXHLevel3X 20 8" xfId="20193"/>
    <cellStyle name="SAPBEXHLevel3X 20 9" xfId="24076"/>
    <cellStyle name="SAPBEXHLevel3X 21" xfId="3849"/>
    <cellStyle name="SAPBEXHLevel3X 21 2" xfId="6387"/>
    <cellStyle name="SAPBEXHLevel3X 21 3" xfId="5506"/>
    <cellStyle name="SAPBEXHLevel3X 21 4" xfId="12284"/>
    <cellStyle name="SAPBEXHLevel3X 21 5" xfId="13767"/>
    <cellStyle name="SAPBEXHLevel3X 21 6" xfId="16155"/>
    <cellStyle name="SAPBEXHLevel3X 21 7" xfId="18463"/>
    <cellStyle name="SAPBEXHLevel3X 21 8" xfId="20851"/>
    <cellStyle name="SAPBEXHLevel3X 21 9" xfId="23029"/>
    <cellStyle name="SAPBEXHLevel3X 22" xfId="3845"/>
    <cellStyle name="SAPBEXHLevel3X 22 2" xfId="6383"/>
    <cellStyle name="SAPBEXHLevel3X 22 3" xfId="9364"/>
    <cellStyle name="SAPBEXHLevel3X 22 4" xfId="12148"/>
    <cellStyle name="SAPBEXHLevel3X 22 5" xfId="14631"/>
    <cellStyle name="SAPBEXHLevel3X 22 6" xfId="16715"/>
    <cellStyle name="SAPBEXHLevel3X 22 7" xfId="19327"/>
    <cellStyle name="SAPBEXHLevel3X 22 8" xfId="21411"/>
    <cellStyle name="SAPBEXHLevel3X 22 9" xfId="23822"/>
    <cellStyle name="SAPBEXHLevel3X 23" xfId="3911"/>
    <cellStyle name="SAPBEXHLevel3X 23 2" xfId="6449"/>
    <cellStyle name="SAPBEXHLevel3X 23 3" xfId="8272"/>
    <cellStyle name="SAPBEXHLevel3X 23 4" xfId="10553"/>
    <cellStyle name="SAPBEXHLevel3X 23 5" xfId="12896"/>
    <cellStyle name="SAPBEXHLevel3X 23 6" xfId="15699"/>
    <cellStyle name="SAPBEXHLevel3X 23 7" xfId="17592"/>
    <cellStyle name="SAPBEXHLevel3X 23 8" xfId="20395"/>
    <cellStyle name="SAPBEXHLevel3X 23 9" xfId="22224"/>
    <cellStyle name="SAPBEXHLevel3X 24" xfId="3954"/>
    <cellStyle name="SAPBEXHLevel3X 24 2" xfId="6492"/>
    <cellStyle name="SAPBEXHLevel3X 24 3" xfId="9001"/>
    <cellStyle name="SAPBEXHLevel3X 24 4" xfId="11755"/>
    <cellStyle name="SAPBEXHLevel3X 24 5" xfId="13865"/>
    <cellStyle name="SAPBEXHLevel3X 24 6" xfId="15587"/>
    <cellStyle name="SAPBEXHLevel3X 24 7" xfId="18561"/>
    <cellStyle name="SAPBEXHLevel3X 24 8" xfId="20283"/>
    <cellStyle name="SAPBEXHLevel3X 24 9" xfId="23121"/>
    <cellStyle name="SAPBEXHLevel3X 25" xfId="3997"/>
    <cellStyle name="SAPBEXHLevel3X 25 2" xfId="6535"/>
    <cellStyle name="SAPBEXHLevel3X 25 3" xfId="9684"/>
    <cellStyle name="SAPBEXHLevel3X 25 4" xfId="10892"/>
    <cellStyle name="SAPBEXHLevel3X 25 5" xfId="13260"/>
    <cellStyle name="SAPBEXHLevel3X 25 6" xfId="13166"/>
    <cellStyle name="SAPBEXHLevel3X 25 7" xfId="17956"/>
    <cellStyle name="SAPBEXHLevel3X 25 8" xfId="17862"/>
    <cellStyle name="SAPBEXHLevel3X 25 9" xfId="22563"/>
    <cellStyle name="SAPBEXHLevel3X 26" xfId="3993"/>
    <cellStyle name="SAPBEXHLevel3X 26 2" xfId="6531"/>
    <cellStyle name="SAPBEXHLevel3X 26 3" xfId="5465"/>
    <cellStyle name="SAPBEXHLevel3X 26 4" xfId="10712"/>
    <cellStyle name="SAPBEXHLevel3X 26 5" xfId="13066"/>
    <cellStyle name="SAPBEXHLevel3X 26 6" xfId="15043"/>
    <cellStyle name="SAPBEXHLevel3X 26 7" xfId="17762"/>
    <cellStyle name="SAPBEXHLevel3X 26 8" xfId="19739"/>
    <cellStyle name="SAPBEXHLevel3X 26 9" xfId="22385"/>
    <cellStyle name="SAPBEXHLevel3X 27" xfId="4086"/>
    <cellStyle name="SAPBEXHLevel3X 27 2" xfId="6624"/>
    <cellStyle name="SAPBEXHLevel3X 27 3" xfId="9783"/>
    <cellStyle name="SAPBEXHLevel3X 27 4" xfId="10496"/>
    <cellStyle name="SAPBEXHLevel3X 27 5" xfId="12832"/>
    <cellStyle name="SAPBEXHLevel3X 27 6" xfId="15280"/>
    <cellStyle name="SAPBEXHLevel3X 27 7" xfId="17528"/>
    <cellStyle name="SAPBEXHLevel3X 27 8" xfId="19976"/>
    <cellStyle name="SAPBEXHLevel3X 27 9" xfId="22166"/>
    <cellStyle name="SAPBEXHLevel3X 28" xfId="4102"/>
    <cellStyle name="SAPBEXHLevel3X 28 2" xfId="6640"/>
    <cellStyle name="SAPBEXHLevel3X 28 3" xfId="9386"/>
    <cellStyle name="SAPBEXHLevel3X 28 4" xfId="10664"/>
    <cellStyle name="SAPBEXHLevel3X 28 5" xfId="13013"/>
    <cellStyle name="SAPBEXHLevel3X 28 6" xfId="16954"/>
    <cellStyle name="SAPBEXHLevel3X 28 7" xfId="17709"/>
    <cellStyle name="SAPBEXHLevel3X 28 8" xfId="21650"/>
    <cellStyle name="SAPBEXHLevel3X 28 9" xfId="22337"/>
    <cellStyle name="SAPBEXHLevel3X 29" xfId="4145"/>
    <cellStyle name="SAPBEXHLevel3X 29 2" xfId="6683"/>
    <cellStyle name="SAPBEXHLevel3X 29 3" xfId="9500"/>
    <cellStyle name="SAPBEXHLevel3X 29 4" xfId="10919"/>
    <cellStyle name="SAPBEXHLevel3X 29 5" xfId="13289"/>
    <cellStyle name="SAPBEXHLevel3X 29 6" xfId="16443"/>
    <cellStyle name="SAPBEXHLevel3X 29 7" xfId="17985"/>
    <cellStyle name="SAPBEXHLevel3X 29 8" xfId="21139"/>
    <cellStyle name="SAPBEXHLevel3X 29 9" xfId="22590"/>
    <cellStyle name="SAPBEXHLevel3X 3" xfId="3133"/>
    <cellStyle name="SAPBEXHLevel3X 3 2" xfId="5671"/>
    <cellStyle name="SAPBEXHLevel3X 3 3" xfId="9600"/>
    <cellStyle name="SAPBEXHLevel3X 3 4" xfId="12291"/>
    <cellStyle name="SAPBEXHLevel3X 3 5" xfId="12468"/>
    <cellStyle name="SAPBEXHLevel3X 3 6" xfId="16229"/>
    <cellStyle name="SAPBEXHLevel3X 3 7" xfId="17164"/>
    <cellStyle name="SAPBEXHLevel3X 3 8" xfId="20925"/>
    <cellStyle name="SAPBEXHLevel3X 3 9" xfId="21844"/>
    <cellStyle name="SAPBEXHLevel3X 30" xfId="4188"/>
    <cellStyle name="SAPBEXHLevel3X 30 2" xfId="6726"/>
    <cellStyle name="SAPBEXHLevel3X 30 3" xfId="9950"/>
    <cellStyle name="SAPBEXHLevel3X 30 4" xfId="10782"/>
    <cellStyle name="SAPBEXHLevel3X 30 5" xfId="13138"/>
    <cellStyle name="SAPBEXHLevel3X 30 6" xfId="15248"/>
    <cellStyle name="SAPBEXHLevel3X 30 7" xfId="17834"/>
    <cellStyle name="SAPBEXHLevel3X 30 8" xfId="19944"/>
    <cellStyle name="SAPBEXHLevel3X 30 9" xfId="22453"/>
    <cellStyle name="SAPBEXHLevel3X 31" xfId="4230"/>
    <cellStyle name="SAPBEXHLevel3X 31 2" xfId="6768"/>
    <cellStyle name="SAPBEXHLevel3X 31 3" xfId="9485"/>
    <cellStyle name="SAPBEXHLevel3X 31 4" xfId="10725"/>
    <cellStyle name="SAPBEXHLevel3X 31 5" xfId="13080"/>
    <cellStyle name="SAPBEXHLevel3X 31 6" xfId="15967"/>
    <cellStyle name="SAPBEXHLevel3X 31 7" xfId="17776"/>
    <cellStyle name="SAPBEXHLevel3X 31 8" xfId="20663"/>
    <cellStyle name="SAPBEXHLevel3X 31 9" xfId="22398"/>
    <cellStyle name="SAPBEXHLevel3X 32" xfId="4273"/>
    <cellStyle name="SAPBEXHLevel3X 32 2" xfId="6811"/>
    <cellStyle name="SAPBEXHLevel3X 32 3" xfId="8381"/>
    <cellStyle name="SAPBEXHLevel3X 32 4" xfId="11111"/>
    <cellStyle name="SAPBEXHLevel3X 32 5" xfId="13505"/>
    <cellStyle name="SAPBEXHLevel3X 32 6" xfId="14848"/>
    <cellStyle name="SAPBEXHLevel3X 32 7" xfId="18201"/>
    <cellStyle name="SAPBEXHLevel3X 32 8" xfId="19544"/>
    <cellStyle name="SAPBEXHLevel3X 32 9" xfId="22784"/>
    <cellStyle name="SAPBEXHLevel3X 33" xfId="4316"/>
    <cellStyle name="SAPBEXHLevel3X 33 2" xfId="6854"/>
    <cellStyle name="SAPBEXHLevel3X 33 3" xfId="8439"/>
    <cellStyle name="SAPBEXHLevel3X 33 4" xfId="8394"/>
    <cellStyle name="SAPBEXHLevel3X 33 5" xfId="12523"/>
    <cellStyle name="SAPBEXHLevel3X 33 6" xfId="16777"/>
    <cellStyle name="SAPBEXHLevel3X 33 7" xfId="17219"/>
    <cellStyle name="SAPBEXHLevel3X 33 8" xfId="21473"/>
    <cellStyle name="SAPBEXHLevel3X 33 9" xfId="21890"/>
    <cellStyle name="SAPBEXHLevel3X 34" xfId="4359"/>
    <cellStyle name="SAPBEXHLevel3X 34 2" xfId="6897"/>
    <cellStyle name="SAPBEXHLevel3X 34 3" xfId="10105"/>
    <cellStyle name="SAPBEXHLevel3X 34 4" xfId="10383"/>
    <cellStyle name="SAPBEXHLevel3X 34 5" xfId="12705"/>
    <cellStyle name="SAPBEXHLevel3X 34 6" xfId="16851"/>
    <cellStyle name="SAPBEXHLevel3X 34 7" xfId="17401"/>
    <cellStyle name="SAPBEXHLevel3X 34 8" xfId="21547"/>
    <cellStyle name="SAPBEXHLevel3X 34 9" xfId="22054"/>
    <cellStyle name="SAPBEXHLevel3X 35" xfId="4402"/>
    <cellStyle name="SAPBEXHLevel3X 35 2" xfId="6940"/>
    <cellStyle name="SAPBEXHLevel3X 35 3" xfId="8461"/>
    <cellStyle name="SAPBEXHLevel3X 35 4" xfId="11893"/>
    <cellStyle name="SAPBEXHLevel3X 35 5" xfId="14361"/>
    <cellStyle name="SAPBEXHLevel3X 35 6" xfId="15148"/>
    <cellStyle name="SAPBEXHLevel3X 35 7" xfId="19057"/>
    <cellStyle name="SAPBEXHLevel3X 35 8" xfId="19844"/>
    <cellStyle name="SAPBEXHLevel3X 35 9" xfId="23569"/>
    <cellStyle name="SAPBEXHLevel3X 36" xfId="4445"/>
    <cellStyle name="SAPBEXHLevel3X 36 2" xfId="6983"/>
    <cellStyle name="SAPBEXHLevel3X 36 3" xfId="9543"/>
    <cellStyle name="SAPBEXHLevel3X 36 4" xfId="10818"/>
    <cellStyle name="SAPBEXHLevel3X 36 5" xfId="13181"/>
    <cellStyle name="SAPBEXHLevel3X 36 6" xfId="15984"/>
    <cellStyle name="SAPBEXHLevel3X 36 7" xfId="17877"/>
    <cellStyle name="SAPBEXHLevel3X 36 8" xfId="20680"/>
    <cellStyle name="SAPBEXHLevel3X 36 9" xfId="22489"/>
    <cellStyle name="SAPBEXHLevel3X 37" xfId="4515"/>
    <cellStyle name="SAPBEXHLevel3X 37 2" xfId="7053"/>
    <cellStyle name="SAPBEXHLevel3X 37 3" xfId="8456"/>
    <cellStyle name="SAPBEXHLevel3X 37 4" xfId="10642"/>
    <cellStyle name="SAPBEXHLevel3X 37 5" xfId="12991"/>
    <cellStyle name="SAPBEXHLevel3X 37 6" xfId="15976"/>
    <cellStyle name="SAPBEXHLevel3X 37 7" xfId="17687"/>
    <cellStyle name="SAPBEXHLevel3X 37 8" xfId="20672"/>
    <cellStyle name="SAPBEXHLevel3X 37 9" xfId="22315"/>
    <cellStyle name="SAPBEXHLevel3X 38" xfId="4531"/>
    <cellStyle name="SAPBEXHLevel3X 38 2" xfId="7069"/>
    <cellStyle name="SAPBEXHLevel3X 38 3" xfId="8308"/>
    <cellStyle name="SAPBEXHLevel3X 38 4" xfId="12195"/>
    <cellStyle name="SAPBEXHLevel3X 38 5" xfId="12312"/>
    <cellStyle name="SAPBEXHLevel3X 38 6" xfId="16343"/>
    <cellStyle name="SAPBEXHLevel3X 38 7" xfId="17008"/>
    <cellStyle name="SAPBEXHLevel3X 38 8" xfId="21039"/>
    <cellStyle name="SAPBEXHLevel3X 38 9" xfId="21703"/>
    <cellStyle name="SAPBEXHLevel3X 39" xfId="4574"/>
    <cellStyle name="SAPBEXHLevel3X 39 2" xfId="7112"/>
    <cellStyle name="SAPBEXHLevel3X 39 3" xfId="8368"/>
    <cellStyle name="SAPBEXHLevel3X 39 4" xfId="10435"/>
    <cellStyle name="SAPBEXHLevel3X 39 5" xfId="12761"/>
    <cellStyle name="SAPBEXHLevel3X 39 6" xfId="13236"/>
    <cellStyle name="SAPBEXHLevel3X 39 7" xfId="17457"/>
    <cellStyle name="SAPBEXHLevel3X 39 8" xfId="17932"/>
    <cellStyle name="SAPBEXHLevel3X 39 9" xfId="22106"/>
    <cellStyle name="SAPBEXHLevel3X 4" xfId="3176"/>
    <cellStyle name="SAPBEXHLevel3X 4 2" xfId="5714"/>
    <cellStyle name="SAPBEXHLevel3X 4 3" xfId="8608"/>
    <cellStyle name="SAPBEXHLevel3X 4 4" xfId="11118"/>
    <cellStyle name="SAPBEXHLevel3X 4 5" xfId="13512"/>
    <cellStyle name="SAPBEXHLevel3X 4 6" xfId="16366"/>
    <cellStyle name="SAPBEXHLevel3X 4 7" xfId="18208"/>
    <cellStyle name="SAPBEXHLevel3X 4 8" xfId="21062"/>
    <cellStyle name="SAPBEXHLevel3X 4 9" xfId="22791"/>
    <cellStyle name="SAPBEXHLevel3X 40" xfId="4617"/>
    <cellStyle name="SAPBEXHLevel3X 40 2" xfId="7155"/>
    <cellStyle name="SAPBEXHLevel3X 40 3" xfId="9301"/>
    <cellStyle name="SAPBEXHLevel3X 40 4" xfId="11370"/>
    <cellStyle name="SAPBEXHLevel3X 40 5" xfId="13784"/>
    <cellStyle name="SAPBEXHLevel3X 40 6" xfId="15097"/>
    <cellStyle name="SAPBEXHLevel3X 40 7" xfId="18480"/>
    <cellStyle name="SAPBEXHLevel3X 40 8" xfId="19793"/>
    <cellStyle name="SAPBEXHLevel3X 40 9" xfId="23044"/>
    <cellStyle name="SAPBEXHLevel3X 41" xfId="4660"/>
    <cellStyle name="SAPBEXHLevel3X 41 2" xfId="7198"/>
    <cellStyle name="SAPBEXHLevel3X 41 3" xfId="9240"/>
    <cellStyle name="SAPBEXHLevel3X 41 4" xfId="11286"/>
    <cellStyle name="SAPBEXHLevel3X 41 5" xfId="13692"/>
    <cellStyle name="SAPBEXHLevel3X 41 6" xfId="15687"/>
    <cellStyle name="SAPBEXHLevel3X 41 7" xfId="18388"/>
    <cellStyle name="SAPBEXHLevel3X 41 8" xfId="20383"/>
    <cellStyle name="SAPBEXHLevel3X 41 9" xfId="22960"/>
    <cellStyle name="SAPBEXHLevel3X 42" xfId="4702"/>
    <cellStyle name="SAPBEXHLevel3X 42 2" xfId="7240"/>
    <cellStyle name="SAPBEXHLevel3X 42 3" xfId="8730"/>
    <cellStyle name="SAPBEXHLevel3X 42 4" xfId="10326"/>
    <cellStyle name="SAPBEXHLevel3X 42 5" xfId="12643"/>
    <cellStyle name="SAPBEXHLevel3X 42 6" xfId="14998"/>
    <cellStyle name="SAPBEXHLevel3X 42 7" xfId="17339"/>
    <cellStyle name="SAPBEXHLevel3X 42 8" xfId="19694"/>
    <cellStyle name="SAPBEXHLevel3X 42 9" xfId="21997"/>
    <cellStyle name="SAPBEXHLevel3X 43" xfId="4745"/>
    <cellStyle name="SAPBEXHLevel3X 43 2" xfId="7283"/>
    <cellStyle name="SAPBEXHLevel3X 43 3" xfId="8909"/>
    <cellStyle name="SAPBEXHLevel3X 43 4" xfId="10744"/>
    <cellStyle name="SAPBEXHLevel3X 43 5" xfId="13099"/>
    <cellStyle name="SAPBEXHLevel3X 43 6" xfId="16018"/>
    <cellStyle name="SAPBEXHLevel3X 43 7" xfId="17795"/>
    <cellStyle name="SAPBEXHLevel3X 43 8" xfId="20714"/>
    <cellStyle name="SAPBEXHLevel3X 43 9" xfId="22417"/>
    <cellStyle name="SAPBEXHLevel3X 44" xfId="4741"/>
    <cellStyle name="SAPBEXHLevel3X 44 2" xfId="7279"/>
    <cellStyle name="SAPBEXHLevel3X 44 3" xfId="8628"/>
    <cellStyle name="SAPBEXHLevel3X 44 4" xfId="12007"/>
    <cellStyle name="SAPBEXHLevel3X 44 5" xfId="14487"/>
    <cellStyle name="SAPBEXHLevel3X 44 6" xfId="16509"/>
    <cellStyle name="SAPBEXHLevel3X 44 7" xfId="19183"/>
    <cellStyle name="SAPBEXHLevel3X 44 8" xfId="21205"/>
    <cellStyle name="SAPBEXHLevel3X 44 9" xfId="23682"/>
    <cellStyle name="SAPBEXHLevel3X 45" xfId="4807"/>
    <cellStyle name="SAPBEXHLevel3X 45 2" xfId="7345"/>
    <cellStyle name="SAPBEXHLevel3X 45 3" xfId="8745"/>
    <cellStyle name="SAPBEXHLevel3X 45 4" xfId="11617"/>
    <cellStyle name="SAPBEXHLevel3X 45 5" xfId="14058"/>
    <cellStyle name="SAPBEXHLevel3X 45 6" xfId="15660"/>
    <cellStyle name="SAPBEXHLevel3X 45 7" xfId="18754"/>
    <cellStyle name="SAPBEXHLevel3X 45 8" xfId="20356"/>
    <cellStyle name="SAPBEXHLevel3X 45 9" xfId="23292"/>
    <cellStyle name="SAPBEXHLevel3X 46" xfId="4850"/>
    <cellStyle name="SAPBEXHLevel3X 46 2" xfId="7388"/>
    <cellStyle name="SAPBEXHLevel3X 46 3" xfId="8799"/>
    <cellStyle name="SAPBEXHLevel3X 46 4" xfId="10481"/>
    <cellStyle name="SAPBEXHLevel3X 46 5" xfId="12815"/>
    <cellStyle name="SAPBEXHLevel3X 46 6" xfId="16162"/>
    <cellStyle name="SAPBEXHLevel3X 46 7" xfId="17511"/>
    <cellStyle name="SAPBEXHLevel3X 46 8" xfId="20858"/>
    <cellStyle name="SAPBEXHLevel3X 46 9" xfId="22151"/>
    <cellStyle name="SAPBEXHLevel3X 47" xfId="4915"/>
    <cellStyle name="SAPBEXHLevel3X 47 2" xfId="7453"/>
    <cellStyle name="SAPBEXHLevel3X 47 3" xfId="9604"/>
    <cellStyle name="SAPBEXHLevel3X 47 4" xfId="11055"/>
    <cellStyle name="SAPBEXHLevel3X 47 5" xfId="13440"/>
    <cellStyle name="SAPBEXHLevel3X 47 6" xfId="16032"/>
    <cellStyle name="SAPBEXHLevel3X 47 7" xfId="18136"/>
    <cellStyle name="SAPBEXHLevel3X 47 8" xfId="20728"/>
    <cellStyle name="SAPBEXHLevel3X 47 9" xfId="22728"/>
    <cellStyle name="SAPBEXHLevel3X 48" xfId="4931"/>
    <cellStyle name="SAPBEXHLevel3X 48 2" xfId="7469"/>
    <cellStyle name="SAPBEXHLevel3X 48 3" xfId="9216"/>
    <cellStyle name="SAPBEXHLevel3X 48 4" xfId="11352"/>
    <cellStyle name="SAPBEXHLevel3X 48 5" xfId="13764"/>
    <cellStyle name="SAPBEXHLevel3X 48 6" xfId="16040"/>
    <cellStyle name="SAPBEXHLevel3X 48 7" xfId="18460"/>
    <cellStyle name="SAPBEXHLevel3X 48 8" xfId="20736"/>
    <cellStyle name="SAPBEXHLevel3X 48 9" xfId="23026"/>
    <cellStyle name="SAPBEXHLevel3X 49" xfId="4970"/>
    <cellStyle name="SAPBEXHLevel3X 49 2" xfId="7508"/>
    <cellStyle name="SAPBEXHLevel3X 49 3" xfId="9396"/>
    <cellStyle name="SAPBEXHLevel3X 49 4" xfId="10711"/>
    <cellStyle name="SAPBEXHLevel3X 49 5" xfId="13065"/>
    <cellStyle name="SAPBEXHLevel3X 49 6" xfId="15640"/>
    <cellStyle name="SAPBEXHLevel3X 49 7" xfId="17761"/>
    <cellStyle name="SAPBEXHLevel3X 49 8" xfId="20336"/>
    <cellStyle name="SAPBEXHLevel3X 49 9" xfId="22384"/>
    <cellStyle name="SAPBEXHLevel3X 5" xfId="3219"/>
    <cellStyle name="SAPBEXHLevel3X 5 2" xfId="5757"/>
    <cellStyle name="SAPBEXHLevel3X 5 3" xfId="5524"/>
    <cellStyle name="SAPBEXHLevel3X 5 4" xfId="11892"/>
    <cellStyle name="SAPBEXHLevel3X 5 5" xfId="14360"/>
    <cellStyle name="SAPBEXHLevel3X 5 6" xfId="15173"/>
    <cellStyle name="SAPBEXHLevel3X 5 7" xfId="19056"/>
    <cellStyle name="SAPBEXHLevel3X 5 8" xfId="19869"/>
    <cellStyle name="SAPBEXHLevel3X 5 9" xfId="23568"/>
    <cellStyle name="SAPBEXHLevel3X 50" xfId="5008"/>
    <cellStyle name="SAPBEXHLevel3X 50 2" xfId="7546"/>
    <cellStyle name="SAPBEXHLevel3X 50 3" xfId="10159"/>
    <cellStyle name="SAPBEXHLevel3X 50 4" xfId="12242"/>
    <cellStyle name="SAPBEXHLevel3X 50 5" xfId="12752"/>
    <cellStyle name="SAPBEXHLevel3X 50 6" xfId="13949"/>
    <cellStyle name="SAPBEXHLevel3X 50 7" xfId="17448"/>
    <cellStyle name="SAPBEXHLevel3X 50 8" xfId="18645"/>
    <cellStyle name="SAPBEXHLevel3X 50 9" xfId="22097"/>
    <cellStyle name="SAPBEXHLevel3X 51" xfId="5045"/>
    <cellStyle name="SAPBEXHLevel3X 51 2" xfId="7583"/>
    <cellStyle name="SAPBEXHLevel3X 51 3" xfId="9784"/>
    <cellStyle name="SAPBEXHLevel3X 51 4" xfId="12083"/>
    <cellStyle name="SAPBEXHLevel3X 51 5" xfId="14563"/>
    <cellStyle name="SAPBEXHLevel3X 51 6" xfId="14358"/>
    <cellStyle name="SAPBEXHLevel3X 51 7" xfId="19259"/>
    <cellStyle name="SAPBEXHLevel3X 51 8" xfId="19054"/>
    <cellStyle name="SAPBEXHLevel3X 51 9" xfId="23755"/>
    <cellStyle name="SAPBEXHLevel3X 52" xfId="5075"/>
    <cellStyle name="SAPBEXHLevel3X 52 2" xfId="7613"/>
    <cellStyle name="SAPBEXHLevel3X 52 3" xfId="8564"/>
    <cellStyle name="SAPBEXHLevel3X 52 4" xfId="10310"/>
    <cellStyle name="SAPBEXHLevel3X 52 5" xfId="12625"/>
    <cellStyle name="SAPBEXHLevel3X 52 6" xfId="15502"/>
    <cellStyle name="SAPBEXHLevel3X 52 7" xfId="17321"/>
    <cellStyle name="SAPBEXHLevel3X 52 8" xfId="20198"/>
    <cellStyle name="SAPBEXHLevel3X 52 9" xfId="21980"/>
    <cellStyle name="SAPBEXHLevel3X 53" xfId="5101"/>
    <cellStyle name="SAPBEXHLevel3X 53 2" xfId="7639"/>
    <cellStyle name="SAPBEXHLevel3X 53 3" xfId="8316"/>
    <cellStyle name="SAPBEXHLevel3X 53 4" xfId="9680"/>
    <cellStyle name="SAPBEXHLevel3X 53 5" xfId="12386"/>
    <cellStyle name="SAPBEXHLevel3X 53 6" xfId="15539"/>
    <cellStyle name="SAPBEXHLevel3X 53 7" xfId="17082"/>
    <cellStyle name="SAPBEXHLevel3X 53 8" xfId="20235"/>
    <cellStyle name="SAPBEXHLevel3X 53 9" xfId="21771"/>
    <cellStyle name="SAPBEXHLevel3X 54" xfId="5149"/>
    <cellStyle name="SAPBEXHLevel3X 54 2" xfId="7687"/>
    <cellStyle name="SAPBEXHLevel3X 54 3" xfId="8499"/>
    <cellStyle name="SAPBEXHLevel3X 54 4" xfId="11752"/>
    <cellStyle name="SAPBEXHLevel3X 54 5" xfId="14875"/>
    <cellStyle name="SAPBEXHLevel3X 54 6" xfId="16702"/>
    <cellStyle name="SAPBEXHLevel3X 54 7" xfId="19571"/>
    <cellStyle name="SAPBEXHLevel3X 54 8" xfId="21398"/>
    <cellStyle name="SAPBEXHLevel3X 54 9" xfId="24045"/>
    <cellStyle name="SAPBEXHLevel3X 55" xfId="5218"/>
    <cellStyle name="SAPBEXHLevel3X 55 2" xfId="7757"/>
    <cellStyle name="SAPBEXHLevel3X 55 3" xfId="10131"/>
    <cellStyle name="SAPBEXHLevel3X 55 4" xfId="12212"/>
    <cellStyle name="SAPBEXHLevel3X 55 5" xfId="14842"/>
    <cellStyle name="SAPBEXHLevel3X 55 6" xfId="16907"/>
    <cellStyle name="SAPBEXHLevel3X 55 7" xfId="19538"/>
    <cellStyle name="SAPBEXHLevel3X 55 8" xfId="21603"/>
    <cellStyle name="SAPBEXHLevel3X 55 9" xfId="24023"/>
    <cellStyle name="SAPBEXHLevel3X 56" xfId="5256"/>
    <cellStyle name="SAPBEXHLevel3X 56 2" xfId="9424"/>
    <cellStyle name="SAPBEXHLevel3X 56 3" xfId="11483"/>
    <cellStyle name="SAPBEXHLevel3X 56 4" xfId="13908"/>
    <cellStyle name="SAPBEXHLevel3X 56 5" xfId="16065"/>
    <cellStyle name="SAPBEXHLevel3X 56 6" xfId="18604"/>
    <cellStyle name="SAPBEXHLevel3X 56 7" xfId="20761"/>
    <cellStyle name="SAPBEXHLevel3X 56 8" xfId="23158"/>
    <cellStyle name="SAPBEXHLevel3X 57" xfId="8293"/>
    <cellStyle name="SAPBEXHLevel3X 58" xfId="11257"/>
    <cellStyle name="SAPBEXHLevel3X 59" xfId="13663"/>
    <cellStyle name="SAPBEXHLevel3X 6" xfId="3262"/>
    <cellStyle name="SAPBEXHLevel3X 6 2" xfId="5800"/>
    <cellStyle name="SAPBEXHLevel3X 6 3" xfId="9602"/>
    <cellStyle name="SAPBEXHLevel3X 6 4" xfId="8870"/>
    <cellStyle name="SAPBEXHLevel3X 6 5" xfId="12326"/>
    <cellStyle name="SAPBEXHLevel3X 6 6" xfId="16083"/>
    <cellStyle name="SAPBEXHLevel3X 6 7" xfId="17022"/>
    <cellStyle name="SAPBEXHLevel3X 6 8" xfId="20779"/>
    <cellStyle name="SAPBEXHLevel3X 6 9" xfId="21716"/>
    <cellStyle name="SAPBEXHLevel3X 60" xfId="16662"/>
    <cellStyle name="SAPBEXHLevel3X 61" xfId="18359"/>
    <cellStyle name="SAPBEXHLevel3X 62" xfId="21358"/>
    <cellStyle name="SAPBEXHLevel3X 63" xfId="22931"/>
    <cellStyle name="SAPBEXHLevel3X 7" xfId="3305"/>
    <cellStyle name="SAPBEXHLevel3X 7 2" xfId="5843"/>
    <cellStyle name="SAPBEXHLevel3X 7 3" xfId="9969"/>
    <cellStyle name="SAPBEXHLevel3X 7 4" xfId="11766"/>
    <cellStyle name="SAPBEXHLevel3X 7 5" xfId="14218"/>
    <cellStyle name="SAPBEXHLevel3X 7 6" xfId="15039"/>
    <cellStyle name="SAPBEXHLevel3X 7 7" xfId="18914"/>
    <cellStyle name="SAPBEXHLevel3X 7 8" xfId="19735"/>
    <cellStyle name="SAPBEXHLevel3X 7 9" xfId="23440"/>
    <cellStyle name="SAPBEXHLevel3X 8" xfId="3348"/>
    <cellStyle name="SAPBEXHLevel3X 8 2" xfId="5886"/>
    <cellStyle name="SAPBEXHLevel3X 8 3" xfId="9113"/>
    <cellStyle name="SAPBEXHLevel3X 8 4" xfId="10786"/>
    <cellStyle name="SAPBEXHLevel3X 8 5" xfId="13142"/>
    <cellStyle name="SAPBEXHLevel3X 8 6" xfId="12455"/>
    <cellStyle name="SAPBEXHLevel3X 8 7" xfId="17838"/>
    <cellStyle name="SAPBEXHLevel3X 8 8" xfId="17151"/>
    <cellStyle name="SAPBEXHLevel3X 8 9" xfId="22457"/>
    <cellStyle name="SAPBEXHLevel3X 9" xfId="3391"/>
    <cellStyle name="SAPBEXHLevel3X 9 2" xfId="5929"/>
    <cellStyle name="SAPBEXHLevel3X 9 3" xfId="8675"/>
    <cellStyle name="SAPBEXHLevel3X 9 4" xfId="11598"/>
    <cellStyle name="SAPBEXHLevel3X 9 5" xfId="14036"/>
    <cellStyle name="SAPBEXHLevel3X 9 6" xfId="16250"/>
    <cellStyle name="SAPBEXHLevel3X 9 7" xfId="18732"/>
    <cellStyle name="SAPBEXHLevel3X 9 8" xfId="20946"/>
    <cellStyle name="SAPBEXHLevel3X 9 9" xfId="23272"/>
    <cellStyle name="SAPBEXinputData" xfId="2969"/>
    <cellStyle name="SAPBEXItemHeader" xfId="2970"/>
    <cellStyle name="SAPBEXItemHeader 10" xfId="3436"/>
    <cellStyle name="SAPBEXItemHeader 10 2" xfId="5974"/>
    <cellStyle name="SAPBEXItemHeader 10 3" xfId="8315"/>
    <cellStyle name="SAPBEXItemHeader 10 4" xfId="11969"/>
    <cellStyle name="SAPBEXItemHeader 10 5" xfId="14446"/>
    <cellStyle name="SAPBEXItemHeader 10 6" xfId="12902"/>
    <cellStyle name="SAPBEXItemHeader 10 7" xfId="19142"/>
    <cellStyle name="SAPBEXItemHeader 10 8" xfId="17598"/>
    <cellStyle name="SAPBEXItemHeader 10 9" xfId="23644"/>
    <cellStyle name="SAPBEXItemHeader 11" xfId="3460"/>
    <cellStyle name="SAPBEXItemHeader 11 2" xfId="5998"/>
    <cellStyle name="SAPBEXItemHeader 11 3" xfId="9892"/>
    <cellStyle name="SAPBEXItemHeader 11 4" xfId="10816"/>
    <cellStyle name="SAPBEXItemHeader 11 5" xfId="13179"/>
    <cellStyle name="SAPBEXItemHeader 11 6" xfId="16287"/>
    <cellStyle name="SAPBEXItemHeader 11 7" xfId="17875"/>
    <cellStyle name="SAPBEXItemHeader 11 8" xfId="20983"/>
    <cellStyle name="SAPBEXItemHeader 11 9" xfId="22487"/>
    <cellStyle name="SAPBEXItemHeader 12" xfId="3522"/>
    <cellStyle name="SAPBEXItemHeader 12 2" xfId="6060"/>
    <cellStyle name="SAPBEXItemHeader 12 3" xfId="8326"/>
    <cellStyle name="SAPBEXItemHeader 12 4" xfId="11979"/>
    <cellStyle name="SAPBEXItemHeader 12 5" xfId="14457"/>
    <cellStyle name="SAPBEXItemHeader 12 6" xfId="15695"/>
    <cellStyle name="SAPBEXItemHeader 12 7" xfId="19153"/>
    <cellStyle name="SAPBEXItemHeader 12 8" xfId="20391"/>
    <cellStyle name="SAPBEXItemHeader 12 9" xfId="23654"/>
    <cellStyle name="SAPBEXItemHeader 13" xfId="3565"/>
    <cellStyle name="SAPBEXItemHeader 13 2" xfId="6103"/>
    <cellStyle name="SAPBEXItemHeader 13 3" xfId="8790"/>
    <cellStyle name="SAPBEXItemHeader 13 4" xfId="11954"/>
    <cellStyle name="SAPBEXItemHeader 13 5" xfId="14429"/>
    <cellStyle name="SAPBEXItemHeader 13 6" xfId="15540"/>
    <cellStyle name="SAPBEXItemHeader 13 7" xfId="19125"/>
    <cellStyle name="SAPBEXItemHeader 13 8" xfId="20236"/>
    <cellStyle name="SAPBEXItemHeader 13 9" xfId="23629"/>
    <cellStyle name="SAPBEXItemHeader 14" xfId="3524"/>
    <cellStyle name="SAPBEXItemHeader 14 2" xfId="6062"/>
    <cellStyle name="SAPBEXItemHeader 14 3" xfId="10059"/>
    <cellStyle name="SAPBEXItemHeader 14 4" xfId="10562"/>
    <cellStyle name="SAPBEXItemHeader 14 5" xfId="12906"/>
    <cellStyle name="SAPBEXItemHeader 14 6" xfId="14370"/>
    <cellStyle name="SAPBEXItemHeader 14 7" xfId="17602"/>
    <cellStyle name="SAPBEXItemHeader 14 8" xfId="19066"/>
    <cellStyle name="SAPBEXItemHeader 14 9" xfId="22233"/>
    <cellStyle name="SAPBEXItemHeader 15" xfId="3634"/>
    <cellStyle name="SAPBEXItemHeader 15 2" xfId="6172"/>
    <cellStyle name="SAPBEXItemHeader 15 3" xfId="9547"/>
    <cellStyle name="SAPBEXItemHeader 15 4" xfId="12005"/>
    <cellStyle name="SAPBEXItemHeader 15 5" xfId="14484"/>
    <cellStyle name="SAPBEXItemHeader 15 6" xfId="16618"/>
    <cellStyle name="SAPBEXItemHeader 15 7" xfId="19180"/>
    <cellStyle name="SAPBEXItemHeader 15 8" xfId="21314"/>
    <cellStyle name="SAPBEXItemHeader 15 9" xfId="23680"/>
    <cellStyle name="SAPBEXItemHeader 16" xfId="3677"/>
    <cellStyle name="SAPBEXItemHeader 16 2" xfId="6215"/>
    <cellStyle name="SAPBEXItemHeader 16 3" xfId="8821"/>
    <cellStyle name="SAPBEXItemHeader 16 4" xfId="10676"/>
    <cellStyle name="SAPBEXItemHeader 16 5" xfId="13025"/>
    <cellStyle name="SAPBEXItemHeader 16 6" xfId="14130"/>
    <cellStyle name="SAPBEXItemHeader 16 7" xfId="17721"/>
    <cellStyle name="SAPBEXItemHeader 16 8" xfId="18826"/>
    <cellStyle name="SAPBEXItemHeader 16 9" xfId="22349"/>
    <cellStyle name="SAPBEXItemHeader 17" xfId="3705"/>
    <cellStyle name="SAPBEXItemHeader 17 2" xfId="6243"/>
    <cellStyle name="SAPBEXItemHeader 17 3" xfId="8513"/>
    <cellStyle name="SAPBEXItemHeader 17 4" xfId="10295"/>
    <cellStyle name="SAPBEXItemHeader 17 5" xfId="12608"/>
    <cellStyle name="SAPBEXItemHeader 17 6" xfId="14899"/>
    <cellStyle name="SAPBEXItemHeader 17 7" xfId="17304"/>
    <cellStyle name="SAPBEXItemHeader 17 8" xfId="19595"/>
    <cellStyle name="SAPBEXItemHeader 17 9" xfId="21965"/>
    <cellStyle name="SAPBEXItemHeader 18" xfId="3739"/>
    <cellStyle name="SAPBEXItemHeader 18 2" xfId="6277"/>
    <cellStyle name="SAPBEXItemHeader 18 3" xfId="9610"/>
    <cellStyle name="SAPBEXItemHeader 18 4" xfId="10848"/>
    <cellStyle name="SAPBEXItemHeader 18 5" xfId="13213"/>
    <cellStyle name="SAPBEXItemHeader 18 6" xfId="15117"/>
    <cellStyle name="SAPBEXItemHeader 18 7" xfId="17909"/>
    <cellStyle name="SAPBEXItemHeader 18 8" xfId="19813"/>
    <cellStyle name="SAPBEXItemHeader 18 9" xfId="22519"/>
    <cellStyle name="SAPBEXItemHeader 19" xfId="3767"/>
    <cellStyle name="SAPBEXItemHeader 19 2" xfId="6305"/>
    <cellStyle name="SAPBEXItemHeader 19 3" xfId="9922"/>
    <cellStyle name="SAPBEXItemHeader 19 4" xfId="10882"/>
    <cellStyle name="SAPBEXItemHeader 19 5" xfId="13249"/>
    <cellStyle name="SAPBEXItemHeader 19 6" xfId="16305"/>
    <cellStyle name="SAPBEXItemHeader 19 7" xfId="17945"/>
    <cellStyle name="SAPBEXItemHeader 19 8" xfId="21001"/>
    <cellStyle name="SAPBEXItemHeader 19 9" xfId="22553"/>
    <cellStyle name="SAPBEXItemHeader 2" xfId="3089"/>
    <cellStyle name="SAPBEXItemHeader 2 2" xfId="5627"/>
    <cellStyle name="SAPBEXItemHeader 2 3" xfId="10118"/>
    <cellStyle name="SAPBEXItemHeader 2 4" xfId="9329"/>
    <cellStyle name="SAPBEXItemHeader 2 5" xfId="14953"/>
    <cellStyle name="SAPBEXItemHeader 2 6" xfId="16613"/>
    <cellStyle name="SAPBEXItemHeader 2 7" xfId="19649"/>
    <cellStyle name="SAPBEXItemHeader 2 8" xfId="21309"/>
    <cellStyle name="SAPBEXItemHeader 2 9" xfId="24115"/>
    <cellStyle name="SAPBEXItemHeader 20" xfId="3616"/>
    <cellStyle name="SAPBEXItemHeader 20 2" xfId="6154"/>
    <cellStyle name="SAPBEXItemHeader 20 3" xfId="9530"/>
    <cellStyle name="SAPBEXItemHeader 20 4" xfId="8362"/>
    <cellStyle name="SAPBEXItemHeader 20 5" xfId="12420"/>
    <cellStyle name="SAPBEXItemHeader 20 6" xfId="15284"/>
    <cellStyle name="SAPBEXItemHeader 20 7" xfId="17116"/>
    <cellStyle name="SAPBEXItemHeader 20 8" xfId="19980"/>
    <cellStyle name="SAPBEXItemHeader 20 9" xfId="21800"/>
    <cellStyle name="SAPBEXItemHeader 21" xfId="3851"/>
    <cellStyle name="SAPBEXItemHeader 21 2" xfId="6389"/>
    <cellStyle name="SAPBEXItemHeader 21 3" xfId="8502"/>
    <cellStyle name="SAPBEXItemHeader 21 4" xfId="10300"/>
    <cellStyle name="SAPBEXItemHeader 21 5" xfId="12614"/>
    <cellStyle name="SAPBEXItemHeader 21 6" xfId="16183"/>
    <cellStyle name="SAPBEXItemHeader 21 7" xfId="17310"/>
    <cellStyle name="SAPBEXItemHeader 21 8" xfId="20879"/>
    <cellStyle name="SAPBEXItemHeader 21 9" xfId="21970"/>
    <cellStyle name="SAPBEXItemHeader 22" xfId="3879"/>
    <cellStyle name="SAPBEXItemHeader 22 2" xfId="6417"/>
    <cellStyle name="SAPBEXItemHeader 22 3" xfId="9931"/>
    <cellStyle name="SAPBEXItemHeader 22 4" xfId="11469"/>
    <cellStyle name="SAPBEXItemHeader 22 5" xfId="13892"/>
    <cellStyle name="SAPBEXItemHeader 22 6" xfId="15314"/>
    <cellStyle name="SAPBEXItemHeader 22 7" xfId="18588"/>
    <cellStyle name="SAPBEXItemHeader 22 8" xfId="20010"/>
    <cellStyle name="SAPBEXItemHeader 22 9" xfId="23144"/>
    <cellStyle name="SAPBEXItemHeader 23" xfId="3913"/>
    <cellStyle name="SAPBEXItemHeader 23 2" xfId="6451"/>
    <cellStyle name="SAPBEXItemHeader 23 3" xfId="9952"/>
    <cellStyle name="SAPBEXItemHeader 23 4" xfId="10616"/>
    <cellStyle name="SAPBEXItemHeader 23 5" xfId="12964"/>
    <cellStyle name="SAPBEXItemHeader 23 6" xfId="16953"/>
    <cellStyle name="SAPBEXItemHeader 23 7" xfId="17660"/>
    <cellStyle name="SAPBEXItemHeader 23 8" xfId="21649"/>
    <cellStyle name="SAPBEXItemHeader 23 9" xfId="22289"/>
    <cellStyle name="SAPBEXItemHeader 24" xfId="3956"/>
    <cellStyle name="SAPBEXItemHeader 24 2" xfId="6494"/>
    <cellStyle name="SAPBEXItemHeader 24 3" xfId="10192"/>
    <cellStyle name="SAPBEXItemHeader 24 4" xfId="11477"/>
    <cellStyle name="SAPBEXItemHeader 24 5" xfId="13901"/>
    <cellStyle name="SAPBEXItemHeader 24 6" xfId="16420"/>
    <cellStyle name="SAPBEXItemHeader 24 7" xfId="18597"/>
    <cellStyle name="SAPBEXItemHeader 24 8" xfId="21116"/>
    <cellStyle name="SAPBEXItemHeader 24 9" xfId="23152"/>
    <cellStyle name="SAPBEXItemHeader 25" xfId="3999"/>
    <cellStyle name="SAPBEXItemHeader 25 2" xfId="6537"/>
    <cellStyle name="SAPBEXItemHeader 25 3" xfId="8432"/>
    <cellStyle name="SAPBEXItemHeader 25 4" xfId="11579"/>
    <cellStyle name="SAPBEXItemHeader 25 5" xfId="14016"/>
    <cellStyle name="SAPBEXItemHeader 25 6" xfId="15753"/>
    <cellStyle name="SAPBEXItemHeader 25 7" xfId="18712"/>
    <cellStyle name="SAPBEXItemHeader 25 8" xfId="20449"/>
    <cellStyle name="SAPBEXItemHeader 25 9" xfId="23253"/>
    <cellStyle name="SAPBEXItemHeader 26" xfId="4027"/>
    <cellStyle name="SAPBEXItemHeader 26 2" xfId="6565"/>
    <cellStyle name="SAPBEXItemHeader 26 3" xfId="9588"/>
    <cellStyle name="SAPBEXItemHeader 26 4" xfId="10915"/>
    <cellStyle name="SAPBEXItemHeader 26 5" xfId="13285"/>
    <cellStyle name="SAPBEXItemHeader 26 6" xfId="16486"/>
    <cellStyle name="SAPBEXItemHeader 26 7" xfId="17981"/>
    <cellStyle name="SAPBEXItemHeader 26 8" xfId="21182"/>
    <cellStyle name="SAPBEXItemHeader 26 9" xfId="22586"/>
    <cellStyle name="SAPBEXItemHeader 27" xfId="4011"/>
    <cellStyle name="SAPBEXItemHeader 27 2" xfId="6549"/>
    <cellStyle name="SAPBEXItemHeader 27 3" xfId="5522"/>
    <cellStyle name="SAPBEXItemHeader 27 4" xfId="12224"/>
    <cellStyle name="SAPBEXItemHeader 27 5" xfId="14818"/>
    <cellStyle name="SAPBEXItemHeader 27 6" xfId="12438"/>
    <cellStyle name="SAPBEXItemHeader 27 7" xfId="19514"/>
    <cellStyle name="SAPBEXItemHeader 27 8" xfId="17134"/>
    <cellStyle name="SAPBEXItemHeader 27 9" xfId="24002"/>
    <cellStyle name="SAPBEXItemHeader 28" xfId="4104"/>
    <cellStyle name="SAPBEXItemHeader 28 2" xfId="6642"/>
    <cellStyle name="SAPBEXItemHeader 28 3" xfId="10017"/>
    <cellStyle name="SAPBEXItemHeader 28 4" xfId="12038"/>
    <cellStyle name="SAPBEXItemHeader 28 5" xfId="14520"/>
    <cellStyle name="SAPBEXItemHeader 28 6" xfId="13607"/>
    <cellStyle name="SAPBEXItemHeader 28 7" xfId="19216"/>
    <cellStyle name="SAPBEXItemHeader 28 8" xfId="18303"/>
    <cellStyle name="SAPBEXItemHeader 28 9" xfId="23713"/>
    <cellStyle name="SAPBEXItemHeader 29" xfId="4147"/>
    <cellStyle name="SAPBEXItemHeader 29 2" xfId="6685"/>
    <cellStyle name="SAPBEXItemHeader 29 3" xfId="9642"/>
    <cellStyle name="SAPBEXItemHeader 29 4" xfId="11836"/>
    <cellStyle name="SAPBEXItemHeader 29 5" xfId="14294"/>
    <cellStyle name="SAPBEXItemHeader 29 6" xfId="15019"/>
    <cellStyle name="SAPBEXItemHeader 29 7" xfId="18990"/>
    <cellStyle name="SAPBEXItemHeader 29 8" xfId="19715"/>
    <cellStyle name="SAPBEXItemHeader 29 9" xfId="23511"/>
    <cellStyle name="SAPBEXItemHeader 3" xfId="3135"/>
    <cellStyle name="SAPBEXItemHeader 3 2" xfId="5673"/>
    <cellStyle name="SAPBEXItemHeader 3 3" xfId="9726"/>
    <cellStyle name="SAPBEXItemHeader 3 4" xfId="10634"/>
    <cellStyle name="SAPBEXItemHeader 3 5" xfId="12983"/>
    <cellStyle name="SAPBEXItemHeader 3 6" xfId="16803"/>
    <cellStyle name="SAPBEXItemHeader 3 7" xfId="17679"/>
    <cellStyle name="SAPBEXItemHeader 3 8" xfId="21499"/>
    <cellStyle name="SAPBEXItemHeader 3 9" xfId="22307"/>
    <cellStyle name="SAPBEXItemHeader 30" xfId="4190"/>
    <cellStyle name="SAPBEXItemHeader 30 2" xfId="6728"/>
    <cellStyle name="SAPBEXItemHeader 30 3" xfId="9626"/>
    <cellStyle name="SAPBEXItemHeader 30 4" xfId="11453"/>
    <cellStyle name="SAPBEXItemHeader 30 5" xfId="13873"/>
    <cellStyle name="SAPBEXItemHeader 30 6" xfId="16703"/>
    <cellStyle name="SAPBEXItemHeader 30 7" xfId="18569"/>
    <cellStyle name="SAPBEXItemHeader 30 8" xfId="21399"/>
    <cellStyle name="SAPBEXItemHeader 30 9" xfId="23128"/>
    <cellStyle name="SAPBEXItemHeader 31" xfId="4232"/>
    <cellStyle name="SAPBEXItemHeader 31 2" xfId="6770"/>
    <cellStyle name="SAPBEXItemHeader 31 3" xfId="9746"/>
    <cellStyle name="SAPBEXItemHeader 31 4" xfId="11227"/>
    <cellStyle name="SAPBEXItemHeader 31 5" xfId="13631"/>
    <cellStyle name="SAPBEXItemHeader 31 6" xfId="15558"/>
    <cellStyle name="SAPBEXItemHeader 31 7" xfId="18327"/>
    <cellStyle name="SAPBEXItemHeader 31 8" xfId="20254"/>
    <cellStyle name="SAPBEXItemHeader 31 9" xfId="22902"/>
    <cellStyle name="SAPBEXItemHeader 32" xfId="4275"/>
    <cellStyle name="SAPBEXItemHeader 32 2" xfId="6813"/>
    <cellStyle name="SAPBEXItemHeader 32 3" xfId="8787"/>
    <cellStyle name="SAPBEXItemHeader 32 4" xfId="10577"/>
    <cellStyle name="SAPBEXItemHeader 32 5" xfId="12923"/>
    <cellStyle name="SAPBEXItemHeader 32 6" xfId="16379"/>
    <cellStyle name="SAPBEXItemHeader 32 7" xfId="17619"/>
    <cellStyle name="SAPBEXItemHeader 32 8" xfId="21075"/>
    <cellStyle name="SAPBEXItemHeader 32 9" xfId="22249"/>
    <cellStyle name="SAPBEXItemHeader 33" xfId="4318"/>
    <cellStyle name="SAPBEXItemHeader 33 2" xfId="6856"/>
    <cellStyle name="SAPBEXItemHeader 33 3" xfId="9030"/>
    <cellStyle name="SAPBEXItemHeader 33 4" xfId="11675"/>
    <cellStyle name="SAPBEXItemHeader 33 5" xfId="14122"/>
    <cellStyle name="SAPBEXItemHeader 33 6" xfId="16923"/>
    <cellStyle name="SAPBEXItemHeader 33 7" xfId="18818"/>
    <cellStyle name="SAPBEXItemHeader 33 8" xfId="21619"/>
    <cellStyle name="SAPBEXItemHeader 33 9" xfId="23349"/>
    <cellStyle name="SAPBEXItemHeader 34" xfId="4361"/>
    <cellStyle name="SAPBEXItemHeader 34 2" xfId="6899"/>
    <cellStyle name="SAPBEXItemHeader 34 3" xfId="9347"/>
    <cellStyle name="SAPBEXItemHeader 34 4" xfId="8467"/>
    <cellStyle name="SAPBEXItemHeader 34 5" xfId="12437"/>
    <cellStyle name="SAPBEXItemHeader 34 6" xfId="15572"/>
    <cellStyle name="SAPBEXItemHeader 34 7" xfId="17133"/>
    <cellStyle name="SAPBEXItemHeader 34 8" xfId="20268"/>
    <cellStyle name="SAPBEXItemHeader 34 9" xfId="21817"/>
    <cellStyle name="SAPBEXItemHeader 35" xfId="4404"/>
    <cellStyle name="SAPBEXItemHeader 35 2" xfId="6942"/>
    <cellStyle name="SAPBEXItemHeader 35 3" xfId="9842"/>
    <cellStyle name="SAPBEXItemHeader 35 4" xfId="10846"/>
    <cellStyle name="SAPBEXItemHeader 35 5" xfId="13211"/>
    <cellStyle name="SAPBEXItemHeader 35 6" xfId="16601"/>
    <cellStyle name="SAPBEXItemHeader 35 7" xfId="17907"/>
    <cellStyle name="SAPBEXItemHeader 35 8" xfId="21297"/>
    <cellStyle name="SAPBEXItemHeader 35 9" xfId="22517"/>
    <cellStyle name="SAPBEXItemHeader 36" xfId="4447"/>
    <cellStyle name="SAPBEXItemHeader 36 2" xfId="6985"/>
    <cellStyle name="SAPBEXItemHeader 36 3" xfId="5540"/>
    <cellStyle name="SAPBEXItemHeader 36 4" xfId="8062"/>
    <cellStyle name="SAPBEXItemHeader 36 5" xfId="12377"/>
    <cellStyle name="SAPBEXItemHeader 36 6" xfId="15935"/>
    <cellStyle name="SAPBEXItemHeader 36 7" xfId="17073"/>
    <cellStyle name="SAPBEXItemHeader 36 8" xfId="20631"/>
    <cellStyle name="SAPBEXItemHeader 36 9" xfId="21762"/>
    <cellStyle name="SAPBEXItemHeader 37" xfId="4416"/>
    <cellStyle name="SAPBEXItemHeader 37 2" xfId="6954"/>
    <cellStyle name="SAPBEXItemHeader 37 3" xfId="9564"/>
    <cellStyle name="SAPBEXItemHeader 37 4" xfId="11591"/>
    <cellStyle name="SAPBEXItemHeader 37 5" xfId="14029"/>
    <cellStyle name="SAPBEXItemHeader 37 6" xfId="15215"/>
    <cellStyle name="SAPBEXItemHeader 37 7" xfId="18725"/>
    <cellStyle name="SAPBEXItemHeader 37 8" xfId="19911"/>
    <cellStyle name="SAPBEXItemHeader 37 9" xfId="23265"/>
    <cellStyle name="SAPBEXItemHeader 38" xfId="4533"/>
    <cellStyle name="SAPBEXItemHeader 38 2" xfId="7071"/>
    <cellStyle name="SAPBEXItemHeader 38 3" xfId="9438"/>
    <cellStyle name="SAPBEXItemHeader 38 4" xfId="12090"/>
    <cellStyle name="SAPBEXItemHeader 38 5" xfId="14570"/>
    <cellStyle name="SAPBEXItemHeader 38 6" xfId="15938"/>
    <cellStyle name="SAPBEXItemHeader 38 7" xfId="19266"/>
    <cellStyle name="SAPBEXItemHeader 38 8" xfId="20634"/>
    <cellStyle name="SAPBEXItemHeader 38 9" xfId="23762"/>
    <cellStyle name="SAPBEXItemHeader 39" xfId="4576"/>
    <cellStyle name="SAPBEXItemHeader 39 2" xfId="7114"/>
    <cellStyle name="SAPBEXItemHeader 39 3" xfId="10037"/>
    <cellStyle name="SAPBEXItemHeader 39 4" xfId="10704"/>
    <cellStyle name="SAPBEXItemHeader 39 5" xfId="13057"/>
    <cellStyle name="SAPBEXItemHeader 39 6" xfId="16504"/>
    <cellStyle name="SAPBEXItemHeader 39 7" xfId="17753"/>
    <cellStyle name="SAPBEXItemHeader 39 8" xfId="21200"/>
    <cellStyle name="SAPBEXItemHeader 39 9" xfId="22377"/>
    <cellStyle name="SAPBEXItemHeader 4" xfId="3178"/>
    <cellStyle name="SAPBEXItemHeader 4 2" xfId="5716"/>
    <cellStyle name="SAPBEXItemHeader 4 3" xfId="9501"/>
    <cellStyle name="SAPBEXItemHeader 4 4" xfId="10412"/>
    <cellStyle name="SAPBEXItemHeader 4 5" xfId="12737"/>
    <cellStyle name="SAPBEXItemHeader 4 6" xfId="15291"/>
    <cellStyle name="SAPBEXItemHeader 4 7" xfId="17433"/>
    <cellStyle name="SAPBEXItemHeader 4 8" xfId="19987"/>
    <cellStyle name="SAPBEXItemHeader 4 9" xfId="22083"/>
    <cellStyle name="SAPBEXItemHeader 40" xfId="4619"/>
    <cellStyle name="SAPBEXItemHeader 40 2" xfId="7157"/>
    <cellStyle name="SAPBEXItemHeader 40 3" xfId="8898"/>
    <cellStyle name="SAPBEXItemHeader 40 4" xfId="11582"/>
    <cellStyle name="SAPBEXItemHeader 40 5" xfId="14019"/>
    <cellStyle name="SAPBEXItemHeader 40 6" xfId="13929"/>
    <cellStyle name="SAPBEXItemHeader 40 7" xfId="18715"/>
    <cellStyle name="SAPBEXItemHeader 40 8" xfId="18625"/>
    <cellStyle name="SAPBEXItemHeader 40 9" xfId="23256"/>
    <cellStyle name="SAPBEXItemHeader 41" xfId="4662"/>
    <cellStyle name="SAPBEXItemHeader 41 2" xfId="7200"/>
    <cellStyle name="SAPBEXItemHeader 41 3" xfId="8652"/>
    <cellStyle name="SAPBEXItemHeader 41 4" xfId="11332"/>
    <cellStyle name="SAPBEXItemHeader 41 5" xfId="13741"/>
    <cellStyle name="SAPBEXItemHeader 41 6" xfId="15185"/>
    <cellStyle name="SAPBEXItemHeader 41 7" xfId="18437"/>
    <cellStyle name="SAPBEXItemHeader 41 8" xfId="19881"/>
    <cellStyle name="SAPBEXItemHeader 41 9" xfId="23006"/>
    <cellStyle name="SAPBEXItemHeader 42" xfId="4704"/>
    <cellStyle name="SAPBEXItemHeader 42 2" xfId="7242"/>
    <cellStyle name="SAPBEXItemHeader 42 3" xfId="8258"/>
    <cellStyle name="SAPBEXItemHeader 42 4" xfId="11147"/>
    <cellStyle name="SAPBEXItemHeader 42 5" xfId="13543"/>
    <cellStyle name="SAPBEXItemHeader 42 6" xfId="15704"/>
    <cellStyle name="SAPBEXItemHeader 42 7" xfId="18239"/>
    <cellStyle name="SAPBEXItemHeader 42 8" xfId="20400"/>
    <cellStyle name="SAPBEXItemHeader 42 9" xfId="22820"/>
    <cellStyle name="SAPBEXItemHeader 43" xfId="4747"/>
    <cellStyle name="SAPBEXItemHeader 43 2" xfId="7285"/>
    <cellStyle name="SAPBEXItemHeader 43 3" xfId="10161"/>
    <cellStyle name="SAPBEXItemHeader 43 4" xfId="8667"/>
    <cellStyle name="SAPBEXItemHeader 43 5" xfId="12958"/>
    <cellStyle name="SAPBEXItemHeader 43 6" xfId="15819"/>
    <cellStyle name="SAPBEXItemHeader 43 7" xfId="17654"/>
    <cellStyle name="SAPBEXItemHeader 43 8" xfId="20515"/>
    <cellStyle name="SAPBEXItemHeader 43 9" xfId="22283"/>
    <cellStyle name="SAPBEXItemHeader 44" xfId="4775"/>
    <cellStyle name="SAPBEXItemHeader 44 2" xfId="7313"/>
    <cellStyle name="SAPBEXItemHeader 44 3" xfId="9713"/>
    <cellStyle name="SAPBEXItemHeader 44 4" xfId="11094"/>
    <cellStyle name="SAPBEXItemHeader 44 5" xfId="12416"/>
    <cellStyle name="SAPBEXItemHeader 44 6" xfId="15673"/>
    <cellStyle name="SAPBEXItemHeader 44 7" xfId="17112"/>
    <cellStyle name="SAPBEXItemHeader 44 8" xfId="20369"/>
    <cellStyle name="SAPBEXItemHeader 44 9" xfId="21797"/>
    <cellStyle name="SAPBEXItemHeader 45" xfId="4809"/>
    <cellStyle name="SAPBEXItemHeader 45 2" xfId="7347"/>
    <cellStyle name="SAPBEXItemHeader 45 3" xfId="7994"/>
    <cellStyle name="SAPBEXItemHeader 45 4" xfId="10858"/>
    <cellStyle name="SAPBEXItemHeader 45 5" xfId="13223"/>
    <cellStyle name="SAPBEXItemHeader 45 6" xfId="16205"/>
    <cellStyle name="SAPBEXItemHeader 45 7" xfId="17919"/>
    <cellStyle name="SAPBEXItemHeader 45 8" xfId="20901"/>
    <cellStyle name="SAPBEXItemHeader 45 9" xfId="22529"/>
    <cellStyle name="SAPBEXItemHeader 46" xfId="4852"/>
    <cellStyle name="SAPBEXItemHeader 46 2" xfId="7390"/>
    <cellStyle name="SAPBEXItemHeader 46 3" xfId="9244"/>
    <cellStyle name="SAPBEXItemHeader 46 4" xfId="12295"/>
    <cellStyle name="SAPBEXItemHeader 46 5" xfId="14308"/>
    <cellStyle name="SAPBEXItemHeader 46 6" xfId="15379"/>
    <cellStyle name="SAPBEXItemHeader 46 7" xfId="19004"/>
    <cellStyle name="SAPBEXItemHeader 46 8" xfId="20075"/>
    <cellStyle name="SAPBEXItemHeader 46 9" xfId="23522"/>
    <cellStyle name="SAPBEXItemHeader 47" xfId="4821"/>
    <cellStyle name="SAPBEXItemHeader 47 2" xfId="7359"/>
    <cellStyle name="SAPBEXItemHeader 47 3" xfId="9052"/>
    <cellStyle name="SAPBEXItemHeader 47 4" xfId="12131"/>
    <cellStyle name="SAPBEXItemHeader 47 5" xfId="14613"/>
    <cellStyle name="SAPBEXItemHeader 47 6" xfId="16640"/>
    <cellStyle name="SAPBEXItemHeader 47 7" xfId="19309"/>
    <cellStyle name="SAPBEXItemHeader 47 8" xfId="21336"/>
    <cellStyle name="SAPBEXItemHeader 47 9" xfId="23805"/>
    <cellStyle name="SAPBEXItemHeader 48" xfId="4932"/>
    <cellStyle name="SAPBEXItemHeader 48 2" xfId="7470"/>
    <cellStyle name="SAPBEXItemHeader 48 3" xfId="9798"/>
    <cellStyle name="SAPBEXItemHeader 48 4" xfId="11303"/>
    <cellStyle name="SAPBEXItemHeader 48 5" xfId="13710"/>
    <cellStyle name="SAPBEXItemHeader 48 6" xfId="14962"/>
    <cellStyle name="SAPBEXItemHeader 48 7" xfId="18406"/>
    <cellStyle name="SAPBEXItemHeader 48 8" xfId="19658"/>
    <cellStyle name="SAPBEXItemHeader 48 9" xfId="22977"/>
    <cellStyle name="SAPBEXItemHeader 49" xfId="4971"/>
    <cellStyle name="SAPBEXItemHeader 49 2" xfId="7509"/>
    <cellStyle name="SAPBEXItemHeader 49 3" xfId="10009"/>
    <cellStyle name="SAPBEXItemHeader 49 4" xfId="10986"/>
    <cellStyle name="SAPBEXItemHeader 49 5" xfId="13360"/>
    <cellStyle name="SAPBEXItemHeader 49 6" xfId="16729"/>
    <cellStyle name="SAPBEXItemHeader 49 7" xfId="18056"/>
    <cellStyle name="SAPBEXItemHeader 49 8" xfId="21425"/>
    <cellStyle name="SAPBEXItemHeader 49 9" xfId="22659"/>
    <cellStyle name="SAPBEXItemHeader 5" xfId="3221"/>
    <cellStyle name="SAPBEXItemHeader 5 2" xfId="5759"/>
    <cellStyle name="SAPBEXItemHeader 5 3" xfId="8967"/>
    <cellStyle name="SAPBEXItemHeader 5 4" xfId="11827"/>
    <cellStyle name="SAPBEXItemHeader 5 5" xfId="14285"/>
    <cellStyle name="SAPBEXItemHeader 5 6" xfId="15549"/>
    <cellStyle name="SAPBEXItemHeader 5 7" xfId="18981"/>
    <cellStyle name="SAPBEXItemHeader 5 8" xfId="20245"/>
    <cellStyle name="SAPBEXItemHeader 5 9" xfId="23502"/>
    <cellStyle name="SAPBEXItemHeader 50" xfId="5009"/>
    <cellStyle name="SAPBEXItemHeader 50 2" xfId="7547"/>
    <cellStyle name="SAPBEXItemHeader 50 3" xfId="9427"/>
    <cellStyle name="SAPBEXItemHeader 50 4" xfId="12121"/>
    <cellStyle name="SAPBEXItemHeader 50 5" xfId="14320"/>
    <cellStyle name="SAPBEXItemHeader 50 6" xfId="15360"/>
    <cellStyle name="SAPBEXItemHeader 50 7" xfId="19016"/>
    <cellStyle name="SAPBEXItemHeader 50 8" xfId="20056"/>
    <cellStyle name="SAPBEXItemHeader 50 9" xfId="23534"/>
    <cellStyle name="SAPBEXItemHeader 51" xfId="5046"/>
    <cellStyle name="SAPBEXItemHeader 51 2" xfId="7584"/>
    <cellStyle name="SAPBEXItemHeader 51 3" xfId="9774"/>
    <cellStyle name="SAPBEXItemHeader 51 4" xfId="11251"/>
    <cellStyle name="SAPBEXItemHeader 51 5" xfId="13656"/>
    <cellStyle name="SAPBEXItemHeader 51 6" xfId="15076"/>
    <cellStyle name="SAPBEXItemHeader 51 7" xfId="18352"/>
    <cellStyle name="SAPBEXItemHeader 51 8" xfId="19772"/>
    <cellStyle name="SAPBEXItemHeader 51 9" xfId="22925"/>
    <cellStyle name="SAPBEXItemHeader 52" xfId="5076"/>
    <cellStyle name="SAPBEXItemHeader 52 2" xfId="7614"/>
    <cellStyle name="SAPBEXItemHeader 52 3" xfId="9201"/>
    <cellStyle name="SAPBEXItemHeader 52 4" xfId="11604"/>
    <cellStyle name="SAPBEXItemHeader 52 5" xfId="14042"/>
    <cellStyle name="SAPBEXItemHeader 52 6" xfId="16586"/>
    <cellStyle name="SAPBEXItemHeader 52 7" xfId="18738"/>
    <cellStyle name="SAPBEXItemHeader 52 8" xfId="21282"/>
    <cellStyle name="SAPBEXItemHeader 52 9" xfId="23278"/>
    <cellStyle name="SAPBEXItemHeader 53" xfId="5102"/>
    <cellStyle name="SAPBEXItemHeader 53 2" xfId="7640"/>
    <cellStyle name="SAPBEXItemHeader 53 3" xfId="8032"/>
    <cellStyle name="SAPBEXItemHeader 53 4" xfId="12126"/>
    <cellStyle name="SAPBEXItemHeader 53 5" xfId="14608"/>
    <cellStyle name="SAPBEXItemHeader 53 6" xfId="16657"/>
    <cellStyle name="SAPBEXItemHeader 53 7" xfId="19304"/>
    <cellStyle name="SAPBEXItemHeader 53 8" xfId="21353"/>
    <cellStyle name="SAPBEXItemHeader 53 9" xfId="23800"/>
    <cellStyle name="SAPBEXItemHeader 54" xfId="5150"/>
    <cellStyle name="SAPBEXItemHeader 54 2" xfId="7688"/>
    <cellStyle name="SAPBEXItemHeader 54 3" xfId="9325"/>
    <cellStyle name="SAPBEXItemHeader 54 4" xfId="12197"/>
    <cellStyle name="SAPBEXItemHeader 54 5" xfId="14746"/>
    <cellStyle name="SAPBEXItemHeader 54 6" xfId="16660"/>
    <cellStyle name="SAPBEXItemHeader 54 7" xfId="19442"/>
    <cellStyle name="SAPBEXItemHeader 54 8" xfId="21356"/>
    <cellStyle name="SAPBEXItemHeader 54 9" xfId="23931"/>
    <cellStyle name="SAPBEXItemHeader 55" xfId="5219"/>
    <cellStyle name="SAPBEXItemHeader 55 2" xfId="7758"/>
    <cellStyle name="SAPBEXItemHeader 55 3" xfId="8098"/>
    <cellStyle name="SAPBEXItemHeader 55 4" xfId="11930"/>
    <cellStyle name="SAPBEXItemHeader 55 5" xfId="14403"/>
    <cellStyle name="SAPBEXItemHeader 55 6" xfId="16352"/>
    <cellStyle name="SAPBEXItemHeader 55 7" xfId="19099"/>
    <cellStyle name="SAPBEXItemHeader 55 8" xfId="21048"/>
    <cellStyle name="SAPBEXItemHeader 55 9" xfId="23605"/>
    <cellStyle name="SAPBEXItemHeader 56" xfId="5257"/>
    <cellStyle name="SAPBEXItemHeader 56 2" xfId="9605"/>
    <cellStyle name="SAPBEXItemHeader 56 3" xfId="10291"/>
    <cellStyle name="SAPBEXItemHeader 56 4" xfId="12604"/>
    <cellStyle name="SAPBEXItemHeader 56 5" xfId="16825"/>
    <cellStyle name="SAPBEXItemHeader 56 6" xfId="17300"/>
    <cellStyle name="SAPBEXItemHeader 56 7" xfId="21521"/>
    <cellStyle name="SAPBEXItemHeader 56 8" xfId="21961"/>
    <cellStyle name="SAPBEXItemHeader 57" xfId="9115"/>
    <cellStyle name="SAPBEXItemHeader 58" xfId="10302"/>
    <cellStyle name="SAPBEXItemHeader 59" xfId="12616"/>
    <cellStyle name="SAPBEXItemHeader 6" xfId="3264"/>
    <cellStyle name="SAPBEXItemHeader 6 2" xfId="5802"/>
    <cellStyle name="SAPBEXItemHeader 6 3" xfId="9342"/>
    <cellStyle name="SAPBEXItemHeader 6 4" xfId="10933"/>
    <cellStyle name="SAPBEXItemHeader 6 5" xfId="13304"/>
    <cellStyle name="SAPBEXItemHeader 6 6" xfId="15174"/>
    <cellStyle name="SAPBEXItemHeader 6 7" xfId="18000"/>
    <cellStyle name="SAPBEXItemHeader 6 8" xfId="19870"/>
    <cellStyle name="SAPBEXItemHeader 6 9" xfId="22604"/>
    <cellStyle name="SAPBEXItemHeader 60" xfId="15261"/>
    <cellStyle name="SAPBEXItemHeader 61" xfId="17312"/>
    <cellStyle name="SAPBEXItemHeader 62" xfId="19957"/>
    <cellStyle name="SAPBEXItemHeader 63" xfId="21972"/>
    <cellStyle name="SAPBEXItemHeader 7" xfId="3307"/>
    <cellStyle name="SAPBEXItemHeader 7 2" xfId="5845"/>
    <cellStyle name="SAPBEXItemHeader 7 3" xfId="8602"/>
    <cellStyle name="SAPBEXItemHeader 7 4" xfId="10617"/>
    <cellStyle name="SAPBEXItemHeader 7 5" xfId="12965"/>
    <cellStyle name="SAPBEXItemHeader 7 6" xfId="16996"/>
    <cellStyle name="SAPBEXItemHeader 7 7" xfId="17661"/>
    <cellStyle name="SAPBEXItemHeader 7 8" xfId="21692"/>
    <cellStyle name="SAPBEXItemHeader 7 9" xfId="22290"/>
    <cellStyle name="SAPBEXItemHeader 8" xfId="3350"/>
    <cellStyle name="SAPBEXItemHeader 8 2" xfId="5888"/>
    <cellStyle name="SAPBEXItemHeader 8 3" xfId="7777"/>
    <cellStyle name="SAPBEXItemHeader 8 4" xfId="11199"/>
    <cellStyle name="SAPBEXItemHeader 8 5" xfId="13600"/>
    <cellStyle name="SAPBEXItemHeader 8 6" xfId="15116"/>
    <cellStyle name="SAPBEXItemHeader 8 7" xfId="18296"/>
    <cellStyle name="SAPBEXItemHeader 8 8" xfId="19812"/>
    <cellStyle name="SAPBEXItemHeader 8 9" xfId="22874"/>
    <cellStyle name="SAPBEXItemHeader 9" xfId="3393"/>
    <cellStyle name="SAPBEXItemHeader 9 2" xfId="5931"/>
    <cellStyle name="SAPBEXItemHeader 9 3" xfId="8569"/>
    <cellStyle name="SAPBEXItemHeader 9 4" xfId="11328"/>
    <cellStyle name="SAPBEXItemHeader 9 5" xfId="13737"/>
    <cellStyle name="SAPBEXItemHeader 9 6" xfId="15723"/>
    <cellStyle name="SAPBEXItemHeader 9 7" xfId="18433"/>
    <cellStyle name="SAPBEXItemHeader 9 8" xfId="20419"/>
    <cellStyle name="SAPBEXItemHeader 9 9" xfId="23002"/>
    <cellStyle name="SAPBEXresData" xfId="2971"/>
    <cellStyle name="SAPBEXresData 10" xfId="3437"/>
    <cellStyle name="SAPBEXresData 10 2" xfId="5975"/>
    <cellStyle name="SAPBEXresData 10 3" xfId="8008"/>
    <cellStyle name="SAPBEXresData 10 4" xfId="11270"/>
    <cellStyle name="SAPBEXresData 10 5" xfId="13357"/>
    <cellStyle name="SAPBEXresData 10 6" xfId="16556"/>
    <cellStyle name="SAPBEXresData 10 7" xfId="18053"/>
    <cellStyle name="SAPBEXresData 10 8" xfId="21252"/>
    <cellStyle name="SAPBEXresData 10 9" xfId="22656"/>
    <cellStyle name="SAPBEXresData 11" xfId="3418"/>
    <cellStyle name="SAPBEXresData 11 2" xfId="5956"/>
    <cellStyle name="SAPBEXresData 11 3" xfId="5443"/>
    <cellStyle name="SAPBEXresData 11 4" xfId="8435"/>
    <cellStyle name="SAPBEXresData 11 5" xfId="12379"/>
    <cellStyle name="SAPBEXresData 11 6" xfId="15072"/>
    <cellStyle name="SAPBEXresData 11 7" xfId="17075"/>
    <cellStyle name="SAPBEXresData 11 8" xfId="19768"/>
    <cellStyle name="SAPBEXresData 11 9" xfId="21764"/>
    <cellStyle name="SAPBEXresData 12" xfId="3523"/>
    <cellStyle name="SAPBEXresData 12 2" xfId="6061"/>
    <cellStyle name="SAPBEXresData 12 3" xfId="7806"/>
    <cellStyle name="SAPBEXresData 12 4" xfId="11144"/>
    <cellStyle name="SAPBEXresData 12 5" xfId="13540"/>
    <cellStyle name="SAPBEXresData 12 6" xfId="15306"/>
    <cellStyle name="SAPBEXresData 12 7" xfId="18236"/>
    <cellStyle name="SAPBEXresData 12 8" xfId="20002"/>
    <cellStyle name="SAPBEXresData 12 9" xfId="22817"/>
    <cellStyle name="SAPBEXresData 13" xfId="3566"/>
    <cellStyle name="SAPBEXresData 13 2" xfId="6104"/>
    <cellStyle name="SAPBEXresData 13 3" xfId="5502"/>
    <cellStyle name="SAPBEXresData 13 4" xfId="12268"/>
    <cellStyle name="SAPBEXresData 13 5" xfId="13133"/>
    <cellStyle name="SAPBEXresData 13 6" xfId="12507"/>
    <cellStyle name="SAPBEXresData 13 7" xfId="17829"/>
    <cellStyle name="SAPBEXresData 13 8" xfId="17203"/>
    <cellStyle name="SAPBEXresData 13 9" xfId="22450"/>
    <cellStyle name="SAPBEXresData 14" xfId="3521"/>
    <cellStyle name="SAPBEXresData 14 2" xfId="6059"/>
    <cellStyle name="SAPBEXresData 14 3" xfId="9890"/>
    <cellStyle name="SAPBEXresData 14 4" xfId="10791"/>
    <cellStyle name="SAPBEXresData 14 5" xfId="13150"/>
    <cellStyle name="SAPBEXresData 14 6" xfId="15564"/>
    <cellStyle name="SAPBEXresData 14 7" xfId="17846"/>
    <cellStyle name="SAPBEXresData 14 8" xfId="20260"/>
    <cellStyle name="SAPBEXresData 14 9" xfId="22462"/>
    <cellStyle name="SAPBEXresData 15" xfId="3635"/>
    <cellStyle name="SAPBEXresData 15 2" xfId="6173"/>
    <cellStyle name="SAPBEXresData 15 3" xfId="8705"/>
    <cellStyle name="SAPBEXresData 15 4" xfId="11502"/>
    <cellStyle name="SAPBEXresData 15 5" xfId="12836"/>
    <cellStyle name="SAPBEXresData 15 6" xfId="16498"/>
    <cellStyle name="SAPBEXresData 15 7" xfId="17532"/>
    <cellStyle name="SAPBEXresData 15 8" xfId="21194"/>
    <cellStyle name="SAPBEXresData 15 9" xfId="22169"/>
    <cellStyle name="SAPBEXresData 16" xfId="3678"/>
    <cellStyle name="SAPBEXresData 16 2" xfId="6216"/>
    <cellStyle name="SAPBEXresData 16 3" xfId="9788"/>
    <cellStyle name="SAPBEXresData 16 4" xfId="11819"/>
    <cellStyle name="SAPBEXresData 16 5" xfId="14276"/>
    <cellStyle name="SAPBEXresData 16 6" xfId="15239"/>
    <cellStyle name="SAPBEXresData 16 7" xfId="18972"/>
    <cellStyle name="SAPBEXresData 16 8" xfId="19935"/>
    <cellStyle name="SAPBEXresData 16 9" xfId="23494"/>
    <cellStyle name="SAPBEXresData 17" xfId="3695"/>
    <cellStyle name="SAPBEXresData 17 2" xfId="6233"/>
    <cellStyle name="SAPBEXresData 17 3" xfId="9816"/>
    <cellStyle name="SAPBEXresData 17 4" xfId="10338"/>
    <cellStyle name="SAPBEXresData 17 5" xfId="12658"/>
    <cellStyle name="SAPBEXresData 17 6" xfId="16094"/>
    <cellStyle name="SAPBEXresData 17 7" xfId="17354"/>
    <cellStyle name="SAPBEXresData 17 8" xfId="20790"/>
    <cellStyle name="SAPBEXresData 17 9" xfId="22009"/>
    <cellStyle name="SAPBEXresData 18" xfId="3740"/>
    <cellStyle name="SAPBEXresData 18 2" xfId="6278"/>
    <cellStyle name="SAPBEXresData 18 3" xfId="9553"/>
    <cellStyle name="SAPBEXresData 18 4" xfId="12064"/>
    <cellStyle name="SAPBEXresData 18 5" xfId="14544"/>
    <cellStyle name="SAPBEXresData 18 6" xfId="14363"/>
    <cellStyle name="SAPBEXresData 18 7" xfId="19240"/>
    <cellStyle name="SAPBEXresData 18 8" xfId="19059"/>
    <cellStyle name="SAPBEXresData 18 9" xfId="23736"/>
    <cellStyle name="SAPBEXresData 19" xfId="3757"/>
    <cellStyle name="SAPBEXresData 19 2" xfId="6295"/>
    <cellStyle name="SAPBEXresData 19 3" xfId="10181"/>
    <cellStyle name="SAPBEXresData 19 4" xfId="10549"/>
    <cellStyle name="SAPBEXresData 19 5" xfId="12892"/>
    <cellStyle name="SAPBEXresData 19 6" xfId="15823"/>
    <cellStyle name="SAPBEXresData 19 7" xfId="17588"/>
    <cellStyle name="SAPBEXresData 19 8" xfId="20519"/>
    <cellStyle name="SAPBEXresData 19 9" xfId="22220"/>
    <cellStyle name="SAPBEXresData 2" xfId="3090"/>
    <cellStyle name="SAPBEXresData 2 2" xfId="5628"/>
    <cellStyle name="SAPBEXresData 2 3" xfId="9682"/>
    <cellStyle name="SAPBEXresData 2 4" xfId="10374"/>
    <cellStyle name="SAPBEXresData 2 5" xfId="12696"/>
    <cellStyle name="SAPBEXresData 2 6" xfId="13441"/>
    <cellStyle name="SAPBEXresData 2 7" xfId="17392"/>
    <cellStyle name="SAPBEXresData 2 8" xfId="18137"/>
    <cellStyle name="SAPBEXresData 2 9" xfId="22045"/>
    <cellStyle name="SAPBEXresData 20" xfId="3741"/>
    <cellStyle name="SAPBEXresData 20 2" xfId="6279"/>
    <cellStyle name="SAPBEXresData 20 3" xfId="8410"/>
    <cellStyle name="SAPBEXresData 20 4" xfId="12293"/>
    <cellStyle name="SAPBEXresData 20 5" xfId="14336"/>
    <cellStyle name="SAPBEXresData 20 6" xfId="16786"/>
    <cellStyle name="SAPBEXresData 20 7" xfId="19032"/>
    <cellStyle name="SAPBEXresData 20 8" xfId="21482"/>
    <cellStyle name="SAPBEXresData 20 9" xfId="23548"/>
    <cellStyle name="SAPBEXresData 21" xfId="3852"/>
    <cellStyle name="SAPBEXresData 21 2" xfId="6390"/>
    <cellStyle name="SAPBEXresData 21 3" xfId="8027"/>
    <cellStyle name="SAPBEXresData 21 4" xfId="10707"/>
    <cellStyle name="SAPBEXresData 21 5" xfId="13061"/>
    <cellStyle name="SAPBEXresData 21 6" xfId="16778"/>
    <cellStyle name="SAPBEXresData 21 7" xfId="17757"/>
    <cellStyle name="SAPBEXresData 21 8" xfId="21474"/>
    <cellStyle name="SAPBEXresData 21 9" xfId="22380"/>
    <cellStyle name="SAPBEXresData 22" xfId="3869"/>
    <cellStyle name="SAPBEXresData 22 2" xfId="6407"/>
    <cellStyle name="SAPBEXresData 22 3" xfId="9845"/>
    <cellStyle name="SAPBEXresData 22 4" xfId="8196"/>
    <cellStyle name="SAPBEXresData 22 5" xfId="14940"/>
    <cellStyle name="SAPBEXresData 22 6" xfId="15316"/>
    <cellStyle name="SAPBEXresData 22 7" xfId="19636"/>
    <cellStyle name="SAPBEXresData 22 8" xfId="20012"/>
    <cellStyle name="SAPBEXresData 22 9" xfId="24103"/>
    <cellStyle name="SAPBEXresData 23" xfId="3914"/>
    <cellStyle name="SAPBEXresData 23 2" xfId="6452"/>
    <cellStyle name="SAPBEXresData 23 3" xfId="9227"/>
    <cellStyle name="SAPBEXresData 23 4" xfId="12294"/>
    <cellStyle name="SAPBEXresData 23 5" xfId="14131"/>
    <cellStyle name="SAPBEXresData 23 6" xfId="16882"/>
    <cellStyle name="SAPBEXresData 23 7" xfId="18827"/>
    <cellStyle name="SAPBEXresData 23 8" xfId="21578"/>
    <cellStyle name="SAPBEXresData 23 9" xfId="23357"/>
    <cellStyle name="SAPBEXresData 24" xfId="3957"/>
    <cellStyle name="SAPBEXresData 24 2" xfId="6495"/>
    <cellStyle name="SAPBEXresData 24 3" xfId="7805"/>
    <cellStyle name="SAPBEXresData 24 4" xfId="11907"/>
    <cellStyle name="SAPBEXresData 24 5" xfId="14379"/>
    <cellStyle name="SAPBEXresData 24 6" xfId="16933"/>
    <cellStyle name="SAPBEXresData 24 7" xfId="19075"/>
    <cellStyle name="SAPBEXresData 24 8" xfId="21629"/>
    <cellStyle name="SAPBEXresData 24 9" xfId="23582"/>
    <cellStyle name="SAPBEXresData 25" xfId="4000"/>
    <cellStyle name="SAPBEXresData 25 2" xfId="6538"/>
    <cellStyle name="SAPBEXresData 25 3" xfId="8715"/>
    <cellStyle name="SAPBEXresData 25 4" xfId="9116"/>
    <cellStyle name="SAPBEXresData 25 5" xfId="14934"/>
    <cellStyle name="SAPBEXresData 25 6" xfId="15584"/>
    <cellStyle name="SAPBEXresData 25 7" xfId="19630"/>
    <cellStyle name="SAPBEXresData 25 8" xfId="20280"/>
    <cellStyle name="SAPBEXresData 25 9" xfId="24097"/>
    <cellStyle name="SAPBEXresData 26" xfId="4017"/>
    <cellStyle name="SAPBEXresData 26 2" xfId="6555"/>
    <cellStyle name="SAPBEXresData 26 3" xfId="9057"/>
    <cellStyle name="SAPBEXresData 26 4" xfId="7853"/>
    <cellStyle name="SAPBEXresData 26 5" xfId="12398"/>
    <cellStyle name="SAPBEXresData 26 6" xfId="15494"/>
    <cellStyle name="SAPBEXresData 26 7" xfId="17094"/>
    <cellStyle name="SAPBEXresData 26 8" xfId="20190"/>
    <cellStyle name="SAPBEXresData 26 9" xfId="21782"/>
    <cellStyle name="SAPBEXresData 27" xfId="4042"/>
    <cellStyle name="SAPBEXresData 27 2" xfId="6580"/>
    <cellStyle name="SAPBEXresData 27 3" xfId="8385"/>
    <cellStyle name="SAPBEXresData 27 4" xfId="10535"/>
    <cellStyle name="SAPBEXresData 27 5" xfId="12878"/>
    <cellStyle name="SAPBEXresData 27 6" xfId="16388"/>
    <cellStyle name="SAPBEXresData 27 7" xfId="17574"/>
    <cellStyle name="SAPBEXresData 27 8" xfId="21084"/>
    <cellStyle name="SAPBEXresData 27 9" xfId="22206"/>
    <cellStyle name="SAPBEXresData 28" xfId="4105"/>
    <cellStyle name="SAPBEXresData 28 2" xfId="6643"/>
    <cellStyle name="SAPBEXresData 28 3" xfId="9651"/>
    <cellStyle name="SAPBEXresData 28 4" xfId="11732"/>
    <cellStyle name="SAPBEXresData 28 5" xfId="14183"/>
    <cellStyle name="SAPBEXresData 28 6" xfId="15407"/>
    <cellStyle name="SAPBEXresData 28 7" xfId="18879"/>
    <cellStyle name="SAPBEXresData 28 8" xfId="20103"/>
    <cellStyle name="SAPBEXresData 28 9" xfId="23406"/>
    <cellStyle name="SAPBEXresData 29" xfId="4148"/>
    <cellStyle name="SAPBEXresData 29 2" xfId="6686"/>
    <cellStyle name="SAPBEXresData 29 3" xfId="10016"/>
    <cellStyle name="SAPBEXresData 29 4" xfId="11671"/>
    <cellStyle name="SAPBEXresData 29 5" xfId="14118"/>
    <cellStyle name="SAPBEXresData 29 6" xfId="15237"/>
    <cellStyle name="SAPBEXresData 29 7" xfId="18814"/>
    <cellStyle name="SAPBEXresData 29 8" xfId="19933"/>
    <cellStyle name="SAPBEXresData 29 9" xfId="23345"/>
    <cellStyle name="SAPBEXresData 3" xfId="3136"/>
    <cellStyle name="SAPBEXresData 3 2" xfId="5674"/>
    <cellStyle name="SAPBEXresData 3 3" xfId="9705"/>
    <cellStyle name="SAPBEXresData 3 4" xfId="10844"/>
    <cellStyle name="SAPBEXresData 3 5" xfId="13209"/>
    <cellStyle name="SAPBEXresData 3 6" xfId="14026"/>
    <cellStyle name="SAPBEXresData 3 7" xfId="17905"/>
    <cellStyle name="SAPBEXresData 3 8" xfId="18722"/>
    <cellStyle name="SAPBEXresData 3 9" xfId="22515"/>
    <cellStyle name="SAPBEXresData 30" xfId="4191"/>
    <cellStyle name="SAPBEXresData 30 2" xfId="6729"/>
    <cellStyle name="SAPBEXresData 30 3" xfId="7793"/>
    <cellStyle name="SAPBEXresData 30 4" xfId="10983"/>
    <cellStyle name="SAPBEXresData 30 5" xfId="12969"/>
    <cellStyle name="SAPBEXresData 30 6" xfId="14982"/>
    <cellStyle name="SAPBEXresData 30 7" xfId="17665"/>
    <cellStyle name="SAPBEXresData 30 8" xfId="19678"/>
    <cellStyle name="SAPBEXresData 30 9" xfId="22293"/>
    <cellStyle name="SAPBEXresData 31" xfId="4233"/>
    <cellStyle name="SAPBEXresData 31 2" xfId="6771"/>
    <cellStyle name="SAPBEXresData 31 3" xfId="8231"/>
    <cellStyle name="SAPBEXresData 31 4" xfId="12049"/>
    <cellStyle name="SAPBEXresData 31 5" xfId="12590"/>
    <cellStyle name="SAPBEXresData 31 6" xfId="12503"/>
    <cellStyle name="SAPBEXresData 31 7" xfId="17286"/>
    <cellStyle name="SAPBEXresData 31 8" xfId="17199"/>
    <cellStyle name="SAPBEXresData 31 9" xfId="21949"/>
    <cellStyle name="SAPBEXresData 32" xfId="4276"/>
    <cellStyle name="SAPBEXresData 32 2" xfId="6814"/>
    <cellStyle name="SAPBEXresData 32 3" xfId="8214"/>
    <cellStyle name="SAPBEXresData 32 4" xfId="11271"/>
    <cellStyle name="SAPBEXresData 32 5" xfId="13677"/>
    <cellStyle name="SAPBEXresData 32 6" xfId="12802"/>
    <cellStyle name="SAPBEXresData 32 7" xfId="18373"/>
    <cellStyle name="SAPBEXresData 32 8" xfId="17498"/>
    <cellStyle name="SAPBEXresData 32 9" xfId="22945"/>
    <cellStyle name="SAPBEXresData 33" xfId="4319"/>
    <cellStyle name="SAPBEXresData 33 2" xfId="6857"/>
    <cellStyle name="SAPBEXresData 33 3" xfId="10053"/>
    <cellStyle name="SAPBEXresData 33 4" xfId="12050"/>
    <cellStyle name="SAPBEXresData 33 5" xfId="12322"/>
    <cellStyle name="SAPBEXresData 33 6" xfId="14166"/>
    <cellStyle name="SAPBEXresData 33 7" xfId="17018"/>
    <cellStyle name="SAPBEXresData 33 8" xfId="18862"/>
    <cellStyle name="SAPBEXresData 33 9" xfId="21712"/>
    <cellStyle name="SAPBEXresData 34" xfId="4362"/>
    <cellStyle name="SAPBEXresData 34 2" xfId="6900"/>
    <cellStyle name="SAPBEXresData 34 3" xfId="9735"/>
    <cellStyle name="SAPBEXresData 34 4" xfId="11295"/>
    <cellStyle name="SAPBEXresData 34 5" xfId="13702"/>
    <cellStyle name="SAPBEXresData 34 6" xfId="16386"/>
    <cellStyle name="SAPBEXresData 34 7" xfId="18398"/>
    <cellStyle name="SAPBEXresData 34 8" xfId="21082"/>
    <cellStyle name="SAPBEXresData 34 9" xfId="22969"/>
    <cellStyle name="SAPBEXresData 35" xfId="4405"/>
    <cellStyle name="SAPBEXresData 35 2" xfId="6943"/>
    <cellStyle name="SAPBEXresData 35 3" xfId="8248"/>
    <cellStyle name="SAPBEXresData 35 4" xfId="10909"/>
    <cellStyle name="SAPBEXresData 35 5" xfId="13279"/>
    <cellStyle name="SAPBEXresData 35 6" xfId="15769"/>
    <cellStyle name="SAPBEXresData 35 7" xfId="17975"/>
    <cellStyle name="SAPBEXresData 35 8" xfId="20465"/>
    <cellStyle name="SAPBEXresData 35 9" xfId="22580"/>
    <cellStyle name="SAPBEXresData 36" xfId="4448"/>
    <cellStyle name="SAPBEXresData 36 2" xfId="6986"/>
    <cellStyle name="SAPBEXresData 36 3" xfId="8761"/>
    <cellStyle name="SAPBEXresData 36 4" xfId="11851"/>
    <cellStyle name="SAPBEXresData 36 5" xfId="14313"/>
    <cellStyle name="SAPBEXresData 36 6" xfId="16426"/>
    <cellStyle name="SAPBEXresData 36 7" xfId="19009"/>
    <cellStyle name="SAPBEXresData 36 8" xfId="21122"/>
    <cellStyle name="SAPBEXresData 36 9" xfId="23527"/>
    <cellStyle name="SAPBEXresData 37" xfId="4471"/>
    <cellStyle name="SAPBEXresData 37 2" xfId="7009"/>
    <cellStyle name="SAPBEXresData 37 3" xfId="8931"/>
    <cellStyle name="SAPBEXresData 37 4" xfId="11667"/>
    <cellStyle name="SAPBEXresData 37 5" xfId="14114"/>
    <cellStyle name="SAPBEXresData 37 6" xfId="12497"/>
    <cellStyle name="SAPBEXresData 37 7" xfId="18810"/>
    <cellStyle name="SAPBEXresData 37 8" xfId="17193"/>
    <cellStyle name="SAPBEXresData 37 9" xfId="23342"/>
    <cellStyle name="SAPBEXresData 38" xfId="4534"/>
    <cellStyle name="SAPBEXresData 38 2" xfId="7072"/>
    <cellStyle name="SAPBEXresData 38 3" xfId="10198"/>
    <cellStyle name="SAPBEXresData 38 4" xfId="11788"/>
    <cellStyle name="SAPBEXresData 38 5" xfId="14877"/>
    <cellStyle name="SAPBEXresData 38 6" xfId="14973"/>
    <cellStyle name="SAPBEXresData 38 7" xfId="19573"/>
    <cellStyle name="SAPBEXresData 38 8" xfId="19669"/>
    <cellStyle name="SAPBEXresData 38 9" xfId="24047"/>
    <cellStyle name="SAPBEXresData 39" xfId="4577"/>
    <cellStyle name="SAPBEXresData 39 2" xfId="7115"/>
    <cellStyle name="SAPBEXresData 39 3" xfId="9739"/>
    <cellStyle name="SAPBEXresData 39 4" xfId="11426"/>
    <cellStyle name="SAPBEXresData 39 5" xfId="13844"/>
    <cellStyle name="SAPBEXresData 39 6" xfId="15032"/>
    <cellStyle name="SAPBEXresData 39 7" xfId="18540"/>
    <cellStyle name="SAPBEXresData 39 8" xfId="19728"/>
    <cellStyle name="SAPBEXresData 39 9" xfId="23101"/>
    <cellStyle name="SAPBEXresData 4" xfId="3179"/>
    <cellStyle name="SAPBEXresData 4 2" xfId="5717"/>
    <cellStyle name="SAPBEXresData 4 3" xfId="8218"/>
    <cellStyle name="SAPBEXresData 4 4" xfId="12140"/>
    <cellStyle name="SAPBEXresData 4 5" xfId="14623"/>
    <cellStyle name="SAPBEXresData 4 6" xfId="16808"/>
    <cellStyle name="SAPBEXresData 4 7" xfId="19319"/>
    <cellStyle name="SAPBEXresData 4 8" xfId="21504"/>
    <cellStyle name="SAPBEXresData 4 9" xfId="23814"/>
    <cellStyle name="SAPBEXresData 40" xfId="4620"/>
    <cellStyle name="SAPBEXresData 40 2" xfId="7158"/>
    <cellStyle name="SAPBEXresData 40 3" xfId="9741"/>
    <cellStyle name="SAPBEXresData 40 4" xfId="11507"/>
    <cellStyle name="SAPBEXresData 40 5" xfId="13934"/>
    <cellStyle name="SAPBEXresData 40 6" xfId="16168"/>
    <cellStyle name="SAPBEXresData 40 7" xfId="18630"/>
    <cellStyle name="SAPBEXresData 40 8" xfId="20864"/>
    <cellStyle name="SAPBEXresData 40 9" xfId="23181"/>
    <cellStyle name="SAPBEXresData 41" xfId="4663"/>
    <cellStyle name="SAPBEXresData 41 2" xfId="7201"/>
    <cellStyle name="SAPBEXresData 41 3" xfId="9615"/>
    <cellStyle name="SAPBEXresData 41 4" xfId="11255"/>
    <cellStyle name="SAPBEXresData 41 5" xfId="13660"/>
    <cellStyle name="SAPBEXresData 41 6" xfId="16590"/>
    <cellStyle name="SAPBEXresData 41 7" xfId="18356"/>
    <cellStyle name="SAPBEXresData 41 8" xfId="21286"/>
    <cellStyle name="SAPBEXresData 41 9" xfId="22929"/>
    <cellStyle name="SAPBEXresData 42" xfId="4705"/>
    <cellStyle name="SAPBEXresData 42 2" xfId="7243"/>
    <cellStyle name="SAPBEXresData 42 3" xfId="9408"/>
    <cellStyle name="SAPBEXresData 42 4" xfId="8367"/>
    <cellStyle name="SAPBEXresData 42 5" xfId="12525"/>
    <cellStyle name="SAPBEXresData 42 6" xfId="15447"/>
    <cellStyle name="SAPBEXresData 42 7" xfId="17221"/>
    <cellStyle name="SAPBEXresData 42 8" xfId="20143"/>
    <cellStyle name="SAPBEXresData 42 9" xfId="21892"/>
    <cellStyle name="SAPBEXresData 43" xfId="4748"/>
    <cellStyle name="SAPBEXresData 43 2" xfId="7286"/>
    <cellStyle name="SAPBEXresData 43 3" xfId="7929"/>
    <cellStyle name="SAPBEXresData 43 4" xfId="10935"/>
    <cellStyle name="SAPBEXresData 43 5" xfId="12333"/>
    <cellStyle name="SAPBEXresData 43 6" xfId="15800"/>
    <cellStyle name="SAPBEXresData 43 7" xfId="17029"/>
    <cellStyle name="SAPBEXresData 43 8" xfId="20496"/>
    <cellStyle name="SAPBEXresData 43 9" xfId="21722"/>
    <cellStyle name="SAPBEXresData 44" xfId="4765"/>
    <cellStyle name="SAPBEXresData 44 2" xfId="7303"/>
    <cellStyle name="SAPBEXresData 44 3" xfId="9595"/>
    <cellStyle name="SAPBEXresData 44 4" xfId="11506"/>
    <cellStyle name="SAPBEXresData 44 5" xfId="12346"/>
    <cellStyle name="SAPBEXresData 44 6" xfId="15782"/>
    <cellStyle name="SAPBEXresData 44 7" xfId="17042"/>
    <cellStyle name="SAPBEXresData 44 8" xfId="20478"/>
    <cellStyle name="SAPBEXresData 44 9" xfId="21734"/>
    <cellStyle name="SAPBEXresData 45" xfId="4810"/>
    <cellStyle name="SAPBEXresData 45 2" xfId="7348"/>
    <cellStyle name="SAPBEXresData 45 3" xfId="9548"/>
    <cellStyle name="SAPBEXresData 45 4" xfId="11576"/>
    <cellStyle name="SAPBEXresData 45 5" xfId="14883"/>
    <cellStyle name="SAPBEXresData 45 6" xfId="15191"/>
    <cellStyle name="SAPBEXresData 45 7" xfId="19579"/>
    <cellStyle name="SAPBEXresData 45 8" xfId="19887"/>
    <cellStyle name="SAPBEXresData 45 9" xfId="24051"/>
    <cellStyle name="SAPBEXresData 46" xfId="4853"/>
    <cellStyle name="SAPBEXresData 46 2" xfId="7391"/>
    <cellStyle name="SAPBEXresData 46 3" xfId="9480"/>
    <cellStyle name="SAPBEXresData 46 4" xfId="11822"/>
    <cellStyle name="SAPBEXresData 46 5" xfId="14279"/>
    <cellStyle name="SAPBEXresData 46 6" xfId="16624"/>
    <cellStyle name="SAPBEXresData 46 7" xfId="18975"/>
    <cellStyle name="SAPBEXresData 46 8" xfId="21320"/>
    <cellStyle name="SAPBEXresData 46 9" xfId="23497"/>
    <cellStyle name="SAPBEXresData 47" xfId="4876"/>
    <cellStyle name="SAPBEXresData 47 2" xfId="7414"/>
    <cellStyle name="SAPBEXresData 47 3" xfId="5481"/>
    <cellStyle name="SAPBEXresData 47 4" xfId="10336"/>
    <cellStyle name="SAPBEXresData 47 5" xfId="12670"/>
    <cellStyle name="SAPBEXresData 47 6" xfId="16611"/>
    <cellStyle name="SAPBEXresData 47 7" xfId="17366"/>
    <cellStyle name="SAPBEXresData 47 8" xfId="21307"/>
    <cellStyle name="SAPBEXresData 47 9" xfId="22019"/>
    <cellStyle name="SAPBEXresData 48" xfId="4933"/>
    <cellStyle name="SAPBEXresData 48 2" xfId="7471"/>
    <cellStyle name="SAPBEXresData 48 3" xfId="9065"/>
    <cellStyle name="SAPBEXresData 48 4" xfId="11713"/>
    <cellStyle name="SAPBEXresData 48 5" xfId="14163"/>
    <cellStyle name="SAPBEXresData 48 6" xfId="13569"/>
    <cellStyle name="SAPBEXresData 48 7" xfId="18859"/>
    <cellStyle name="SAPBEXresData 48 8" xfId="18265"/>
    <cellStyle name="SAPBEXresData 48 9" xfId="23387"/>
    <cellStyle name="SAPBEXresData 49" xfId="4972"/>
    <cellStyle name="SAPBEXresData 49 2" xfId="7510"/>
    <cellStyle name="SAPBEXresData 49 3" xfId="8060"/>
    <cellStyle name="SAPBEXresData 49 4" xfId="11009"/>
    <cellStyle name="SAPBEXresData 49 5" xfId="13386"/>
    <cellStyle name="SAPBEXresData 49 6" xfId="16931"/>
    <cellStyle name="SAPBEXresData 49 7" xfId="18082"/>
    <cellStyle name="SAPBEXresData 49 8" xfId="21627"/>
    <cellStyle name="SAPBEXresData 49 9" xfId="22682"/>
    <cellStyle name="SAPBEXresData 5" xfId="3222"/>
    <cellStyle name="SAPBEXresData 5 2" xfId="5760"/>
    <cellStyle name="SAPBEXresData 5 3" xfId="7961"/>
    <cellStyle name="SAPBEXresData 5 4" xfId="11291"/>
    <cellStyle name="SAPBEXresData 5 5" xfId="13697"/>
    <cellStyle name="SAPBEXresData 5 6" xfId="15860"/>
    <cellStyle name="SAPBEXresData 5 7" xfId="18393"/>
    <cellStyle name="SAPBEXresData 5 8" xfId="20556"/>
    <cellStyle name="SAPBEXresData 5 9" xfId="22965"/>
    <cellStyle name="SAPBEXresData 50" xfId="5010"/>
    <cellStyle name="SAPBEXresData 50 2" xfId="7548"/>
    <cellStyle name="SAPBEXresData 50 3" xfId="10074"/>
    <cellStyle name="SAPBEXresData 50 4" xfId="11889"/>
    <cellStyle name="SAPBEXresData 50 5" xfId="14356"/>
    <cellStyle name="SAPBEXresData 50 6" xfId="16422"/>
    <cellStyle name="SAPBEXresData 50 7" xfId="19052"/>
    <cellStyle name="SAPBEXresData 50 8" xfId="21118"/>
    <cellStyle name="SAPBEXresData 50 9" xfId="23565"/>
    <cellStyle name="SAPBEXresData 51" xfId="5047"/>
    <cellStyle name="SAPBEXresData 51 2" xfId="7585"/>
    <cellStyle name="SAPBEXresData 51 3" xfId="8217"/>
    <cellStyle name="SAPBEXresData 51 4" xfId="11192"/>
    <cellStyle name="SAPBEXresData 51 5" xfId="13592"/>
    <cellStyle name="SAPBEXresData 51 6" xfId="15000"/>
    <cellStyle name="SAPBEXresData 51 7" xfId="18288"/>
    <cellStyle name="SAPBEXresData 51 8" xfId="19696"/>
    <cellStyle name="SAPBEXresData 51 9" xfId="22867"/>
    <cellStyle name="SAPBEXresData 52" xfId="5077"/>
    <cellStyle name="SAPBEXresData 52 2" xfId="7615"/>
    <cellStyle name="SAPBEXresData 52 3" xfId="10146"/>
    <cellStyle name="SAPBEXresData 52 4" xfId="12244"/>
    <cellStyle name="SAPBEXresData 52 5" xfId="12347"/>
    <cellStyle name="SAPBEXresData 52 6" xfId="15773"/>
    <cellStyle name="SAPBEXresData 52 7" xfId="17043"/>
    <cellStyle name="SAPBEXresData 52 8" xfId="20469"/>
    <cellStyle name="SAPBEXresData 52 9" xfId="21735"/>
    <cellStyle name="SAPBEXresData 53" xfId="5103"/>
    <cellStyle name="SAPBEXresData 53 2" xfId="7641"/>
    <cellStyle name="SAPBEXresData 53 3" xfId="8582"/>
    <cellStyle name="SAPBEXresData 53 4" xfId="12273"/>
    <cellStyle name="SAPBEXresData 53 5" xfId="12477"/>
    <cellStyle name="SAPBEXresData 53 6" xfId="15815"/>
    <cellStyle name="SAPBEXresData 53 7" xfId="17173"/>
    <cellStyle name="SAPBEXresData 53 8" xfId="20511"/>
    <cellStyle name="SAPBEXresData 53 9" xfId="21852"/>
    <cellStyle name="SAPBEXresData 54" xfId="5151"/>
    <cellStyle name="SAPBEXresData 54 2" xfId="7689"/>
    <cellStyle name="SAPBEXresData 54 3" xfId="10236"/>
    <cellStyle name="SAPBEXresData 54 4" xfId="11754"/>
    <cellStyle name="SAPBEXresData 54 5" xfId="14205"/>
    <cellStyle name="SAPBEXresData 54 6" xfId="15070"/>
    <cellStyle name="SAPBEXresData 54 7" xfId="18901"/>
    <cellStyle name="SAPBEXresData 54 8" xfId="19766"/>
    <cellStyle name="SAPBEXresData 54 9" xfId="23428"/>
    <cellStyle name="SAPBEXresData 55" xfId="5220"/>
    <cellStyle name="SAPBEXresData 55 2" xfId="7759"/>
    <cellStyle name="SAPBEXresData 55 3" xfId="9660"/>
    <cellStyle name="SAPBEXresData 55 4" xfId="10653"/>
    <cellStyle name="SAPBEXresData 55 5" xfId="13002"/>
    <cellStyle name="SAPBEXresData 55 6" xfId="16332"/>
    <cellStyle name="SAPBEXresData 55 7" xfId="17698"/>
    <cellStyle name="SAPBEXresData 55 8" xfId="21028"/>
    <cellStyle name="SAPBEXresData 55 9" xfId="22326"/>
    <cellStyle name="SAPBEXresData 56" xfId="5258"/>
    <cellStyle name="SAPBEXresData 56 2" xfId="8150"/>
    <cellStyle name="SAPBEXresData 56 3" xfId="11090"/>
    <cellStyle name="SAPBEXresData 56 4" xfId="13481"/>
    <cellStyle name="SAPBEXresData 56 5" xfId="15797"/>
    <cellStyle name="SAPBEXresData 56 6" xfId="18177"/>
    <cellStyle name="SAPBEXresData 56 7" xfId="20493"/>
    <cellStyle name="SAPBEXresData 56 8" xfId="22763"/>
    <cellStyle name="SAPBEXresData 57" xfId="8714"/>
    <cellStyle name="SAPBEXresData 58" xfId="11184"/>
    <cellStyle name="SAPBEXresData 59" xfId="13582"/>
    <cellStyle name="SAPBEXresData 6" xfId="3265"/>
    <cellStyle name="SAPBEXresData 6 2" xfId="5803"/>
    <cellStyle name="SAPBEXresData 6 3" xfId="9361"/>
    <cellStyle name="SAPBEXresData 6 4" xfId="11300"/>
    <cellStyle name="SAPBEXresData 6 5" xfId="13707"/>
    <cellStyle name="SAPBEXresData 6 6" xfId="15758"/>
    <cellStyle name="SAPBEXresData 6 7" xfId="18403"/>
    <cellStyle name="SAPBEXresData 6 8" xfId="20454"/>
    <cellStyle name="SAPBEXresData 6 9" xfId="22974"/>
    <cellStyle name="SAPBEXresData 60" xfId="16325"/>
    <cellStyle name="SAPBEXresData 61" xfId="18278"/>
    <cellStyle name="SAPBEXresData 62" xfId="21021"/>
    <cellStyle name="SAPBEXresData 63" xfId="22857"/>
    <cellStyle name="SAPBEXresData 7" xfId="3308"/>
    <cellStyle name="SAPBEXresData 7 2" xfId="5846"/>
    <cellStyle name="SAPBEXresData 7 3" xfId="8948"/>
    <cellStyle name="SAPBEXresData 7 4" xfId="11412"/>
    <cellStyle name="SAPBEXresData 7 5" xfId="13828"/>
    <cellStyle name="SAPBEXresData 7 6" xfId="16272"/>
    <cellStyle name="SAPBEXresData 7 7" xfId="18524"/>
    <cellStyle name="SAPBEXresData 7 8" xfId="20968"/>
    <cellStyle name="SAPBEXresData 7 9" xfId="23086"/>
    <cellStyle name="SAPBEXresData 8" xfId="3351"/>
    <cellStyle name="SAPBEXresData 8 2" xfId="5889"/>
    <cellStyle name="SAPBEXresData 8 3" xfId="9029"/>
    <cellStyle name="SAPBEXresData 8 4" xfId="11823"/>
    <cellStyle name="SAPBEXresData 8 5" xfId="14280"/>
    <cellStyle name="SAPBEXresData 8 6" xfId="15071"/>
    <cellStyle name="SAPBEXresData 8 7" xfId="18976"/>
    <cellStyle name="SAPBEXresData 8 8" xfId="19767"/>
    <cellStyle name="SAPBEXresData 8 9" xfId="23498"/>
    <cellStyle name="SAPBEXresData 9" xfId="3394"/>
    <cellStyle name="SAPBEXresData 9 2" xfId="5932"/>
    <cellStyle name="SAPBEXresData 9 3" xfId="9986"/>
    <cellStyle name="SAPBEXresData 9 4" xfId="12235"/>
    <cellStyle name="SAPBEXresData 9 5" xfId="14317"/>
    <cellStyle name="SAPBEXresData 9 6" xfId="16191"/>
    <cellStyle name="SAPBEXresData 9 7" xfId="19013"/>
    <cellStyle name="SAPBEXresData 9 8" xfId="20887"/>
    <cellStyle name="SAPBEXresData 9 9" xfId="23531"/>
    <cellStyle name="SAPBEXresDataEmph" xfId="2972"/>
    <cellStyle name="SAPBEXresItem" xfId="2973"/>
    <cellStyle name="SAPBEXresItem 10" xfId="3439"/>
    <cellStyle name="SAPBEXresItem 10 2" xfId="5977"/>
    <cellStyle name="SAPBEXresItem 10 3" xfId="9887"/>
    <cellStyle name="SAPBEXresItem 10 4" xfId="10734"/>
    <cellStyle name="SAPBEXresItem 10 5" xfId="13089"/>
    <cellStyle name="SAPBEXresItem 10 6" xfId="15301"/>
    <cellStyle name="SAPBEXresItem 10 7" xfId="17785"/>
    <cellStyle name="SAPBEXresItem 10 8" xfId="19997"/>
    <cellStyle name="SAPBEXresItem 10 9" xfId="22407"/>
    <cellStyle name="SAPBEXresItem 11" xfId="3499"/>
    <cellStyle name="SAPBEXresItem 11 2" xfId="6037"/>
    <cellStyle name="SAPBEXresItem 11 3" xfId="9915"/>
    <cellStyle name="SAPBEXresItem 11 4" xfId="11067"/>
    <cellStyle name="SAPBEXresItem 11 5" xfId="13455"/>
    <cellStyle name="SAPBEXresItem 11 6" xfId="15500"/>
    <cellStyle name="SAPBEXresItem 11 7" xfId="18151"/>
    <cellStyle name="SAPBEXresItem 11 8" xfId="20196"/>
    <cellStyle name="SAPBEXresItem 11 9" xfId="22740"/>
    <cellStyle name="SAPBEXresItem 12" xfId="3525"/>
    <cellStyle name="SAPBEXresItem 12 2" xfId="6063"/>
    <cellStyle name="SAPBEXresItem 12 3" xfId="10220"/>
    <cellStyle name="SAPBEXresItem 12 4" xfId="12052"/>
    <cellStyle name="SAPBEXresItem 12 5" xfId="13278"/>
    <cellStyle name="SAPBEXresItem 12 6" xfId="13885"/>
    <cellStyle name="SAPBEXresItem 12 7" xfId="17974"/>
    <cellStyle name="SAPBEXresItem 12 8" xfId="18581"/>
    <cellStyle name="SAPBEXresItem 12 9" xfId="22579"/>
    <cellStyle name="SAPBEXresItem 13" xfId="3568"/>
    <cellStyle name="SAPBEXresItem 13 2" xfId="6106"/>
    <cellStyle name="SAPBEXresItem 13 3" xfId="8143"/>
    <cellStyle name="SAPBEXresItem 13 4" xfId="8330"/>
    <cellStyle name="SAPBEXresItem 13 5" xfId="12428"/>
    <cellStyle name="SAPBEXresItem 13 6" xfId="16223"/>
    <cellStyle name="SAPBEXresItem 13 7" xfId="17124"/>
    <cellStyle name="SAPBEXresItem 13 8" xfId="20919"/>
    <cellStyle name="SAPBEXresItem 13 9" xfId="21808"/>
    <cellStyle name="SAPBEXresItem 14" xfId="3496"/>
    <cellStyle name="SAPBEXresItem 14 2" xfId="6034"/>
    <cellStyle name="SAPBEXresItem 14 3" xfId="8152"/>
    <cellStyle name="SAPBEXresItem 14 4" xfId="10979"/>
    <cellStyle name="SAPBEXresItem 14 5" xfId="13352"/>
    <cellStyle name="SAPBEXresItem 14 6" xfId="15149"/>
    <cellStyle name="SAPBEXresItem 14 7" xfId="18048"/>
    <cellStyle name="SAPBEXresItem 14 8" xfId="19845"/>
    <cellStyle name="SAPBEXresItem 14 9" xfId="22651"/>
    <cellStyle name="SAPBEXresItem 15" xfId="3637"/>
    <cellStyle name="SAPBEXresItem 15 2" xfId="6175"/>
    <cellStyle name="SAPBEXresItem 15 3" xfId="9639"/>
    <cellStyle name="SAPBEXresItem 15 4" xfId="11757"/>
    <cellStyle name="SAPBEXresItem 15 5" xfId="14208"/>
    <cellStyle name="SAPBEXresItem 15 6" xfId="16663"/>
    <cellStyle name="SAPBEXresItem 15 7" xfId="18904"/>
    <cellStyle name="SAPBEXresItem 15 8" xfId="21359"/>
    <cellStyle name="SAPBEXresItem 15 9" xfId="23431"/>
    <cellStyle name="SAPBEXresItem 16" xfId="3680"/>
    <cellStyle name="SAPBEXresItem 16 2" xfId="6218"/>
    <cellStyle name="SAPBEXresItem 16 3" xfId="9169"/>
    <cellStyle name="SAPBEXresItem 16 4" xfId="11193"/>
    <cellStyle name="SAPBEXresItem 16 5" xfId="13593"/>
    <cellStyle name="SAPBEXresItem 16 6" xfId="16519"/>
    <cellStyle name="SAPBEXresItem 16 7" xfId="18289"/>
    <cellStyle name="SAPBEXresItem 16 8" xfId="21215"/>
    <cellStyle name="SAPBEXresItem 16 9" xfId="22868"/>
    <cellStyle name="SAPBEXresItem 17" xfId="3360"/>
    <cellStyle name="SAPBEXresItem 17 2" xfId="5898"/>
    <cellStyle name="SAPBEXresItem 17 3" xfId="8226"/>
    <cellStyle name="SAPBEXresItem 17 4" xfId="10451"/>
    <cellStyle name="SAPBEXresItem 17 5" xfId="12782"/>
    <cellStyle name="SAPBEXresItem 17 6" xfId="15168"/>
    <cellStyle name="SAPBEXresItem 17 7" xfId="17478"/>
    <cellStyle name="SAPBEXresItem 17 8" xfId="19864"/>
    <cellStyle name="SAPBEXresItem 17 9" xfId="22122"/>
    <cellStyle name="SAPBEXresItem 18" xfId="3742"/>
    <cellStyle name="SAPBEXresItem 18 2" xfId="6280"/>
    <cellStyle name="SAPBEXresItem 18 3" xfId="8451"/>
    <cellStyle name="SAPBEXresItem 18 4" xfId="10796"/>
    <cellStyle name="SAPBEXresItem 18 5" xfId="13155"/>
    <cellStyle name="SAPBEXresItem 18 6" xfId="15848"/>
    <cellStyle name="SAPBEXresItem 18 7" xfId="17851"/>
    <cellStyle name="SAPBEXresItem 18 8" xfId="20544"/>
    <cellStyle name="SAPBEXresItem 18 9" xfId="22467"/>
    <cellStyle name="SAPBEXresItem 19" xfId="3688"/>
    <cellStyle name="SAPBEXresItem 19 2" xfId="6226"/>
    <cellStyle name="SAPBEXresItem 19 3" xfId="9749"/>
    <cellStyle name="SAPBEXresItem 19 4" xfId="12027"/>
    <cellStyle name="SAPBEXresItem 19 5" xfId="14507"/>
    <cellStyle name="SAPBEXresItem 19 6" xfId="14063"/>
    <cellStyle name="SAPBEXresItem 19 7" xfId="19203"/>
    <cellStyle name="SAPBEXresItem 19 8" xfId="18759"/>
    <cellStyle name="SAPBEXresItem 19 9" xfId="23702"/>
    <cellStyle name="SAPBEXresItem 2" xfId="3092"/>
    <cellStyle name="SAPBEXresItem 2 2" xfId="5630"/>
    <cellStyle name="SAPBEXresItem 2 3" xfId="10107"/>
    <cellStyle name="SAPBEXresItem 2 4" xfId="10732"/>
    <cellStyle name="SAPBEXresItem 2 5" xfId="13087"/>
    <cellStyle name="SAPBEXresItem 2 6" xfId="16172"/>
    <cellStyle name="SAPBEXresItem 2 7" xfId="17783"/>
    <cellStyle name="SAPBEXresItem 2 8" xfId="20868"/>
    <cellStyle name="SAPBEXresItem 2 9" xfId="22405"/>
    <cellStyle name="SAPBEXresItem 20" xfId="3652"/>
    <cellStyle name="SAPBEXresItem 20 2" xfId="6190"/>
    <cellStyle name="SAPBEXresItem 20 3" xfId="9009"/>
    <cellStyle name="SAPBEXresItem 20 4" xfId="12117"/>
    <cellStyle name="SAPBEXresItem 20 5" xfId="14408"/>
    <cellStyle name="SAPBEXresItem 20 6" xfId="16984"/>
    <cellStyle name="SAPBEXresItem 20 7" xfId="19104"/>
    <cellStyle name="SAPBEXresItem 20 8" xfId="21680"/>
    <cellStyle name="SAPBEXresItem 20 9" xfId="23610"/>
    <cellStyle name="SAPBEXresItem 21" xfId="3854"/>
    <cellStyle name="SAPBEXresItem 21 2" xfId="6392"/>
    <cellStyle name="SAPBEXresItem 21 3" xfId="9019"/>
    <cellStyle name="SAPBEXresItem 21 4" xfId="11226"/>
    <cellStyle name="SAPBEXresItem 21 5" xfId="13630"/>
    <cellStyle name="SAPBEXresItem 21 6" xfId="15128"/>
    <cellStyle name="SAPBEXresItem 21 7" xfId="18326"/>
    <cellStyle name="SAPBEXresItem 21 8" xfId="19824"/>
    <cellStyle name="SAPBEXresItem 21 9" xfId="22901"/>
    <cellStyle name="SAPBEXresItem 22" xfId="3813"/>
    <cellStyle name="SAPBEXresItem 22 2" xfId="6351"/>
    <cellStyle name="SAPBEXresItem 22 3" xfId="8651"/>
    <cellStyle name="SAPBEXresItem 22 4" xfId="11326"/>
    <cellStyle name="SAPBEXresItem 22 5" xfId="13735"/>
    <cellStyle name="SAPBEXresItem 22 6" xfId="16139"/>
    <cellStyle name="SAPBEXresItem 22 7" xfId="18431"/>
    <cellStyle name="SAPBEXresItem 22 8" xfId="20835"/>
    <cellStyle name="SAPBEXresItem 22 9" xfId="23000"/>
    <cellStyle name="SAPBEXresItem 23" xfId="3916"/>
    <cellStyle name="SAPBEXresItem 23 2" xfId="6454"/>
    <cellStyle name="SAPBEXresItem 23 3" xfId="9759"/>
    <cellStyle name="SAPBEXresItem 23 4" xfId="11407"/>
    <cellStyle name="SAPBEXresItem 23 5" xfId="13823"/>
    <cellStyle name="SAPBEXresItem 23 6" xfId="15523"/>
    <cellStyle name="SAPBEXresItem 23 7" xfId="18519"/>
    <cellStyle name="SAPBEXresItem 23 8" xfId="20219"/>
    <cellStyle name="SAPBEXresItem 23 9" xfId="23081"/>
    <cellStyle name="SAPBEXresItem 24" xfId="3959"/>
    <cellStyle name="SAPBEXresItem 24 2" xfId="6497"/>
    <cellStyle name="SAPBEXresItem 24 3" xfId="9460"/>
    <cellStyle name="SAPBEXresItem 24 4" xfId="12182"/>
    <cellStyle name="SAPBEXresItem 24 5" xfId="14666"/>
    <cellStyle name="SAPBEXresItem 24 6" xfId="16938"/>
    <cellStyle name="SAPBEXresItem 24 7" xfId="19362"/>
    <cellStyle name="SAPBEXresItem 24 8" xfId="21634"/>
    <cellStyle name="SAPBEXresItem 24 9" xfId="23856"/>
    <cellStyle name="SAPBEXresItem 25" xfId="4002"/>
    <cellStyle name="SAPBEXresItem 25 2" xfId="6540"/>
    <cellStyle name="SAPBEXresItem 25 3" xfId="8418"/>
    <cellStyle name="SAPBEXresItem 25 4" xfId="12124"/>
    <cellStyle name="SAPBEXresItem 25 5" xfId="14606"/>
    <cellStyle name="SAPBEXresItem 25 6" xfId="15287"/>
    <cellStyle name="SAPBEXresItem 25 7" xfId="19302"/>
    <cellStyle name="SAPBEXresItem 25 8" xfId="19983"/>
    <cellStyle name="SAPBEXresItem 25 9" xfId="23798"/>
    <cellStyle name="SAPBEXresItem 26" xfId="3923"/>
    <cellStyle name="SAPBEXresItem 26 2" xfId="6461"/>
    <cellStyle name="SAPBEXresItem 26 3" xfId="9867"/>
    <cellStyle name="SAPBEXresItem 26 4" xfId="10660"/>
    <cellStyle name="SAPBEXresItem 26 5" xfId="13009"/>
    <cellStyle name="SAPBEXresItem 26 6" xfId="15511"/>
    <cellStyle name="SAPBEXresItem 26 7" xfId="17705"/>
    <cellStyle name="SAPBEXresItem 26 8" xfId="20207"/>
    <cellStyle name="SAPBEXresItem 26 9" xfId="22333"/>
    <cellStyle name="SAPBEXresItem 27" xfId="3850"/>
    <cellStyle name="SAPBEXresItem 27 2" xfId="6388"/>
    <cellStyle name="SAPBEXresItem 27 3" xfId="8822"/>
    <cellStyle name="SAPBEXresItem 27 4" xfId="11243"/>
    <cellStyle name="SAPBEXresItem 27 5" xfId="13648"/>
    <cellStyle name="SAPBEXresItem 27 6" xfId="15781"/>
    <cellStyle name="SAPBEXresItem 27 7" xfId="18344"/>
    <cellStyle name="SAPBEXresItem 27 8" xfId="20477"/>
    <cellStyle name="SAPBEXresItem 27 9" xfId="22917"/>
    <cellStyle name="SAPBEXresItem 28" xfId="4107"/>
    <cellStyle name="SAPBEXresItem 28 2" xfId="6645"/>
    <cellStyle name="SAPBEXresItem 28 3" xfId="9736"/>
    <cellStyle name="SAPBEXresItem 28 4" xfId="11185"/>
    <cellStyle name="SAPBEXresItem 28 5" xfId="13583"/>
    <cellStyle name="SAPBEXresItem 28 6" xfId="16429"/>
    <cellStyle name="SAPBEXresItem 28 7" xfId="18279"/>
    <cellStyle name="SAPBEXresItem 28 8" xfId="21125"/>
    <cellStyle name="SAPBEXresItem 28 9" xfId="22858"/>
    <cellStyle name="SAPBEXresItem 29" xfId="4150"/>
    <cellStyle name="SAPBEXresItem 29 2" xfId="6688"/>
    <cellStyle name="SAPBEXresItem 29 3" xfId="8033"/>
    <cellStyle name="SAPBEXresItem 29 4" xfId="12297"/>
    <cellStyle name="SAPBEXresItem 29 5" xfId="14451"/>
    <cellStyle name="SAPBEXresItem 29 6" xfId="16308"/>
    <cellStyle name="SAPBEXresItem 29 7" xfId="19147"/>
    <cellStyle name="SAPBEXresItem 29 8" xfId="21004"/>
    <cellStyle name="SAPBEXresItem 29 9" xfId="23649"/>
    <cellStyle name="SAPBEXresItem 3" xfId="3138"/>
    <cellStyle name="SAPBEXresItem 3 2" xfId="5676"/>
    <cellStyle name="SAPBEXresItem 3 3" xfId="8092"/>
    <cellStyle name="SAPBEXresItem 3 4" xfId="12264"/>
    <cellStyle name="SAPBEXresItem 3 5" xfId="12889"/>
    <cellStyle name="SAPBEXresItem 3 6" xfId="15080"/>
    <cellStyle name="SAPBEXresItem 3 7" xfId="17585"/>
    <cellStyle name="SAPBEXresItem 3 8" xfId="19776"/>
    <cellStyle name="SAPBEXresItem 3 9" xfId="22217"/>
    <cellStyle name="SAPBEXresItem 30" xfId="4193"/>
    <cellStyle name="SAPBEXresItem 30 2" xfId="6731"/>
    <cellStyle name="SAPBEXresItem 30 3" xfId="8617"/>
    <cellStyle name="SAPBEXresItem 30 4" xfId="11959"/>
    <cellStyle name="SAPBEXresItem 30 5" xfId="14435"/>
    <cellStyle name="SAPBEXresItem 30 6" xfId="15077"/>
    <cellStyle name="SAPBEXresItem 30 7" xfId="19131"/>
    <cellStyle name="SAPBEXresItem 30 8" xfId="19773"/>
    <cellStyle name="SAPBEXresItem 30 9" xfId="23634"/>
    <cellStyle name="SAPBEXresItem 31" xfId="4235"/>
    <cellStyle name="SAPBEXresItem 31 2" xfId="6773"/>
    <cellStyle name="SAPBEXresItem 31 3" xfId="9173"/>
    <cellStyle name="SAPBEXresItem 31 4" xfId="10636"/>
    <cellStyle name="SAPBEXresItem 31 5" xfId="12985"/>
    <cellStyle name="SAPBEXresItem 31 6" xfId="16644"/>
    <cellStyle name="SAPBEXresItem 31 7" xfId="17681"/>
    <cellStyle name="SAPBEXresItem 31 8" xfId="21340"/>
    <cellStyle name="SAPBEXresItem 31 9" xfId="22309"/>
    <cellStyle name="SAPBEXresItem 32" xfId="4278"/>
    <cellStyle name="SAPBEXresItem 32 2" xfId="6816"/>
    <cellStyle name="SAPBEXresItem 32 3" xfId="9508"/>
    <cellStyle name="SAPBEXresItem 32 4" xfId="11121"/>
    <cellStyle name="SAPBEXresItem 32 5" xfId="13516"/>
    <cellStyle name="SAPBEXresItem 32 6" xfId="15244"/>
    <cellStyle name="SAPBEXresItem 32 7" xfId="18212"/>
    <cellStyle name="SAPBEXresItem 32 8" xfId="19940"/>
    <cellStyle name="SAPBEXresItem 32 9" xfId="22794"/>
    <cellStyle name="SAPBEXresItem 33" xfId="4321"/>
    <cellStyle name="SAPBEXresItem 33 2" xfId="6859"/>
    <cellStyle name="SAPBEXresItem 33 3" xfId="9822"/>
    <cellStyle name="SAPBEXresItem 33 4" xfId="10495"/>
    <cellStyle name="SAPBEXresItem 33 5" xfId="12831"/>
    <cellStyle name="SAPBEXresItem 33 6" xfId="16559"/>
    <cellStyle name="SAPBEXresItem 33 7" xfId="17527"/>
    <cellStyle name="SAPBEXresItem 33 8" xfId="21255"/>
    <cellStyle name="SAPBEXresItem 33 9" xfId="22165"/>
    <cellStyle name="SAPBEXresItem 34" xfId="4364"/>
    <cellStyle name="SAPBEXresItem 34 2" xfId="6902"/>
    <cellStyle name="SAPBEXresItem 34 3" xfId="8486"/>
    <cellStyle name="SAPBEXresItem 34 4" xfId="11855"/>
    <cellStyle name="SAPBEXresItem 34 5" xfId="14874"/>
    <cellStyle name="SAPBEXresItem 34 6" xfId="16253"/>
    <cellStyle name="SAPBEXresItem 34 7" xfId="19570"/>
    <cellStyle name="SAPBEXresItem 34 8" xfId="20949"/>
    <cellStyle name="SAPBEXresItem 34 9" xfId="24044"/>
    <cellStyle name="SAPBEXresItem 35" xfId="4407"/>
    <cellStyle name="SAPBEXresItem 35 2" xfId="6945"/>
    <cellStyle name="SAPBEXresItem 35 3" xfId="7959"/>
    <cellStyle name="SAPBEXresItem 35 4" xfId="12188"/>
    <cellStyle name="SAPBEXresItem 35 5" xfId="14673"/>
    <cellStyle name="SAPBEXresItem 35 6" xfId="16940"/>
    <cellStyle name="SAPBEXresItem 35 7" xfId="19369"/>
    <cellStyle name="SAPBEXresItem 35 8" xfId="21636"/>
    <cellStyle name="SAPBEXresItem 35 9" xfId="23862"/>
    <cellStyle name="SAPBEXresItem 36" xfId="4450"/>
    <cellStyle name="SAPBEXresItem 36 2" xfId="6988"/>
    <cellStyle name="SAPBEXresItem 36 3" xfId="9219"/>
    <cellStyle name="SAPBEXresItem 36 4" xfId="11695"/>
    <cellStyle name="SAPBEXresItem 36 5" xfId="14144"/>
    <cellStyle name="SAPBEXresItem 36 6" xfId="15614"/>
    <cellStyle name="SAPBEXresItem 36 7" xfId="18840"/>
    <cellStyle name="SAPBEXresItem 36 8" xfId="20310"/>
    <cellStyle name="SAPBEXresItem 36 9" xfId="23369"/>
    <cellStyle name="SAPBEXresItem 37" xfId="4330"/>
    <cellStyle name="SAPBEXresItem 37 2" xfId="6868"/>
    <cellStyle name="SAPBEXresItem 37 3" xfId="9237"/>
    <cellStyle name="SAPBEXresItem 37 4" xfId="9634"/>
    <cellStyle name="SAPBEXresItem 37 5" xfId="12545"/>
    <cellStyle name="SAPBEXresItem 37 6" xfId="16074"/>
    <cellStyle name="SAPBEXresItem 37 7" xfId="17241"/>
    <cellStyle name="SAPBEXresItem 37 8" xfId="20770"/>
    <cellStyle name="SAPBEXresItem 37 9" xfId="21907"/>
    <cellStyle name="SAPBEXresItem 38" xfId="4536"/>
    <cellStyle name="SAPBEXresItem 38 2" xfId="7074"/>
    <cellStyle name="SAPBEXresItem 38 3" xfId="9309"/>
    <cellStyle name="SAPBEXresItem 38 4" xfId="11498"/>
    <cellStyle name="SAPBEXresItem 38 5" xfId="13925"/>
    <cellStyle name="SAPBEXresItem 38 6" xfId="15869"/>
    <cellStyle name="SAPBEXresItem 38 7" xfId="18621"/>
    <cellStyle name="SAPBEXresItem 38 8" xfId="20565"/>
    <cellStyle name="SAPBEXresItem 38 9" xfId="23173"/>
    <cellStyle name="SAPBEXresItem 39" xfId="4579"/>
    <cellStyle name="SAPBEXresItem 39 2" xfId="7117"/>
    <cellStyle name="SAPBEXresItem 39 3" xfId="9122"/>
    <cellStyle name="SAPBEXresItem 39 4" xfId="11753"/>
    <cellStyle name="SAPBEXresItem 39 5" xfId="14204"/>
    <cellStyle name="SAPBEXresItem 39 6" xfId="16135"/>
    <cellStyle name="SAPBEXresItem 39 7" xfId="18900"/>
    <cellStyle name="SAPBEXresItem 39 8" xfId="20831"/>
    <cellStyle name="SAPBEXresItem 39 9" xfId="23427"/>
    <cellStyle name="SAPBEXresItem 4" xfId="3181"/>
    <cellStyle name="SAPBEXresItem 4 2" xfId="5719"/>
    <cellStyle name="SAPBEXresItem 4 3" xfId="9961"/>
    <cellStyle name="SAPBEXresItem 4 4" xfId="11053"/>
    <cellStyle name="SAPBEXresItem 4 5" xfId="13438"/>
    <cellStyle name="SAPBEXresItem 4 6" xfId="14756"/>
    <cellStyle name="SAPBEXresItem 4 7" xfId="18134"/>
    <cellStyle name="SAPBEXresItem 4 8" xfId="19452"/>
    <cellStyle name="SAPBEXresItem 4 9" xfId="22726"/>
    <cellStyle name="SAPBEXresItem 40" xfId="4622"/>
    <cellStyle name="SAPBEXresItem 40 2" xfId="7160"/>
    <cellStyle name="SAPBEXresItem 40 3" xfId="8737"/>
    <cellStyle name="SAPBEXresItem 40 4" xfId="11688"/>
    <cellStyle name="SAPBEXresItem 40 5" xfId="14136"/>
    <cellStyle name="SAPBEXresItem 40 6" xfId="16086"/>
    <cellStyle name="SAPBEXresItem 40 7" xfId="18832"/>
    <cellStyle name="SAPBEXresItem 40 8" xfId="20782"/>
    <cellStyle name="SAPBEXresItem 40 9" xfId="23362"/>
    <cellStyle name="SAPBEXresItem 41" xfId="4665"/>
    <cellStyle name="SAPBEXresItem 41 2" xfId="7203"/>
    <cellStyle name="SAPBEXresItem 41 3" xfId="8768"/>
    <cellStyle name="SAPBEXresItem 41 4" xfId="10952"/>
    <cellStyle name="SAPBEXresItem 41 5" xfId="13323"/>
    <cellStyle name="SAPBEXresItem 41 6" xfId="16479"/>
    <cellStyle name="SAPBEXresItem 41 7" xfId="18019"/>
    <cellStyle name="SAPBEXresItem 41 8" xfId="21175"/>
    <cellStyle name="SAPBEXresItem 41 9" xfId="22623"/>
    <cellStyle name="SAPBEXresItem 42" xfId="4707"/>
    <cellStyle name="SAPBEXresItem 42 2" xfId="7245"/>
    <cellStyle name="SAPBEXresItem 42 3" xfId="9376"/>
    <cellStyle name="SAPBEXresItem 42 4" xfId="12237"/>
    <cellStyle name="SAPBEXresItem 42 5" xfId="14475"/>
    <cellStyle name="SAPBEXresItem 42 6" xfId="15775"/>
    <cellStyle name="SAPBEXresItem 42 7" xfId="19171"/>
    <cellStyle name="SAPBEXresItem 42 8" xfId="20471"/>
    <cellStyle name="SAPBEXresItem 42 9" xfId="23672"/>
    <cellStyle name="SAPBEXresItem 43" xfId="4750"/>
    <cellStyle name="SAPBEXresItem 43 2" xfId="7288"/>
    <cellStyle name="SAPBEXresItem 43 3" xfId="9539"/>
    <cellStyle name="SAPBEXresItem 43 4" xfId="11942"/>
    <cellStyle name="SAPBEXresItem 43 5" xfId="14415"/>
    <cellStyle name="SAPBEXresItem 43 6" xfId="15017"/>
    <cellStyle name="SAPBEXresItem 43 7" xfId="19111"/>
    <cellStyle name="SAPBEXresItem 43 8" xfId="19713"/>
    <cellStyle name="SAPBEXresItem 43 9" xfId="23617"/>
    <cellStyle name="SAPBEXresItem 44" xfId="4672"/>
    <cellStyle name="SAPBEXresItem 44 2" xfId="7210"/>
    <cellStyle name="SAPBEXresItem 44 3" xfId="8791"/>
    <cellStyle name="SAPBEXresItem 44 4" xfId="11117"/>
    <cellStyle name="SAPBEXresItem 44 5" xfId="12339"/>
    <cellStyle name="SAPBEXresItem 44 6" xfId="14006"/>
    <cellStyle name="SAPBEXresItem 44 7" xfId="17035"/>
    <cellStyle name="SAPBEXresItem 44 8" xfId="18702"/>
    <cellStyle name="SAPBEXresItem 44 9" xfId="21728"/>
    <cellStyle name="SAPBEXresItem 45" xfId="4812"/>
    <cellStyle name="SAPBEXresItem 45 2" xfId="7350"/>
    <cellStyle name="SAPBEXresItem 45 3" xfId="8741"/>
    <cellStyle name="SAPBEXresItem 45 4" xfId="10407"/>
    <cellStyle name="SAPBEXresItem 45 5" xfId="12731"/>
    <cellStyle name="SAPBEXresItem 45 6" xfId="15589"/>
    <cellStyle name="SAPBEXresItem 45 7" xfId="17427"/>
    <cellStyle name="SAPBEXresItem 45 8" xfId="20285"/>
    <cellStyle name="SAPBEXresItem 45 9" xfId="22078"/>
    <cellStyle name="SAPBEXresItem 46" xfId="4855"/>
    <cellStyle name="SAPBEXresItem 46 2" xfId="7393"/>
    <cellStyle name="SAPBEXresItem 46 3" xfId="9957"/>
    <cellStyle name="SAPBEXresItem 46 4" xfId="11266"/>
    <cellStyle name="SAPBEXresItem 46 5" xfId="14892"/>
    <cellStyle name="SAPBEXresItem 46 6" xfId="16797"/>
    <cellStyle name="SAPBEXresItem 46 7" xfId="19588"/>
    <cellStyle name="SAPBEXresItem 46 8" xfId="21493"/>
    <cellStyle name="SAPBEXresItem 46 9" xfId="24059"/>
    <cellStyle name="SAPBEXresItem 47" xfId="4759"/>
    <cellStyle name="SAPBEXresItem 47 2" xfId="7297"/>
    <cellStyle name="SAPBEXresItem 47 3" xfId="8689"/>
    <cellStyle name="SAPBEXresItem 47 4" xfId="11484"/>
    <cellStyle name="SAPBEXresItem 47 5" xfId="13909"/>
    <cellStyle name="SAPBEXresItem 47 6" xfId="15121"/>
    <cellStyle name="SAPBEXresItem 47 7" xfId="18605"/>
    <cellStyle name="SAPBEXresItem 47 8" xfId="19817"/>
    <cellStyle name="SAPBEXresItem 47 9" xfId="23159"/>
    <cellStyle name="SAPBEXresItem 48" xfId="4935"/>
    <cellStyle name="SAPBEXresItem 48 2" xfId="7473"/>
    <cellStyle name="SAPBEXresItem 48 3" xfId="8278"/>
    <cellStyle name="SAPBEXresItem 48 4" xfId="11399"/>
    <cellStyle name="SAPBEXresItem 48 5" xfId="13814"/>
    <cellStyle name="SAPBEXresItem 48 6" xfId="15086"/>
    <cellStyle name="SAPBEXresItem 48 7" xfId="18510"/>
    <cellStyle name="SAPBEXresItem 48 8" xfId="19782"/>
    <cellStyle name="SAPBEXresItem 48 9" xfId="23073"/>
    <cellStyle name="SAPBEXresItem 49" xfId="4973"/>
    <cellStyle name="SAPBEXresItem 49 2" xfId="7511"/>
    <cellStyle name="SAPBEXresItem 49 3" xfId="9878"/>
    <cellStyle name="SAPBEXresItem 49 4" xfId="11034"/>
    <cellStyle name="SAPBEXresItem 49 5" xfId="13416"/>
    <cellStyle name="SAPBEXresItem 49 6" xfId="16184"/>
    <cellStyle name="SAPBEXresItem 49 7" xfId="18112"/>
    <cellStyle name="SAPBEXresItem 49 8" xfId="20880"/>
    <cellStyle name="SAPBEXresItem 49 9" xfId="22707"/>
    <cellStyle name="SAPBEXresItem 5" xfId="3224"/>
    <cellStyle name="SAPBEXresItem 5 2" xfId="5762"/>
    <cellStyle name="SAPBEXresItem 5 3" xfId="8718"/>
    <cellStyle name="SAPBEXresItem 5 4" xfId="10927"/>
    <cellStyle name="SAPBEXresItem 5 5" xfId="13297"/>
    <cellStyle name="SAPBEXresItem 5 6" xfId="15787"/>
    <cellStyle name="SAPBEXresItem 5 7" xfId="17993"/>
    <cellStyle name="SAPBEXresItem 5 8" xfId="20483"/>
    <cellStyle name="SAPBEXresItem 5 9" xfId="22598"/>
    <cellStyle name="SAPBEXresItem 50" xfId="5011"/>
    <cellStyle name="SAPBEXresItem 50 2" xfId="7549"/>
    <cellStyle name="SAPBEXresItem 50 3" xfId="8621"/>
    <cellStyle name="SAPBEXresItem 50 4" xfId="11938"/>
    <cellStyle name="SAPBEXresItem 50 5" xfId="14411"/>
    <cellStyle name="SAPBEXresItem 50 6" xfId="12775"/>
    <cellStyle name="SAPBEXresItem 50 7" xfId="19107"/>
    <cellStyle name="SAPBEXresItem 50 8" xfId="17471"/>
    <cellStyle name="SAPBEXresItem 50 9" xfId="23613"/>
    <cellStyle name="SAPBEXresItem 51" xfId="5048"/>
    <cellStyle name="SAPBEXresItem 51 2" xfId="7586"/>
    <cellStyle name="SAPBEXresItem 51 3" xfId="8907"/>
    <cellStyle name="SAPBEXresItem 51 4" xfId="11186"/>
    <cellStyle name="SAPBEXresItem 51 5" xfId="13585"/>
    <cellStyle name="SAPBEXresItem 51 6" xfId="15023"/>
    <cellStyle name="SAPBEXresItem 51 7" xfId="18281"/>
    <cellStyle name="SAPBEXresItem 51 8" xfId="19719"/>
    <cellStyle name="SAPBEXresItem 51 9" xfId="22860"/>
    <cellStyle name="SAPBEXresItem 52" xfId="5078"/>
    <cellStyle name="SAPBEXresItem 52 2" xfId="7616"/>
    <cellStyle name="SAPBEXresItem 52 3" xfId="8683"/>
    <cellStyle name="SAPBEXresItem 52 4" xfId="10769"/>
    <cellStyle name="SAPBEXresItem 52 5" xfId="13124"/>
    <cellStyle name="SAPBEXresItem 52 6" xfId="15127"/>
    <cellStyle name="SAPBEXresItem 52 7" xfId="17820"/>
    <cellStyle name="SAPBEXresItem 52 8" xfId="19823"/>
    <cellStyle name="SAPBEXresItem 52 9" xfId="22441"/>
    <cellStyle name="SAPBEXresItem 53" xfId="5104"/>
    <cellStyle name="SAPBEXresItem 53 2" xfId="7642"/>
    <cellStyle name="SAPBEXresItem 53 3" xfId="8588"/>
    <cellStyle name="SAPBEXresItem 53 4" xfId="11619"/>
    <cellStyle name="SAPBEXresItem 53 5" xfId="12457"/>
    <cellStyle name="SAPBEXresItem 53 6" xfId="16608"/>
    <cellStyle name="SAPBEXresItem 53 7" xfId="17153"/>
    <cellStyle name="SAPBEXresItem 53 8" xfId="21304"/>
    <cellStyle name="SAPBEXresItem 53 9" xfId="21834"/>
    <cellStyle name="SAPBEXresItem 54" xfId="5152"/>
    <cellStyle name="SAPBEXresItem 54 2" xfId="7690"/>
    <cellStyle name="SAPBEXresItem 54 3" xfId="7950"/>
    <cellStyle name="SAPBEXresItem 54 4" xfId="12058"/>
    <cellStyle name="SAPBEXresItem 54 5" xfId="14538"/>
    <cellStyle name="SAPBEXresItem 54 6" xfId="13418"/>
    <cellStyle name="SAPBEXresItem 54 7" xfId="19234"/>
    <cellStyle name="SAPBEXresItem 54 8" xfId="18114"/>
    <cellStyle name="SAPBEXresItem 54 9" xfId="23730"/>
    <cellStyle name="SAPBEXresItem 55" xfId="5221"/>
    <cellStyle name="SAPBEXresItem 55 2" xfId="7760"/>
    <cellStyle name="SAPBEXresItem 55 3" xfId="5462"/>
    <cellStyle name="SAPBEXresItem 55 4" xfId="10566"/>
    <cellStyle name="SAPBEXresItem 55 5" xfId="12911"/>
    <cellStyle name="SAPBEXresItem 55 6" xfId="15667"/>
    <cellStyle name="SAPBEXresItem 55 7" xfId="17607"/>
    <cellStyle name="SAPBEXresItem 55 8" xfId="20363"/>
    <cellStyle name="SAPBEXresItem 55 9" xfId="22238"/>
    <cellStyle name="SAPBEXresItem 56" xfId="5259"/>
    <cellStyle name="SAPBEXresItem 56 2" xfId="8742"/>
    <cellStyle name="SAPBEXresItem 56 3" xfId="12171"/>
    <cellStyle name="SAPBEXresItem 56 4" xfId="14820"/>
    <cellStyle name="SAPBEXresItem 56 5" xfId="15465"/>
    <cellStyle name="SAPBEXresItem 56 6" xfId="19516"/>
    <cellStyle name="SAPBEXresItem 56 7" xfId="20161"/>
    <cellStyle name="SAPBEXresItem 56 8" xfId="24004"/>
    <cellStyle name="SAPBEXresItem 57" xfId="8079"/>
    <cellStyle name="SAPBEXresItem 58" xfId="12051"/>
    <cellStyle name="SAPBEXresItem 59" xfId="14869"/>
    <cellStyle name="SAPBEXresItem 6" xfId="3267"/>
    <cellStyle name="SAPBEXresItem 6 2" xfId="5805"/>
    <cellStyle name="SAPBEXresItem 6 3" xfId="10214"/>
    <cellStyle name="SAPBEXresItem 6 4" xfId="12163"/>
    <cellStyle name="SAPBEXresItem 6 5" xfId="14646"/>
    <cellStyle name="SAPBEXresItem 6 6" xfId="15806"/>
    <cellStyle name="SAPBEXresItem 6 7" xfId="19342"/>
    <cellStyle name="SAPBEXresItem 6 8" xfId="20502"/>
    <cellStyle name="SAPBEXresItem 6 9" xfId="23837"/>
    <cellStyle name="SAPBEXresItem 60" xfId="13915"/>
    <cellStyle name="SAPBEXresItem 61" xfId="19565"/>
    <cellStyle name="SAPBEXresItem 62" xfId="18611"/>
    <cellStyle name="SAPBEXresItem 63" xfId="24039"/>
    <cellStyle name="SAPBEXresItem 7" xfId="3310"/>
    <cellStyle name="SAPBEXresItem 7 2" xfId="5848"/>
    <cellStyle name="SAPBEXresItem 7 3" xfId="8824"/>
    <cellStyle name="SAPBEXresItem 7 4" xfId="10534"/>
    <cellStyle name="SAPBEXresItem 7 5" xfId="12877"/>
    <cellStyle name="SAPBEXresItem 7 6" xfId="16075"/>
    <cellStyle name="SAPBEXresItem 7 7" xfId="17573"/>
    <cellStyle name="SAPBEXresItem 7 8" xfId="20771"/>
    <cellStyle name="SAPBEXresItem 7 9" xfId="22205"/>
    <cellStyle name="SAPBEXresItem 8" xfId="3353"/>
    <cellStyle name="SAPBEXresItem 8 2" xfId="5891"/>
    <cellStyle name="SAPBEXresItem 8 3" xfId="5513"/>
    <cellStyle name="SAPBEXresItem 8 4" xfId="10436"/>
    <cellStyle name="SAPBEXresItem 8 5" xfId="12332"/>
    <cellStyle name="SAPBEXresItem 8 6" xfId="16501"/>
    <cellStyle name="SAPBEXresItem 8 7" xfId="17028"/>
    <cellStyle name="SAPBEXresItem 8 8" xfId="21197"/>
    <cellStyle name="SAPBEXresItem 8 9" xfId="21721"/>
    <cellStyle name="SAPBEXresItem 9" xfId="3396"/>
    <cellStyle name="SAPBEXresItem 9 2" xfId="5934"/>
    <cellStyle name="SAPBEXresItem 9 3" xfId="10185"/>
    <cellStyle name="SAPBEXresItem 9 4" xfId="11213"/>
    <cellStyle name="SAPBEXresItem 9 5" xfId="13615"/>
    <cellStyle name="SAPBEXresItem 9 6" xfId="15579"/>
    <cellStyle name="SAPBEXresItem 9 7" xfId="18311"/>
    <cellStyle name="SAPBEXresItem 9 8" xfId="20275"/>
    <cellStyle name="SAPBEXresItem 9 9" xfId="22888"/>
    <cellStyle name="SAPBEXresItemX" xfId="2974"/>
    <cellStyle name="SAPBEXresItemX 10" xfId="3440"/>
    <cellStyle name="SAPBEXresItemX 10 2" xfId="5978"/>
    <cellStyle name="SAPBEXresItemX 10 3" xfId="5424"/>
    <cellStyle name="SAPBEXresItemX 10 4" xfId="11492"/>
    <cellStyle name="SAPBEXresItemX 10 5" xfId="13919"/>
    <cellStyle name="SAPBEXresItemX 10 6" xfId="16676"/>
    <cellStyle name="SAPBEXresItemX 10 7" xfId="18615"/>
    <cellStyle name="SAPBEXresItemX 10 8" xfId="21372"/>
    <cellStyle name="SAPBEXresItemX 10 9" xfId="23167"/>
    <cellStyle name="SAPBEXresItemX 11" xfId="3504"/>
    <cellStyle name="SAPBEXresItemX 11 2" xfId="6042"/>
    <cellStyle name="SAPBEXresItemX 11 3" xfId="8205"/>
    <cellStyle name="SAPBEXresItemX 11 4" xfId="10249"/>
    <cellStyle name="SAPBEXresItemX 11 5" xfId="12557"/>
    <cellStyle name="SAPBEXresItemX 11 6" xfId="16284"/>
    <cellStyle name="SAPBEXresItemX 11 7" xfId="17253"/>
    <cellStyle name="SAPBEXresItemX 11 8" xfId="20980"/>
    <cellStyle name="SAPBEXresItemX 11 9" xfId="21918"/>
    <cellStyle name="SAPBEXresItemX 12" xfId="3526"/>
    <cellStyle name="SAPBEXresItemX 12 2" xfId="6064"/>
    <cellStyle name="SAPBEXresItemX 12 3" xfId="9189"/>
    <cellStyle name="SAPBEXresItemX 12 4" xfId="12267"/>
    <cellStyle name="SAPBEXresItemX 12 5" xfId="12904"/>
    <cellStyle name="SAPBEXresItemX 12 6" xfId="15754"/>
    <cellStyle name="SAPBEXresItemX 12 7" xfId="17600"/>
    <cellStyle name="SAPBEXresItemX 12 8" xfId="20450"/>
    <cellStyle name="SAPBEXresItemX 12 9" xfId="22231"/>
    <cellStyle name="SAPBEXresItemX 13" xfId="3569"/>
    <cellStyle name="SAPBEXresItemX 13 2" xfId="6107"/>
    <cellStyle name="SAPBEXresItemX 13 3" xfId="9453"/>
    <cellStyle name="SAPBEXresItemX 13 4" xfId="11690"/>
    <cellStyle name="SAPBEXresItemX 13 5" xfId="14139"/>
    <cellStyle name="SAPBEXresItemX 13 6" xfId="14847"/>
    <cellStyle name="SAPBEXresItemX 13 7" xfId="18835"/>
    <cellStyle name="SAPBEXresItemX 13 8" xfId="19543"/>
    <cellStyle name="SAPBEXresItemX 13 9" xfId="23364"/>
    <cellStyle name="SAPBEXresItemX 14" xfId="3610"/>
    <cellStyle name="SAPBEXresItemX 14 2" xfId="6148"/>
    <cellStyle name="SAPBEXresItemX 14 3" xfId="8434"/>
    <cellStyle name="SAPBEXresItemX 14 4" xfId="12032"/>
    <cellStyle name="SAPBEXresItemX 14 5" xfId="14513"/>
    <cellStyle name="SAPBEXresItemX 14 6" xfId="13371"/>
    <cellStyle name="SAPBEXresItemX 14 7" xfId="19209"/>
    <cellStyle name="SAPBEXresItemX 14 8" xfId="18067"/>
    <cellStyle name="SAPBEXresItemX 14 9" xfId="23707"/>
    <cellStyle name="SAPBEXresItemX 15" xfId="3638"/>
    <cellStyle name="SAPBEXresItemX 15 2" xfId="6176"/>
    <cellStyle name="SAPBEXresItemX 15 3" xfId="9246"/>
    <cellStyle name="SAPBEXresItemX 15 4" xfId="10283"/>
    <cellStyle name="SAPBEXresItemX 15 5" xfId="12595"/>
    <cellStyle name="SAPBEXresItemX 15 6" xfId="14969"/>
    <cellStyle name="SAPBEXresItemX 15 7" xfId="17291"/>
    <cellStyle name="SAPBEXresItemX 15 8" xfId="19665"/>
    <cellStyle name="SAPBEXresItemX 15 9" xfId="21953"/>
    <cellStyle name="SAPBEXresItemX 16" xfId="3681"/>
    <cellStyle name="SAPBEXresItemX 16 2" xfId="6219"/>
    <cellStyle name="SAPBEXresItemX 16 3" xfId="10216"/>
    <cellStyle name="SAPBEXresItemX 16 4" xfId="10614"/>
    <cellStyle name="SAPBEXresItemX 16 5" xfId="12962"/>
    <cellStyle name="SAPBEXresItemX 16 6" xfId="16656"/>
    <cellStyle name="SAPBEXresItemX 16 7" xfId="17658"/>
    <cellStyle name="SAPBEXresItemX 16 8" xfId="21352"/>
    <cellStyle name="SAPBEXresItemX 16 9" xfId="22287"/>
    <cellStyle name="SAPBEXresItemX 17" xfId="3564"/>
    <cellStyle name="SAPBEXresItemX 17 2" xfId="6102"/>
    <cellStyle name="SAPBEXresItemX 17 3" xfId="8954"/>
    <cellStyle name="SAPBEXresItemX 17 4" xfId="11289"/>
    <cellStyle name="SAPBEXresItemX 17 5" xfId="13695"/>
    <cellStyle name="SAPBEXresItemX 17 6" xfId="15803"/>
    <cellStyle name="SAPBEXresItemX 17 7" xfId="18391"/>
    <cellStyle name="SAPBEXresItemX 17 8" xfId="20499"/>
    <cellStyle name="SAPBEXresItemX 17 9" xfId="22963"/>
    <cellStyle name="SAPBEXresItemX 18" xfId="3743"/>
    <cellStyle name="SAPBEXresItemX 18 2" xfId="6281"/>
    <cellStyle name="SAPBEXresItemX 18 3" xfId="10036"/>
    <cellStyle name="SAPBEXresItemX 18 4" xfId="11319"/>
    <cellStyle name="SAPBEXresItemX 18 5" xfId="13728"/>
    <cellStyle name="SAPBEXresItemX 18 6" xfId="13498"/>
    <cellStyle name="SAPBEXresItemX 18 7" xfId="18424"/>
    <cellStyle name="SAPBEXresItemX 18 8" xfId="18194"/>
    <cellStyle name="SAPBEXresItemX 18 9" xfId="22993"/>
    <cellStyle name="SAPBEXresItemX 19" xfId="3583"/>
    <cellStyle name="SAPBEXresItemX 19 2" xfId="6121"/>
    <cellStyle name="SAPBEXresItemX 19 3" xfId="8788"/>
    <cellStyle name="SAPBEXresItemX 19 4" xfId="10853"/>
    <cellStyle name="SAPBEXresItemX 19 5" xfId="13218"/>
    <cellStyle name="SAPBEXresItemX 19 6" xfId="16300"/>
    <cellStyle name="SAPBEXresItemX 19 7" xfId="17914"/>
    <cellStyle name="SAPBEXresItemX 19 8" xfId="20996"/>
    <cellStyle name="SAPBEXresItemX 19 9" xfId="22524"/>
    <cellStyle name="SAPBEXresItemX 2" xfId="3093"/>
    <cellStyle name="SAPBEXresItemX 2 2" xfId="5631"/>
    <cellStyle name="SAPBEXresItemX 2 3" xfId="10048"/>
    <cellStyle name="SAPBEXresItemX 2 4" xfId="10622"/>
    <cellStyle name="SAPBEXresItemX 2 5" xfId="12971"/>
    <cellStyle name="SAPBEXresItemX 2 6" xfId="15037"/>
    <cellStyle name="SAPBEXresItemX 2 7" xfId="17667"/>
    <cellStyle name="SAPBEXresItemX 2 8" xfId="19733"/>
    <cellStyle name="SAPBEXresItemX 2 9" xfId="22295"/>
    <cellStyle name="SAPBEXresItemX 20" xfId="3820"/>
    <cellStyle name="SAPBEXresItemX 20 2" xfId="6358"/>
    <cellStyle name="SAPBEXresItemX 20 3" xfId="8840"/>
    <cellStyle name="SAPBEXresItemX 20 4" xfId="10877"/>
    <cellStyle name="SAPBEXresItemX 20 5" xfId="13244"/>
    <cellStyle name="SAPBEXresItemX 20 6" xfId="15720"/>
    <cellStyle name="SAPBEXresItemX 20 7" xfId="17940"/>
    <cellStyle name="SAPBEXresItemX 20 8" xfId="20416"/>
    <cellStyle name="SAPBEXresItemX 20 9" xfId="22548"/>
    <cellStyle name="SAPBEXresItemX 21" xfId="3855"/>
    <cellStyle name="SAPBEXresItemX 21 2" xfId="6393"/>
    <cellStyle name="SAPBEXresItemX 21 3" xfId="7930"/>
    <cellStyle name="SAPBEXresItemX 21 4" xfId="10920"/>
    <cellStyle name="SAPBEXresItemX 21 5" xfId="13290"/>
    <cellStyle name="SAPBEXresItemX 21 6" xfId="15478"/>
    <cellStyle name="SAPBEXresItemX 21 7" xfId="17986"/>
    <cellStyle name="SAPBEXresItemX 21 8" xfId="20174"/>
    <cellStyle name="SAPBEXresItemX 21 9" xfId="22591"/>
    <cellStyle name="SAPBEXresItemX 22" xfId="3785"/>
    <cellStyle name="SAPBEXresItemX 22 2" xfId="6323"/>
    <cellStyle name="SAPBEXresItemX 22 3" xfId="8889"/>
    <cellStyle name="SAPBEXresItemX 22 4" xfId="10835"/>
    <cellStyle name="SAPBEXresItemX 22 5" xfId="13200"/>
    <cellStyle name="SAPBEXresItemX 22 6" xfId="15553"/>
    <cellStyle name="SAPBEXresItemX 22 7" xfId="17896"/>
    <cellStyle name="SAPBEXresItemX 22 8" xfId="20249"/>
    <cellStyle name="SAPBEXresItemX 22 9" xfId="22506"/>
    <cellStyle name="SAPBEXresItemX 23" xfId="3917"/>
    <cellStyle name="SAPBEXresItemX 23 2" xfId="6455"/>
    <cellStyle name="SAPBEXresItemX 23 3" xfId="9596"/>
    <cellStyle name="SAPBEXresItemX 23 4" xfId="12231"/>
    <cellStyle name="SAPBEXresItemX 23 5" xfId="12580"/>
    <cellStyle name="SAPBEXresItemX 23 6" xfId="16315"/>
    <cellStyle name="SAPBEXresItemX 23 7" xfId="17276"/>
    <cellStyle name="SAPBEXresItemX 23 8" xfId="21011"/>
    <cellStyle name="SAPBEXresItemX 23 9" xfId="21939"/>
    <cellStyle name="SAPBEXresItemX 24" xfId="3960"/>
    <cellStyle name="SAPBEXresItemX 24 2" xfId="6498"/>
    <cellStyle name="SAPBEXresItemX 24 3" xfId="8964"/>
    <cellStyle name="SAPBEXresItemX 24 4" xfId="10318"/>
    <cellStyle name="SAPBEXresItemX 24 5" xfId="12635"/>
    <cellStyle name="SAPBEXresItemX 24 6" xfId="15825"/>
    <cellStyle name="SAPBEXresItemX 24 7" xfId="17331"/>
    <cellStyle name="SAPBEXresItemX 24 8" xfId="20521"/>
    <cellStyle name="SAPBEXresItemX 24 9" xfId="21989"/>
    <cellStyle name="SAPBEXresItemX 25" xfId="4003"/>
    <cellStyle name="SAPBEXresItemX 25 2" xfId="6541"/>
    <cellStyle name="SAPBEXresItemX 25 3" xfId="8904"/>
    <cellStyle name="SAPBEXresItemX 25 4" xfId="10276"/>
    <cellStyle name="SAPBEXresItemX 25 5" xfId="12586"/>
    <cellStyle name="SAPBEXresItemX 25 6" xfId="16946"/>
    <cellStyle name="SAPBEXresItemX 25 7" xfId="17282"/>
    <cellStyle name="SAPBEXresItemX 25 8" xfId="21642"/>
    <cellStyle name="SAPBEXresItemX 25 9" xfId="21945"/>
    <cellStyle name="SAPBEXresItemX 26" xfId="3894"/>
    <cellStyle name="SAPBEXresItemX 26 2" xfId="6432"/>
    <cellStyle name="SAPBEXresItemX 26 3" xfId="8193"/>
    <cellStyle name="SAPBEXresItemX 26 4" xfId="10348"/>
    <cellStyle name="SAPBEXresItemX 26 5" xfId="14445"/>
    <cellStyle name="SAPBEXresItemX 26 6" xfId="16004"/>
    <cellStyle name="SAPBEXresItemX 26 7" xfId="19141"/>
    <cellStyle name="SAPBEXresItemX 26 8" xfId="20700"/>
    <cellStyle name="SAPBEXresItemX 26 9" xfId="23643"/>
    <cellStyle name="SAPBEXresItemX 27" xfId="4082"/>
    <cellStyle name="SAPBEXresItemX 27 2" xfId="6620"/>
    <cellStyle name="SAPBEXresItemX 27 3" xfId="9324"/>
    <cellStyle name="SAPBEXresItemX 27 4" xfId="10387"/>
    <cellStyle name="SAPBEXresItemX 27 5" xfId="12710"/>
    <cellStyle name="SAPBEXresItemX 27 6" xfId="15282"/>
    <cellStyle name="SAPBEXresItemX 27 7" xfId="17406"/>
    <cellStyle name="SAPBEXresItemX 27 8" xfId="19978"/>
    <cellStyle name="SAPBEXresItemX 27 9" xfId="22058"/>
    <cellStyle name="SAPBEXresItemX 28" xfId="4108"/>
    <cellStyle name="SAPBEXresItemX 28 2" xfId="6646"/>
    <cellStyle name="SAPBEXresItemX 28 3" xfId="8080"/>
    <cellStyle name="SAPBEXresItemX 28 4" xfId="11083"/>
    <cellStyle name="SAPBEXresItemX 28 5" xfId="13473"/>
    <cellStyle name="SAPBEXresItemX 28 6" xfId="16769"/>
    <cellStyle name="SAPBEXresItemX 28 7" xfId="18169"/>
    <cellStyle name="SAPBEXresItemX 28 8" xfId="21465"/>
    <cellStyle name="SAPBEXresItemX 28 9" xfId="22756"/>
    <cellStyle name="SAPBEXresItemX 29" xfId="4151"/>
    <cellStyle name="SAPBEXresItemX 29 2" xfId="6689"/>
    <cellStyle name="SAPBEXresItemX 29 3" xfId="8225"/>
    <cellStyle name="SAPBEXresItemX 29 4" xfId="11898"/>
    <cellStyle name="SAPBEXresItemX 29 5" xfId="14368"/>
    <cellStyle name="SAPBEXresItemX 29 6" xfId="12554"/>
    <cellStyle name="SAPBEXresItemX 29 7" xfId="19064"/>
    <cellStyle name="SAPBEXresItemX 29 8" xfId="17250"/>
    <cellStyle name="SAPBEXresItemX 29 9" xfId="23573"/>
    <cellStyle name="SAPBEXresItemX 3" xfId="3139"/>
    <cellStyle name="SAPBEXresItemX 3 2" xfId="5677"/>
    <cellStyle name="SAPBEXresItemX 3 3" xfId="10109"/>
    <cellStyle name="SAPBEXresItemX 3 4" xfId="11665"/>
    <cellStyle name="SAPBEXresItemX 3 5" xfId="14112"/>
    <cellStyle name="SAPBEXresItemX 3 6" xfId="16840"/>
    <cellStyle name="SAPBEXresItemX 3 7" xfId="18808"/>
    <cellStyle name="SAPBEXresItemX 3 8" xfId="21536"/>
    <cellStyle name="SAPBEXresItemX 3 9" xfId="23340"/>
    <cellStyle name="SAPBEXresItemX 30" xfId="4194"/>
    <cellStyle name="SAPBEXresItemX 30 2" xfId="6732"/>
    <cellStyle name="SAPBEXresItemX 30 3" xfId="10102"/>
    <cellStyle name="SAPBEXresItemX 30 4" xfId="5538"/>
    <cellStyle name="SAPBEXresItemX 30 5" xfId="12446"/>
    <cellStyle name="SAPBEXresItemX 30 6" xfId="15367"/>
    <cellStyle name="SAPBEXresItemX 30 7" xfId="17142"/>
    <cellStyle name="SAPBEXresItemX 30 8" xfId="20063"/>
    <cellStyle name="SAPBEXresItemX 30 9" xfId="21825"/>
    <cellStyle name="SAPBEXresItemX 31" xfId="4236"/>
    <cellStyle name="SAPBEXresItemX 31 2" xfId="6774"/>
    <cellStyle name="SAPBEXresItemX 31 3" xfId="8965"/>
    <cellStyle name="SAPBEXresItemX 31 4" xfId="10775"/>
    <cellStyle name="SAPBEXresItemX 31 5" xfId="13130"/>
    <cellStyle name="SAPBEXresItemX 31 6" xfId="16599"/>
    <cellStyle name="SAPBEXresItemX 31 7" xfId="17826"/>
    <cellStyle name="SAPBEXresItemX 31 8" xfId="21295"/>
    <cellStyle name="SAPBEXresItemX 31 9" xfId="22447"/>
    <cellStyle name="SAPBEXresItemX 32" xfId="4279"/>
    <cellStyle name="SAPBEXresItemX 32 2" xfId="6817"/>
    <cellStyle name="SAPBEXresItemX 32 3" xfId="9091"/>
    <cellStyle name="SAPBEXresItemX 32 4" xfId="11068"/>
    <cellStyle name="SAPBEXresItemX 32 5" xfId="13456"/>
    <cellStyle name="SAPBEXresItemX 32 6" xfId="15166"/>
    <cellStyle name="SAPBEXresItemX 32 7" xfId="18152"/>
    <cellStyle name="SAPBEXresItemX 32 8" xfId="19862"/>
    <cellStyle name="SAPBEXresItemX 32 9" xfId="22741"/>
    <cellStyle name="SAPBEXresItemX 33" xfId="4322"/>
    <cellStyle name="SAPBEXresItemX 33 2" xfId="6860"/>
    <cellStyle name="SAPBEXresItemX 33 3" xfId="8430"/>
    <cellStyle name="SAPBEXresItemX 33 4" xfId="9126"/>
    <cellStyle name="SAPBEXresItemX 33 5" xfId="12502"/>
    <cellStyle name="SAPBEXresItemX 33 6" xfId="16015"/>
    <cellStyle name="SAPBEXresItemX 33 7" xfId="17198"/>
    <cellStyle name="SAPBEXresItemX 33 8" xfId="20711"/>
    <cellStyle name="SAPBEXresItemX 33 9" xfId="21871"/>
    <cellStyle name="SAPBEXresItemX 34" xfId="4365"/>
    <cellStyle name="SAPBEXresItemX 34 2" xfId="6903"/>
    <cellStyle name="SAPBEXresItemX 34 3" xfId="9199"/>
    <cellStyle name="SAPBEXresItemX 34 4" xfId="10824"/>
    <cellStyle name="SAPBEXresItemX 34 5" xfId="13187"/>
    <cellStyle name="SAPBEXresItemX 34 6" xfId="16092"/>
    <cellStyle name="SAPBEXresItemX 34 7" xfId="17883"/>
    <cellStyle name="SAPBEXresItemX 34 8" xfId="20788"/>
    <cellStyle name="SAPBEXresItemX 34 9" xfId="22495"/>
    <cellStyle name="SAPBEXresItemX 35" xfId="4408"/>
    <cellStyle name="SAPBEXresItemX 35 2" xfId="6946"/>
    <cellStyle name="SAPBEXresItemX 35 3" xfId="9753"/>
    <cellStyle name="SAPBEXresItemX 35 4" xfId="11397"/>
    <cellStyle name="SAPBEXresItemX 35 5" xfId="12456"/>
    <cellStyle name="SAPBEXresItemX 35 6" xfId="16740"/>
    <cellStyle name="SAPBEXresItemX 35 7" xfId="17152"/>
    <cellStyle name="SAPBEXresItemX 35 8" xfId="21436"/>
    <cellStyle name="SAPBEXresItemX 35 9" xfId="21833"/>
    <cellStyle name="SAPBEXresItemX 36" xfId="4451"/>
    <cellStyle name="SAPBEXresItemX 36 2" xfId="6989"/>
    <cellStyle name="SAPBEXresItemX 36 3" xfId="8642"/>
    <cellStyle name="SAPBEXresItemX 36 4" xfId="10267"/>
    <cellStyle name="SAPBEXresItemX 36 5" xfId="13754"/>
    <cellStyle name="SAPBEXresItemX 36 6" xfId="16438"/>
    <cellStyle name="SAPBEXresItemX 36 7" xfId="18450"/>
    <cellStyle name="SAPBEXresItemX 36 8" xfId="21134"/>
    <cellStyle name="SAPBEXresItemX 36 9" xfId="23017"/>
    <cellStyle name="SAPBEXresItemX 37" xfId="4511"/>
    <cellStyle name="SAPBEXresItemX 37 2" xfId="7049"/>
    <cellStyle name="SAPBEXresItemX 37 3" xfId="8342"/>
    <cellStyle name="SAPBEXresItemX 37 4" xfId="11802"/>
    <cellStyle name="SAPBEXresItemX 37 5" xfId="14876"/>
    <cellStyle name="SAPBEXresItemX 37 6" xfId="16061"/>
    <cellStyle name="SAPBEXresItemX 37 7" xfId="19572"/>
    <cellStyle name="SAPBEXresItemX 37 8" xfId="20757"/>
    <cellStyle name="SAPBEXresItemX 37 9" xfId="24046"/>
    <cellStyle name="SAPBEXresItemX 38" xfId="4537"/>
    <cellStyle name="SAPBEXresItemX 38 2" xfId="7075"/>
    <cellStyle name="SAPBEXresItemX 38 3" xfId="8329"/>
    <cellStyle name="SAPBEXresItemX 38 4" xfId="11065"/>
    <cellStyle name="SAPBEXresItemX 38 5" xfId="13453"/>
    <cellStyle name="SAPBEXresItemX 38 6" xfId="15792"/>
    <cellStyle name="SAPBEXresItemX 38 7" xfId="18149"/>
    <cellStyle name="SAPBEXresItemX 38 8" xfId="20488"/>
    <cellStyle name="SAPBEXresItemX 38 9" xfId="22738"/>
    <cellStyle name="SAPBEXresItemX 39" xfId="4580"/>
    <cellStyle name="SAPBEXresItemX 39 2" xfId="7118"/>
    <cellStyle name="SAPBEXresItemX 39 3" xfId="8843"/>
    <cellStyle name="SAPBEXresItemX 39 4" xfId="12269"/>
    <cellStyle name="SAPBEXresItemX 39 5" xfId="13194"/>
    <cellStyle name="SAPBEXresItemX 39 6" xfId="15204"/>
    <cellStyle name="SAPBEXresItemX 39 7" xfId="17890"/>
    <cellStyle name="SAPBEXresItemX 39 8" xfId="19900"/>
    <cellStyle name="SAPBEXresItemX 39 9" xfId="22501"/>
    <cellStyle name="SAPBEXresItemX 4" xfId="3182"/>
    <cellStyle name="SAPBEXresItemX 4 2" xfId="5720"/>
    <cellStyle name="SAPBEXresItemX 4 3" xfId="8275"/>
    <cellStyle name="SAPBEXresItemX 4 4" xfId="12013"/>
    <cellStyle name="SAPBEXresItemX 4 5" xfId="14493"/>
    <cellStyle name="SAPBEXresItemX 4 6" xfId="15092"/>
    <cellStyle name="SAPBEXresItemX 4 7" xfId="19189"/>
    <cellStyle name="SAPBEXresItemX 4 8" xfId="19788"/>
    <cellStyle name="SAPBEXresItemX 4 9" xfId="23688"/>
    <cellStyle name="SAPBEXresItemX 40" xfId="4623"/>
    <cellStyle name="SAPBEXresItemX 40 2" xfId="7161"/>
    <cellStyle name="SAPBEXresItemX 40 3" xfId="5469"/>
    <cellStyle name="SAPBEXresItemX 40 4" xfId="9747"/>
    <cellStyle name="SAPBEXresItemX 40 5" xfId="12663"/>
    <cellStyle name="SAPBEXresItemX 40 6" xfId="12330"/>
    <cellStyle name="SAPBEXresItemX 40 7" xfId="17359"/>
    <cellStyle name="SAPBEXresItemX 40 8" xfId="17026"/>
    <cellStyle name="SAPBEXresItemX 40 9" xfId="22013"/>
    <cellStyle name="SAPBEXresItemX 41" xfId="4666"/>
    <cellStyle name="SAPBEXresItemX 41 2" xfId="7204"/>
    <cellStyle name="SAPBEXresItemX 41 3" xfId="10168"/>
    <cellStyle name="SAPBEXresItemX 41 4" xfId="11048"/>
    <cellStyle name="SAPBEXresItemX 41 5" xfId="13432"/>
    <cellStyle name="SAPBEXresItemX 41 6" xfId="15872"/>
    <cellStyle name="SAPBEXresItemX 41 7" xfId="18128"/>
    <cellStyle name="SAPBEXresItemX 41 8" xfId="20568"/>
    <cellStyle name="SAPBEXresItemX 41 9" xfId="22721"/>
    <cellStyle name="SAPBEXresItemX 42" xfId="4708"/>
    <cellStyle name="SAPBEXresItemX 42 2" xfId="7246"/>
    <cellStyle name="SAPBEXresItemX 42 3" xfId="8097"/>
    <cellStyle name="SAPBEXresItemX 42 4" xfId="11805"/>
    <cellStyle name="SAPBEXresItemX 42 5" xfId="14262"/>
    <cellStyle name="SAPBEXresItemX 42 6" xfId="15049"/>
    <cellStyle name="SAPBEXresItemX 42 7" xfId="18958"/>
    <cellStyle name="SAPBEXresItemX 42 8" xfId="19745"/>
    <cellStyle name="SAPBEXresItemX 42 9" xfId="23480"/>
    <cellStyle name="SAPBEXresItemX 43" xfId="4751"/>
    <cellStyle name="SAPBEXresItemX 43 2" xfId="7289"/>
    <cellStyle name="SAPBEXresItemX 43 3" xfId="10226"/>
    <cellStyle name="SAPBEXresItemX 43 4" xfId="12170"/>
    <cellStyle name="SAPBEXresItemX 43 5" xfId="14816"/>
    <cellStyle name="SAPBEXresItemX 43 6" xfId="15425"/>
    <cellStyle name="SAPBEXresItemX 43 7" xfId="19512"/>
    <cellStyle name="SAPBEXresItemX 43 8" xfId="20121"/>
    <cellStyle name="SAPBEXresItemX 43 9" xfId="24000"/>
    <cellStyle name="SAPBEXresItemX 44" xfId="4643"/>
    <cellStyle name="SAPBEXresItemX 44 2" xfId="7181"/>
    <cellStyle name="SAPBEXresItemX 44 3" xfId="7967"/>
    <cellStyle name="SAPBEXresItemX 44 4" xfId="10703"/>
    <cellStyle name="SAPBEXresItemX 44 5" xfId="13056"/>
    <cellStyle name="SAPBEXresItemX 44 6" xfId="15603"/>
    <cellStyle name="SAPBEXresItemX 44 7" xfId="17752"/>
    <cellStyle name="SAPBEXresItemX 44 8" xfId="20299"/>
    <cellStyle name="SAPBEXresItemX 44 9" xfId="22376"/>
    <cellStyle name="SAPBEXresItemX 45" xfId="4813"/>
    <cellStyle name="SAPBEXresItemX 45 2" xfId="7351"/>
    <cellStyle name="SAPBEXresItemX 45 3" xfId="8512"/>
    <cellStyle name="SAPBEXresItemX 45 4" xfId="10460"/>
    <cellStyle name="SAPBEXresItemX 45 5" xfId="14504"/>
    <cellStyle name="SAPBEXresItemX 45 6" xfId="16219"/>
    <cellStyle name="SAPBEXresItemX 45 7" xfId="19200"/>
    <cellStyle name="SAPBEXresItemX 45 8" xfId="20915"/>
    <cellStyle name="SAPBEXresItemX 45 9" xfId="23699"/>
    <cellStyle name="SAPBEXresItemX 46" xfId="4856"/>
    <cellStyle name="SAPBEXresItemX 46 2" xfId="7394"/>
    <cellStyle name="SAPBEXresItemX 46 3" xfId="8537"/>
    <cellStyle name="SAPBEXresItemX 46 4" xfId="11324"/>
    <cellStyle name="SAPBEXresItemX 46 5" xfId="13733"/>
    <cellStyle name="SAPBEXresItemX 46 6" xfId="15436"/>
    <cellStyle name="SAPBEXresItemX 46 7" xfId="18429"/>
    <cellStyle name="SAPBEXresItemX 46 8" xfId="20132"/>
    <cellStyle name="SAPBEXresItemX 46 9" xfId="22998"/>
    <cellStyle name="SAPBEXresItemX 47" xfId="4912"/>
    <cellStyle name="SAPBEXresItemX 47 2" xfId="7450"/>
    <cellStyle name="SAPBEXresItemX 47 3" xfId="8525"/>
    <cellStyle name="SAPBEXresItemX 47 4" xfId="12001"/>
    <cellStyle name="SAPBEXresItemX 47 5" xfId="14479"/>
    <cellStyle name="SAPBEXresItemX 47 6" xfId="15566"/>
    <cellStyle name="SAPBEXresItemX 47 7" xfId="19175"/>
    <cellStyle name="SAPBEXresItemX 47 8" xfId="20262"/>
    <cellStyle name="SAPBEXresItemX 47 9" xfId="23676"/>
    <cellStyle name="SAPBEXresItemX 48" xfId="4936"/>
    <cellStyle name="SAPBEXresItemX 48 2" xfId="7474"/>
    <cellStyle name="SAPBEXresItemX 48 3" xfId="9997"/>
    <cellStyle name="SAPBEXresItemX 48 4" xfId="11467"/>
    <cellStyle name="SAPBEXresItemX 48 5" xfId="13890"/>
    <cellStyle name="SAPBEXresItemX 48 6" xfId="16658"/>
    <cellStyle name="SAPBEXresItemX 48 7" xfId="18586"/>
    <cellStyle name="SAPBEXresItemX 48 8" xfId="21354"/>
    <cellStyle name="SAPBEXresItemX 48 9" xfId="23142"/>
    <cellStyle name="SAPBEXresItemX 49" xfId="4974"/>
    <cellStyle name="SAPBEXresItemX 49 2" xfId="7512"/>
    <cellStyle name="SAPBEXresItemX 49 3" xfId="8277"/>
    <cellStyle name="SAPBEXresItemX 49 4" xfId="11315"/>
    <cellStyle name="SAPBEXresItemX 49 5" xfId="12341"/>
    <cellStyle name="SAPBEXresItemX 49 6" xfId="16100"/>
    <cellStyle name="SAPBEXresItemX 49 7" xfId="17037"/>
    <cellStyle name="SAPBEXresItemX 49 8" xfId="20796"/>
    <cellStyle name="SAPBEXresItemX 49 9" xfId="21730"/>
    <cellStyle name="SAPBEXresItemX 5" xfId="3225"/>
    <cellStyle name="SAPBEXresItemX 5 2" xfId="5763"/>
    <cellStyle name="SAPBEXresItemX 5 3" xfId="10196"/>
    <cellStyle name="SAPBEXresItemX 5 4" xfId="9862"/>
    <cellStyle name="SAPBEXresItemX 5 5" xfId="12406"/>
    <cellStyle name="SAPBEXresItemX 5 6" xfId="16182"/>
    <cellStyle name="SAPBEXresItemX 5 7" xfId="17102"/>
    <cellStyle name="SAPBEXresItemX 5 8" xfId="20878"/>
    <cellStyle name="SAPBEXresItemX 5 9" xfId="21788"/>
    <cellStyle name="SAPBEXresItemX 50" xfId="5012"/>
    <cellStyle name="SAPBEXresItemX 50 2" xfId="7550"/>
    <cellStyle name="SAPBEXresItemX 50 3" xfId="7921"/>
    <cellStyle name="SAPBEXresItemX 50 4" xfId="10830"/>
    <cellStyle name="SAPBEXresItemX 50 5" xfId="12335"/>
    <cellStyle name="SAPBEXresItemX 50 6" xfId="13594"/>
    <cellStyle name="SAPBEXresItemX 50 7" xfId="17031"/>
    <cellStyle name="SAPBEXresItemX 50 8" xfId="18290"/>
    <cellStyle name="SAPBEXresItemX 50 9" xfId="21724"/>
    <cellStyle name="SAPBEXresItemX 51" xfId="5049"/>
    <cellStyle name="SAPBEXresItemX 51 2" xfId="7587"/>
    <cellStyle name="SAPBEXresItemX 51 3" xfId="8627"/>
    <cellStyle name="SAPBEXresItemX 51 4" xfId="11241"/>
    <cellStyle name="SAPBEXresItemX 51 5" xfId="13646"/>
    <cellStyle name="SAPBEXresItemX 51 6" xfId="13635"/>
    <cellStyle name="SAPBEXresItemX 51 7" xfId="18342"/>
    <cellStyle name="SAPBEXresItemX 51 8" xfId="18331"/>
    <cellStyle name="SAPBEXresItemX 51 9" xfId="22915"/>
    <cellStyle name="SAPBEXresItemX 52" xfId="5079"/>
    <cellStyle name="SAPBEXresItemX 52 2" xfId="7617"/>
    <cellStyle name="SAPBEXresItemX 52 3" xfId="9637"/>
    <cellStyle name="SAPBEXresItemX 52 4" xfId="10492"/>
    <cellStyle name="SAPBEXresItemX 52 5" xfId="12827"/>
    <cellStyle name="SAPBEXresItemX 52 6" xfId="15273"/>
    <cellStyle name="SAPBEXresItemX 52 7" xfId="17523"/>
    <cellStyle name="SAPBEXresItemX 52 8" xfId="19969"/>
    <cellStyle name="SAPBEXresItemX 52 9" xfId="22162"/>
    <cellStyle name="SAPBEXresItemX 53" xfId="5105"/>
    <cellStyle name="SAPBEXresItemX 53 2" xfId="7643"/>
    <cellStyle name="SAPBEXresItemX 53 3" xfId="8409"/>
    <cellStyle name="SAPBEXresItemX 53 4" xfId="11258"/>
    <cellStyle name="SAPBEXresItemX 53 5" xfId="13664"/>
    <cellStyle name="SAPBEXresItemX 53 6" xfId="15286"/>
    <cellStyle name="SAPBEXresItemX 53 7" xfId="18360"/>
    <cellStyle name="SAPBEXresItemX 53 8" xfId="19982"/>
    <cellStyle name="SAPBEXresItemX 53 9" xfId="22932"/>
    <cellStyle name="SAPBEXresItemX 54" xfId="5153"/>
    <cellStyle name="SAPBEXresItemX 54 2" xfId="7691"/>
    <cellStyle name="SAPBEXresItemX 54 3" xfId="8025"/>
    <cellStyle name="SAPBEXresItemX 54 4" xfId="10699"/>
    <cellStyle name="SAPBEXresItemX 54 5" xfId="14904"/>
    <cellStyle name="SAPBEXresItemX 54 6" xfId="15883"/>
    <cellStyle name="SAPBEXresItemX 54 7" xfId="19600"/>
    <cellStyle name="SAPBEXresItemX 54 8" xfId="20579"/>
    <cellStyle name="SAPBEXresItemX 54 9" xfId="24069"/>
    <cellStyle name="SAPBEXresItemX 55" xfId="5222"/>
    <cellStyle name="SAPBEXresItemX 55 2" xfId="7761"/>
    <cellStyle name="SAPBEXresItemX 55 3" xfId="8276"/>
    <cellStyle name="SAPBEXresItemX 55 4" xfId="10930"/>
    <cellStyle name="SAPBEXresItemX 55 5" xfId="13300"/>
    <cellStyle name="SAPBEXresItemX 55 6" xfId="16017"/>
    <cellStyle name="SAPBEXresItemX 55 7" xfId="17996"/>
    <cellStyle name="SAPBEXresItemX 55 8" xfId="20713"/>
    <cellStyle name="SAPBEXresItemX 55 9" xfId="22601"/>
    <cellStyle name="SAPBEXresItemX 56" xfId="5260"/>
    <cellStyle name="SAPBEXresItemX 56 2" xfId="8531"/>
    <cellStyle name="SAPBEXresItemX 56 3" xfId="11023"/>
    <cellStyle name="SAPBEXresItemX 56 4" xfId="13404"/>
    <cellStyle name="SAPBEXresItemX 56 5" xfId="12362"/>
    <cellStyle name="SAPBEXresItemX 56 6" xfId="18100"/>
    <cellStyle name="SAPBEXresItemX 56 7" xfId="17058"/>
    <cellStyle name="SAPBEXresItemX 56 8" xfId="22696"/>
    <cellStyle name="SAPBEXresItemX 57" xfId="5444"/>
    <cellStyle name="SAPBEXresItemX 58" xfId="10413"/>
    <cellStyle name="SAPBEXresItemX 59" xfId="12738"/>
    <cellStyle name="SAPBEXresItemX 6" xfId="3268"/>
    <cellStyle name="SAPBEXresItemX 6 2" xfId="5806"/>
    <cellStyle name="SAPBEXresItemX 6 3" xfId="9988"/>
    <cellStyle name="SAPBEXresItemX 6 4" xfId="12174"/>
    <cellStyle name="SAPBEXresItemX 6 5" xfId="14414"/>
    <cellStyle name="SAPBEXresItemX 6 6" xfId="15537"/>
    <cellStyle name="SAPBEXresItemX 6 7" xfId="19110"/>
    <cellStyle name="SAPBEXresItemX 6 8" xfId="20233"/>
    <cellStyle name="SAPBEXresItemX 6 9" xfId="23616"/>
    <cellStyle name="SAPBEXresItemX 60" xfId="16655"/>
    <cellStyle name="SAPBEXresItemX 61" xfId="17434"/>
    <cellStyle name="SAPBEXresItemX 62" xfId="21351"/>
    <cellStyle name="SAPBEXresItemX 63" xfId="22084"/>
    <cellStyle name="SAPBEXresItemX 7" xfId="3311"/>
    <cellStyle name="SAPBEXresItemX 7 2" xfId="5849"/>
    <cellStyle name="SAPBEXresItemX 7 3" xfId="9077"/>
    <cellStyle name="SAPBEXresItemX 7 4" xfId="10774"/>
    <cellStyle name="SAPBEXresItemX 7 5" xfId="12311"/>
    <cellStyle name="SAPBEXresItemX 7 6" xfId="16824"/>
    <cellStyle name="SAPBEXresItemX 7 7" xfId="17007"/>
    <cellStyle name="SAPBEXresItemX 7 8" xfId="21520"/>
    <cellStyle name="SAPBEXresItemX 7 9" xfId="21702"/>
    <cellStyle name="SAPBEXresItemX 8" xfId="3354"/>
    <cellStyle name="SAPBEXresItemX 8 2" xfId="5892"/>
    <cellStyle name="SAPBEXresItemX 8 3" xfId="8866"/>
    <cellStyle name="SAPBEXresItemX 8 4" xfId="10485"/>
    <cellStyle name="SAPBEXresItemX 8 5" xfId="12819"/>
    <cellStyle name="SAPBEXresItemX 8 6" xfId="16161"/>
    <cellStyle name="SAPBEXresItemX 8 7" xfId="17515"/>
    <cellStyle name="SAPBEXresItemX 8 8" xfId="20857"/>
    <cellStyle name="SAPBEXresItemX 8 9" xfId="22155"/>
    <cellStyle name="SAPBEXresItemX 9" xfId="3397"/>
    <cellStyle name="SAPBEXresItemX 9 2" xfId="5935"/>
    <cellStyle name="SAPBEXresItemX 9 3" xfId="8823"/>
    <cellStyle name="SAPBEXresItemX 9 4" xfId="11521"/>
    <cellStyle name="SAPBEXresItemX 9 5" xfId="13950"/>
    <cellStyle name="SAPBEXresItemX 9 6" xfId="15016"/>
    <cellStyle name="SAPBEXresItemX 9 7" xfId="18646"/>
    <cellStyle name="SAPBEXresItemX 9 8" xfId="19712"/>
    <cellStyle name="SAPBEXresItemX 9 9" xfId="23195"/>
    <cellStyle name="SAPBEXstdData" xfId="2975"/>
    <cellStyle name="SAPBEXstdData 10" xfId="3441"/>
    <cellStyle name="SAPBEXstdData 10 2" xfId="5979"/>
    <cellStyle name="SAPBEXstdData 10 3" xfId="8849"/>
    <cellStyle name="SAPBEXstdData 10 4" xfId="12039"/>
    <cellStyle name="SAPBEXstdData 10 5" xfId="14521"/>
    <cellStyle name="SAPBEXstdData 10 6" xfId="14367"/>
    <cellStyle name="SAPBEXstdData 10 7" xfId="19217"/>
    <cellStyle name="SAPBEXstdData 10 8" xfId="19063"/>
    <cellStyle name="SAPBEXstdData 10 9" xfId="23714"/>
    <cellStyle name="SAPBEXstdData 11" xfId="3500"/>
    <cellStyle name="SAPBEXstdData 11 2" xfId="6038"/>
    <cellStyle name="SAPBEXstdData 11 3" xfId="8337"/>
    <cellStyle name="SAPBEXstdData 11 4" xfId="10618"/>
    <cellStyle name="SAPBEXstdData 11 5" xfId="12966"/>
    <cellStyle name="SAPBEXstdData 11 6" xfId="15188"/>
    <cellStyle name="SAPBEXstdData 11 7" xfId="17662"/>
    <cellStyle name="SAPBEXstdData 11 8" xfId="19884"/>
    <cellStyle name="SAPBEXstdData 11 9" xfId="22291"/>
    <cellStyle name="SAPBEXstdData 12" xfId="3527"/>
    <cellStyle name="SAPBEXstdData 12 2" xfId="6065"/>
    <cellStyle name="SAPBEXstdData 12 3" xfId="9990"/>
    <cellStyle name="SAPBEXstdData 12 4" xfId="11731"/>
    <cellStyle name="SAPBEXstdData 12 5" xfId="14182"/>
    <cellStyle name="SAPBEXstdData 12 6" xfId="16484"/>
    <cellStyle name="SAPBEXstdData 12 7" xfId="18878"/>
    <cellStyle name="SAPBEXstdData 12 8" xfId="21180"/>
    <cellStyle name="SAPBEXstdData 12 9" xfId="23405"/>
    <cellStyle name="SAPBEXstdData 13" xfId="3603"/>
    <cellStyle name="SAPBEXstdData 13 2" xfId="6141"/>
    <cellStyle name="SAPBEXstdData 13 3" xfId="9782"/>
    <cellStyle name="SAPBEXstdData 13 4" xfId="10292"/>
    <cellStyle name="SAPBEXstdData 13 5" xfId="12605"/>
    <cellStyle name="SAPBEXstdData 13 6" xfId="16537"/>
    <cellStyle name="SAPBEXstdData 13 7" xfId="17301"/>
    <cellStyle name="SAPBEXstdData 13 8" xfId="21233"/>
    <cellStyle name="SAPBEXstdData 13 9" xfId="21962"/>
    <cellStyle name="SAPBEXstdData 14" xfId="3639"/>
    <cellStyle name="SAPBEXstdData 14 2" xfId="6177"/>
    <cellStyle name="SAPBEXstdData 14 3" xfId="9669"/>
    <cellStyle name="SAPBEXstdData 14 4" xfId="10727"/>
    <cellStyle name="SAPBEXstdData 14 5" xfId="13082"/>
    <cellStyle name="SAPBEXstdData 14 6" xfId="15473"/>
    <cellStyle name="SAPBEXstdData 14 7" xfId="17778"/>
    <cellStyle name="SAPBEXstdData 14 8" xfId="20169"/>
    <cellStyle name="SAPBEXstdData 14 9" xfId="22400"/>
    <cellStyle name="SAPBEXstdData 15" xfId="3537"/>
    <cellStyle name="SAPBEXstdData 15 2" xfId="6075"/>
    <cellStyle name="SAPBEXstdData 15 3" xfId="8383"/>
    <cellStyle name="SAPBEXstdData 15 4" xfId="11832"/>
    <cellStyle name="SAPBEXstdData 15 5" xfId="14290"/>
    <cellStyle name="SAPBEXstdData 15 6" xfId="16304"/>
    <cellStyle name="SAPBEXstdData 15 7" xfId="18986"/>
    <cellStyle name="SAPBEXstdData 15 8" xfId="21000"/>
    <cellStyle name="SAPBEXstdData 15 9" xfId="23507"/>
    <cellStyle name="SAPBEXstdData 16" xfId="3656"/>
    <cellStyle name="SAPBEXstdData 16 2" xfId="6194"/>
    <cellStyle name="SAPBEXstdData 16 3" xfId="8312"/>
    <cellStyle name="SAPBEXstdData 16 4" xfId="11297"/>
    <cellStyle name="SAPBEXstdData 16 5" xfId="13704"/>
    <cellStyle name="SAPBEXstdData 16 6" xfId="15636"/>
    <cellStyle name="SAPBEXstdData 16 7" xfId="18400"/>
    <cellStyle name="SAPBEXstdData 16 8" xfId="20332"/>
    <cellStyle name="SAPBEXstdData 16 9" xfId="22971"/>
    <cellStyle name="SAPBEXstdData 17" xfId="3828"/>
    <cellStyle name="SAPBEXstdData 17 2" xfId="6366"/>
    <cellStyle name="SAPBEXstdData 17 3" xfId="9344"/>
    <cellStyle name="SAPBEXstdData 17 4" xfId="11419"/>
    <cellStyle name="SAPBEXstdData 17 5" xfId="13836"/>
    <cellStyle name="SAPBEXstdData 17 6" xfId="15826"/>
    <cellStyle name="SAPBEXstdData 17 7" xfId="18532"/>
    <cellStyle name="SAPBEXstdData 17 8" xfId="20522"/>
    <cellStyle name="SAPBEXstdData 17 9" xfId="23093"/>
    <cellStyle name="SAPBEXstdData 18" xfId="3834"/>
    <cellStyle name="SAPBEXstdData 18 2" xfId="6372"/>
    <cellStyle name="SAPBEXstdData 18 3" xfId="8579"/>
    <cellStyle name="SAPBEXstdData 18 4" xfId="11264"/>
    <cellStyle name="SAPBEXstdData 18 5" xfId="13670"/>
    <cellStyle name="SAPBEXstdData 18 6" xfId="16385"/>
    <cellStyle name="SAPBEXstdData 18 7" xfId="18366"/>
    <cellStyle name="SAPBEXstdData 18 8" xfId="21081"/>
    <cellStyle name="SAPBEXstdData 18 9" xfId="22938"/>
    <cellStyle name="SAPBEXstdData 19" xfId="3918"/>
    <cellStyle name="SAPBEXstdData 19 2" xfId="6456"/>
    <cellStyle name="SAPBEXstdData 19 3" xfId="9601"/>
    <cellStyle name="SAPBEXstdData 19 4" xfId="11277"/>
    <cellStyle name="SAPBEXstdData 19 5" xfId="13683"/>
    <cellStyle name="SAPBEXstdData 19 6" xfId="15990"/>
    <cellStyle name="SAPBEXstdData 19 7" xfId="18379"/>
    <cellStyle name="SAPBEXstdData 19 8" xfId="20686"/>
    <cellStyle name="SAPBEXstdData 19 9" xfId="22951"/>
    <cellStyle name="SAPBEXstdData 2" xfId="3094"/>
    <cellStyle name="SAPBEXstdData 2 2" xfId="5421"/>
    <cellStyle name="SAPBEXstdData 2 3" xfId="9133"/>
    <cellStyle name="SAPBEXstdData 2 4" xfId="11224"/>
    <cellStyle name="SAPBEXstdData 2 5" xfId="13627"/>
    <cellStyle name="SAPBEXstdData 2 6" xfId="16140"/>
    <cellStyle name="SAPBEXstdData 2 7" xfId="18323"/>
    <cellStyle name="SAPBEXstdData 2 8" xfId="20836"/>
    <cellStyle name="SAPBEXstdData 2 9" xfId="22899"/>
    <cellStyle name="SAPBEXstdData 20" xfId="3961"/>
    <cellStyle name="SAPBEXstdData 20 2" xfId="6499"/>
    <cellStyle name="SAPBEXstdData 20 3" xfId="7981"/>
    <cellStyle name="SAPBEXstdData 20 4" xfId="11963"/>
    <cellStyle name="SAPBEXstdData 20 5" xfId="14439"/>
    <cellStyle name="SAPBEXstdData 20 6" xfId="15266"/>
    <cellStyle name="SAPBEXstdData 20 7" xfId="19135"/>
    <cellStyle name="SAPBEXstdData 20 8" xfId="19962"/>
    <cellStyle name="SAPBEXstdData 20 9" xfId="23638"/>
    <cellStyle name="SAPBEXstdData 21" xfId="3644"/>
    <cellStyle name="SAPBEXstdData 21 2" xfId="6182"/>
    <cellStyle name="SAPBEXstdData 21 3" xfId="8523"/>
    <cellStyle name="SAPBEXstdData 21 4" xfId="11205"/>
    <cellStyle name="SAPBEXstdData 21 5" xfId="13606"/>
    <cellStyle name="SAPBEXstdData 21 6" xfId="14970"/>
    <cellStyle name="SAPBEXstdData 21 7" xfId="18302"/>
    <cellStyle name="SAPBEXstdData 21 8" xfId="19666"/>
    <cellStyle name="SAPBEXstdData 21 9" xfId="22880"/>
    <cellStyle name="SAPBEXstdData 22" xfId="4087"/>
    <cellStyle name="SAPBEXstdData 22 2" xfId="6625"/>
    <cellStyle name="SAPBEXstdData 22 3" xfId="8005"/>
    <cellStyle name="SAPBEXstdData 22 4" xfId="10328"/>
    <cellStyle name="SAPBEXstdData 22 5" xfId="12647"/>
    <cellStyle name="SAPBEXstdData 22 6" xfId="15258"/>
    <cellStyle name="SAPBEXstdData 22 7" xfId="17343"/>
    <cellStyle name="SAPBEXstdData 22 8" xfId="19954"/>
    <cellStyle name="SAPBEXstdData 22 9" xfId="21999"/>
    <cellStyle name="SAPBEXstdData 23" xfId="4109"/>
    <cellStyle name="SAPBEXstdData 23 2" xfId="6647"/>
    <cellStyle name="SAPBEXstdData 23 3" xfId="8573"/>
    <cellStyle name="SAPBEXstdData 23 4" xfId="10595"/>
    <cellStyle name="SAPBEXstdData 23 5" xfId="12943"/>
    <cellStyle name="SAPBEXstdData 23 6" xfId="15377"/>
    <cellStyle name="SAPBEXstdData 23 7" xfId="17639"/>
    <cellStyle name="SAPBEXstdData 23 8" xfId="20073"/>
    <cellStyle name="SAPBEXstdData 23 9" xfId="22268"/>
    <cellStyle name="SAPBEXstdData 24" xfId="4152"/>
    <cellStyle name="SAPBEXstdData 24 2" xfId="6690"/>
    <cellStyle name="SAPBEXstdData 24 3" xfId="8810"/>
    <cellStyle name="SAPBEXstdData 24 4" xfId="11985"/>
    <cellStyle name="SAPBEXstdData 24 5" xfId="14463"/>
    <cellStyle name="SAPBEXstdData 24 6" xfId="16627"/>
    <cellStyle name="SAPBEXstdData 24 7" xfId="19159"/>
    <cellStyle name="SAPBEXstdData 24 8" xfId="21323"/>
    <cellStyle name="SAPBEXstdData 24 9" xfId="23660"/>
    <cellStyle name="SAPBEXstdData 25" xfId="4195"/>
    <cellStyle name="SAPBEXstdData 25 2" xfId="6733"/>
    <cellStyle name="SAPBEXstdData 25 3" xfId="9045"/>
    <cellStyle name="SAPBEXstdData 25 4" xfId="9706"/>
    <cellStyle name="SAPBEXstdData 25 5" xfId="14925"/>
    <cellStyle name="SAPBEXstdData 25 6" xfId="16580"/>
    <cellStyle name="SAPBEXstdData 25 7" xfId="19621"/>
    <cellStyle name="SAPBEXstdData 25 8" xfId="21276"/>
    <cellStyle name="SAPBEXstdData 25 9" xfId="24088"/>
    <cellStyle name="SAPBEXstdData 26" xfId="4237"/>
    <cellStyle name="SAPBEXstdData 26 2" xfId="6775"/>
    <cellStyle name="SAPBEXstdData 26 3" xfId="8698"/>
    <cellStyle name="SAPBEXstdData 26 4" xfId="10332"/>
    <cellStyle name="SAPBEXstdData 26 5" xfId="12651"/>
    <cellStyle name="SAPBEXstdData 26 6" xfId="15756"/>
    <cellStyle name="SAPBEXstdData 26 7" xfId="17347"/>
    <cellStyle name="SAPBEXstdData 26 8" xfId="20452"/>
    <cellStyle name="SAPBEXstdData 26 9" xfId="22003"/>
    <cellStyle name="SAPBEXstdData 27" xfId="4280"/>
    <cellStyle name="SAPBEXstdData 27 2" xfId="6818"/>
    <cellStyle name="SAPBEXstdData 27 3" xfId="8147"/>
    <cellStyle name="SAPBEXstdData 27 4" xfId="10988"/>
    <cellStyle name="SAPBEXstdData 27 5" xfId="13362"/>
    <cellStyle name="SAPBEXstdData 27 6" xfId="16285"/>
    <cellStyle name="SAPBEXstdData 27 7" xfId="18058"/>
    <cellStyle name="SAPBEXstdData 27 8" xfId="20981"/>
    <cellStyle name="SAPBEXstdData 27 9" xfId="22661"/>
    <cellStyle name="SAPBEXstdData 28" xfId="4323"/>
    <cellStyle name="SAPBEXstdData 28 2" xfId="6861"/>
    <cellStyle name="SAPBEXstdData 28 3" xfId="8317"/>
    <cellStyle name="SAPBEXstdData 28 4" xfId="9667"/>
    <cellStyle name="SAPBEXstdData 28 5" xfId="12383"/>
    <cellStyle name="SAPBEXstdData 28 6" xfId="16666"/>
    <cellStyle name="SAPBEXstdData 28 7" xfId="17079"/>
    <cellStyle name="SAPBEXstdData 28 8" xfId="21362"/>
    <cellStyle name="SAPBEXstdData 28 9" xfId="21768"/>
    <cellStyle name="SAPBEXstdData 29" xfId="4366"/>
    <cellStyle name="SAPBEXstdData 29 2" xfId="6904"/>
    <cellStyle name="SAPBEXstdData 29 3" xfId="8629"/>
    <cellStyle name="SAPBEXstdData 29 4" xfId="11549"/>
    <cellStyle name="SAPBEXstdData 29 5" xfId="13983"/>
    <cellStyle name="SAPBEXstdData 29 6" xfId="15596"/>
    <cellStyle name="SAPBEXstdData 29 7" xfId="18679"/>
    <cellStyle name="SAPBEXstdData 29 8" xfId="20292"/>
    <cellStyle name="SAPBEXstdData 29 9" xfId="23223"/>
    <cellStyle name="SAPBEXstdData 3" xfId="3140"/>
    <cellStyle name="SAPBEXstdData 3 2" xfId="5678"/>
    <cellStyle name="SAPBEXstdData 3 3" xfId="8860"/>
    <cellStyle name="SAPBEXstdData 3 4" xfId="11075"/>
    <cellStyle name="SAPBEXstdData 3 5" xfId="13464"/>
    <cellStyle name="SAPBEXstdData 3 6" xfId="13423"/>
    <cellStyle name="SAPBEXstdData 3 7" xfId="18160"/>
    <cellStyle name="SAPBEXstdData 3 8" xfId="18119"/>
    <cellStyle name="SAPBEXstdData 3 9" xfId="22748"/>
    <cellStyle name="SAPBEXstdData 30" xfId="4409"/>
    <cellStyle name="SAPBEXstdData 30 2" xfId="6947"/>
    <cellStyle name="SAPBEXstdData 30 3" xfId="10007"/>
    <cellStyle name="SAPBEXstdData 30 4" xfId="11379"/>
    <cellStyle name="SAPBEXstdData 30 5" xfId="13793"/>
    <cellStyle name="SAPBEXstdData 30 6" xfId="14978"/>
    <cellStyle name="SAPBEXstdData 30 7" xfId="18489"/>
    <cellStyle name="SAPBEXstdData 30 8" xfId="19674"/>
    <cellStyle name="SAPBEXstdData 30 9" xfId="23053"/>
    <cellStyle name="SAPBEXstdData 31" xfId="4452"/>
    <cellStyle name="SAPBEXstdData 31 2" xfId="6990"/>
    <cellStyle name="SAPBEXstdData 31 3" xfId="8446"/>
    <cellStyle name="SAPBEXstdData 31 4" xfId="10975"/>
    <cellStyle name="SAPBEXstdData 31 5" xfId="13347"/>
    <cellStyle name="SAPBEXstdData 31 6" xfId="15669"/>
    <cellStyle name="SAPBEXstdData 31 7" xfId="18043"/>
    <cellStyle name="SAPBEXstdData 31 8" xfId="20365"/>
    <cellStyle name="SAPBEXstdData 31 9" xfId="22646"/>
    <cellStyle name="SAPBEXstdData 32" xfId="4516"/>
    <cellStyle name="SAPBEXstdData 32 2" xfId="7054"/>
    <cellStyle name="SAPBEXstdData 32 3" xfId="9573"/>
    <cellStyle name="SAPBEXstdData 32 4" xfId="12022"/>
    <cellStyle name="SAPBEXstdData 32 5" xfId="14502"/>
    <cellStyle name="SAPBEXstdData 32 6" xfId="16937"/>
    <cellStyle name="SAPBEXstdData 32 7" xfId="19198"/>
    <cellStyle name="SAPBEXstdData 32 8" xfId="21633"/>
    <cellStyle name="SAPBEXstdData 32 9" xfId="23697"/>
    <cellStyle name="SAPBEXstdData 33" xfId="4538"/>
    <cellStyle name="SAPBEXstdData 33 2" xfId="7076"/>
    <cellStyle name="SAPBEXstdData 33 3" xfId="5445"/>
    <cellStyle name="SAPBEXstdData 33 4" xfId="11346"/>
    <cellStyle name="SAPBEXstdData 33 5" xfId="13758"/>
    <cellStyle name="SAPBEXstdData 33 6" xfId="16216"/>
    <cellStyle name="SAPBEXstdData 33 7" xfId="18454"/>
    <cellStyle name="SAPBEXstdData 33 8" xfId="20912"/>
    <cellStyle name="SAPBEXstdData 33 9" xfId="23020"/>
    <cellStyle name="SAPBEXstdData 34" xfId="4581"/>
    <cellStyle name="SAPBEXstdData 34 2" xfId="7119"/>
    <cellStyle name="SAPBEXstdData 34 3" xfId="9381"/>
    <cellStyle name="SAPBEXstdData 34 4" xfId="11846"/>
    <cellStyle name="SAPBEXstdData 34 5" xfId="14307"/>
    <cellStyle name="SAPBEXstdData 34 6" xfId="14987"/>
    <cellStyle name="SAPBEXstdData 34 7" xfId="19003"/>
    <cellStyle name="SAPBEXstdData 34 8" xfId="19683"/>
    <cellStyle name="SAPBEXstdData 34 9" xfId="23521"/>
    <cellStyle name="SAPBEXstdData 35" xfId="4624"/>
    <cellStyle name="SAPBEXstdData 35 2" xfId="7162"/>
    <cellStyle name="SAPBEXstdData 35 3" xfId="10097"/>
    <cellStyle name="SAPBEXstdData 35 4" xfId="11590"/>
    <cellStyle name="SAPBEXstdData 35 5" xfId="14028"/>
    <cellStyle name="SAPBEXstdData 35 6" xfId="15861"/>
    <cellStyle name="SAPBEXstdData 35 7" xfId="18724"/>
    <cellStyle name="SAPBEXstdData 35 8" xfId="20557"/>
    <cellStyle name="SAPBEXstdData 35 9" xfId="23264"/>
    <cellStyle name="SAPBEXstdData 36" xfId="4667"/>
    <cellStyle name="SAPBEXstdData 36 2" xfId="7205"/>
    <cellStyle name="SAPBEXstdData 36 3" xfId="8746"/>
    <cellStyle name="SAPBEXstdData 36 4" xfId="11612"/>
    <cellStyle name="SAPBEXstdData 36 5" xfId="14052"/>
    <cellStyle name="SAPBEXstdData 36 6" xfId="15320"/>
    <cellStyle name="SAPBEXstdData 36 7" xfId="18748"/>
    <cellStyle name="SAPBEXstdData 36 8" xfId="20016"/>
    <cellStyle name="SAPBEXstdData 36 9" xfId="23286"/>
    <cellStyle name="SAPBEXstdData 37" xfId="4709"/>
    <cellStyle name="SAPBEXstdData 37 2" xfId="7247"/>
    <cellStyle name="SAPBEXstdData 37 3" xfId="5505"/>
    <cellStyle name="SAPBEXstdData 37 4" xfId="12198"/>
    <cellStyle name="SAPBEXstdData 37 5" xfId="12792"/>
    <cellStyle name="SAPBEXstdData 37 6" xfId="15062"/>
    <cellStyle name="SAPBEXstdData 37 7" xfId="17488"/>
    <cellStyle name="SAPBEXstdData 37 8" xfId="19758"/>
    <cellStyle name="SAPBEXstdData 37 9" xfId="22131"/>
    <cellStyle name="SAPBEXstdData 38" xfId="4601"/>
    <cellStyle name="SAPBEXstdData 38 2" xfId="7139"/>
    <cellStyle name="SAPBEXstdData 38 3" xfId="8295"/>
    <cellStyle name="SAPBEXstdData 38 4" xfId="10825"/>
    <cellStyle name="SAPBEXstdData 38 5" xfId="13188"/>
    <cellStyle name="SAPBEXstdData 38 6" xfId="15328"/>
    <cellStyle name="SAPBEXstdData 38 7" xfId="17884"/>
    <cellStyle name="SAPBEXstdData 38 8" xfId="20024"/>
    <cellStyle name="SAPBEXstdData 38 9" xfId="22496"/>
    <cellStyle name="SAPBEXstdData 39" xfId="4814"/>
    <cellStyle name="SAPBEXstdData 39 2" xfId="7352"/>
    <cellStyle name="SAPBEXstdData 39 3" xfId="8188"/>
    <cellStyle name="SAPBEXstdData 39 4" xfId="11474"/>
    <cellStyle name="SAPBEXstdData 39 5" xfId="13897"/>
    <cellStyle name="SAPBEXstdData 39 6" xfId="12469"/>
    <cellStyle name="SAPBEXstdData 39 7" xfId="18593"/>
    <cellStyle name="SAPBEXstdData 39 8" xfId="17165"/>
    <cellStyle name="SAPBEXstdData 39 9" xfId="23149"/>
    <cellStyle name="SAPBEXstdData 4" xfId="3183"/>
    <cellStyle name="SAPBEXstdData 4 2" xfId="5721"/>
    <cellStyle name="SAPBEXstdData 4 3" xfId="10062"/>
    <cellStyle name="SAPBEXstdData 4 4" xfId="12009"/>
    <cellStyle name="SAPBEXstdData 4 5" xfId="14489"/>
    <cellStyle name="SAPBEXstdData 4 6" xfId="15317"/>
    <cellStyle name="SAPBEXstdData 4 7" xfId="19185"/>
    <cellStyle name="SAPBEXstdData 4 8" xfId="20013"/>
    <cellStyle name="SAPBEXstdData 4 9" xfId="23684"/>
    <cellStyle name="SAPBEXstdData 40" xfId="4857"/>
    <cellStyle name="SAPBEXstdData 40 2" xfId="7395"/>
    <cellStyle name="SAPBEXstdData 40 3" xfId="8653"/>
    <cellStyle name="SAPBEXstdData 40 4" xfId="11081"/>
    <cellStyle name="SAPBEXstdData 40 5" xfId="13471"/>
    <cellStyle name="SAPBEXstdData 40 6" xfId="13052"/>
    <cellStyle name="SAPBEXstdData 40 7" xfId="18167"/>
    <cellStyle name="SAPBEXstdData 40 8" xfId="17748"/>
    <cellStyle name="SAPBEXstdData 40 9" xfId="22754"/>
    <cellStyle name="SAPBEXstdData 41" xfId="4916"/>
    <cellStyle name="SAPBEXstdData 41 2" xfId="7454"/>
    <cellStyle name="SAPBEXstdData 41 3" xfId="8755"/>
    <cellStyle name="SAPBEXstdData 41 4" xfId="11853"/>
    <cellStyle name="SAPBEXstdData 41 5" xfId="14315"/>
    <cellStyle name="SAPBEXstdData 41 6" xfId="15783"/>
    <cellStyle name="SAPBEXstdData 41 7" xfId="19011"/>
    <cellStyle name="SAPBEXstdData 41 8" xfId="20479"/>
    <cellStyle name="SAPBEXstdData 41 9" xfId="23529"/>
    <cellStyle name="SAPBEXstdData 42" xfId="4937"/>
    <cellStyle name="SAPBEXstdData 42 2" xfId="7475"/>
    <cellStyle name="SAPBEXstdData 42 3" xfId="8796"/>
    <cellStyle name="SAPBEXstdData 42 4" xfId="10951"/>
    <cellStyle name="SAPBEXstdData 42 5" xfId="13322"/>
    <cellStyle name="SAPBEXstdData 42 6" xfId="15742"/>
    <cellStyle name="SAPBEXstdData 42 7" xfId="18018"/>
    <cellStyle name="SAPBEXstdData 42 8" xfId="20438"/>
    <cellStyle name="SAPBEXstdData 42 9" xfId="22622"/>
    <cellStyle name="SAPBEXstdData 43" xfId="4975"/>
    <cellStyle name="SAPBEXstdData 43 2" xfId="7513"/>
    <cellStyle name="SAPBEXstdData 43 3" xfId="8267"/>
    <cellStyle name="SAPBEXstdData 43 4" xfId="10904"/>
    <cellStyle name="SAPBEXstdData 43 5" xfId="13274"/>
    <cellStyle name="SAPBEXstdData 43 6" xfId="15309"/>
    <cellStyle name="SAPBEXstdData 43 7" xfId="17970"/>
    <cellStyle name="SAPBEXstdData 43 8" xfId="20005"/>
    <cellStyle name="SAPBEXstdData 43 9" xfId="22575"/>
    <cellStyle name="SAPBEXstdData 44" xfId="5013"/>
    <cellStyle name="SAPBEXstdData 44 2" xfId="7551"/>
    <cellStyle name="SAPBEXstdData 44 3" xfId="9478"/>
    <cellStyle name="SAPBEXstdData 44 4" xfId="10812"/>
    <cellStyle name="SAPBEXstdData 44 5" xfId="13175"/>
    <cellStyle name="SAPBEXstdData 44 6" xfId="16957"/>
    <cellStyle name="SAPBEXstdData 44 7" xfId="17871"/>
    <cellStyle name="SAPBEXstdData 44 8" xfId="21653"/>
    <cellStyle name="SAPBEXstdData 44 9" xfId="22483"/>
    <cellStyle name="SAPBEXstdData 45" xfId="5050"/>
    <cellStyle name="SAPBEXstdData 45 2" xfId="7588"/>
    <cellStyle name="SAPBEXstdData 45 3" xfId="10078"/>
    <cellStyle name="SAPBEXstdData 45 4" xfId="11344"/>
    <cellStyle name="SAPBEXstdData 45 5" xfId="13755"/>
    <cellStyle name="SAPBEXstdData 45 6" xfId="15446"/>
    <cellStyle name="SAPBEXstdData 45 7" xfId="18451"/>
    <cellStyle name="SAPBEXstdData 45 8" xfId="20142"/>
    <cellStyle name="SAPBEXstdData 45 9" xfId="23018"/>
    <cellStyle name="SAPBEXstdData 46" xfId="5080"/>
    <cellStyle name="SAPBEXstdData 46 2" xfId="7618"/>
    <cellStyle name="SAPBEXstdData 46 3" xfId="9359"/>
    <cellStyle name="SAPBEXstdData 46 4" xfId="10533"/>
    <cellStyle name="SAPBEXstdData 46 5" xfId="12876"/>
    <cellStyle name="SAPBEXstdData 46 6" xfId="13159"/>
    <cellStyle name="SAPBEXstdData 46 7" xfId="17572"/>
    <cellStyle name="SAPBEXstdData 46 8" xfId="17855"/>
    <cellStyle name="SAPBEXstdData 46 9" xfId="22204"/>
    <cellStyle name="SAPBEXstdData 47" xfId="5106"/>
    <cellStyle name="SAPBEXstdData 47 2" xfId="7644"/>
    <cellStyle name="SAPBEXstdData 47 3" xfId="8966"/>
    <cellStyle name="SAPBEXstdData 47 4" xfId="10965"/>
    <cellStyle name="SAPBEXstdData 47 5" xfId="13337"/>
    <cellStyle name="SAPBEXstdData 47 6" xfId="15163"/>
    <cellStyle name="SAPBEXstdData 47 7" xfId="18033"/>
    <cellStyle name="SAPBEXstdData 47 8" xfId="19859"/>
    <cellStyle name="SAPBEXstdData 47 9" xfId="22636"/>
    <cellStyle name="SAPBEXstdData 48" xfId="5154"/>
    <cellStyle name="SAPBEXstdData 48 2" xfId="7692"/>
    <cellStyle name="SAPBEXstdData 48 3" xfId="9454"/>
    <cellStyle name="SAPBEXstdData 48 4" xfId="10217"/>
    <cellStyle name="SAPBEXstdData 48 5" xfId="12526"/>
    <cellStyle name="SAPBEXstdData 48 6" xfId="15195"/>
    <cellStyle name="SAPBEXstdData 48 7" xfId="17222"/>
    <cellStyle name="SAPBEXstdData 48 8" xfId="19891"/>
    <cellStyle name="SAPBEXstdData 48 9" xfId="21893"/>
    <cellStyle name="SAPBEXstdData 49" xfId="5223"/>
    <cellStyle name="SAPBEXstdData 49 2" xfId="7762"/>
    <cellStyle name="SAPBEXstdData 49 3" xfId="8829"/>
    <cellStyle name="SAPBEXstdData 49 4" xfId="10813"/>
    <cellStyle name="SAPBEXstdData 49 5" xfId="13176"/>
    <cellStyle name="SAPBEXstdData 49 6" xfId="15768"/>
    <cellStyle name="SAPBEXstdData 49 7" xfId="17872"/>
    <cellStyle name="SAPBEXstdData 49 8" xfId="20464"/>
    <cellStyle name="SAPBEXstdData 49 9" xfId="22484"/>
    <cellStyle name="SAPBEXstdData 5" xfId="3226"/>
    <cellStyle name="SAPBEXstdData 5 2" xfId="5764"/>
    <cellStyle name="SAPBEXstdData 5 3" xfId="10218"/>
    <cellStyle name="SAPBEXstdData 5 4" xfId="11906"/>
    <cellStyle name="SAPBEXstdData 5 5" xfId="14378"/>
    <cellStyle name="SAPBEXstdData 5 6" xfId="16919"/>
    <cellStyle name="SAPBEXstdData 5 7" xfId="19074"/>
    <cellStyle name="SAPBEXstdData 5 8" xfId="21615"/>
    <cellStyle name="SAPBEXstdData 5 9" xfId="23581"/>
    <cellStyle name="SAPBEXstdData 50" xfId="5261"/>
    <cellStyle name="SAPBEXstdData 50 2" xfId="9154"/>
    <cellStyle name="SAPBEXstdData 50 3" xfId="11279"/>
    <cellStyle name="SAPBEXstdData 50 4" xfId="13685"/>
    <cellStyle name="SAPBEXstdData 50 5" xfId="15529"/>
    <cellStyle name="SAPBEXstdData 50 6" xfId="18381"/>
    <cellStyle name="SAPBEXstdData 50 7" xfId="20225"/>
    <cellStyle name="SAPBEXstdData 50 8" xfId="22953"/>
    <cellStyle name="SAPBEXstdData 51" xfId="8780"/>
    <cellStyle name="SAPBEXstdData 52" xfId="10081"/>
    <cellStyle name="SAPBEXstdData 53" xfId="12535"/>
    <cellStyle name="SAPBEXstdData 54" xfId="15692"/>
    <cellStyle name="SAPBEXstdData 55" xfId="17231"/>
    <cellStyle name="SAPBEXstdData 56" xfId="20388"/>
    <cellStyle name="SAPBEXstdData 57" xfId="21899"/>
    <cellStyle name="SAPBEXstdData 58" xfId="25937"/>
    <cellStyle name="SAPBEXstdData 6" xfId="3269"/>
    <cellStyle name="SAPBEXstdData 6 2" xfId="5807"/>
    <cellStyle name="SAPBEXstdData 6 3" xfId="9503"/>
    <cellStyle name="SAPBEXstdData 6 4" xfId="12147"/>
    <cellStyle name="SAPBEXstdData 6 5" xfId="14630"/>
    <cellStyle name="SAPBEXstdData 6 6" xfId="16642"/>
    <cellStyle name="SAPBEXstdData 6 7" xfId="19326"/>
    <cellStyle name="SAPBEXstdData 6 8" xfId="21338"/>
    <cellStyle name="SAPBEXstdData 6 9" xfId="23821"/>
    <cellStyle name="SAPBEXstdData 7" xfId="3312"/>
    <cellStyle name="SAPBEXstdData 7 2" xfId="5850"/>
    <cellStyle name="SAPBEXstdData 7 3" xfId="9648"/>
    <cellStyle name="SAPBEXstdData 7 4" xfId="10231"/>
    <cellStyle name="SAPBEXstdData 7 5" xfId="14928"/>
    <cellStyle name="SAPBEXstdData 7 6" xfId="15083"/>
    <cellStyle name="SAPBEXstdData 7 7" xfId="19624"/>
    <cellStyle name="SAPBEXstdData 7 8" xfId="19779"/>
    <cellStyle name="SAPBEXstdData 7 9" xfId="24091"/>
    <cellStyle name="SAPBEXstdData 8" xfId="3355"/>
    <cellStyle name="SAPBEXstdData 8 2" xfId="5893"/>
    <cellStyle name="SAPBEXstdData 8 3" xfId="9487"/>
    <cellStyle name="SAPBEXstdData 8 4" xfId="11553"/>
    <cellStyle name="SAPBEXstdData 8 5" xfId="13988"/>
    <cellStyle name="SAPBEXstdData 8 6" xfId="12820"/>
    <cellStyle name="SAPBEXstdData 8 7" xfId="18684"/>
    <cellStyle name="SAPBEXstdData 8 8" xfId="17516"/>
    <cellStyle name="SAPBEXstdData 8 9" xfId="23227"/>
    <cellStyle name="SAPBEXstdData 9" xfId="3398"/>
    <cellStyle name="SAPBEXstdData 9 2" xfId="5936"/>
    <cellStyle name="SAPBEXstdData 9 3" xfId="8624"/>
    <cellStyle name="SAPBEXstdData 9 4" xfId="8450"/>
    <cellStyle name="SAPBEXstdData 9 5" xfId="12394"/>
    <cellStyle name="SAPBEXstdData 9 6" xfId="15578"/>
    <cellStyle name="SAPBEXstdData 9 7" xfId="17090"/>
    <cellStyle name="SAPBEXstdData 9 8" xfId="20274"/>
    <cellStyle name="SAPBEXstdData 9 9" xfId="21779"/>
    <cellStyle name="SAPBEXstdDataEmph" xfId="2976"/>
    <cellStyle name="SAPBEXstdDataEmph 10" xfId="3442"/>
    <cellStyle name="SAPBEXstdDataEmph 10 2" xfId="5980"/>
    <cellStyle name="SAPBEXstdDataEmph 10 3" xfId="10117"/>
    <cellStyle name="SAPBEXstdDataEmph 10 4" xfId="11807"/>
    <cellStyle name="SAPBEXstdDataEmph 10 5" xfId="14264"/>
    <cellStyle name="SAPBEXstdDataEmph 10 6" xfId="16834"/>
    <cellStyle name="SAPBEXstdDataEmph 10 7" xfId="18960"/>
    <cellStyle name="SAPBEXstdDataEmph 10 8" xfId="21530"/>
    <cellStyle name="SAPBEXstdDataEmph 10 9" xfId="23482"/>
    <cellStyle name="SAPBEXstdDataEmph 11" xfId="3349"/>
    <cellStyle name="SAPBEXstdDataEmph 11 2" xfId="5887"/>
    <cellStyle name="SAPBEXstdDataEmph 11 3" xfId="7957"/>
    <cellStyle name="SAPBEXstdDataEmph 11 4" xfId="11790"/>
    <cellStyle name="SAPBEXstdDataEmph 11 5" xfId="14247"/>
    <cellStyle name="SAPBEXstdDataEmph 11 6" xfId="15404"/>
    <cellStyle name="SAPBEXstdDataEmph 11 7" xfId="18943"/>
    <cellStyle name="SAPBEXstdDataEmph 11 8" xfId="20100"/>
    <cellStyle name="SAPBEXstdDataEmph 11 9" xfId="23465"/>
    <cellStyle name="SAPBEXstdDataEmph 12" xfId="3528"/>
    <cellStyle name="SAPBEXstdDataEmph 12 2" xfId="6066"/>
    <cellStyle name="SAPBEXstdDataEmph 12 3" xfId="9709"/>
    <cellStyle name="SAPBEXstdDataEmph 12 4" xfId="11704"/>
    <cellStyle name="SAPBEXstdDataEmph 12 5" xfId="14153"/>
    <cellStyle name="SAPBEXstdDataEmph 12 6" xfId="15403"/>
    <cellStyle name="SAPBEXstdDataEmph 12 7" xfId="18849"/>
    <cellStyle name="SAPBEXstdDataEmph 12 8" xfId="20099"/>
    <cellStyle name="SAPBEXstdDataEmph 12 9" xfId="23378"/>
    <cellStyle name="SAPBEXstdDataEmph 13" xfId="3319"/>
    <cellStyle name="SAPBEXstdDataEmph 13 2" xfId="5857"/>
    <cellStyle name="SAPBEXstdDataEmph 13 3" xfId="8600"/>
    <cellStyle name="SAPBEXstdDataEmph 13 4" xfId="11723"/>
    <cellStyle name="SAPBEXstdDataEmph 13 5" xfId="14174"/>
    <cellStyle name="SAPBEXstdDataEmph 13 6" xfId="16973"/>
    <cellStyle name="SAPBEXstdDataEmph 13 7" xfId="18870"/>
    <cellStyle name="SAPBEXstdDataEmph 13 8" xfId="21669"/>
    <cellStyle name="SAPBEXstdDataEmph 13 9" xfId="23397"/>
    <cellStyle name="SAPBEXstdDataEmph 14" xfId="3640"/>
    <cellStyle name="SAPBEXstdDataEmph 14 2" xfId="6178"/>
    <cellStyle name="SAPBEXstdDataEmph 14 3" xfId="8059"/>
    <cellStyle name="SAPBEXstdDataEmph 14 4" xfId="11972"/>
    <cellStyle name="SAPBEXstdDataEmph 14 5" xfId="14449"/>
    <cellStyle name="SAPBEXstdDataEmph 14 6" xfId="15772"/>
    <cellStyle name="SAPBEXstdDataEmph 14 7" xfId="19145"/>
    <cellStyle name="SAPBEXstdDataEmph 14 8" xfId="20468"/>
    <cellStyle name="SAPBEXstdDataEmph 14 9" xfId="23647"/>
    <cellStyle name="SAPBEXstdDataEmph 15" xfId="3708"/>
    <cellStyle name="SAPBEXstdDataEmph 15 2" xfId="6246"/>
    <cellStyle name="SAPBEXstdDataEmph 15 3" xfId="9172"/>
    <cellStyle name="SAPBEXstdDataEmph 15 4" xfId="11915"/>
    <cellStyle name="SAPBEXstdDataEmph 15 5" xfId="14387"/>
    <cellStyle name="SAPBEXstdDataEmph 15 6" xfId="16112"/>
    <cellStyle name="SAPBEXstdDataEmph 15 7" xfId="19083"/>
    <cellStyle name="SAPBEXstdDataEmph 15 8" xfId="20808"/>
    <cellStyle name="SAPBEXstdDataEmph 15 9" xfId="23590"/>
    <cellStyle name="SAPBEXstdDataEmph 16" xfId="3770"/>
    <cellStyle name="SAPBEXstdDataEmph 16 2" xfId="6308"/>
    <cellStyle name="SAPBEXstdDataEmph 16 3" xfId="8999"/>
    <cellStyle name="SAPBEXstdDataEmph 16 4" xfId="11622"/>
    <cellStyle name="SAPBEXstdDataEmph 16 5" xfId="14064"/>
    <cellStyle name="SAPBEXstdDataEmph 16 6" xfId="15913"/>
    <cellStyle name="SAPBEXstdDataEmph 16 7" xfId="18760"/>
    <cellStyle name="SAPBEXstdDataEmph 16 8" xfId="20609"/>
    <cellStyle name="SAPBEXstdDataEmph 16 9" xfId="23297"/>
    <cellStyle name="SAPBEXstdDataEmph 17" xfId="3821"/>
    <cellStyle name="SAPBEXstdDataEmph 17 2" xfId="6359"/>
    <cellStyle name="SAPBEXstdDataEmph 17 3" xfId="8794"/>
    <cellStyle name="SAPBEXstdDataEmph 17 4" xfId="12157"/>
    <cellStyle name="SAPBEXstdDataEmph 17 5" xfId="14640"/>
    <cellStyle name="SAPBEXstdDataEmph 17 6" xfId="16576"/>
    <cellStyle name="SAPBEXstdDataEmph 17 7" xfId="19336"/>
    <cellStyle name="SAPBEXstdDataEmph 17 8" xfId="21272"/>
    <cellStyle name="SAPBEXstdDataEmph 17 9" xfId="23831"/>
    <cellStyle name="SAPBEXstdDataEmph 18" xfId="3882"/>
    <cellStyle name="SAPBEXstdDataEmph 18 2" xfId="6420"/>
    <cellStyle name="SAPBEXstdDataEmph 18 3" xfId="10088"/>
    <cellStyle name="SAPBEXstdDataEmph 18 4" xfId="10978"/>
    <cellStyle name="SAPBEXstdDataEmph 18 5" xfId="13351"/>
    <cellStyle name="SAPBEXstdDataEmph 18 6" xfId="15401"/>
    <cellStyle name="SAPBEXstdDataEmph 18 7" xfId="18047"/>
    <cellStyle name="SAPBEXstdDataEmph 18 8" xfId="20097"/>
    <cellStyle name="SAPBEXstdDataEmph 18 9" xfId="22650"/>
    <cellStyle name="SAPBEXstdDataEmph 19" xfId="3919"/>
    <cellStyle name="SAPBEXstdDataEmph 19 2" xfId="6457"/>
    <cellStyle name="SAPBEXstdDataEmph 19 3" xfId="8491"/>
    <cellStyle name="SAPBEXstdDataEmph 19 4" xfId="11583"/>
    <cellStyle name="SAPBEXstdDataEmph 19 5" xfId="14020"/>
    <cellStyle name="SAPBEXstdDataEmph 19 6" xfId="16621"/>
    <cellStyle name="SAPBEXstdDataEmph 19 7" xfId="18716"/>
    <cellStyle name="SAPBEXstdDataEmph 19 8" xfId="21317"/>
    <cellStyle name="SAPBEXstdDataEmph 19 9" xfId="23257"/>
    <cellStyle name="SAPBEXstdDataEmph 2" xfId="3095"/>
    <cellStyle name="SAPBEXstdDataEmph 2 2" xfId="5633"/>
    <cellStyle name="SAPBEXstdDataEmph 2 3" xfId="8591"/>
    <cellStyle name="SAPBEXstdDataEmph 2 4" xfId="10780"/>
    <cellStyle name="SAPBEXstdDataEmph 2 5" xfId="13136"/>
    <cellStyle name="SAPBEXstdDataEmph 2 6" xfId="15632"/>
    <cellStyle name="SAPBEXstdDataEmph 2 7" xfId="17832"/>
    <cellStyle name="SAPBEXstdDataEmph 2 8" xfId="20328"/>
    <cellStyle name="SAPBEXstdDataEmph 2 9" xfId="22451"/>
    <cellStyle name="SAPBEXstdDataEmph 20" xfId="3962"/>
    <cellStyle name="SAPBEXstdDataEmph 20 2" xfId="6500"/>
    <cellStyle name="SAPBEXstdDataEmph 20 3" xfId="8095"/>
    <cellStyle name="SAPBEXstdDataEmph 20 4" xfId="10857"/>
    <cellStyle name="SAPBEXstdDataEmph 20 5" xfId="13222"/>
    <cellStyle name="SAPBEXstdDataEmph 20 6" xfId="14105"/>
    <cellStyle name="SAPBEXstdDataEmph 20 7" xfId="17918"/>
    <cellStyle name="SAPBEXstdDataEmph 20 8" xfId="18801"/>
    <cellStyle name="SAPBEXstdDataEmph 20 9" xfId="22528"/>
    <cellStyle name="SAPBEXstdDataEmph 21" xfId="4030"/>
    <cellStyle name="SAPBEXstdDataEmph 21 2" xfId="6568"/>
    <cellStyle name="SAPBEXstdDataEmph 21 3" xfId="10023"/>
    <cellStyle name="SAPBEXstdDataEmph 21 4" xfId="8798"/>
    <cellStyle name="SAPBEXstdDataEmph 21 5" xfId="12518"/>
    <cellStyle name="SAPBEXstdDataEmph 21 6" xfId="16869"/>
    <cellStyle name="SAPBEXstdDataEmph 21 7" xfId="17214"/>
    <cellStyle name="SAPBEXstdDataEmph 21 8" xfId="21565"/>
    <cellStyle name="SAPBEXstdDataEmph 21 9" xfId="21885"/>
    <cellStyle name="SAPBEXstdDataEmph 22" xfId="4083"/>
    <cellStyle name="SAPBEXstdDataEmph 22 2" xfId="6621"/>
    <cellStyle name="SAPBEXstdDataEmph 22 3" xfId="9911"/>
    <cellStyle name="SAPBEXstdDataEmph 22 4" xfId="11986"/>
    <cellStyle name="SAPBEXstdDataEmph 22 5" xfId="14464"/>
    <cellStyle name="SAPBEXstdDataEmph 22 6" xfId="14985"/>
    <cellStyle name="SAPBEXstdDataEmph 22 7" xfId="19160"/>
    <cellStyle name="SAPBEXstdDataEmph 22 8" xfId="19681"/>
    <cellStyle name="SAPBEXstdDataEmph 22 9" xfId="23661"/>
    <cellStyle name="SAPBEXstdDataEmph 23" xfId="4110"/>
    <cellStyle name="SAPBEXstdDataEmph 23 2" xfId="6648"/>
    <cellStyle name="SAPBEXstdDataEmph 23 3" xfId="8778"/>
    <cellStyle name="SAPBEXstdDataEmph 23 4" xfId="10287"/>
    <cellStyle name="SAPBEXstdDataEmph 23 5" xfId="12600"/>
    <cellStyle name="SAPBEXstdDataEmph 23 6" xfId="16313"/>
    <cellStyle name="SAPBEXstdDataEmph 23 7" xfId="17296"/>
    <cellStyle name="SAPBEXstdDataEmph 23 8" xfId="21009"/>
    <cellStyle name="SAPBEXstdDataEmph 23 9" xfId="21957"/>
    <cellStyle name="SAPBEXstdDataEmph 24" xfId="4153"/>
    <cellStyle name="SAPBEXstdDataEmph 24 2" xfId="6691"/>
    <cellStyle name="SAPBEXstdDataEmph 24 3" xfId="8186"/>
    <cellStyle name="SAPBEXstdDataEmph 24 4" xfId="9111"/>
    <cellStyle name="SAPBEXstdDataEmph 24 5" xfId="12452"/>
    <cellStyle name="SAPBEXstdDataEmph 24 6" xfId="15786"/>
    <cellStyle name="SAPBEXstdDataEmph 24 7" xfId="17148"/>
    <cellStyle name="SAPBEXstdDataEmph 24 8" xfId="20482"/>
    <cellStyle name="SAPBEXstdDataEmph 24 9" xfId="21831"/>
    <cellStyle name="SAPBEXstdDataEmph 25" xfId="4196"/>
    <cellStyle name="SAPBEXstdDataEmph 25 2" xfId="6734"/>
    <cellStyle name="SAPBEXstdDataEmph 25 3" xfId="9348"/>
    <cellStyle name="SAPBEXstdDataEmph 25 4" xfId="9968"/>
    <cellStyle name="SAPBEXstdDataEmph 25 5" xfId="12363"/>
    <cellStyle name="SAPBEXstdDataEmph 25 6" xfId="12494"/>
    <cellStyle name="SAPBEXstdDataEmph 25 7" xfId="17059"/>
    <cellStyle name="SAPBEXstdDataEmph 25 8" xfId="17190"/>
    <cellStyle name="SAPBEXstdDataEmph 25 9" xfId="21749"/>
    <cellStyle name="SAPBEXstdDataEmph 26" xfId="4238"/>
    <cellStyle name="SAPBEXstdDataEmph 26 2" xfId="6776"/>
    <cellStyle name="SAPBEXstdDataEmph 26 3" xfId="8896"/>
    <cellStyle name="SAPBEXstdDataEmph 26 4" xfId="10245"/>
    <cellStyle name="SAPBEXstdDataEmph 26 5" xfId="12552"/>
    <cellStyle name="SAPBEXstdDataEmph 26 6" xfId="15474"/>
    <cellStyle name="SAPBEXstdDataEmph 26 7" xfId="17248"/>
    <cellStyle name="SAPBEXstdDataEmph 26 8" xfId="20170"/>
    <cellStyle name="SAPBEXstdDataEmph 26 9" xfId="21914"/>
    <cellStyle name="SAPBEXstdDataEmph 27" xfId="4281"/>
    <cellStyle name="SAPBEXstdDataEmph 27 2" xfId="6819"/>
    <cellStyle name="SAPBEXstdDataEmph 27 3" xfId="9063"/>
    <cellStyle name="SAPBEXstdDataEmph 27 4" xfId="11900"/>
    <cellStyle name="SAPBEXstdDataEmph 27 5" xfId="14372"/>
    <cellStyle name="SAPBEXstdDataEmph 27 6" xfId="16413"/>
    <cellStyle name="SAPBEXstdDataEmph 27 7" xfId="19068"/>
    <cellStyle name="SAPBEXstdDataEmph 27 8" xfId="21109"/>
    <cellStyle name="SAPBEXstdDataEmph 27 9" xfId="23575"/>
    <cellStyle name="SAPBEXstdDataEmph 28" xfId="4324"/>
    <cellStyle name="SAPBEXstdDataEmph 28 2" xfId="6862"/>
    <cellStyle name="SAPBEXstdDataEmph 28 3" xfId="9521"/>
    <cellStyle name="SAPBEXstdDataEmph 28 4" xfId="10790"/>
    <cellStyle name="SAPBEXstdDataEmph 28 5" xfId="13149"/>
    <cellStyle name="SAPBEXstdDataEmph 28 6" xfId="15295"/>
    <cellStyle name="SAPBEXstdDataEmph 28 7" xfId="17845"/>
    <cellStyle name="SAPBEXstdDataEmph 28 8" xfId="19991"/>
    <cellStyle name="SAPBEXstdDataEmph 28 9" xfId="22461"/>
    <cellStyle name="SAPBEXstdDataEmph 29" xfId="4367"/>
    <cellStyle name="SAPBEXstdDataEmph 29 2" xfId="6905"/>
    <cellStyle name="SAPBEXstdDataEmph 29 3" xfId="9083"/>
    <cellStyle name="SAPBEXstdDataEmph 29 4" xfId="11610"/>
    <cellStyle name="SAPBEXstdDataEmph 29 5" xfId="14049"/>
    <cellStyle name="SAPBEXstdDataEmph 29 6" xfId="15056"/>
    <cellStyle name="SAPBEXstdDataEmph 29 7" xfId="18745"/>
    <cellStyle name="SAPBEXstdDataEmph 29 8" xfId="19752"/>
    <cellStyle name="SAPBEXstdDataEmph 29 9" xfId="23284"/>
    <cellStyle name="SAPBEXstdDataEmph 3" xfId="3141"/>
    <cellStyle name="SAPBEXstdDataEmph 3 2" xfId="5679"/>
    <cellStyle name="SAPBEXstdDataEmph 3 3" xfId="9112"/>
    <cellStyle name="SAPBEXstdDataEmph 3 4" xfId="11542"/>
    <cellStyle name="SAPBEXstdDataEmph 3 5" xfId="13975"/>
    <cellStyle name="SAPBEXstdDataEmph 3 6" xfId="16523"/>
    <cellStyle name="SAPBEXstdDataEmph 3 7" xfId="18671"/>
    <cellStyle name="SAPBEXstdDataEmph 3 8" xfId="21219"/>
    <cellStyle name="SAPBEXstdDataEmph 3 9" xfId="23216"/>
    <cellStyle name="SAPBEXstdDataEmph 30" xfId="4410"/>
    <cellStyle name="SAPBEXstdDataEmph 30 2" xfId="6948"/>
    <cellStyle name="SAPBEXstdDataEmph 30 3" xfId="9152"/>
    <cellStyle name="SAPBEXstdDataEmph 30 4" xfId="8291"/>
    <cellStyle name="SAPBEXstdDataEmph 30 5" xfId="14804"/>
    <cellStyle name="SAPBEXstdDataEmph 30 6" xfId="15304"/>
    <cellStyle name="SAPBEXstdDataEmph 30 7" xfId="19500"/>
    <cellStyle name="SAPBEXstdDataEmph 30 8" xfId="20000"/>
    <cellStyle name="SAPBEXstdDataEmph 30 9" xfId="23988"/>
    <cellStyle name="SAPBEXstdDataEmph 31" xfId="4453"/>
    <cellStyle name="SAPBEXstdDataEmph 31 2" xfId="6991"/>
    <cellStyle name="SAPBEXstdDataEmph 31 3" xfId="8815"/>
    <cellStyle name="SAPBEXstdDataEmph 31 4" xfId="7774"/>
    <cellStyle name="SAPBEXstdDataEmph 31 5" xfId="14774"/>
    <cellStyle name="SAPBEXstdDataEmph 31 6" xfId="16340"/>
    <cellStyle name="SAPBEXstdDataEmph 31 7" xfId="19470"/>
    <cellStyle name="SAPBEXstdDataEmph 31 8" xfId="21036"/>
    <cellStyle name="SAPBEXstdDataEmph 31 9" xfId="23958"/>
    <cellStyle name="SAPBEXstdDataEmph 32" xfId="4512"/>
    <cellStyle name="SAPBEXstdDataEmph 32 2" xfId="7050"/>
    <cellStyle name="SAPBEXstdDataEmph 32 3" xfId="10224"/>
    <cellStyle name="SAPBEXstdDataEmph 32 4" xfId="10507"/>
    <cellStyle name="SAPBEXstdDataEmph 32 5" xfId="12845"/>
    <cellStyle name="SAPBEXstdDataEmph 32 6" xfId="14974"/>
    <cellStyle name="SAPBEXstdDataEmph 32 7" xfId="17541"/>
    <cellStyle name="SAPBEXstdDataEmph 32 8" xfId="19670"/>
    <cellStyle name="SAPBEXstdDataEmph 32 9" xfId="22178"/>
    <cellStyle name="SAPBEXstdDataEmph 33" xfId="4539"/>
    <cellStyle name="SAPBEXstdDataEmph 33 2" xfId="7077"/>
    <cellStyle name="SAPBEXstdDataEmph 33 3" xfId="9127"/>
    <cellStyle name="SAPBEXstdDataEmph 33 4" xfId="10583"/>
    <cellStyle name="SAPBEXstdDataEmph 33 5" xfId="12930"/>
    <cellStyle name="SAPBEXstdDataEmph 33 6" xfId="16362"/>
    <cellStyle name="SAPBEXstdDataEmph 33 7" xfId="17626"/>
    <cellStyle name="SAPBEXstdDataEmph 33 8" xfId="21058"/>
    <cellStyle name="SAPBEXstdDataEmph 33 9" xfId="22256"/>
    <cellStyle name="SAPBEXstdDataEmph 34" xfId="4582"/>
    <cellStyle name="SAPBEXstdDataEmph 34 2" xfId="7120"/>
    <cellStyle name="SAPBEXstdDataEmph 34 3" xfId="8817"/>
    <cellStyle name="SAPBEXstdDataEmph 34 4" xfId="11586"/>
    <cellStyle name="SAPBEXstdDataEmph 34 5" xfId="12849"/>
    <cellStyle name="SAPBEXstdDataEmph 34 6" xfId="16925"/>
    <cellStyle name="SAPBEXstdDataEmph 34 7" xfId="17545"/>
    <cellStyle name="SAPBEXstdDataEmph 34 8" xfId="21621"/>
    <cellStyle name="SAPBEXstdDataEmph 34 9" xfId="22180"/>
    <cellStyle name="SAPBEXstdDataEmph 35" xfId="4625"/>
    <cellStyle name="SAPBEXstdDataEmph 35 2" xfId="7163"/>
    <cellStyle name="SAPBEXstdDataEmph 35 3" xfId="8370"/>
    <cellStyle name="SAPBEXstdDataEmph 35 4" xfId="10408"/>
    <cellStyle name="SAPBEXstdDataEmph 35 5" xfId="12732"/>
    <cellStyle name="SAPBEXstdDataEmph 35 6" xfId="16294"/>
    <cellStyle name="SAPBEXstdDataEmph 35 7" xfId="17428"/>
    <cellStyle name="SAPBEXstdDataEmph 35 8" xfId="20990"/>
    <cellStyle name="SAPBEXstdDataEmph 35 9" xfId="22079"/>
    <cellStyle name="SAPBEXstdDataEmph 36" xfId="4668"/>
    <cellStyle name="SAPBEXstdDataEmph 36 2" xfId="7206"/>
    <cellStyle name="SAPBEXstdDataEmph 36 3" xfId="9371"/>
    <cellStyle name="SAPBEXstdDataEmph 36 4" xfId="10931"/>
    <cellStyle name="SAPBEXstdDataEmph 36 5" xfId="13301"/>
    <cellStyle name="SAPBEXstdDataEmph 36 6" xfId="16037"/>
    <cellStyle name="SAPBEXstdDataEmph 36 7" xfId="17997"/>
    <cellStyle name="SAPBEXstdDataEmph 36 8" xfId="20733"/>
    <cellStyle name="SAPBEXstdDataEmph 36 9" xfId="22602"/>
    <cellStyle name="SAPBEXstdDataEmph 37" xfId="4710"/>
    <cellStyle name="SAPBEXstdDataEmph 37 2" xfId="7248"/>
    <cellStyle name="SAPBEXstdDataEmph 37 3" xfId="8340"/>
    <cellStyle name="SAPBEXstdDataEmph 37 4" xfId="11543"/>
    <cellStyle name="SAPBEXstdDataEmph 37 5" xfId="13977"/>
    <cellStyle name="SAPBEXstdDataEmph 37 6" xfId="15489"/>
    <cellStyle name="SAPBEXstdDataEmph 37 7" xfId="18673"/>
    <cellStyle name="SAPBEXstdDataEmph 37 8" xfId="20185"/>
    <cellStyle name="SAPBEXstdDataEmph 37 9" xfId="23217"/>
    <cellStyle name="SAPBEXstdDataEmph 38" xfId="4778"/>
    <cellStyle name="SAPBEXstdDataEmph 38 2" xfId="7316"/>
    <cellStyle name="SAPBEXstdDataEmph 38 3" xfId="8364"/>
    <cellStyle name="SAPBEXstdDataEmph 38 4" xfId="10546"/>
    <cellStyle name="SAPBEXstdDataEmph 38 5" xfId="12329"/>
    <cellStyle name="SAPBEXstdDataEmph 38 6" xfId="14050"/>
    <cellStyle name="SAPBEXstdDataEmph 38 7" xfId="17025"/>
    <cellStyle name="SAPBEXstdDataEmph 38 8" xfId="18746"/>
    <cellStyle name="SAPBEXstdDataEmph 38 9" xfId="21719"/>
    <cellStyle name="SAPBEXstdDataEmph 39" xfId="4815"/>
    <cellStyle name="SAPBEXstdDataEmph 39 2" xfId="7353"/>
    <cellStyle name="SAPBEXstdDataEmph 39 3" xfId="9758"/>
    <cellStyle name="SAPBEXstdDataEmph 39 4" xfId="10944"/>
    <cellStyle name="SAPBEXstdDataEmph 39 5" xfId="13315"/>
    <cellStyle name="SAPBEXstdDataEmph 39 6" xfId="15992"/>
    <cellStyle name="SAPBEXstdDataEmph 39 7" xfId="18011"/>
    <cellStyle name="SAPBEXstdDataEmph 39 8" xfId="20688"/>
    <cellStyle name="SAPBEXstdDataEmph 39 9" xfId="22615"/>
    <cellStyle name="SAPBEXstdDataEmph 4" xfId="3184"/>
    <cellStyle name="SAPBEXstdDataEmph 4 2" xfId="5722"/>
    <cellStyle name="SAPBEXstdDataEmph 4 3" xfId="9905"/>
    <cellStyle name="SAPBEXstdDataEmph 4 4" xfId="11073"/>
    <cellStyle name="SAPBEXstdDataEmph 4 5" xfId="13462"/>
    <cellStyle name="SAPBEXstdDataEmph 4 6" xfId="16529"/>
    <cellStyle name="SAPBEXstdDataEmph 4 7" xfId="18158"/>
    <cellStyle name="SAPBEXstdDataEmph 4 8" xfId="21225"/>
    <cellStyle name="SAPBEXstdDataEmph 4 9" xfId="22746"/>
    <cellStyle name="SAPBEXstdDataEmph 40" xfId="4858"/>
    <cellStyle name="SAPBEXstdDataEmph 40 2" xfId="7396"/>
    <cellStyle name="SAPBEXstdDataEmph 40 3" xfId="9786"/>
    <cellStyle name="SAPBEXstdDataEmph 40 4" xfId="11789"/>
    <cellStyle name="SAPBEXstdDataEmph 40 5" xfId="14246"/>
    <cellStyle name="SAPBEXstdDataEmph 40 6" xfId="13470"/>
    <cellStyle name="SAPBEXstdDataEmph 40 7" xfId="18942"/>
    <cellStyle name="SAPBEXstdDataEmph 40 8" xfId="18166"/>
    <cellStyle name="SAPBEXstdDataEmph 40 9" xfId="23464"/>
    <cellStyle name="SAPBEXstdDataEmph 41" xfId="4913"/>
    <cellStyle name="SAPBEXstdDataEmph 41 2" xfId="7451"/>
    <cellStyle name="SAPBEXstdDataEmph 41 3" xfId="9851"/>
    <cellStyle name="SAPBEXstdDataEmph 41 4" xfId="11778"/>
    <cellStyle name="SAPBEXstdDataEmph 41 5" xfId="14232"/>
    <cellStyle name="SAPBEXstdDataEmph 41 6" xfId="15483"/>
    <cellStyle name="SAPBEXstdDataEmph 41 7" xfId="18928"/>
    <cellStyle name="SAPBEXstdDataEmph 41 8" xfId="20179"/>
    <cellStyle name="SAPBEXstdDataEmph 41 9" xfId="23452"/>
    <cellStyle name="SAPBEXstdDataEmph 42" xfId="4938"/>
    <cellStyle name="SAPBEXstdDataEmph 42 2" xfId="7476"/>
    <cellStyle name="SAPBEXstdDataEmph 42 3" xfId="9681"/>
    <cellStyle name="SAPBEXstdDataEmph 42 4" xfId="10946"/>
    <cellStyle name="SAPBEXstdDataEmph 42 5" xfId="13317"/>
    <cellStyle name="SAPBEXstdDataEmph 42 6" xfId="16333"/>
    <cellStyle name="SAPBEXstdDataEmph 42 7" xfId="18013"/>
    <cellStyle name="SAPBEXstdDataEmph 42 8" xfId="21029"/>
    <cellStyle name="SAPBEXstdDataEmph 42 9" xfId="22617"/>
    <cellStyle name="SAPBEXstdDataEmph 43" xfId="4976"/>
    <cellStyle name="SAPBEXstdDataEmph 43 2" xfId="7514"/>
    <cellStyle name="SAPBEXstdDataEmph 43 3" xfId="10149"/>
    <cellStyle name="SAPBEXstdDataEmph 43 4" xfId="11769"/>
    <cellStyle name="SAPBEXstdDataEmph 43 5" xfId="14221"/>
    <cellStyle name="SAPBEXstdDataEmph 43 6" xfId="16585"/>
    <cellStyle name="SAPBEXstdDataEmph 43 7" xfId="18917"/>
    <cellStyle name="SAPBEXstdDataEmph 43 8" xfId="21281"/>
    <cellStyle name="SAPBEXstdDataEmph 43 9" xfId="23443"/>
    <cellStyle name="SAPBEXstdDataEmph 44" xfId="5014"/>
    <cellStyle name="SAPBEXstdDataEmph 44 2" xfId="7552"/>
    <cellStyle name="SAPBEXstdDataEmph 44 3" xfId="8847"/>
    <cellStyle name="SAPBEXstdDataEmph 44 4" xfId="11018"/>
    <cellStyle name="SAPBEXstdDataEmph 44 5" xfId="13398"/>
    <cellStyle name="SAPBEXstdDataEmph 44 6" xfId="15458"/>
    <cellStyle name="SAPBEXstdDataEmph 44 7" xfId="18094"/>
    <cellStyle name="SAPBEXstdDataEmph 44 8" xfId="20154"/>
    <cellStyle name="SAPBEXstdDataEmph 44 9" xfId="22691"/>
    <cellStyle name="SAPBEXstdDataEmph 45" xfId="5051"/>
    <cellStyle name="SAPBEXstdDataEmph 45 2" xfId="7589"/>
    <cellStyle name="SAPBEXstdDataEmph 45 3" xfId="9299"/>
    <cellStyle name="SAPBEXstdDataEmph 45 4" xfId="10949"/>
    <cellStyle name="SAPBEXstdDataEmph 45 5" xfId="14898"/>
    <cellStyle name="SAPBEXstdDataEmph 45 6" xfId="15507"/>
    <cellStyle name="SAPBEXstdDataEmph 45 7" xfId="19594"/>
    <cellStyle name="SAPBEXstdDataEmph 45 8" xfId="20203"/>
    <cellStyle name="SAPBEXstdDataEmph 45 9" xfId="24064"/>
    <cellStyle name="SAPBEXstdDataEmph 46" xfId="5081"/>
    <cellStyle name="SAPBEXstdDataEmph 46 2" xfId="7619"/>
    <cellStyle name="SAPBEXstdDataEmph 46 3" xfId="5510"/>
    <cellStyle name="SAPBEXstdDataEmph 46 4" xfId="11305"/>
    <cellStyle name="SAPBEXstdDataEmph 46 5" xfId="13713"/>
    <cellStyle name="SAPBEXstdDataEmph 46 6" xfId="16684"/>
    <cellStyle name="SAPBEXstdDataEmph 46 7" xfId="18409"/>
    <cellStyle name="SAPBEXstdDataEmph 46 8" xfId="21380"/>
    <cellStyle name="SAPBEXstdDataEmph 46 9" xfId="22979"/>
    <cellStyle name="SAPBEXstdDataEmph 47" xfId="5107"/>
    <cellStyle name="SAPBEXstdDataEmph 47 2" xfId="7645"/>
    <cellStyle name="SAPBEXstdDataEmph 47 3" xfId="8035"/>
    <cellStyle name="SAPBEXstdDataEmph 47 4" xfId="10692"/>
    <cellStyle name="SAPBEXstdDataEmph 47 5" xfId="13044"/>
    <cellStyle name="SAPBEXstdDataEmph 47 6" xfId="16107"/>
    <cellStyle name="SAPBEXstdDataEmph 47 7" xfId="17740"/>
    <cellStyle name="SAPBEXstdDataEmph 47 8" xfId="20803"/>
    <cellStyle name="SAPBEXstdDataEmph 47 9" xfId="22365"/>
    <cellStyle name="SAPBEXstdDataEmph 48" xfId="5155"/>
    <cellStyle name="SAPBEXstdDataEmph 48 2" xfId="7693"/>
    <cellStyle name="SAPBEXstdDataEmph 48 3" xfId="9166"/>
    <cellStyle name="SAPBEXstdDataEmph 48 4" xfId="11674"/>
    <cellStyle name="SAPBEXstdDataEmph 48 5" xfId="14121"/>
    <cellStyle name="SAPBEXstdDataEmph 48 6" xfId="15957"/>
    <cellStyle name="SAPBEXstdDataEmph 48 7" xfId="18817"/>
    <cellStyle name="SAPBEXstdDataEmph 48 8" xfId="20653"/>
    <cellStyle name="SAPBEXstdDataEmph 48 9" xfId="23348"/>
    <cellStyle name="SAPBEXstdDataEmph 49" xfId="5224"/>
    <cellStyle name="SAPBEXstdDataEmph 49 2" xfId="7763"/>
    <cellStyle name="SAPBEXstdDataEmph 49 3" xfId="8372"/>
    <cellStyle name="SAPBEXstdDataEmph 49 4" xfId="11762"/>
    <cellStyle name="SAPBEXstdDataEmph 49 5" xfId="12577"/>
    <cellStyle name="SAPBEXstdDataEmph 49 6" xfId="16872"/>
    <cellStyle name="SAPBEXstdDataEmph 49 7" xfId="17273"/>
    <cellStyle name="SAPBEXstdDataEmph 49 8" xfId="21568"/>
    <cellStyle name="SAPBEXstdDataEmph 49 9" xfId="21936"/>
    <cellStyle name="SAPBEXstdDataEmph 5" xfId="3227"/>
    <cellStyle name="SAPBEXstdDataEmph 5 2" xfId="5765"/>
    <cellStyle name="SAPBEXstdDataEmph 5 3" xfId="9387"/>
    <cellStyle name="SAPBEXstdDataEmph 5 4" xfId="11454"/>
    <cellStyle name="SAPBEXstdDataEmph 5 5" xfId="13874"/>
    <cellStyle name="SAPBEXstdDataEmph 5 6" xfId="15852"/>
    <cellStyle name="SAPBEXstdDataEmph 5 7" xfId="18570"/>
    <cellStyle name="SAPBEXstdDataEmph 5 8" xfId="20548"/>
    <cellStyle name="SAPBEXstdDataEmph 5 9" xfId="23129"/>
    <cellStyle name="SAPBEXstdDataEmph 50" xfId="5262"/>
    <cellStyle name="SAPBEXstdDataEmph 50 2" xfId="9549"/>
    <cellStyle name="SAPBEXstdDataEmph 50 3" xfId="10922"/>
    <cellStyle name="SAPBEXstdDataEmph 50 4" xfId="13292"/>
    <cellStyle name="SAPBEXstdDataEmph 50 5" xfId="15051"/>
    <cellStyle name="SAPBEXstdDataEmph 50 6" xfId="17988"/>
    <cellStyle name="SAPBEXstdDataEmph 50 7" xfId="19747"/>
    <cellStyle name="SAPBEXstdDataEmph 50 8" xfId="22593"/>
    <cellStyle name="SAPBEXstdDataEmph 51" xfId="9224"/>
    <cellStyle name="SAPBEXstdDataEmph 52" xfId="10985"/>
    <cellStyle name="SAPBEXstdDataEmph 53" xfId="13359"/>
    <cellStyle name="SAPBEXstdDataEmph 54" xfId="15999"/>
    <cellStyle name="SAPBEXstdDataEmph 55" xfId="18055"/>
    <cellStyle name="SAPBEXstdDataEmph 56" xfId="20695"/>
    <cellStyle name="SAPBEXstdDataEmph 57" xfId="22658"/>
    <cellStyle name="SAPBEXstdDataEmph 6" xfId="3270"/>
    <cellStyle name="SAPBEXstdDataEmph 6 2" xfId="5808"/>
    <cellStyle name="SAPBEXstdDataEmph 6 3" xfId="8298"/>
    <cellStyle name="SAPBEXstdDataEmph 6 4" xfId="10926"/>
    <cellStyle name="SAPBEXstdDataEmph 6 5" xfId="13296"/>
    <cellStyle name="SAPBEXstdDataEmph 6 6" xfId="13191"/>
    <cellStyle name="SAPBEXstdDataEmph 6 7" xfId="17992"/>
    <cellStyle name="SAPBEXstdDataEmph 6 8" xfId="17887"/>
    <cellStyle name="SAPBEXstdDataEmph 6 9" xfId="22597"/>
    <cellStyle name="SAPBEXstdDataEmph 7" xfId="3313"/>
    <cellStyle name="SAPBEXstdDataEmph 7 2" xfId="5851"/>
    <cellStyle name="SAPBEXstdDataEmph 7 3" xfId="9999"/>
    <cellStyle name="SAPBEXstdDataEmph 7 4" xfId="8897"/>
    <cellStyle name="SAPBEXstdDataEmph 7 5" xfId="12505"/>
    <cellStyle name="SAPBEXstdDataEmph 7 6" xfId="16554"/>
    <cellStyle name="SAPBEXstdDataEmph 7 7" xfId="17201"/>
    <cellStyle name="SAPBEXstdDataEmph 7 8" xfId="21250"/>
    <cellStyle name="SAPBEXstdDataEmph 7 9" xfId="21873"/>
    <cellStyle name="SAPBEXstdDataEmph 8" xfId="3356"/>
    <cellStyle name="SAPBEXstdDataEmph 8 2" xfId="5894"/>
    <cellStyle name="SAPBEXstdDataEmph 8 3" xfId="7952"/>
    <cellStyle name="SAPBEXstdDataEmph 8 4" xfId="11967"/>
    <cellStyle name="SAPBEXstdDataEmph 8 5" xfId="14444"/>
    <cellStyle name="SAPBEXstdDataEmph 8 6" xfId="16745"/>
    <cellStyle name="SAPBEXstdDataEmph 8 7" xfId="19140"/>
    <cellStyle name="SAPBEXstdDataEmph 8 8" xfId="21441"/>
    <cellStyle name="SAPBEXstdDataEmph 8 9" xfId="23642"/>
    <cellStyle name="SAPBEXstdDataEmph 9" xfId="3399"/>
    <cellStyle name="SAPBEXstdDataEmph 9 2" xfId="5937"/>
    <cellStyle name="SAPBEXstdDataEmph 9 3" xfId="9048"/>
    <cellStyle name="SAPBEXstdDataEmph 9 4" xfId="12184"/>
    <cellStyle name="SAPBEXstdDataEmph 9 5" xfId="14668"/>
    <cellStyle name="SAPBEXstdDataEmph 9 6" xfId="16981"/>
    <cellStyle name="SAPBEXstdDataEmph 9 7" xfId="19364"/>
    <cellStyle name="SAPBEXstdDataEmph 9 8" xfId="21677"/>
    <cellStyle name="SAPBEXstdDataEmph 9 9" xfId="23858"/>
    <cellStyle name="SAPBEXstdItem" xfId="2977"/>
    <cellStyle name="SAPBEXstdItem 10" xfId="3443"/>
    <cellStyle name="SAPBEXstdItem 10 2" xfId="5981"/>
    <cellStyle name="SAPBEXstdItem 10 3" xfId="7800"/>
    <cellStyle name="SAPBEXstdItem 10 4" xfId="12152"/>
    <cellStyle name="SAPBEXstdItem 10 5" xfId="14635"/>
    <cellStyle name="SAPBEXstdItem 10 6" xfId="13147"/>
    <cellStyle name="SAPBEXstdItem 10 7" xfId="19331"/>
    <cellStyle name="SAPBEXstdItem 10 8" xfId="17843"/>
    <cellStyle name="SAPBEXstdItem 10 9" xfId="23826"/>
    <cellStyle name="SAPBEXstdItem 11" xfId="3223"/>
    <cellStyle name="SAPBEXstdItem 11 2" xfId="5761"/>
    <cellStyle name="SAPBEXstdItem 11 3" xfId="8561"/>
    <cellStyle name="SAPBEXstdItem 11 4" xfId="10514"/>
    <cellStyle name="SAPBEXstdItem 11 5" xfId="12854"/>
    <cellStyle name="SAPBEXstdItem 11 6" xfId="12777"/>
    <cellStyle name="SAPBEXstdItem 11 7" xfId="17550"/>
    <cellStyle name="SAPBEXstdItem 11 8" xfId="17473"/>
    <cellStyle name="SAPBEXstdItem 11 9" xfId="22185"/>
    <cellStyle name="SAPBEXstdItem 12" xfId="3529"/>
    <cellStyle name="SAPBEXstdItem 12 2" xfId="6067"/>
    <cellStyle name="SAPBEXstdItem 12 3" xfId="9223"/>
    <cellStyle name="SAPBEXstdItem 12 4" xfId="8183"/>
    <cellStyle name="SAPBEXstdItem 12 5" xfId="13508"/>
    <cellStyle name="SAPBEXstdItem 12 6" xfId="15774"/>
    <cellStyle name="SAPBEXstdItem 12 7" xfId="18204"/>
    <cellStyle name="SAPBEXstdItem 12 8" xfId="20470"/>
    <cellStyle name="SAPBEXstdItem 12 9" xfId="22787"/>
    <cellStyle name="SAPBEXstdItem 13" xfId="3549"/>
    <cellStyle name="SAPBEXstdItem 13 2" xfId="6087"/>
    <cellStyle name="SAPBEXstdItem 13 3" xfId="9340"/>
    <cellStyle name="SAPBEXstdItem 13 4" xfId="10964"/>
    <cellStyle name="SAPBEXstdItem 13 5" xfId="13336"/>
    <cellStyle name="SAPBEXstdItem 13 6" xfId="16160"/>
    <cellStyle name="SAPBEXstdItem 13 7" xfId="18032"/>
    <cellStyle name="SAPBEXstdItem 13 8" xfId="20856"/>
    <cellStyle name="SAPBEXstdItem 13 9" xfId="22635"/>
    <cellStyle name="SAPBEXstdItem 14" xfId="3641"/>
    <cellStyle name="SAPBEXstdItem 14 2" xfId="6179"/>
    <cellStyle name="SAPBEXstdItem 14 3" xfId="9276"/>
    <cellStyle name="SAPBEXstdItem 14 4" xfId="11976"/>
    <cellStyle name="SAPBEXstdItem 14 5" xfId="14454"/>
    <cellStyle name="SAPBEXstdItem 14 6" xfId="15376"/>
    <cellStyle name="SAPBEXstdItem 14 7" xfId="19150"/>
    <cellStyle name="SAPBEXstdItem 14 8" xfId="20072"/>
    <cellStyle name="SAPBEXstdItem 14 9" xfId="23651"/>
    <cellStyle name="SAPBEXstdItem 15" xfId="3706"/>
    <cellStyle name="SAPBEXstdItem 15 2" xfId="6244"/>
    <cellStyle name="SAPBEXstdItem 15 3" xfId="9883"/>
    <cellStyle name="SAPBEXstdItem 15 4" xfId="10441"/>
    <cellStyle name="SAPBEXstdItem 15 5" xfId="12767"/>
    <cellStyle name="SAPBEXstdItem 15 6" xfId="16858"/>
    <cellStyle name="SAPBEXstdItem 15 7" xfId="17463"/>
    <cellStyle name="SAPBEXstdItem 15 8" xfId="21554"/>
    <cellStyle name="SAPBEXstdItem 15 9" xfId="22112"/>
    <cellStyle name="SAPBEXstdItem 16" xfId="3768"/>
    <cellStyle name="SAPBEXstdItem 16 2" xfId="6306"/>
    <cellStyle name="SAPBEXstdItem 16 3" xfId="9420"/>
    <cellStyle name="SAPBEXstdItem 16 4" xfId="10444"/>
    <cellStyle name="SAPBEXstdItem 16 5" xfId="12771"/>
    <cellStyle name="SAPBEXstdItem 16 6" xfId="15340"/>
    <cellStyle name="SAPBEXstdItem 16 7" xfId="17467"/>
    <cellStyle name="SAPBEXstdItem 16 8" xfId="20036"/>
    <cellStyle name="SAPBEXstdItem 16 9" xfId="22115"/>
    <cellStyle name="SAPBEXstdItem 17" xfId="3796"/>
    <cellStyle name="SAPBEXstdItem 17 2" xfId="6334"/>
    <cellStyle name="SAPBEXstdItem 17 3" xfId="8241"/>
    <cellStyle name="SAPBEXstdItem 17 4" xfId="11215"/>
    <cellStyle name="SAPBEXstdItem 17 5" xfId="13617"/>
    <cellStyle name="SAPBEXstdItem 17 6" xfId="15154"/>
    <cellStyle name="SAPBEXstdItem 17 7" xfId="18313"/>
    <cellStyle name="SAPBEXstdItem 17 8" xfId="19850"/>
    <cellStyle name="SAPBEXstdItem 17 9" xfId="22890"/>
    <cellStyle name="SAPBEXstdItem 18" xfId="3880"/>
    <cellStyle name="SAPBEXstdItem 18 2" xfId="6418"/>
    <cellStyle name="SAPBEXstdItem 18 3" xfId="8259"/>
    <cellStyle name="SAPBEXstdItem 18 4" xfId="10771"/>
    <cellStyle name="SAPBEXstdItem 18 5" xfId="13126"/>
    <cellStyle name="SAPBEXstdItem 18 6" xfId="15948"/>
    <cellStyle name="SAPBEXstdItem 18 7" xfId="17822"/>
    <cellStyle name="SAPBEXstdItem 18 8" xfId="20644"/>
    <cellStyle name="SAPBEXstdItem 18 9" xfId="22443"/>
    <cellStyle name="SAPBEXstdItem 19" xfId="3920"/>
    <cellStyle name="SAPBEXstdItem 19 2" xfId="6458"/>
    <cellStyle name="SAPBEXstdItem 19 3" xfId="8045"/>
    <cellStyle name="SAPBEXstdItem 19 4" xfId="11623"/>
    <cellStyle name="SAPBEXstdItem 19 5" xfId="14065"/>
    <cellStyle name="SAPBEXstdItem 19 6" xfId="16255"/>
    <cellStyle name="SAPBEXstdItem 19 7" xfId="18761"/>
    <cellStyle name="SAPBEXstdItem 19 8" xfId="20951"/>
    <cellStyle name="SAPBEXstdItem 19 9" xfId="23298"/>
    <cellStyle name="SAPBEXstdItem 2" xfId="3096"/>
    <cellStyle name="SAPBEXstdItem 2 10" xfId="25939"/>
    <cellStyle name="SAPBEXstdItem 2 2" xfId="5422"/>
    <cellStyle name="SAPBEXstdItem 2 2 2" xfId="25940"/>
    <cellStyle name="SAPBEXstdItem 2 3" xfId="5514"/>
    <cellStyle name="SAPBEXstdItem 2 4" xfId="10466"/>
    <cellStyle name="SAPBEXstdItem 2 5" xfId="12798"/>
    <cellStyle name="SAPBEXstdItem 2 6" xfId="16950"/>
    <cellStyle name="SAPBEXstdItem 2 7" xfId="17494"/>
    <cellStyle name="SAPBEXstdItem 2 8" xfId="21646"/>
    <cellStyle name="SAPBEXstdItem 2 9" xfId="22137"/>
    <cellStyle name="SAPBEXstdItem 20" xfId="3963"/>
    <cellStyle name="SAPBEXstdItem 20 2" xfId="6501"/>
    <cellStyle name="SAPBEXstdItem 20 3" xfId="8470"/>
    <cellStyle name="SAPBEXstdItem 20 4" xfId="11476"/>
    <cellStyle name="SAPBEXstdItem 20 5" xfId="13899"/>
    <cellStyle name="SAPBEXstdItem 20 6" xfId="14362"/>
    <cellStyle name="SAPBEXstdItem 20 7" xfId="18595"/>
    <cellStyle name="SAPBEXstdItem 20 8" xfId="19058"/>
    <cellStyle name="SAPBEXstdItem 20 9" xfId="23151"/>
    <cellStyle name="SAPBEXstdItem 21" xfId="4028"/>
    <cellStyle name="SAPBEXstdItem 21 2" xfId="6566"/>
    <cellStyle name="SAPBEXstdItem 21 3" xfId="8711"/>
    <cellStyle name="SAPBEXstdItem 21 4" xfId="10705"/>
    <cellStyle name="SAPBEXstdItem 21 5" xfId="13058"/>
    <cellStyle name="SAPBEXstdItem 21 6" xfId="16254"/>
    <cellStyle name="SAPBEXstdItem 21 7" xfId="17754"/>
    <cellStyle name="SAPBEXstdItem 21 8" xfId="20950"/>
    <cellStyle name="SAPBEXstdItem 21 9" xfId="22378"/>
    <cellStyle name="SAPBEXstdItem 22" xfId="3736"/>
    <cellStyle name="SAPBEXstdItem 22 2" xfId="6274"/>
    <cellStyle name="SAPBEXstdItem 22 3" xfId="9598"/>
    <cellStyle name="SAPBEXstdItem 22 4" xfId="11105"/>
    <cellStyle name="SAPBEXstdItem 22 5" xfId="13499"/>
    <cellStyle name="SAPBEXstdItem 22 6" xfId="15545"/>
    <cellStyle name="SAPBEXstdItem 22 7" xfId="18195"/>
    <cellStyle name="SAPBEXstdItem 22 8" xfId="20241"/>
    <cellStyle name="SAPBEXstdItem 22 9" xfId="22778"/>
    <cellStyle name="SAPBEXstdItem 23" xfId="4111"/>
    <cellStyle name="SAPBEXstdItem 23 2" xfId="6649"/>
    <cellStyle name="SAPBEXstdItem 23 3" xfId="9720"/>
    <cellStyle name="SAPBEXstdItem 23 4" xfId="11829"/>
    <cellStyle name="SAPBEXstdItem 23 5" xfId="14287"/>
    <cellStyle name="SAPBEXstdItem 23 6" xfId="16754"/>
    <cellStyle name="SAPBEXstdItem 23 7" xfId="18983"/>
    <cellStyle name="SAPBEXstdItem 23 8" xfId="21450"/>
    <cellStyle name="SAPBEXstdItem 23 9" xfId="23504"/>
    <cellStyle name="SAPBEXstdItem 24" xfId="4154"/>
    <cellStyle name="SAPBEXstdItem 24 2" xfId="6692"/>
    <cellStyle name="SAPBEXstdItem 24 3" xfId="8845"/>
    <cellStyle name="SAPBEXstdItem 24 4" xfId="11513"/>
    <cellStyle name="SAPBEXstdItem 24 5" xfId="13940"/>
    <cellStyle name="SAPBEXstdItem 24 6" xfId="16591"/>
    <cellStyle name="SAPBEXstdItem 24 7" xfId="18636"/>
    <cellStyle name="SAPBEXstdItem 24 8" xfId="21287"/>
    <cellStyle name="SAPBEXstdItem 24 9" xfId="23187"/>
    <cellStyle name="SAPBEXstdItem 25" xfId="4197"/>
    <cellStyle name="SAPBEXstdItem 25 2" xfId="6735"/>
    <cellStyle name="SAPBEXstdItem 25 3" xfId="7992"/>
    <cellStyle name="SAPBEXstdItem 25 4" xfId="10511"/>
    <cellStyle name="SAPBEXstdItem 25 5" xfId="12851"/>
    <cellStyle name="SAPBEXstdItem 25 6" xfId="15983"/>
    <cellStyle name="SAPBEXstdItem 25 7" xfId="17547"/>
    <cellStyle name="SAPBEXstdItem 25 8" xfId="20679"/>
    <cellStyle name="SAPBEXstdItem 25 9" xfId="22182"/>
    <cellStyle name="SAPBEXstdItem 26" xfId="4239"/>
    <cellStyle name="SAPBEXstdItem 26 2" xfId="6777"/>
    <cellStyle name="SAPBEXstdItem 26 3" xfId="9452"/>
    <cellStyle name="SAPBEXstdItem 26 4" xfId="10509"/>
    <cellStyle name="SAPBEXstdItem 26 5" xfId="14909"/>
    <cellStyle name="SAPBEXstdItem 26 6" xfId="16734"/>
    <cellStyle name="SAPBEXstdItem 26 7" xfId="19605"/>
    <cellStyle name="SAPBEXstdItem 26 8" xfId="21430"/>
    <cellStyle name="SAPBEXstdItem 26 9" xfId="24074"/>
    <cellStyle name="SAPBEXstdItem 27" xfId="4282"/>
    <cellStyle name="SAPBEXstdItem 27 2" xfId="6820"/>
    <cellStyle name="SAPBEXstdItem 27 3" xfId="9211"/>
    <cellStyle name="SAPBEXstdItem 27 4" xfId="9205"/>
    <cellStyle name="SAPBEXstdItem 27 5" xfId="14922"/>
    <cellStyle name="SAPBEXstdItem 27 6" xfId="16296"/>
    <cellStyle name="SAPBEXstdItem 27 7" xfId="19618"/>
    <cellStyle name="SAPBEXstdItem 27 8" xfId="20992"/>
    <cellStyle name="SAPBEXstdItem 27 9" xfId="24085"/>
    <cellStyle name="SAPBEXstdItem 28" xfId="4325"/>
    <cellStyle name="SAPBEXstdItem 28 2" xfId="6863"/>
    <cellStyle name="SAPBEXstdItem 28 3" xfId="8318"/>
    <cellStyle name="SAPBEXstdItem 28 4" xfId="10807"/>
    <cellStyle name="SAPBEXstdItem 28 5" xfId="13168"/>
    <cellStyle name="SAPBEXstdItem 28 6" xfId="15010"/>
    <cellStyle name="SAPBEXstdItem 28 7" xfId="17864"/>
    <cellStyle name="SAPBEXstdItem 28 8" xfId="19706"/>
    <cellStyle name="SAPBEXstdItem 28 9" xfId="22478"/>
    <cellStyle name="SAPBEXstdItem 29" xfId="4368"/>
    <cellStyle name="SAPBEXstdItem 29 2" xfId="6906"/>
    <cellStyle name="SAPBEXstdItem 29 3" xfId="9580"/>
    <cellStyle name="SAPBEXstdItem 29 4" xfId="11402"/>
    <cellStyle name="SAPBEXstdItem 29 5" xfId="13817"/>
    <cellStyle name="SAPBEXstdItem 29 6" xfId="16930"/>
    <cellStyle name="SAPBEXstdItem 29 7" xfId="18513"/>
    <cellStyle name="SAPBEXstdItem 29 8" xfId="21626"/>
    <cellStyle name="SAPBEXstdItem 29 9" xfId="23076"/>
    <cellStyle name="SAPBEXstdItem 3" xfId="3142"/>
    <cellStyle name="SAPBEXstdItem 3 10" xfId="25941"/>
    <cellStyle name="SAPBEXstdItem 3 2" xfId="5680"/>
    <cellStyle name="SAPBEXstdItem 3 3" xfId="9721"/>
    <cellStyle name="SAPBEXstdItem 3 4" xfId="10392"/>
    <cellStyle name="SAPBEXstdItem 3 5" xfId="12715"/>
    <cellStyle name="SAPBEXstdItem 3 6" xfId="16603"/>
    <cellStyle name="SAPBEXstdItem 3 7" xfId="17411"/>
    <cellStyle name="SAPBEXstdItem 3 8" xfId="21299"/>
    <cellStyle name="SAPBEXstdItem 3 9" xfId="22063"/>
    <cellStyle name="SAPBEXstdItem 30" xfId="4411"/>
    <cellStyle name="SAPBEXstdItem 30 2" xfId="6949"/>
    <cellStyle name="SAPBEXstdItem 30 3" xfId="8359"/>
    <cellStyle name="SAPBEXstdItem 30 4" xfId="9767"/>
    <cellStyle name="SAPBEXstdItem 30 5" xfId="14939"/>
    <cellStyle name="SAPBEXstdItem 30 6" xfId="15130"/>
    <cellStyle name="SAPBEXstdItem 30 7" xfId="19635"/>
    <cellStyle name="SAPBEXstdItem 30 8" xfId="19826"/>
    <cellStyle name="SAPBEXstdItem 30 9" xfId="24102"/>
    <cellStyle name="SAPBEXstdItem 31" xfId="4454"/>
    <cellStyle name="SAPBEXstdItem 31 2" xfId="6992"/>
    <cellStyle name="SAPBEXstdItem 31 3" xfId="8585"/>
    <cellStyle name="SAPBEXstdItem 31 4" xfId="8222"/>
    <cellStyle name="SAPBEXstdItem 31 5" xfId="12400"/>
    <cellStyle name="SAPBEXstdItem 31 6" xfId="15904"/>
    <cellStyle name="SAPBEXstdItem 31 7" xfId="17096"/>
    <cellStyle name="SAPBEXstdItem 31 8" xfId="20600"/>
    <cellStyle name="SAPBEXstdItem 31 9" xfId="21783"/>
    <cellStyle name="SAPBEXstdItem 32" xfId="4360"/>
    <cellStyle name="SAPBEXstdItem 32 2" xfId="6898"/>
    <cellStyle name="SAPBEXstdItem 32 3" xfId="7882"/>
    <cellStyle name="SAPBEXstdItem 32 4" xfId="10452"/>
    <cellStyle name="SAPBEXstdItem 32 5" xfId="12783"/>
    <cellStyle name="SAPBEXstdItem 32 6" xfId="15779"/>
    <cellStyle name="SAPBEXstdItem 32 7" xfId="17479"/>
    <cellStyle name="SAPBEXstdItem 32 8" xfId="20475"/>
    <cellStyle name="SAPBEXstdItem 32 9" xfId="22123"/>
    <cellStyle name="SAPBEXstdItem 33" xfId="4540"/>
    <cellStyle name="SAPBEXstdItem 33 2" xfId="7078"/>
    <cellStyle name="SAPBEXstdItem 33 3" xfId="8256"/>
    <cellStyle name="SAPBEXstdItem 33 4" xfId="10870"/>
    <cellStyle name="SAPBEXstdItem 33 5" xfId="13235"/>
    <cellStyle name="SAPBEXstdItem 33 6" xfId="14997"/>
    <cellStyle name="SAPBEXstdItem 33 7" xfId="17931"/>
    <cellStyle name="SAPBEXstdItem 33 8" xfId="19693"/>
    <cellStyle name="SAPBEXstdItem 33 9" xfId="22541"/>
    <cellStyle name="SAPBEXstdItem 34" xfId="4583"/>
    <cellStyle name="SAPBEXstdItem 34 2" xfId="7121"/>
    <cellStyle name="SAPBEXstdItem 34 3" xfId="9678"/>
    <cellStyle name="SAPBEXstdItem 34 4" xfId="12193"/>
    <cellStyle name="SAPBEXstdItem 34 5" xfId="14680"/>
    <cellStyle name="SAPBEXstdItem 34 6" xfId="16898"/>
    <cellStyle name="SAPBEXstdItem 34 7" xfId="19376"/>
    <cellStyle name="SAPBEXstdItem 34 8" xfId="21594"/>
    <cellStyle name="SAPBEXstdItem 34 9" xfId="23867"/>
    <cellStyle name="SAPBEXstdItem 35" xfId="4626"/>
    <cellStyle name="SAPBEXstdItem 35 2" xfId="7164"/>
    <cellStyle name="SAPBEXstdItem 35 3" xfId="9526"/>
    <cellStyle name="SAPBEXstdItem 35 4" xfId="10043"/>
    <cellStyle name="SAPBEXstdItem 35 5" xfId="12421"/>
    <cellStyle name="SAPBEXstdItem 35 6" xfId="16355"/>
    <cellStyle name="SAPBEXstdItem 35 7" xfId="17117"/>
    <cellStyle name="SAPBEXstdItem 35 8" xfId="21051"/>
    <cellStyle name="SAPBEXstdItem 35 9" xfId="21801"/>
    <cellStyle name="SAPBEXstdItem 36" xfId="4669"/>
    <cellStyle name="SAPBEXstdItem 36 2" xfId="7207"/>
    <cellStyle name="SAPBEXstdItem 36 3" xfId="10060"/>
    <cellStyle name="SAPBEXstdItem 36 4" xfId="10586"/>
    <cellStyle name="SAPBEXstdItem 36 5" xfId="12933"/>
    <cellStyle name="SAPBEXstdItem 36 6" xfId="13959"/>
    <cellStyle name="SAPBEXstdItem 36 7" xfId="17629"/>
    <cellStyle name="SAPBEXstdItem 36 8" xfId="18655"/>
    <cellStyle name="SAPBEXstdItem 36 9" xfId="22259"/>
    <cellStyle name="SAPBEXstdItem 37" xfId="4711"/>
    <cellStyle name="SAPBEXstdItem 37 2" xfId="7249"/>
    <cellStyle name="SAPBEXstdItem 37 3" xfId="9751"/>
    <cellStyle name="SAPBEXstdItem 37 4" xfId="11772"/>
    <cellStyle name="SAPBEXstdItem 37 5" xfId="14225"/>
    <cellStyle name="SAPBEXstdItem 37 6" xfId="15583"/>
    <cellStyle name="SAPBEXstdItem 37 7" xfId="18921"/>
    <cellStyle name="SAPBEXstdItem 37 8" xfId="20279"/>
    <cellStyle name="SAPBEXstdItem 37 9" xfId="23446"/>
    <cellStyle name="SAPBEXstdItem 38" xfId="4776"/>
    <cellStyle name="SAPBEXstdItem 38 2" xfId="7314"/>
    <cellStyle name="SAPBEXstdItem 38 3" xfId="10067"/>
    <cellStyle name="SAPBEXstdItem 38 4" xfId="10334"/>
    <cellStyle name="SAPBEXstdItem 38 5" xfId="12653"/>
    <cellStyle name="SAPBEXstdItem 38 6" xfId="16265"/>
    <cellStyle name="SAPBEXstdItem 38 7" xfId="17349"/>
    <cellStyle name="SAPBEXstdItem 38 8" xfId="20961"/>
    <cellStyle name="SAPBEXstdItem 38 9" xfId="22005"/>
    <cellStyle name="SAPBEXstdItem 39" xfId="4816"/>
    <cellStyle name="SAPBEXstdItem 39 2" xfId="7354"/>
    <cellStyle name="SAPBEXstdItem 39 3" xfId="8306"/>
    <cellStyle name="SAPBEXstdItem 39 4" xfId="10010"/>
    <cellStyle name="SAPBEXstdItem 39 5" xfId="12447"/>
    <cellStyle name="SAPBEXstdItem 39 6" xfId="16478"/>
    <cellStyle name="SAPBEXstdItem 39 7" xfId="17143"/>
    <cellStyle name="SAPBEXstdItem 39 8" xfId="21174"/>
    <cellStyle name="SAPBEXstdItem 39 9" xfId="21826"/>
    <cellStyle name="SAPBEXstdItem 4" xfId="3185"/>
    <cellStyle name="SAPBEXstdItem 4 2" xfId="5723"/>
    <cellStyle name="SAPBEXstdItem 4 3" xfId="8377"/>
    <cellStyle name="SAPBEXstdItem 4 4" xfId="11278"/>
    <cellStyle name="SAPBEXstdItem 4 5" xfId="13684"/>
    <cellStyle name="SAPBEXstdItem 4 6" xfId="15968"/>
    <cellStyle name="SAPBEXstdItem 4 7" xfId="18380"/>
    <cellStyle name="SAPBEXstdItem 4 8" xfId="20664"/>
    <cellStyle name="SAPBEXstdItem 4 9" xfId="22952"/>
    <cellStyle name="SAPBEXstdItem 40" xfId="4859"/>
    <cellStyle name="SAPBEXstdItem 40 2" xfId="7397"/>
    <cellStyle name="SAPBEXstdItem 40 3" xfId="9002"/>
    <cellStyle name="SAPBEXstdItem 40 4" xfId="12100"/>
    <cellStyle name="SAPBEXstdItem 40 5" xfId="12706"/>
    <cellStyle name="SAPBEXstdItem 40 6" xfId="16277"/>
    <cellStyle name="SAPBEXstdItem 40 7" xfId="17402"/>
    <cellStyle name="SAPBEXstdItem 40 8" xfId="20973"/>
    <cellStyle name="SAPBEXstdItem 40 9" xfId="22055"/>
    <cellStyle name="SAPBEXstdItem 41" xfId="4764"/>
    <cellStyle name="SAPBEXstdItem 41 2" xfId="7302"/>
    <cellStyle name="SAPBEXstdItem 41 3" xfId="8365"/>
    <cellStyle name="SAPBEXstdItem 41 4" xfId="10937"/>
    <cellStyle name="SAPBEXstdItem 41 5" xfId="13308"/>
    <cellStyle name="SAPBEXstdItem 41 6" xfId="15939"/>
    <cellStyle name="SAPBEXstdItem 41 7" xfId="18004"/>
    <cellStyle name="SAPBEXstdItem 41 8" xfId="20635"/>
    <cellStyle name="SAPBEXstdItem 41 9" xfId="22608"/>
    <cellStyle name="SAPBEXstdItem 42" xfId="4939"/>
    <cellStyle name="SAPBEXstdItem 42 2" xfId="7477"/>
    <cellStyle name="SAPBEXstdItem 42 3" xfId="8981"/>
    <cellStyle name="SAPBEXstdItem 42 4" xfId="11221"/>
    <cellStyle name="SAPBEXstdItem 42 5" xfId="13624"/>
    <cellStyle name="SAPBEXstdItem 42 6" xfId="15091"/>
    <cellStyle name="SAPBEXstdItem 42 7" xfId="18320"/>
    <cellStyle name="SAPBEXstdItem 42 8" xfId="19787"/>
    <cellStyle name="SAPBEXstdItem 42 9" xfId="22896"/>
    <cellStyle name="SAPBEXstdItem 43" xfId="4977"/>
    <cellStyle name="SAPBEXstdItem 43 2" xfId="7515"/>
    <cellStyle name="SAPBEXstdItem 43 3" xfId="8947"/>
    <cellStyle name="SAPBEXstdItem 43 4" xfId="12073"/>
    <cellStyle name="SAPBEXstdItem 43 5" xfId="14553"/>
    <cellStyle name="SAPBEXstdItem 43 6" xfId="15217"/>
    <cellStyle name="SAPBEXstdItem 43 7" xfId="19249"/>
    <cellStyle name="SAPBEXstdItem 43 8" xfId="19913"/>
    <cellStyle name="SAPBEXstdItem 43 9" xfId="23745"/>
    <cellStyle name="SAPBEXstdItem 44" xfId="5015"/>
    <cellStyle name="SAPBEXstdItem 44 2" xfId="7553"/>
    <cellStyle name="SAPBEXstdItem 44 3" xfId="9865"/>
    <cellStyle name="SAPBEXstdItem 44 4" xfId="10698"/>
    <cellStyle name="SAPBEXstdItem 44 5" xfId="13050"/>
    <cellStyle name="SAPBEXstdItem 44 6" xfId="15444"/>
    <cellStyle name="SAPBEXstdItem 44 7" xfId="17746"/>
    <cellStyle name="SAPBEXstdItem 44 8" xfId="20140"/>
    <cellStyle name="SAPBEXstdItem 44 9" xfId="22371"/>
    <cellStyle name="SAPBEXstdItem 45" xfId="5052"/>
    <cellStyle name="SAPBEXstdItem 45 2" xfId="7590"/>
    <cellStyle name="SAPBEXstdItem 45 3" xfId="9380"/>
    <cellStyle name="SAPBEXstdItem 45 4" xfId="12270"/>
    <cellStyle name="SAPBEXstdItem 45 5" xfId="13131"/>
    <cellStyle name="SAPBEXstdItem 45 6" xfId="12846"/>
    <cellStyle name="SAPBEXstdItem 45 7" xfId="17827"/>
    <cellStyle name="SAPBEXstdItem 45 8" xfId="17542"/>
    <cellStyle name="SAPBEXstdItem 45 9" xfId="22448"/>
    <cellStyle name="SAPBEXstdItem 46" xfId="5082"/>
    <cellStyle name="SAPBEXstdItem 46 2" xfId="7620"/>
    <cellStyle name="SAPBEXstdItem 46 3" xfId="10132"/>
    <cellStyle name="SAPBEXstdItem 46 4" xfId="12211"/>
    <cellStyle name="SAPBEXstdItem 46 5" xfId="14843"/>
    <cellStyle name="SAPBEXstdItem 46 6" xfId="16906"/>
    <cellStyle name="SAPBEXstdItem 46 7" xfId="19539"/>
    <cellStyle name="SAPBEXstdItem 46 8" xfId="21602"/>
    <cellStyle name="SAPBEXstdItem 46 9" xfId="24024"/>
    <cellStyle name="SAPBEXstdItem 47" xfId="5108"/>
    <cellStyle name="SAPBEXstdItem 47 2" xfId="7646"/>
    <cellStyle name="SAPBEXstdItem 47 3" xfId="8029"/>
    <cellStyle name="SAPBEXstdItem 47 4" xfId="10433"/>
    <cellStyle name="SAPBEXstdItem 47 5" xfId="12759"/>
    <cellStyle name="SAPBEXstdItem 47 6" xfId="15644"/>
    <cellStyle name="SAPBEXstdItem 47 7" xfId="17455"/>
    <cellStyle name="SAPBEXstdItem 47 8" xfId="20340"/>
    <cellStyle name="SAPBEXstdItem 47 9" xfId="22104"/>
    <cellStyle name="SAPBEXstdItem 48" xfId="5156"/>
    <cellStyle name="SAPBEXstdItem 48 2" xfId="7694"/>
    <cellStyle name="SAPBEXstdItem 48 3" xfId="5493"/>
    <cellStyle name="SAPBEXstdItem 48 4" xfId="8198"/>
    <cellStyle name="SAPBEXstdItem 48 5" xfId="12450"/>
    <cellStyle name="SAPBEXstdItem 48 6" xfId="15708"/>
    <cellStyle name="SAPBEXstdItem 48 7" xfId="17146"/>
    <cellStyle name="SAPBEXstdItem 48 8" xfId="20404"/>
    <cellStyle name="SAPBEXstdItem 48 9" xfId="21829"/>
    <cellStyle name="SAPBEXstdItem 49" xfId="5225"/>
    <cellStyle name="SAPBEXstdItem 49 2" xfId="7764"/>
    <cellStyle name="SAPBEXstdItem 49 3" xfId="10030"/>
    <cellStyle name="SAPBEXstdItem 49 4" xfId="11741"/>
    <cellStyle name="SAPBEXstdItem 49 5" xfId="14192"/>
    <cellStyle name="SAPBEXstdItem 49 6" xfId="15715"/>
    <cellStyle name="SAPBEXstdItem 49 7" xfId="18888"/>
    <cellStyle name="SAPBEXstdItem 49 8" xfId="20411"/>
    <cellStyle name="SAPBEXstdItem 49 9" xfId="23415"/>
    <cellStyle name="SAPBEXstdItem 5" xfId="3228"/>
    <cellStyle name="SAPBEXstdItem 5 2" xfId="5766"/>
    <cellStyle name="SAPBEXstdItem 5 3" xfId="8666"/>
    <cellStyle name="SAPBEXstdItem 5 4" xfId="11879"/>
    <cellStyle name="SAPBEXstdItem 5 5" xfId="14344"/>
    <cellStyle name="SAPBEXstdItem 5 6" xfId="16695"/>
    <cellStyle name="SAPBEXstdItem 5 7" xfId="19040"/>
    <cellStyle name="SAPBEXstdItem 5 8" xfId="21391"/>
    <cellStyle name="SAPBEXstdItem 5 9" xfId="23555"/>
    <cellStyle name="SAPBEXstdItem 50" xfId="5263"/>
    <cellStyle name="SAPBEXstdItem 50 2" xfId="9134"/>
    <cellStyle name="SAPBEXstdItem 50 3" xfId="11363"/>
    <cellStyle name="SAPBEXstdItem 50 4" xfId="13776"/>
    <cellStyle name="SAPBEXstdItem 50 5" xfId="16289"/>
    <cellStyle name="SAPBEXstdItem 50 6" xfId="18472"/>
    <cellStyle name="SAPBEXstdItem 50 7" xfId="20985"/>
    <cellStyle name="SAPBEXstdItem 50 8" xfId="23037"/>
    <cellStyle name="SAPBEXstdItem 51" xfId="9196"/>
    <cellStyle name="SAPBEXstdItem 52" xfId="12202"/>
    <cellStyle name="SAPBEXstdItem 53" xfId="14405"/>
    <cellStyle name="SAPBEXstdItem 54" xfId="14299"/>
    <cellStyle name="SAPBEXstdItem 55" xfId="19101"/>
    <cellStyle name="SAPBEXstdItem 56" xfId="18995"/>
    <cellStyle name="SAPBEXstdItem 57" xfId="23607"/>
    <cellStyle name="SAPBEXstdItem 58" xfId="25938"/>
    <cellStyle name="SAPBEXstdItem 6" xfId="3271"/>
    <cellStyle name="SAPBEXstdItem 6 2" xfId="5809"/>
    <cellStyle name="SAPBEXstdItem 6 3" xfId="8707"/>
    <cellStyle name="SAPBEXstdItem 6 4" xfId="10961"/>
    <cellStyle name="SAPBEXstdItem 6 5" xfId="13332"/>
    <cellStyle name="SAPBEXstdItem 6 6" xfId="15653"/>
    <cellStyle name="SAPBEXstdItem 6 7" xfId="18028"/>
    <cellStyle name="SAPBEXstdItem 6 8" xfId="20349"/>
    <cellStyle name="SAPBEXstdItem 6 9" xfId="22632"/>
    <cellStyle name="SAPBEXstdItem 7" xfId="3314"/>
    <cellStyle name="SAPBEXstdItem 7 2" xfId="5852"/>
    <cellStyle name="SAPBEXstdItem 7 3" xfId="10238"/>
    <cellStyle name="SAPBEXstdItem 7 4" xfId="12169"/>
    <cellStyle name="SAPBEXstdItem 7 5" xfId="14652"/>
    <cellStyle name="SAPBEXstdItem 7 6" xfId="16111"/>
    <cellStyle name="SAPBEXstdItem 7 7" xfId="19348"/>
    <cellStyle name="SAPBEXstdItem 7 8" xfId="20807"/>
    <cellStyle name="SAPBEXstdItem 7 9" xfId="23843"/>
    <cellStyle name="SAPBEXstdItem 8" xfId="3357"/>
    <cellStyle name="SAPBEXstdItem 8 2" xfId="5895"/>
    <cellStyle name="SAPBEXstdItem 8 3" xfId="8128"/>
    <cellStyle name="SAPBEXstdItem 8 4" xfId="10749"/>
    <cellStyle name="SAPBEXstdItem 8 5" xfId="13104"/>
    <cellStyle name="SAPBEXstdItem 8 6" xfId="16164"/>
    <cellStyle name="SAPBEXstdItem 8 7" xfId="17800"/>
    <cellStyle name="SAPBEXstdItem 8 8" xfId="20860"/>
    <cellStyle name="SAPBEXstdItem 8 9" xfId="22421"/>
    <cellStyle name="SAPBEXstdItem 9" xfId="3400"/>
    <cellStyle name="SAPBEXstdItem 9 2" xfId="5938"/>
    <cellStyle name="SAPBEXstdItem 9 3" xfId="8349"/>
    <cellStyle name="SAPBEXstdItem 9 4" xfId="11652"/>
    <cellStyle name="SAPBEXstdItem 9 5" xfId="14098"/>
    <cellStyle name="SAPBEXstdItem 9 6" xfId="16542"/>
    <cellStyle name="SAPBEXstdItem 9 7" xfId="18794"/>
    <cellStyle name="SAPBEXstdItem 9 8" xfId="21238"/>
    <cellStyle name="SAPBEXstdItem 9 9" xfId="23327"/>
    <cellStyle name="SAPBEXstdItemX" xfId="2978"/>
    <cellStyle name="SAPBEXstdItemX 10" xfId="3444"/>
    <cellStyle name="SAPBEXstdItemX 10 2" xfId="5982"/>
    <cellStyle name="SAPBEXstdItemX 10 3" xfId="10027"/>
    <cellStyle name="SAPBEXstdItemX 10 4" xfId="12137"/>
    <cellStyle name="SAPBEXstdItemX 10 5" xfId="14620"/>
    <cellStyle name="SAPBEXstdItemX 10 6" xfId="15356"/>
    <cellStyle name="SAPBEXstdItemX 10 7" xfId="19316"/>
    <cellStyle name="SAPBEXstdItemX 10 8" xfId="20052"/>
    <cellStyle name="SAPBEXstdItemX 10 9" xfId="23811"/>
    <cellStyle name="SAPBEXstdItemX 11" xfId="3426"/>
    <cellStyle name="SAPBEXstdItemX 11 2" xfId="5964"/>
    <cellStyle name="SAPBEXstdItemX 11 3" xfId="8067"/>
    <cellStyle name="SAPBEXstdItemX 11 4" xfId="10438"/>
    <cellStyle name="SAPBEXstdItemX 11 5" xfId="12764"/>
    <cellStyle name="SAPBEXstdItemX 11 6" xfId="16128"/>
    <cellStyle name="SAPBEXstdItemX 11 7" xfId="17460"/>
    <cellStyle name="SAPBEXstdItemX 11 8" xfId="20824"/>
    <cellStyle name="SAPBEXstdItemX 11 9" xfId="22109"/>
    <cellStyle name="SAPBEXstdItemX 12" xfId="3530"/>
    <cellStyle name="SAPBEXstdItemX 12 2" xfId="6068"/>
    <cellStyle name="SAPBEXstdItemX 12 3" xfId="9262"/>
    <cellStyle name="SAPBEXstdItemX 12 4" xfId="10568"/>
    <cellStyle name="SAPBEXstdItemX 12 5" xfId="12913"/>
    <cellStyle name="SAPBEXstdItemX 12 6" xfId="13461"/>
    <cellStyle name="SAPBEXstdItemX 12 7" xfId="17609"/>
    <cellStyle name="SAPBEXstdItemX 12 8" xfId="18157"/>
    <cellStyle name="SAPBEXstdItemX 12 9" xfId="22240"/>
    <cellStyle name="SAPBEXstdItemX 13" xfId="3573"/>
    <cellStyle name="SAPBEXstdItemX 13 2" xfId="6111"/>
    <cellStyle name="SAPBEXstdItemX 13 3" xfId="8250"/>
    <cellStyle name="SAPBEXstdItemX 13 4" xfId="10757"/>
    <cellStyle name="SAPBEXstdItemX 13 5" xfId="13189"/>
    <cellStyle name="SAPBEXstdItemX 13 6" xfId="16306"/>
    <cellStyle name="SAPBEXstdItemX 13 7" xfId="17885"/>
    <cellStyle name="SAPBEXstdItemX 13 8" xfId="21002"/>
    <cellStyle name="SAPBEXstdItemX 13 9" xfId="22497"/>
    <cellStyle name="SAPBEXstdItemX 14" xfId="3489"/>
    <cellStyle name="SAPBEXstdItemX 14 2" xfId="6027"/>
    <cellStyle name="SAPBEXstdItemX 14 3" xfId="8228"/>
    <cellStyle name="SAPBEXstdItemX 14 4" xfId="12233"/>
    <cellStyle name="SAPBEXstdItemX 14 5" xfId="14259"/>
    <cellStyle name="SAPBEXstdItemX 14 6" xfId="15718"/>
    <cellStyle name="SAPBEXstdItemX 14 7" xfId="18955"/>
    <cellStyle name="SAPBEXstdItemX 14 8" xfId="20414"/>
    <cellStyle name="SAPBEXstdItemX 14 9" xfId="23477"/>
    <cellStyle name="SAPBEXstdItemX 15" xfId="3642"/>
    <cellStyle name="SAPBEXstdItemX 15 2" xfId="6180"/>
    <cellStyle name="SAPBEXstdItemX 15 3" xfId="8492"/>
    <cellStyle name="SAPBEXstdItemX 15 4" xfId="10506"/>
    <cellStyle name="SAPBEXstdItemX 15 5" xfId="12844"/>
    <cellStyle name="SAPBEXstdItemX 15 6" xfId="15041"/>
    <cellStyle name="SAPBEXstdItemX 15 7" xfId="17540"/>
    <cellStyle name="SAPBEXstdItemX 15 8" xfId="19737"/>
    <cellStyle name="SAPBEXstdItemX 15 9" xfId="22177"/>
    <cellStyle name="SAPBEXstdItemX 16" xfId="3685"/>
    <cellStyle name="SAPBEXstdItemX 16 2" xfId="6223"/>
    <cellStyle name="SAPBEXstdItemX 16 3" xfId="8403"/>
    <cellStyle name="SAPBEXstdItemX 16 4" xfId="11173"/>
    <cellStyle name="SAPBEXstdItemX 16 5" xfId="13570"/>
    <cellStyle name="SAPBEXstdItemX 16 6" xfId="14991"/>
    <cellStyle name="SAPBEXstdItemX 16 7" xfId="18266"/>
    <cellStyle name="SAPBEXstdItemX 16 8" xfId="19687"/>
    <cellStyle name="SAPBEXstdItemX 16 9" xfId="22846"/>
    <cellStyle name="SAPBEXstdItemX 17" xfId="3693"/>
    <cellStyle name="SAPBEXstdItemX 17 2" xfId="6231"/>
    <cellStyle name="SAPBEXstdItemX 17 3" xfId="8419"/>
    <cellStyle name="SAPBEXstdItemX 17 4" xfId="11980"/>
    <cellStyle name="SAPBEXstdItemX 17 5" xfId="14458"/>
    <cellStyle name="SAPBEXstdItemX 17 6" xfId="16102"/>
    <cellStyle name="SAPBEXstdItemX 17 7" xfId="19154"/>
    <cellStyle name="SAPBEXstdItemX 17 8" xfId="20798"/>
    <cellStyle name="SAPBEXstdItemX 17 9" xfId="23655"/>
    <cellStyle name="SAPBEXstdItemX 18" xfId="3747"/>
    <cellStyle name="SAPBEXstdItemX 18 2" xfId="6285"/>
    <cellStyle name="SAPBEXstdItemX 18 3" xfId="8951"/>
    <cellStyle name="SAPBEXstdItemX 18 4" xfId="10921"/>
    <cellStyle name="SAPBEXstdItemX 18 5" xfId="13291"/>
    <cellStyle name="SAPBEXstdItemX 18 6" xfId="16705"/>
    <cellStyle name="SAPBEXstdItemX 18 7" xfId="17987"/>
    <cellStyle name="SAPBEXstdItemX 18 8" xfId="21401"/>
    <cellStyle name="SAPBEXstdItemX 18 9" xfId="22592"/>
    <cellStyle name="SAPBEXstdItemX 19" xfId="3755"/>
    <cellStyle name="SAPBEXstdItemX 19 2" xfId="6293"/>
    <cellStyle name="SAPBEXstdItemX 19 3" xfId="9830"/>
    <cellStyle name="SAPBEXstdItemX 19 4" xfId="12084"/>
    <cellStyle name="SAPBEXstdItemX 19 5" xfId="14564"/>
    <cellStyle name="SAPBEXstdItemX 19 6" xfId="15683"/>
    <cellStyle name="SAPBEXstdItemX 19 7" xfId="19260"/>
    <cellStyle name="SAPBEXstdItemX 19 8" xfId="20379"/>
    <cellStyle name="SAPBEXstdItemX 19 9" xfId="23756"/>
    <cellStyle name="SAPBEXstdItemX 2" xfId="3097"/>
    <cellStyle name="SAPBEXstdItemX 2 10" xfId="25943"/>
    <cellStyle name="SAPBEXstdItemX 2 2" xfId="5635"/>
    <cellStyle name="SAPBEXstdItemX 2 2 2" xfId="25944"/>
    <cellStyle name="SAPBEXstdItemX 2 3" xfId="8915"/>
    <cellStyle name="SAPBEXstdItemX 2 4" xfId="11479"/>
    <cellStyle name="SAPBEXstdItemX 2 5" xfId="13903"/>
    <cellStyle name="SAPBEXstdItemX 2 6" xfId="16427"/>
    <cellStyle name="SAPBEXstdItemX 2 7" xfId="18599"/>
    <cellStyle name="SAPBEXstdItemX 2 8" xfId="21123"/>
    <cellStyle name="SAPBEXstdItemX 2 9" xfId="23154"/>
    <cellStyle name="SAPBEXstdItemX 20" xfId="3792"/>
    <cellStyle name="SAPBEXstdItemX 20 2" xfId="6330"/>
    <cellStyle name="SAPBEXstdItemX 20 3" xfId="8911"/>
    <cellStyle name="SAPBEXstdItemX 20 4" xfId="11508"/>
    <cellStyle name="SAPBEXstdItemX 20 5" xfId="13935"/>
    <cellStyle name="SAPBEXstdItemX 20 6" xfId="15297"/>
    <cellStyle name="SAPBEXstdItemX 20 7" xfId="18631"/>
    <cellStyle name="SAPBEXstdItemX 20 8" xfId="19993"/>
    <cellStyle name="SAPBEXstdItemX 20 9" xfId="23182"/>
    <cellStyle name="SAPBEXstdItemX 21" xfId="3859"/>
    <cellStyle name="SAPBEXstdItemX 21 2" xfId="6397"/>
    <cellStyle name="SAPBEXstdItemX 21 3" xfId="9849"/>
    <cellStyle name="SAPBEXstdItemX 21 4" xfId="11864"/>
    <cellStyle name="SAPBEXstdItemX 21 5" xfId="14327"/>
    <cellStyle name="SAPBEXstdItemX 21 6" xfId="16713"/>
    <cellStyle name="SAPBEXstdItemX 21 7" xfId="19023"/>
    <cellStyle name="SAPBEXstdItemX 21 8" xfId="21409"/>
    <cellStyle name="SAPBEXstdItemX 21 9" xfId="23540"/>
    <cellStyle name="SAPBEXstdItemX 22" xfId="3867"/>
    <cellStyle name="SAPBEXstdItemX 22 2" xfId="6405"/>
    <cellStyle name="SAPBEXstdItemX 22 3" xfId="10008"/>
    <cellStyle name="SAPBEXstdItemX 22 4" xfId="11463"/>
    <cellStyle name="SAPBEXstdItemX 22 5" xfId="13886"/>
    <cellStyle name="SAPBEXstdItemX 22 6" xfId="15784"/>
    <cellStyle name="SAPBEXstdItemX 22 7" xfId="18582"/>
    <cellStyle name="SAPBEXstdItemX 22 8" xfId="20480"/>
    <cellStyle name="SAPBEXstdItemX 22 9" xfId="23138"/>
    <cellStyle name="SAPBEXstdItemX 23" xfId="3921"/>
    <cellStyle name="SAPBEXstdItemX 23 2" xfId="6459"/>
    <cellStyle name="SAPBEXstdItemX 23 3" xfId="10095"/>
    <cellStyle name="SAPBEXstdItemX 23 4" xfId="12000"/>
    <cellStyle name="SAPBEXstdItemX 23 5" xfId="14478"/>
    <cellStyle name="SAPBEXstdItemX 23 6" xfId="16738"/>
    <cellStyle name="SAPBEXstdItemX 23 7" xfId="19174"/>
    <cellStyle name="SAPBEXstdItemX 23 8" xfId="21434"/>
    <cellStyle name="SAPBEXstdItemX 23 9" xfId="23675"/>
    <cellStyle name="SAPBEXstdItemX 24" xfId="3964"/>
    <cellStyle name="SAPBEXstdItemX 24 2" xfId="6502"/>
    <cellStyle name="SAPBEXstdItemX 24 3" xfId="9084"/>
    <cellStyle name="SAPBEXstdItemX 24 4" xfId="11616"/>
    <cellStyle name="SAPBEXstdItemX 24 5" xfId="14057"/>
    <cellStyle name="SAPBEXstdItemX 24 6" xfId="16515"/>
    <cellStyle name="SAPBEXstdItemX 24 7" xfId="18753"/>
    <cellStyle name="SAPBEXstdItemX 24 8" xfId="21211"/>
    <cellStyle name="SAPBEXstdItemX 24 9" xfId="23291"/>
    <cellStyle name="SAPBEXstdItemX 25" xfId="4007"/>
    <cellStyle name="SAPBEXstdItemX 25 2" xfId="6545"/>
    <cellStyle name="SAPBEXstdItemX 25 3" xfId="5474"/>
    <cellStyle name="SAPBEXstdItemX 25 4" xfId="11781"/>
    <cellStyle name="SAPBEXstdItemX 25 5" xfId="14235"/>
    <cellStyle name="SAPBEXstdItemX 25 6" xfId="16892"/>
    <cellStyle name="SAPBEXstdItemX 25 7" xfId="18931"/>
    <cellStyle name="SAPBEXstdItemX 25 8" xfId="21588"/>
    <cellStyle name="SAPBEXstdItemX 25 9" xfId="23455"/>
    <cellStyle name="SAPBEXstdItemX 26" xfId="4015"/>
    <cellStyle name="SAPBEXstdItemX 26 2" xfId="6553"/>
    <cellStyle name="SAPBEXstdItemX 26 3" xfId="9393"/>
    <cellStyle name="SAPBEXstdItemX 26 4" xfId="12003"/>
    <cellStyle name="SAPBEXstdItemX 26 5" xfId="14482"/>
    <cellStyle name="SAPBEXstdItemX 26 6" xfId="16143"/>
    <cellStyle name="SAPBEXstdItemX 26 7" xfId="19178"/>
    <cellStyle name="SAPBEXstdItemX 26 8" xfId="20839"/>
    <cellStyle name="SAPBEXstdItemX 26 9" xfId="23678"/>
    <cellStyle name="SAPBEXstdItemX 27" xfId="4001"/>
    <cellStyle name="SAPBEXstdItemX 27 2" xfId="6539"/>
    <cellStyle name="SAPBEXstdItemX 27 3" xfId="8271"/>
    <cellStyle name="SAPBEXstdItemX 27 4" xfId="11785"/>
    <cellStyle name="SAPBEXstdItemX 27 5" xfId="14239"/>
    <cellStyle name="SAPBEXstdItemX 27 6" xfId="15424"/>
    <cellStyle name="SAPBEXstdItemX 27 7" xfId="18935"/>
    <cellStyle name="SAPBEXstdItemX 27 8" xfId="20120"/>
    <cellStyle name="SAPBEXstdItemX 27 9" xfId="23459"/>
    <cellStyle name="SAPBEXstdItemX 28" xfId="4112"/>
    <cellStyle name="SAPBEXstdItemX 28 2" xfId="6650"/>
    <cellStyle name="SAPBEXstdItemX 28 3" xfId="9059"/>
    <cellStyle name="SAPBEXstdItemX 28 4" xfId="10545"/>
    <cellStyle name="SAPBEXstdItemX 28 5" xfId="12888"/>
    <cellStyle name="SAPBEXstdItemX 28 6" xfId="15749"/>
    <cellStyle name="SAPBEXstdItemX 28 7" xfId="17584"/>
    <cellStyle name="SAPBEXstdItemX 28 8" xfId="20445"/>
    <cellStyle name="SAPBEXstdItemX 28 9" xfId="22216"/>
    <cellStyle name="SAPBEXstdItemX 29" xfId="4155"/>
    <cellStyle name="SAPBEXstdItemX 29 2" xfId="6693"/>
    <cellStyle name="SAPBEXstdItemX 29 3" xfId="10033"/>
    <cellStyle name="SAPBEXstdItemX 29 4" xfId="11773"/>
    <cellStyle name="SAPBEXstdItemX 29 5" xfId="14226"/>
    <cellStyle name="SAPBEXstdItemX 29 6" xfId="15199"/>
    <cellStyle name="SAPBEXstdItemX 29 7" xfId="18922"/>
    <cellStyle name="SAPBEXstdItemX 29 8" xfId="19895"/>
    <cellStyle name="SAPBEXstdItemX 29 9" xfId="23447"/>
    <cellStyle name="SAPBEXstdItemX 3" xfId="3143"/>
    <cellStyle name="SAPBEXstdItemX 3 10" xfId="25945"/>
    <cellStyle name="SAPBEXstdItemX 3 2" xfId="5681"/>
    <cellStyle name="SAPBEXstdItemX 3 3" xfId="8334"/>
    <cellStyle name="SAPBEXstdItemX 3 4" xfId="10308"/>
    <cellStyle name="SAPBEXstdItemX 3 5" xfId="14867"/>
    <cellStyle name="SAPBEXstdItemX 3 6" xfId="15343"/>
    <cellStyle name="SAPBEXstdItemX 3 7" xfId="19563"/>
    <cellStyle name="SAPBEXstdItemX 3 8" xfId="20039"/>
    <cellStyle name="SAPBEXstdItemX 3 9" xfId="24037"/>
    <cellStyle name="SAPBEXstdItemX 30" xfId="4198"/>
    <cellStyle name="SAPBEXstdItemX 30 2" xfId="6736"/>
    <cellStyle name="SAPBEXstdItemX 30 3" xfId="10211"/>
    <cellStyle name="SAPBEXstdItemX 30 4" xfId="10403"/>
    <cellStyle name="SAPBEXstdItemX 30 5" xfId="12726"/>
    <cellStyle name="SAPBEXstdItemX 30 6" xfId="16142"/>
    <cellStyle name="SAPBEXstdItemX 30 7" xfId="17422"/>
    <cellStyle name="SAPBEXstdItemX 30 8" xfId="20838"/>
    <cellStyle name="SAPBEXstdItemX 30 9" xfId="22074"/>
    <cellStyle name="SAPBEXstdItemX 31" xfId="4240"/>
    <cellStyle name="SAPBEXstdItemX 31 2" xfId="6778"/>
    <cellStyle name="SAPBEXstdItemX 31 3" xfId="8595"/>
    <cellStyle name="SAPBEXstdItemX 31 4" xfId="11749"/>
    <cellStyle name="SAPBEXstdItemX 31 5" xfId="14200"/>
    <cellStyle name="SAPBEXstdItemX 31 6" xfId="16365"/>
    <cellStyle name="SAPBEXstdItemX 31 7" xfId="18896"/>
    <cellStyle name="SAPBEXstdItemX 31 8" xfId="21061"/>
    <cellStyle name="SAPBEXstdItemX 31 9" xfId="23423"/>
    <cellStyle name="SAPBEXstdItemX 32" xfId="4283"/>
    <cellStyle name="SAPBEXstdItemX 32 2" xfId="6821"/>
    <cellStyle name="SAPBEXstdItemX 32 3" xfId="9690"/>
    <cellStyle name="SAPBEXstdItemX 32 4" xfId="12015"/>
    <cellStyle name="SAPBEXstdItemX 32 5" xfId="14495"/>
    <cellStyle name="SAPBEXstdItemX 32 6" xfId="16911"/>
    <cellStyle name="SAPBEXstdItemX 32 7" xfId="19191"/>
    <cellStyle name="SAPBEXstdItemX 32 8" xfId="21607"/>
    <cellStyle name="SAPBEXstdItemX 32 9" xfId="23690"/>
    <cellStyle name="SAPBEXstdItemX 33" xfId="4326"/>
    <cellStyle name="SAPBEXstdItemX 33 2" xfId="6864"/>
    <cellStyle name="SAPBEXstdItemX 33 3" xfId="9014"/>
    <cellStyle name="SAPBEXstdItemX 33 4" xfId="11372"/>
    <cellStyle name="SAPBEXstdItemX 33 5" xfId="13786"/>
    <cellStyle name="SAPBEXstdItemX 33 6" xfId="15898"/>
    <cellStyle name="SAPBEXstdItemX 33 7" xfId="18482"/>
    <cellStyle name="SAPBEXstdItemX 33 8" xfId="20594"/>
    <cellStyle name="SAPBEXstdItemX 33 9" xfId="23046"/>
    <cellStyle name="SAPBEXstdItemX 34" xfId="4369"/>
    <cellStyle name="SAPBEXstdItemX 34 2" xfId="6907"/>
    <cellStyle name="SAPBEXstdItemX 34 3" xfId="10188"/>
    <cellStyle name="SAPBEXstdItemX 34 4" xfId="10736"/>
    <cellStyle name="SAPBEXstdItemX 34 5" xfId="13091"/>
    <cellStyle name="SAPBEXstdItemX 34 6" xfId="16804"/>
    <cellStyle name="SAPBEXstdItemX 34 7" xfId="17787"/>
    <cellStyle name="SAPBEXstdItemX 34 8" xfId="21500"/>
    <cellStyle name="SAPBEXstdItemX 34 9" xfId="22409"/>
    <cellStyle name="SAPBEXstdItemX 35" xfId="4412"/>
    <cellStyle name="SAPBEXstdItemX 35 2" xfId="6950"/>
    <cellStyle name="SAPBEXstdItemX 35 3" xfId="10041"/>
    <cellStyle name="SAPBEXstdItemX 35 4" xfId="7955"/>
    <cellStyle name="SAPBEXstdItemX 35 5" xfId="13801"/>
    <cellStyle name="SAPBEXstdItemX 35 6" xfId="16014"/>
    <cellStyle name="SAPBEXstdItemX 35 7" xfId="18497"/>
    <cellStyle name="SAPBEXstdItemX 35 8" xfId="20710"/>
    <cellStyle name="SAPBEXstdItemX 35 9" xfId="23060"/>
    <cellStyle name="SAPBEXstdItemX 36" xfId="4455"/>
    <cellStyle name="SAPBEXstdItemX 36 2" xfId="6993"/>
    <cellStyle name="SAPBEXstdItemX 36 3" xfId="9464"/>
    <cellStyle name="SAPBEXstdItemX 36 4" xfId="12165"/>
    <cellStyle name="SAPBEXstdItemX 36 5" xfId="14648"/>
    <cellStyle name="SAPBEXstdItemX 36 6" xfId="15078"/>
    <cellStyle name="SAPBEXstdItemX 36 7" xfId="19344"/>
    <cellStyle name="SAPBEXstdItemX 36 8" xfId="19774"/>
    <cellStyle name="SAPBEXstdItemX 36 9" xfId="23839"/>
    <cellStyle name="SAPBEXstdItemX 37" xfId="4234"/>
    <cellStyle name="SAPBEXstdItemX 37 2" xfId="6772"/>
    <cellStyle name="SAPBEXstdItemX 37 3" xfId="8775"/>
    <cellStyle name="SAPBEXstdItemX 37 4" xfId="11711"/>
    <cellStyle name="SAPBEXstdItemX 37 5" xfId="14160"/>
    <cellStyle name="SAPBEXstdItemX 37 6" xfId="16837"/>
    <cellStyle name="SAPBEXstdItemX 37 7" xfId="18856"/>
    <cellStyle name="SAPBEXstdItemX 37 8" xfId="21533"/>
    <cellStyle name="SAPBEXstdItemX 37 9" xfId="23385"/>
    <cellStyle name="SAPBEXstdItemX 38" xfId="4541"/>
    <cellStyle name="SAPBEXstdItemX 38 2" xfId="7079"/>
    <cellStyle name="SAPBEXstdItemX 38 3" xfId="9217"/>
    <cellStyle name="SAPBEXstdItemX 38 4" xfId="10822"/>
    <cellStyle name="SAPBEXstdItemX 38 5" xfId="13185"/>
    <cellStyle name="SAPBEXstdItemX 38 6" xfId="15197"/>
    <cellStyle name="SAPBEXstdItemX 38 7" xfId="17881"/>
    <cellStyle name="SAPBEXstdItemX 38 8" xfId="19893"/>
    <cellStyle name="SAPBEXstdItemX 38 9" xfId="22493"/>
    <cellStyle name="SAPBEXstdItemX 39" xfId="4584"/>
    <cellStyle name="SAPBEXstdItemX 39 2" xfId="7122"/>
    <cellStyle name="SAPBEXstdItemX 39 3" xfId="8783"/>
    <cellStyle name="SAPBEXstdItemX 39 4" xfId="11939"/>
    <cellStyle name="SAPBEXstdItemX 39 5" xfId="14412"/>
    <cellStyle name="SAPBEXstdItemX 39 6" xfId="15651"/>
    <cellStyle name="SAPBEXstdItemX 39 7" xfId="19108"/>
    <cellStyle name="SAPBEXstdItemX 39 8" xfId="20347"/>
    <cellStyle name="SAPBEXstdItemX 39 9" xfId="23614"/>
    <cellStyle name="SAPBEXstdItemX 4" xfId="3186"/>
    <cellStyle name="SAPBEXstdItemX 4 2" xfId="5724"/>
    <cellStyle name="SAPBEXstdItemX 4 3" xfId="5466"/>
    <cellStyle name="SAPBEXstdItemX 4 4" xfId="10650"/>
    <cellStyle name="SAPBEXstdItemX 4 5" xfId="12999"/>
    <cellStyle name="SAPBEXstdItemX 4 6" xfId="15760"/>
    <cellStyle name="SAPBEXstdItemX 4 7" xfId="17695"/>
    <cellStyle name="SAPBEXstdItemX 4 8" xfId="20456"/>
    <cellStyle name="SAPBEXstdItemX 4 9" xfId="22323"/>
    <cellStyle name="SAPBEXstdItemX 40" xfId="4627"/>
    <cellStyle name="SAPBEXstdItemX 40 2" xfId="7165"/>
    <cellStyle name="SAPBEXstdItemX 40 3" xfId="8619"/>
    <cellStyle name="SAPBEXstdItemX 40 4" xfId="11171"/>
    <cellStyle name="SAPBEXstdItemX 40 5" xfId="13567"/>
    <cellStyle name="SAPBEXstdItemX 40 6" xfId="15013"/>
    <cellStyle name="SAPBEXstdItemX 40 7" xfId="18263"/>
    <cellStyle name="SAPBEXstdItemX 40 8" xfId="19709"/>
    <cellStyle name="SAPBEXstdItemX 40 9" xfId="22844"/>
    <cellStyle name="SAPBEXstdItemX 41" xfId="4670"/>
    <cellStyle name="SAPBEXstdItemX 41 2" xfId="7208"/>
    <cellStyle name="SAPBEXstdItemX 41 3" xfId="5501"/>
    <cellStyle name="SAPBEXstdItemX 41 4" xfId="11536"/>
    <cellStyle name="SAPBEXstdItemX 41 5" xfId="13968"/>
    <cellStyle name="SAPBEXstdItemX 41 6" xfId="16971"/>
    <cellStyle name="SAPBEXstdItemX 41 7" xfId="18664"/>
    <cellStyle name="SAPBEXstdItemX 41 8" xfId="21667"/>
    <cellStyle name="SAPBEXstdItemX 41 9" xfId="23210"/>
    <cellStyle name="SAPBEXstdItemX 42" xfId="4712"/>
    <cellStyle name="SAPBEXstdItemX 42 2" xfId="7250"/>
    <cellStyle name="SAPBEXstdItemX 42 3" xfId="9810"/>
    <cellStyle name="SAPBEXstdItemX 42 4" xfId="12012"/>
    <cellStyle name="SAPBEXstdItemX 42 5" xfId="14492"/>
    <cellStyle name="SAPBEXstdItemX 42 6" xfId="16987"/>
    <cellStyle name="SAPBEXstdItemX 42 7" xfId="19188"/>
    <cellStyle name="SAPBEXstdItemX 42 8" xfId="21683"/>
    <cellStyle name="SAPBEXstdItemX 42 9" xfId="23687"/>
    <cellStyle name="SAPBEXstdItemX 43" xfId="4755"/>
    <cellStyle name="SAPBEXstdItemX 43 2" xfId="7293"/>
    <cellStyle name="SAPBEXstdItemX 43 3" xfId="8880"/>
    <cellStyle name="SAPBEXstdItemX 43 4" xfId="11698"/>
    <cellStyle name="SAPBEXstdItemX 43 5" xfId="14147"/>
    <cellStyle name="SAPBEXstdItemX 43 6" xfId="15349"/>
    <cellStyle name="SAPBEXstdItemX 43 7" xfId="18843"/>
    <cellStyle name="SAPBEXstdItemX 43 8" xfId="20045"/>
    <cellStyle name="SAPBEXstdItemX 43 9" xfId="23372"/>
    <cellStyle name="SAPBEXstdItemX 44" xfId="4763"/>
    <cellStyle name="SAPBEXstdItemX 44 2" xfId="7301"/>
    <cellStyle name="SAPBEXstdItemX 44 3" xfId="10190"/>
    <cellStyle name="SAPBEXstdItemX 44 4" xfId="10656"/>
    <cellStyle name="SAPBEXstdItemX 44 5" xfId="13005"/>
    <cellStyle name="SAPBEXstdItemX 44 6" xfId="16732"/>
    <cellStyle name="SAPBEXstdItemX 44 7" xfId="17701"/>
    <cellStyle name="SAPBEXstdItemX 44 8" xfId="21428"/>
    <cellStyle name="SAPBEXstdItemX 44 9" xfId="22329"/>
    <cellStyle name="SAPBEXstdItemX 45" xfId="4817"/>
    <cellStyle name="SAPBEXstdItemX 45 2" xfId="7355"/>
    <cellStyle name="SAPBEXstdItemX 45 3" xfId="10034"/>
    <cellStyle name="SAPBEXstdItemX 45 4" xfId="10484"/>
    <cellStyle name="SAPBEXstdItemX 45 5" xfId="12818"/>
    <cellStyle name="SAPBEXstdItemX 45 6" xfId="16497"/>
    <cellStyle name="SAPBEXstdItemX 45 7" xfId="17514"/>
    <cellStyle name="SAPBEXstdItemX 45 8" xfId="21193"/>
    <cellStyle name="SAPBEXstdItemX 45 9" xfId="22154"/>
    <cellStyle name="SAPBEXstdItemX 46" xfId="4860"/>
    <cellStyle name="SAPBEXstdItemX 46 2" xfId="7398"/>
    <cellStyle name="SAPBEXstdItemX 46 3" xfId="8366"/>
    <cellStyle name="SAPBEXstdItemX 46 4" xfId="10891"/>
    <cellStyle name="SAPBEXstdItemX 46 5" xfId="13259"/>
    <cellStyle name="SAPBEXstdItemX 46 6" xfId="16541"/>
    <cellStyle name="SAPBEXstdItemX 46 7" xfId="17955"/>
    <cellStyle name="SAPBEXstdItemX 46 8" xfId="21237"/>
    <cellStyle name="SAPBEXstdItemX 46 9" xfId="22562"/>
    <cellStyle name="SAPBEXstdItemX 47" xfId="4752"/>
    <cellStyle name="SAPBEXstdItemX 47 2" xfId="7290"/>
    <cellStyle name="SAPBEXstdItemX 47 3" xfId="9119"/>
    <cellStyle name="SAPBEXstdItemX 47 4" xfId="11515"/>
    <cellStyle name="SAPBEXstdItemX 47 5" xfId="13943"/>
    <cellStyle name="SAPBEXstdItemX 47 6" xfId="15298"/>
    <cellStyle name="SAPBEXstdItemX 47 7" xfId="18639"/>
    <cellStyle name="SAPBEXstdItemX 47 8" xfId="19994"/>
    <cellStyle name="SAPBEXstdItemX 47 9" xfId="23189"/>
    <cellStyle name="SAPBEXstdItemX 48" xfId="4940"/>
    <cellStyle name="SAPBEXstdItemX 48 2" xfId="7478"/>
    <cellStyle name="SAPBEXstdItemX 48 3" xfId="9711"/>
    <cellStyle name="SAPBEXstdItemX 48 4" xfId="11196"/>
    <cellStyle name="SAPBEXstdItemX 48 5" xfId="13597"/>
    <cellStyle name="SAPBEXstdItemX 48 6" xfId="15735"/>
    <cellStyle name="SAPBEXstdItemX 48 7" xfId="18293"/>
    <cellStyle name="SAPBEXstdItemX 48 8" xfId="20431"/>
    <cellStyle name="SAPBEXstdItemX 48 9" xfId="22871"/>
    <cellStyle name="SAPBEXstdItemX 49" xfId="4978"/>
    <cellStyle name="SAPBEXstdItemX 49 2" xfId="7516"/>
    <cellStyle name="SAPBEXstdItemX 49 3" xfId="8134"/>
    <cellStyle name="SAPBEXstdItemX 49 4" xfId="12281"/>
    <cellStyle name="SAPBEXstdItemX 49 5" xfId="13682"/>
    <cellStyle name="SAPBEXstdItemX 49 6" xfId="15392"/>
    <cellStyle name="SAPBEXstdItemX 49 7" xfId="18378"/>
    <cellStyle name="SAPBEXstdItemX 49 8" xfId="20088"/>
    <cellStyle name="SAPBEXstdItemX 49 9" xfId="22950"/>
    <cellStyle name="SAPBEXstdItemX 5" xfId="3229"/>
    <cellStyle name="SAPBEXstdItemX 5 2" xfId="5767"/>
    <cellStyle name="SAPBEXstdItemX 5 3" xfId="8425"/>
    <cellStyle name="SAPBEXstdItemX 5 4" xfId="11212"/>
    <cellStyle name="SAPBEXstdItemX 5 5" xfId="13614"/>
    <cellStyle name="SAPBEXstdItemX 5 6" xfId="15810"/>
    <cellStyle name="SAPBEXstdItemX 5 7" xfId="18310"/>
    <cellStyle name="SAPBEXstdItemX 5 8" xfId="20506"/>
    <cellStyle name="SAPBEXstdItemX 5 9" xfId="22887"/>
    <cellStyle name="SAPBEXstdItemX 50" xfId="5016"/>
    <cellStyle name="SAPBEXstdItemX 50 2" xfId="7554"/>
    <cellStyle name="SAPBEXstdItemX 50 3" xfId="8611"/>
    <cellStyle name="SAPBEXstdItemX 50 4" xfId="9409"/>
    <cellStyle name="SAPBEXstdItemX 50 5" xfId="12463"/>
    <cellStyle name="SAPBEXstdItemX 50 6" xfId="16709"/>
    <cellStyle name="SAPBEXstdItemX 50 7" xfId="17159"/>
    <cellStyle name="SAPBEXstdItemX 50 8" xfId="21405"/>
    <cellStyle name="SAPBEXstdItemX 50 9" xfId="21840"/>
    <cellStyle name="SAPBEXstdItemX 51" xfId="5053"/>
    <cellStyle name="SAPBEXstdItemX 51 2" xfId="7591"/>
    <cellStyle name="SAPBEXstdItemX 51 3" xfId="9538"/>
    <cellStyle name="SAPBEXstdItemX 51 4" xfId="11765"/>
    <cellStyle name="SAPBEXstdItemX 51 5" xfId="14217"/>
    <cellStyle name="SAPBEXstdItemX 51 6" xfId="15157"/>
    <cellStyle name="SAPBEXstdItemX 51 7" xfId="18913"/>
    <cellStyle name="SAPBEXstdItemX 51 8" xfId="19853"/>
    <cellStyle name="SAPBEXstdItemX 51 9" xfId="23439"/>
    <cellStyle name="SAPBEXstdItemX 52" xfId="5083"/>
    <cellStyle name="SAPBEXstdItemX 52 2" xfId="7621"/>
    <cellStyle name="SAPBEXstdItemX 52 3" xfId="9327"/>
    <cellStyle name="SAPBEXstdItemX 52 4" xfId="10731"/>
    <cellStyle name="SAPBEXstdItemX 52 5" xfId="13086"/>
    <cellStyle name="SAPBEXstdItemX 52 6" xfId="15598"/>
    <cellStyle name="SAPBEXstdItemX 52 7" xfId="17782"/>
    <cellStyle name="SAPBEXstdItemX 52 8" xfId="20294"/>
    <cellStyle name="SAPBEXstdItemX 52 9" xfId="22404"/>
    <cellStyle name="SAPBEXstdItemX 53" xfId="5109"/>
    <cellStyle name="SAPBEXstdItemX 53 2" xfId="7647"/>
    <cellStyle name="SAPBEXstdItemX 53 3" xfId="9560"/>
    <cellStyle name="SAPBEXstdItemX 53 4" xfId="11854"/>
    <cellStyle name="SAPBEXstdItemX 53 5" xfId="14316"/>
    <cellStyle name="SAPBEXstdItemX 53 6" xfId="15790"/>
    <cellStyle name="SAPBEXstdItemX 53 7" xfId="19012"/>
    <cellStyle name="SAPBEXstdItemX 53 8" xfId="20486"/>
    <cellStyle name="SAPBEXstdItemX 53 9" xfId="23530"/>
    <cellStyle name="SAPBEXstdItemX 54" xfId="5157"/>
    <cellStyle name="SAPBEXstdItemX 54 2" xfId="7695"/>
    <cellStyle name="SAPBEXstdItemX 54 3" xfId="8009"/>
    <cellStyle name="SAPBEXstdItemX 54 4" xfId="11828"/>
    <cellStyle name="SAPBEXstdItemX 54 5" xfId="14286"/>
    <cellStyle name="SAPBEXstdItemX 54 6" xfId="15395"/>
    <cellStyle name="SAPBEXstdItemX 54 7" xfId="18982"/>
    <cellStyle name="SAPBEXstdItemX 54 8" xfId="20091"/>
    <cellStyle name="SAPBEXstdItemX 54 9" xfId="23503"/>
    <cellStyle name="SAPBEXstdItemX 55" xfId="5226"/>
    <cellStyle name="SAPBEXstdItemX 55 2" xfId="7765"/>
    <cellStyle name="SAPBEXstdItemX 55 3" xfId="9791"/>
    <cellStyle name="SAPBEXstdItemX 55 4" xfId="10865"/>
    <cellStyle name="SAPBEXstdItemX 55 5" xfId="13230"/>
    <cellStyle name="SAPBEXstdItemX 55 6" xfId="16402"/>
    <cellStyle name="SAPBEXstdItemX 55 7" xfId="17926"/>
    <cellStyle name="SAPBEXstdItemX 55 8" xfId="21098"/>
    <cellStyle name="SAPBEXstdItemX 55 9" xfId="22536"/>
    <cellStyle name="SAPBEXstdItemX 56" xfId="5264"/>
    <cellStyle name="SAPBEXstdItemX 56 2" xfId="8804"/>
    <cellStyle name="SAPBEXstdItemX 56 3" xfId="9995"/>
    <cellStyle name="SAPBEXstdItemX 56 4" xfId="12328"/>
    <cellStyle name="SAPBEXstdItemX 56 5" xfId="16309"/>
    <cellStyle name="SAPBEXstdItemX 56 6" xfId="17024"/>
    <cellStyle name="SAPBEXstdItemX 56 7" xfId="21005"/>
    <cellStyle name="SAPBEXstdItemX 56 8" xfId="21718"/>
    <cellStyle name="SAPBEXstdItemX 57" xfId="9613"/>
    <cellStyle name="SAPBEXstdItemX 58" xfId="10573"/>
    <cellStyle name="SAPBEXstdItemX 59" xfId="12919"/>
    <cellStyle name="SAPBEXstdItemX 6" xfId="3272"/>
    <cellStyle name="SAPBEXstdItemX 6 2" xfId="5810"/>
    <cellStyle name="SAPBEXstdItemX 6 3" xfId="9701"/>
    <cellStyle name="SAPBEXstdItemX 6 4" xfId="11605"/>
    <cellStyle name="SAPBEXstdItemX 6 5" xfId="14043"/>
    <cellStyle name="SAPBEXstdItemX 6 6" xfId="16323"/>
    <cellStyle name="SAPBEXstdItemX 6 7" xfId="18739"/>
    <cellStyle name="SAPBEXstdItemX 6 8" xfId="21019"/>
    <cellStyle name="SAPBEXstdItemX 6 9" xfId="23279"/>
    <cellStyle name="SAPBEXstdItemX 60" xfId="15492"/>
    <cellStyle name="SAPBEXstdItemX 61" xfId="17615"/>
    <cellStyle name="SAPBEXstdItemX 62" xfId="20188"/>
    <cellStyle name="SAPBEXstdItemX 63" xfId="22245"/>
    <cellStyle name="SAPBEXstdItemX 64" xfId="25942"/>
    <cellStyle name="SAPBEXstdItemX 7" xfId="3315"/>
    <cellStyle name="SAPBEXstdItemX 7 2" xfId="5853"/>
    <cellStyle name="SAPBEXstdItemX 7 3" xfId="9692"/>
    <cellStyle name="SAPBEXstdItemX 7 4" xfId="10805"/>
    <cellStyle name="SAPBEXstdItemX 7 5" xfId="13165"/>
    <cellStyle name="SAPBEXstdItemX 7 6" xfId="14964"/>
    <cellStyle name="SAPBEXstdItemX 7 7" xfId="17861"/>
    <cellStyle name="SAPBEXstdItemX 7 8" xfId="19660"/>
    <cellStyle name="SAPBEXstdItemX 7 9" xfId="22476"/>
    <cellStyle name="SAPBEXstdItemX 8" xfId="3358"/>
    <cellStyle name="SAPBEXstdItemX 8 2" xfId="5896"/>
    <cellStyle name="SAPBEXstdItemX 8 3" xfId="8563"/>
    <cellStyle name="SAPBEXstdItemX 8 4" xfId="11634"/>
    <cellStyle name="SAPBEXstdItemX 8 5" xfId="14077"/>
    <cellStyle name="SAPBEXstdItemX 8 6" xfId="16997"/>
    <cellStyle name="SAPBEXstdItemX 8 7" xfId="18773"/>
    <cellStyle name="SAPBEXstdItemX 8 8" xfId="21693"/>
    <cellStyle name="SAPBEXstdItemX 8 9" xfId="23309"/>
    <cellStyle name="SAPBEXstdItemX 9" xfId="3401"/>
    <cellStyle name="SAPBEXstdItemX 9 2" xfId="5939"/>
    <cellStyle name="SAPBEXstdItemX 9 3" xfId="8717"/>
    <cellStyle name="SAPBEXstdItemX 9 4" xfId="12031"/>
    <cellStyle name="SAPBEXstdItemX 9 5" xfId="14512"/>
    <cellStyle name="SAPBEXstdItemX 9 6" xfId="16982"/>
    <cellStyle name="SAPBEXstdItemX 9 7" xfId="19208"/>
    <cellStyle name="SAPBEXstdItemX 9 8" xfId="21678"/>
    <cellStyle name="SAPBEXstdItemX 9 9" xfId="23706"/>
    <cellStyle name="SAPBEXtitle" xfId="2979"/>
    <cellStyle name="SAPBEXtitle 10" xfId="3445"/>
    <cellStyle name="SAPBEXtitle 10 2" xfId="5983"/>
    <cellStyle name="SAPBEXtitle 10 3" xfId="8926"/>
    <cellStyle name="SAPBEXtitle 10 4" xfId="11031"/>
    <cellStyle name="SAPBEXtitle 10 5" xfId="13413"/>
    <cellStyle name="SAPBEXtitle 10 6" xfId="15161"/>
    <cellStyle name="SAPBEXtitle 10 7" xfId="18109"/>
    <cellStyle name="SAPBEXtitle 10 8" xfId="19857"/>
    <cellStyle name="SAPBEXtitle 10 9" xfId="22704"/>
    <cellStyle name="SAPBEXtitle 11" xfId="3299"/>
    <cellStyle name="SAPBEXtitle 11 2" xfId="5837"/>
    <cellStyle name="SAPBEXtitle 11 3" xfId="10221"/>
    <cellStyle name="SAPBEXtitle 11 4" xfId="11135"/>
    <cellStyle name="SAPBEXtitle 11 5" xfId="13531"/>
    <cellStyle name="SAPBEXtitle 11 6" xfId="14977"/>
    <cellStyle name="SAPBEXtitle 11 7" xfId="18227"/>
    <cellStyle name="SAPBEXtitle 11 8" xfId="19673"/>
    <cellStyle name="SAPBEXtitle 11 9" xfId="22808"/>
    <cellStyle name="SAPBEXtitle 12" xfId="3531"/>
    <cellStyle name="SAPBEXtitle 12 2" xfId="6069"/>
    <cellStyle name="SAPBEXtitle 12 3" xfId="5526"/>
    <cellStyle name="SAPBEXtitle 12 4" xfId="11901"/>
    <cellStyle name="SAPBEXtitle 12 5" xfId="14373"/>
    <cellStyle name="SAPBEXtitle 12 6" xfId="15246"/>
    <cellStyle name="SAPBEXtitle 12 7" xfId="19069"/>
    <cellStyle name="SAPBEXtitle 12 8" xfId="19942"/>
    <cellStyle name="SAPBEXtitle 12 9" xfId="23576"/>
    <cellStyle name="SAPBEXtitle 13" xfId="3574"/>
    <cellStyle name="SAPBEXtitle 13 2" xfId="6112"/>
    <cellStyle name="SAPBEXtitle 13 3" xfId="9663"/>
    <cellStyle name="SAPBEXtitle 13 4" xfId="10419"/>
    <cellStyle name="SAPBEXtitle 13 5" xfId="12744"/>
    <cellStyle name="SAPBEXtitle 13 6" xfId="16281"/>
    <cellStyle name="SAPBEXtitle 13 7" xfId="17440"/>
    <cellStyle name="SAPBEXtitle 13 8" xfId="20977"/>
    <cellStyle name="SAPBEXtitle 13 9" xfId="22090"/>
    <cellStyle name="SAPBEXtitle 14" xfId="3467"/>
    <cellStyle name="SAPBEXtitle 14 2" xfId="6005"/>
    <cellStyle name="SAPBEXtitle 14 3" xfId="5536"/>
    <cellStyle name="SAPBEXtitle 14 4" xfId="10779"/>
    <cellStyle name="SAPBEXtitle 14 5" xfId="12848"/>
    <cellStyle name="SAPBEXtitle 14 6" xfId="15846"/>
    <cellStyle name="SAPBEXtitle 14 7" xfId="17544"/>
    <cellStyle name="SAPBEXtitle 14 8" xfId="20542"/>
    <cellStyle name="SAPBEXtitle 14 9" xfId="22179"/>
    <cellStyle name="SAPBEXtitle 15" xfId="3480"/>
    <cellStyle name="SAPBEXtitle 15 2" xfId="6018"/>
    <cellStyle name="SAPBEXtitle 15 3" xfId="7778"/>
    <cellStyle name="SAPBEXtitle 15 4" xfId="11635"/>
    <cellStyle name="SAPBEXtitle 15 5" xfId="14079"/>
    <cellStyle name="SAPBEXtitle 15 6" xfId="16816"/>
    <cellStyle name="SAPBEXtitle 15 7" xfId="18775"/>
    <cellStyle name="SAPBEXtitle 15 8" xfId="21512"/>
    <cellStyle name="SAPBEXtitle 15 9" xfId="23310"/>
    <cellStyle name="SAPBEXtitle 16" xfId="3643"/>
    <cellStyle name="SAPBEXtitle 16 2" xfId="6181"/>
    <cellStyle name="SAPBEXtitle 16 3" xfId="8333"/>
    <cellStyle name="SAPBEXtitle 16 4" xfId="10133"/>
    <cellStyle name="SAPBEXtitle 16 5" xfId="12960"/>
    <cellStyle name="SAPBEXtitle 16 6" xfId="16889"/>
    <cellStyle name="SAPBEXtitle 16 7" xfId="17656"/>
    <cellStyle name="SAPBEXtitle 16 8" xfId="21585"/>
    <cellStyle name="SAPBEXtitle 16 9" xfId="22285"/>
    <cellStyle name="SAPBEXtitle 17" xfId="3686"/>
    <cellStyle name="SAPBEXtitle 17 2" xfId="6224"/>
    <cellStyle name="SAPBEXtitle 17 3" xfId="9076"/>
    <cellStyle name="SAPBEXtitle 17 4" xfId="11449"/>
    <cellStyle name="SAPBEXtitle 17 5" xfId="13868"/>
    <cellStyle name="SAPBEXtitle 17 6" xfId="15087"/>
    <cellStyle name="SAPBEXtitle 17 7" xfId="18564"/>
    <cellStyle name="SAPBEXtitle 17 8" xfId="19783"/>
    <cellStyle name="SAPBEXtitle 17 9" xfId="23124"/>
    <cellStyle name="SAPBEXtitle 18" xfId="3491"/>
    <cellStyle name="SAPBEXtitle 18 2" xfId="6029"/>
    <cellStyle name="SAPBEXtitle 18 3" xfId="9033"/>
    <cellStyle name="SAPBEXtitle 18 4" xfId="11398"/>
    <cellStyle name="SAPBEXtitle 18 5" xfId="13813"/>
    <cellStyle name="SAPBEXtitle 18 6" xfId="15311"/>
    <cellStyle name="SAPBEXtitle 18 7" xfId="18509"/>
    <cellStyle name="SAPBEXtitle 18 8" xfId="20007"/>
    <cellStyle name="SAPBEXtitle 18 9" xfId="23072"/>
    <cellStyle name="SAPBEXtitle 19" xfId="3748"/>
    <cellStyle name="SAPBEXtitle 19 2" xfId="6286"/>
    <cellStyle name="SAPBEXtitle 19 3" xfId="8149"/>
    <cellStyle name="SAPBEXtitle 19 4" xfId="10901"/>
    <cellStyle name="SAPBEXtitle 19 5" xfId="13270"/>
    <cellStyle name="SAPBEXtitle 19 6" xfId="15347"/>
    <cellStyle name="SAPBEXtitle 19 7" xfId="17966"/>
    <cellStyle name="SAPBEXtitle 19 8" xfId="20043"/>
    <cellStyle name="SAPBEXtitle 19 9" xfId="22572"/>
    <cellStyle name="SAPBEXtitle 2" xfId="3098"/>
    <cellStyle name="SAPBEXtitle 2 2" xfId="5636"/>
    <cellStyle name="SAPBEXtitle 2 3" xfId="8550"/>
    <cellStyle name="SAPBEXtitle 2 4" xfId="10565"/>
    <cellStyle name="SAPBEXtitle 2 5" xfId="12910"/>
    <cellStyle name="SAPBEXtitle 2 6" xfId="16444"/>
    <cellStyle name="SAPBEXtitle 2 7" xfId="17606"/>
    <cellStyle name="SAPBEXtitle 2 8" xfId="21140"/>
    <cellStyle name="SAPBEXtitle 2 9" xfId="22237"/>
    <cellStyle name="SAPBEXtitle 20" xfId="3615"/>
    <cellStyle name="SAPBEXtitle 20 2" xfId="6153"/>
    <cellStyle name="SAPBEXtitle 20 3" xfId="10103"/>
    <cellStyle name="SAPBEXtitle 20 4" xfId="11552"/>
    <cellStyle name="SAPBEXtitle 20 5" xfId="13987"/>
    <cellStyle name="SAPBEXtitle 20 6" xfId="15568"/>
    <cellStyle name="SAPBEXtitle 20 7" xfId="18683"/>
    <cellStyle name="SAPBEXtitle 20 8" xfId="20264"/>
    <cellStyle name="SAPBEXtitle 20 9" xfId="23226"/>
    <cellStyle name="SAPBEXtitle 21" xfId="3810"/>
    <cellStyle name="SAPBEXtitle 21 2" xfId="6348"/>
    <cellStyle name="SAPBEXtitle 21 3" xfId="8220"/>
    <cellStyle name="SAPBEXtitle 21 4" xfId="11042"/>
    <cellStyle name="SAPBEXtitle 21 5" xfId="13426"/>
    <cellStyle name="SAPBEXtitle 21 6" xfId="15552"/>
    <cellStyle name="SAPBEXtitle 21 7" xfId="18122"/>
    <cellStyle name="SAPBEXtitle 21 8" xfId="20248"/>
    <cellStyle name="SAPBEXtitle 21 9" xfId="22715"/>
    <cellStyle name="SAPBEXtitle 22" xfId="3794"/>
    <cellStyle name="SAPBEXtitle 22 2" xfId="6332"/>
    <cellStyle name="SAPBEXtitle 22 3" xfId="9239"/>
    <cellStyle name="SAPBEXtitle 22 4" xfId="11153"/>
    <cellStyle name="SAPBEXtitle 22 5" xfId="13549"/>
    <cellStyle name="SAPBEXtitle 22 6" xfId="15821"/>
    <cellStyle name="SAPBEXtitle 22 7" xfId="18245"/>
    <cellStyle name="SAPBEXtitle 22 8" xfId="20517"/>
    <cellStyle name="SAPBEXtitle 22 9" xfId="22826"/>
    <cellStyle name="SAPBEXtitle 23" xfId="3860"/>
    <cellStyle name="SAPBEXtitle 23 2" xfId="6398"/>
    <cellStyle name="SAPBEXtitle 23 3" xfId="9740"/>
    <cellStyle name="SAPBEXtitle 23 4" xfId="11895"/>
    <cellStyle name="SAPBEXtitle 23 5" xfId="14364"/>
    <cellStyle name="SAPBEXtitle 23 6" xfId="14341"/>
    <cellStyle name="SAPBEXtitle 23 7" xfId="19060"/>
    <cellStyle name="SAPBEXtitle 23 8" xfId="19037"/>
    <cellStyle name="SAPBEXtitle 23 9" xfId="23570"/>
    <cellStyle name="SAPBEXtitle 24" xfId="3745"/>
    <cellStyle name="SAPBEXtitle 24 2" xfId="6283"/>
    <cellStyle name="SAPBEXtitle 24 3" xfId="8959"/>
    <cellStyle name="SAPBEXtitle 24 4" xfId="11198"/>
    <cellStyle name="SAPBEXtitle 24 5" xfId="13599"/>
    <cellStyle name="SAPBEXtitle 24 6" xfId="15118"/>
    <cellStyle name="SAPBEXtitle 24 7" xfId="18295"/>
    <cellStyle name="SAPBEXtitle 24 8" xfId="19814"/>
    <cellStyle name="SAPBEXtitle 24 9" xfId="22873"/>
    <cellStyle name="SAPBEXtitle 25" xfId="3922"/>
    <cellStyle name="SAPBEXtitle 25 2" xfId="6460"/>
    <cellStyle name="SAPBEXtitle 25 3" xfId="7980"/>
    <cellStyle name="SAPBEXtitle 25 4" xfId="11630"/>
    <cellStyle name="SAPBEXtitle 25 5" xfId="14073"/>
    <cellStyle name="SAPBEXtitle 25 6" xfId="16924"/>
    <cellStyle name="SAPBEXtitle 25 7" xfId="18769"/>
    <cellStyle name="SAPBEXtitle 25 8" xfId="21620"/>
    <cellStyle name="SAPBEXtitle 25 9" xfId="23305"/>
    <cellStyle name="SAPBEXtitle 26" xfId="3965"/>
    <cellStyle name="SAPBEXtitle 26 2" xfId="6503"/>
    <cellStyle name="SAPBEXtitle 26 3" xfId="9385"/>
    <cellStyle name="SAPBEXtitle 26 4" xfId="12266"/>
    <cellStyle name="SAPBEXtitle 26 5" xfId="13019"/>
    <cellStyle name="SAPBEXtitle 26 6" xfId="15714"/>
    <cellStyle name="SAPBEXtitle 26 7" xfId="17715"/>
    <cellStyle name="SAPBEXtitle 26 8" xfId="20410"/>
    <cellStyle name="SAPBEXtitle 26 9" xfId="22343"/>
    <cellStyle name="SAPBEXtitle 27" xfId="4008"/>
    <cellStyle name="SAPBEXtitle 27 2" xfId="6546"/>
    <cellStyle name="SAPBEXtitle 27 3" xfId="8448"/>
    <cellStyle name="SAPBEXtitle 27 4" xfId="10756"/>
    <cellStyle name="SAPBEXtitle 27 5" xfId="13111"/>
    <cellStyle name="SAPBEXtitle 27 6" xfId="16587"/>
    <cellStyle name="SAPBEXtitle 27 7" xfId="17807"/>
    <cellStyle name="SAPBEXtitle 27 8" xfId="21283"/>
    <cellStyle name="SAPBEXtitle 27 9" xfId="22428"/>
    <cellStyle name="SAPBEXtitle 28" xfId="3727"/>
    <cellStyle name="SAPBEXtitle 28 2" xfId="6265"/>
    <cellStyle name="SAPBEXtitle 28 3" xfId="9496"/>
    <cellStyle name="SAPBEXtitle 28 4" xfId="11036"/>
    <cellStyle name="SAPBEXtitle 28 5" xfId="13419"/>
    <cellStyle name="SAPBEXtitle 28 6" xfId="13525"/>
    <cellStyle name="SAPBEXtitle 28 7" xfId="18115"/>
    <cellStyle name="SAPBEXtitle 28 8" xfId="18221"/>
    <cellStyle name="SAPBEXtitle 28 9" xfId="22709"/>
    <cellStyle name="SAPBEXtitle 29" xfId="3996"/>
    <cellStyle name="SAPBEXtitle 29 2" xfId="6534"/>
    <cellStyle name="SAPBEXtitle 29 3" xfId="9856"/>
    <cellStyle name="SAPBEXtitle 29 4" xfId="12229"/>
    <cellStyle name="SAPBEXtitle 29 5" xfId="14066"/>
    <cellStyle name="SAPBEXtitle 29 6" xfId="15427"/>
    <cellStyle name="SAPBEXtitle 29 7" xfId="18762"/>
    <cellStyle name="SAPBEXtitle 29 8" xfId="20123"/>
    <cellStyle name="SAPBEXtitle 29 9" xfId="23299"/>
    <cellStyle name="SAPBEXtitle 3" xfId="3144"/>
    <cellStyle name="SAPBEXtitle 3 2" xfId="5682"/>
    <cellStyle name="SAPBEXtitle 3 3" xfId="8873"/>
    <cellStyle name="SAPBEXtitle 3 4" xfId="11281"/>
    <cellStyle name="SAPBEXtitle 3 5" xfId="13687"/>
    <cellStyle name="SAPBEXtitle 3 6" xfId="15763"/>
    <cellStyle name="SAPBEXtitle 3 7" xfId="18383"/>
    <cellStyle name="SAPBEXtitle 3 8" xfId="20459"/>
    <cellStyle name="SAPBEXtitle 3 9" xfId="22955"/>
    <cellStyle name="SAPBEXtitle 30" xfId="4113"/>
    <cellStyle name="SAPBEXtitle 30 2" xfId="6651"/>
    <cellStyle name="SAPBEXtitle 30 3" xfId="10072"/>
    <cellStyle name="SAPBEXtitle 30 4" xfId="10580"/>
    <cellStyle name="SAPBEXtitle 30 5" xfId="12926"/>
    <cellStyle name="SAPBEXtitle 30 6" xfId="16435"/>
    <cellStyle name="SAPBEXtitle 30 7" xfId="17622"/>
    <cellStyle name="SAPBEXtitle 30 8" xfId="21131"/>
    <cellStyle name="SAPBEXtitle 30 9" xfId="22252"/>
    <cellStyle name="SAPBEXtitle 31" xfId="4156"/>
    <cellStyle name="SAPBEXtitle 31 2" xfId="6694"/>
    <cellStyle name="SAPBEXtitle 31 3" xfId="9540"/>
    <cellStyle name="SAPBEXtitle 31 4" xfId="10996"/>
    <cellStyle name="SAPBEXtitle 31 5" xfId="13370"/>
    <cellStyle name="SAPBEXtitle 31 6" xfId="16076"/>
    <cellStyle name="SAPBEXtitle 31 7" xfId="18066"/>
    <cellStyle name="SAPBEXtitle 31 8" xfId="20772"/>
    <cellStyle name="SAPBEXtitle 31 9" xfId="22669"/>
    <cellStyle name="SAPBEXtitle 32" xfId="4199"/>
    <cellStyle name="SAPBEXtitle 32 2" xfId="6737"/>
    <cellStyle name="SAPBEXtitle 32 3" xfId="10047"/>
    <cellStyle name="SAPBEXtitle 32 4" xfId="10666"/>
    <cellStyle name="SAPBEXtitle 32 5" xfId="12833"/>
    <cellStyle name="SAPBEXtitle 32 6" xfId="15079"/>
    <cellStyle name="SAPBEXtitle 32 7" xfId="17529"/>
    <cellStyle name="SAPBEXtitle 32 8" xfId="19775"/>
    <cellStyle name="SAPBEXtitle 32 9" xfId="22167"/>
    <cellStyle name="SAPBEXtitle 33" xfId="4241"/>
    <cellStyle name="SAPBEXtitle 33 2" xfId="6779"/>
    <cellStyle name="SAPBEXtitle 33 3" xfId="5429"/>
    <cellStyle name="SAPBEXtitle 33 4" xfId="11375"/>
    <cellStyle name="SAPBEXtitle 33 5" xfId="13789"/>
    <cellStyle name="SAPBEXtitle 33 6" xfId="15251"/>
    <cellStyle name="SAPBEXtitle 33 7" xfId="18485"/>
    <cellStyle name="SAPBEXtitle 33 8" xfId="19947"/>
    <cellStyle name="SAPBEXtitle 33 9" xfId="23049"/>
    <cellStyle name="SAPBEXtitle 34" xfId="4284"/>
    <cellStyle name="SAPBEXtitle 34 2" xfId="6822"/>
    <cellStyle name="SAPBEXtitle 34 3" xfId="7900"/>
    <cellStyle name="SAPBEXtitle 34 4" xfId="8427"/>
    <cellStyle name="SAPBEXtitle 34 5" xfId="12517"/>
    <cellStyle name="SAPBEXtitle 34 6" xfId="15515"/>
    <cellStyle name="SAPBEXtitle 34 7" xfId="17213"/>
    <cellStyle name="SAPBEXtitle 34 8" xfId="20211"/>
    <cellStyle name="SAPBEXtitle 34 9" xfId="21884"/>
    <cellStyle name="SAPBEXtitle 35" xfId="4327"/>
    <cellStyle name="SAPBEXtitle 35 2" xfId="6865"/>
    <cellStyle name="SAPBEXtitle 35 3" xfId="8914"/>
    <cellStyle name="SAPBEXtitle 35 4" xfId="11931"/>
    <cellStyle name="SAPBEXtitle 35 5" xfId="14404"/>
    <cellStyle name="SAPBEXtitle 35 6" xfId="12396"/>
    <cellStyle name="SAPBEXtitle 35 7" xfId="19100"/>
    <cellStyle name="SAPBEXtitle 35 8" xfId="17092"/>
    <cellStyle name="SAPBEXtitle 35 9" xfId="23606"/>
    <cellStyle name="SAPBEXtitle 36" xfId="4370"/>
    <cellStyle name="SAPBEXtitle 36 2" xfId="6908"/>
    <cellStyle name="SAPBEXtitle 36 3" xfId="9313"/>
    <cellStyle name="SAPBEXtitle 36 4" xfId="11683"/>
    <cellStyle name="SAPBEXtitle 36 5" xfId="13110"/>
    <cellStyle name="SAPBEXtitle 36 6" xfId="16020"/>
    <cellStyle name="SAPBEXtitle 36 7" xfId="17806"/>
    <cellStyle name="SAPBEXtitle 36 8" xfId="20716"/>
    <cellStyle name="SAPBEXtitle 36 9" xfId="22427"/>
    <cellStyle name="SAPBEXtitle 37" xfId="4413"/>
    <cellStyle name="SAPBEXtitle 37 2" xfId="6951"/>
    <cellStyle name="SAPBEXtitle 37 3" xfId="9926"/>
    <cellStyle name="SAPBEXtitle 37 4" xfId="10873"/>
    <cellStyle name="SAPBEXtitle 37 5" xfId="13239"/>
    <cellStyle name="SAPBEXtitle 37 6" xfId="15844"/>
    <cellStyle name="SAPBEXtitle 37 7" xfId="17935"/>
    <cellStyle name="SAPBEXtitle 37 8" xfId="20540"/>
    <cellStyle name="SAPBEXtitle 37 9" xfId="22544"/>
    <cellStyle name="SAPBEXtitle 38" xfId="4456"/>
    <cellStyle name="SAPBEXtitle 38 2" xfId="6994"/>
    <cellStyle name="SAPBEXtitle 38 3" xfId="8323"/>
    <cellStyle name="SAPBEXtitle 38 4" xfId="10815"/>
    <cellStyle name="SAPBEXtitle 38 5" xfId="13178"/>
    <cellStyle name="SAPBEXtitle 38 6" xfId="15659"/>
    <cellStyle name="SAPBEXtitle 38 7" xfId="17874"/>
    <cellStyle name="SAPBEXtitle 38 8" xfId="20355"/>
    <cellStyle name="SAPBEXtitle 38 9" xfId="22486"/>
    <cellStyle name="SAPBEXtitle 39" xfId="4437"/>
    <cellStyle name="SAPBEXtitle 39 2" xfId="6975"/>
    <cellStyle name="SAPBEXtitle 39 3" xfId="8200"/>
    <cellStyle name="SAPBEXtitle 39 4" xfId="11189"/>
    <cellStyle name="SAPBEXtitle 39 5" xfId="13589"/>
    <cellStyle name="SAPBEXtitle 39 6" xfId="16310"/>
    <cellStyle name="SAPBEXtitle 39 7" xfId="18285"/>
    <cellStyle name="SAPBEXtitle 39 8" xfId="21006"/>
    <cellStyle name="SAPBEXtitle 39 9" xfId="22864"/>
    <cellStyle name="SAPBEXtitle 4" xfId="3187"/>
    <cellStyle name="SAPBEXtitle 4 2" xfId="5725"/>
    <cellStyle name="SAPBEXtitle 4 3" xfId="9790"/>
    <cellStyle name="SAPBEXtitle 4 4" xfId="11362"/>
    <cellStyle name="SAPBEXtitle 4 5" xfId="13775"/>
    <cellStyle name="SAPBEXtitle 4 6" xfId="15190"/>
    <cellStyle name="SAPBEXtitle 4 7" xfId="18471"/>
    <cellStyle name="SAPBEXtitle 4 8" xfId="19886"/>
    <cellStyle name="SAPBEXtitle 4 9" xfId="23036"/>
    <cellStyle name="SAPBEXtitle 40" xfId="4542"/>
    <cellStyle name="SAPBEXtitle 40 2" xfId="7080"/>
    <cellStyle name="SAPBEXtitle 40 3" xfId="9917"/>
    <cellStyle name="SAPBEXtitle 40 4" xfId="12248"/>
    <cellStyle name="SAPBEXtitle 40 5" xfId="12319"/>
    <cellStyle name="SAPBEXtitle 40 6" xfId="15147"/>
    <cellStyle name="SAPBEXtitle 40 7" xfId="17015"/>
    <cellStyle name="SAPBEXtitle 40 8" xfId="19843"/>
    <cellStyle name="SAPBEXtitle 40 9" xfId="21709"/>
    <cellStyle name="SAPBEXtitle 41" xfId="4585"/>
    <cellStyle name="SAPBEXtitle 41 2" xfId="7123"/>
    <cellStyle name="SAPBEXtitle 41 3" xfId="10044"/>
    <cellStyle name="SAPBEXtitle 41 4" xfId="8449"/>
    <cellStyle name="SAPBEXtitle 41 5" xfId="12364"/>
    <cellStyle name="SAPBEXtitle 41 6" xfId="15877"/>
    <cellStyle name="SAPBEXtitle 41 7" xfId="17060"/>
    <cellStyle name="SAPBEXtitle 41 8" xfId="20573"/>
    <cellStyle name="SAPBEXtitle 41 9" xfId="21750"/>
    <cellStyle name="SAPBEXtitle 42" xfId="4628"/>
    <cellStyle name="SAPBEXtitle 42 2" xfId="7166"/>
    <cellStyle name="SAPBEXtitle 42 3" xfId="8021"/>
    <cellStyle name="SAPBEXtitle 42 4" xfId="11481"/>
    <cellStyle name="SAPBEXtitle 42 5" xfId="13906"/>
    <cellStyle name="SAPBEXtitle 42 6" xfId="16835"/>
    <cellStyle name="SAPBEXtitle 42 7" xfId="18602"/>
    <cellStyle name="SAPBEXtitle 42 8" xfId="21531"/>
    <cellStyle name="SAPBEXtitle 42 9" xfId="23156"/>
    <cellStyle name="SAPBEXtitle 43" xfId="4671"/>
    <cellStyle name="SAPBEXtitle 43 2" xfId="7209"/>
    <cellStyle name="SAPBEXtitle 43 3" xfId="8593"/>
    <cellStyle name="SAPBEXtitle 43 4" xfId="11682"/>
    <cellStyle name="SAPBEXtitle 43 5" xfId="14129"/>
    <cellStyle name="SAPBEXtitle 43 6" xfId="16464"/>
    <cellStyle name="SAPBEXtitle 43 7" xfId="18825"/>
    <cellStyle name="SAPBEXtitle 43 8" xfId="21160"/>
    <cellStyle name="SAPBEXtitle 43 9" xfId="23356"/>
    <cellStyle name="SAPBEXtitle 44" xfId="4713"/>
    <cellStyle name="SAPBEXtitle 44 2" xfId="7251"/>
    <cellStyle name="SAPBEXtitle 44 3" xfId="8285"/>
    <cellStyle name="SAPBEXtitle 44 4" xfId="10594"/>
    <cellStyle name="SAPBEXtitle 44 5" xfId="12942"/>
    <cellStyle name="SAPBEXtitle 44 6" xfId="13485"/>
    <cellStyle name="SAPBEXtitle 44 7" xfId="17638"/>
    <cellStyle name="SAPBEXtitle 44 8" xfId="18181"/>
    <cellStyle name="SAPBEXtitle 44 9" xfId="22267"/>
    <cellStyle name="SAPBEXtitle 45" xfId="4756"/>
    <cellStyle name="SAPBEXtitle 45 2" xfId="7294"/>
    <cellStyle name="SAPBEXtitle 45 3" xfId="8049"/>
    <cellStyle name="SAPBEXtitle 45 4" xfId="10494"/>
    <cellStyle name="SAPBEXtitle 45 5" xfId="12829"/>
    <cellStyle name="SAPBEXtitle 45 6" xfId="15335"/>
    <cellStyle name="SAPBEXtitle 45 7" xfId="17525"/>
    <cellStyle name="SAPBEXtitle 45 8" xfId="20031"/>
    <cellStyle name="SAPBEXtitle 45 9" xfId="22164"/>
    <cellStyle name="SAPBEXtitle 46" xfId="4501"/>
    <cellStyle name="SAPBEXtitle 46 2" xfId="7039"/>
    <cellStyle name="SAPBEXtitle 46 3" xfId="9902"/>
    <cellStyle name="SAPBEXtitle 46 4" xfId="11391"/>
    <cellStyle name="SAPBEXtitle 46 5" xfId="13806"/>
    <cellStyle name="SAPBEXtitle 46 6" xfId="16546"/>
    <cellStyle name="SAPBEXtitle 46 7" xfId="18502"/>
    <cellStyle name="SAPBEXtitle 46 8" xfId="21242"/>
    <cellStyle name="SAPBEXtitle 46 9" xfId="23065"/>
    <cellStyle name="SAPBEXtitle 47" xfId="4818"/>
    <cellStyle name="SAPBEXtitle 47 2" xfId="7356"/>
    <cellStyle name="SAPBEXtitle 47 3" xfId="9776"/>
    <cellStyle name="SAPBEXtitle 47 4" xfId="10268"/>
    <cellStyle name="SAPBEXtitle 47 5" xfId="12578"/>
    <cellStyle name="SAPBEXtitle 47 6" xfId="15886"/>
    <cellStyle name="SAPBEXtitle 47 7" xfId="17274"/>
    <cellStyle name="SAPBEXtitle 47 8" xfId="20582"/>
    <cellStyle name="SAPBEXtitle 47 9" xfId="21937"/>
    <cellStyle name="SAPBEXtitle 48" xfId="4861"/>
    <cellStyle name="SAPBEXtitle 48 2" xfId="7399"/>
    <cellStyle name="SAPBEXtitle 48 3" xfId="9589"/>
    <cellStyle name="SAPBEXtitle 48 4" xfId="12110"/>
    <cellStyle name="SAPBEXtitle 48 5" xfId="14592"/>
    <cellStyle name="SAPBEXtitle 48 6" xfId="16558"/>
    <cellStyle name="SAPBEXtitle 48 7" xfId="19288"/>
    <cellStyle name="SAPBEXtitle 48 8" xfId="21254"/>
    <cellStyle name="SAPBEXtitle 48 9" xfId="23784"/>
    <cellStyle name="SAPBEXtitle 49" xfId="4842"/>
    <cellStyle name="SAPBEXtitle 49 2" xfId="7380"/>
    <cellStyle name="SAPBEXtitle 49 3" xfId="9930"/>
    <cellStyle name="SAPBEXtitle 49 4" xfId="12208"/>
    <cellStyle name="SAPBEXtitle 49 5" xfId="14855"/>
    <cellStyle name="SAPBEXtitle 49 6" xfId="16903"/>
    <cellStyle name="SAPBEXtitle 49 7" xfId="19551"/>
    <cellStyle name="SAPBEXtitle 49 8" xfId="21599"/>
    <cellStyle name="SAPBEXtitle 49 9" xfId="24027"/>
    <cellStyle name="SAPBEXtitle 5" xfId="3230"/>
    <cellStyle name="SAPBEXtitle 5 2" xfId="5768"/>
    <cellStyle name="SAPBEXtitle 5 3" xfId="9697"/>
    <cellStyle name="SAPBEXtitle 5 4" xfId="10729"/>
    <cellStyle name="SAPBEXtitle 5 5" xfId="13084"/>
    <cellStyle name="SAPBEXtitle 5 6" xfId="15344"/>
    <cellStyle name="SAPBEXtitle 5 7" xfId="17780"/>
    <cellStyle name="SAPBEXtitle 5 8" xfId="20040"/>
    <cellStyle name="SAPBEXtitle 5 9" xfId="22402"/>
    <cellStyle name="SAPBEXtitle 50" xfId="4941"/>
    <cellStyle name="SAPBEXtitle 50 2" xfId="7479"/>
    <cellStyle name="SAPBEXtitle 50 3" xfId="9188"/>
    <cellStyle name="SAPBEXtitle 50 4" xfId="11787"/>
    <cellStyle name="SAPBEXtitle 50 5" xfId="14010"/>
    <cellStyle name="SAPBEXtitle 50 6" xfId="16238"/>
    <cellStyle name="SAPBEXtitle 50 7" xfId="18706"/>
    <cellStyle name="SAPBEXtitle 50 8" xfId="20934"/>
    <cellStyle name="SAPBEXtitle 50 9" xfId="23247"/>
    <cellStyle name="SAPBEXtitle 51" xfId="4979"/>
    <cellStyle name="SAPBEXtitle 51 2" xfId="7517"/>
    <cellStyle name="SAPBEXtitle 51 3" xfId="9811"/>
    <cellStyle name="SAPBEXtitle 51 4" xfId="11182"/>
    <cellStyle name="SAPBEXtitle 51 5" xfId="13580"/>
    <cellStyle name="SAPBEXtitle 51 6" xfId="16190"/>
    <cellStyle name="SAPBEXtitle 51 7" xfId="18276"/>
    <cellStyle name="SAPBEXtitle 51 8" xfId="20886"/>
    <cellStyle name="SAPBEXtitle 51 9" xfId="22855"/>
    <cellStyle name="SAPBEXtitle 52" xfId="5017"/>
    <cellStyle name="SAPBEXtitle 52 2" xfId="7555"/>
    <cellStyle name="SAPBEXtitle 52 3" xfId="8494"/>
    <cellStyle name="SAPBEXtitle 52 4" xfId="11033"/>
    <cellStyle name="SAPBEXtitle 52 5" xfId="13415"/>
    <cellStyle name="SAPBEXtitle 52 6" xfId="16829"/>
    <cellStyle name="SAPBEXtitle 52 7" xfId="18111"/>
    <cellStyle name="SAPBEXtitle 52 8" xfId="21525"/>
    <cellStyle name="SAPBEXtitle 52 9" xfId="22706"/>
    <cellStyle name="SAPBEXtitle 53" xfId="5054"/>
    <cellStyle name="SAPBEXtitle 53 2" xfId="7592"/>
    <cellStyle name="SAPBEXtitle 53 3" xfId="9241"/>
    <cellStyle name="SAPBEXtitle 53 4" xfId="11416"/>
    <cellStyle name="SAPBEXtitle 53 5" xfId="13832"/>
    <cellStyle name="SAPBEXtitle 53 6" xfId="16602"/>
    <cellStyle name="SAPBEXtitle 53 7" xfId="18528"/>
    <cellStyle name="SAPBEXtitle 53 8" xfId="21298"/>
    <cellStyle name="SAPBEXtitle 53 9" xfId="23090"/>
    <cellStyle name="SAPBEXtitle 54" xfId="5084"/>
    <cellStyle name="SAPBEXtitle 54 2" xfId="7622"/>
    <cellStyle name="SAPBEXtitle 54 3" xfId="9643"/>
    <cellStyle name="SAPBEXtitle 54 4" xfId="11432"/>
    <cellStyle name="SAPBEXtitle 54 5" xfId="13850"/>
    <cellStyle name="SAPBEXtitle 54 6" xfId="13059"/>
    <cellStyle name="SAPBEXtitle 54 7" xfId="18546"/>
    <cellStyle name="SAPBEXtitle 54 8" xfId="17755"/>
    <cellStyle name="SAPBEXtitle 54 9" xfId="23107"/>
    <cellStyle name="SAPBEXtitle 55" xfId="5110"/>
    <cellStyle name="SAPBEXtitle 55 2" xfId="7648"/>
    <cellStyle name="SAPBEXtitle 55 3" xfId="9108"/>
    <cellStyle name="SAPBEXtitle 55 4" xfId="11311"/>
    <cellStyle name="SAPBEXtitle 55 5" xfId="13719"/>
    <cellStyle name="SAPBEXtitle 55 6" xfId="16549"/>
    <cellStyle name="SAPBEXtitle 55 7" xfId="18415"/>
    <cellStyle name="SAPBEXtitle 55 8" xfId="21245"/>
    <cellStyle name="SAPBEXtitle 55 9" xfId="22985"/>
    <cellStyle name="SAPBEXtitle 56" xfId="5158"/>
    <cellStyle name="SAPBEXtitle 56 2" xfId="7696"/>
    <cellStyle name="SAPBEXtitle 56 3" xfId="10169"/>
    <cellStyle name="SAPBEXtitle 56 4" xfId="10972"/>
    <cellStyle name="SAPBEXtitle 56 5" xfId="13344"/>
    <cellStyle name="SAPBEXtitle 56 6" xfId="15393"/>
    <cellStyle name="SAPBEXtitle 56 7" xfId="18040"/>
    <cellStyle name="SAPBEXtitle 56 8" xfId="20089"/>
    <cellStyle name="SAPBEXtitle 56 9" xfId="22643"/>
    <cellStyle name="SAPBEXtitle 57" xfId="5227"/>
    <cellStyle name="SAPBEXtitle 57 2" xfId="7766"/>
    <cellStyle name="SAPBEXtitle 57 3" xfId="8120"/>
    <cellStyle name="SAPBEXtitle 57 4" xfId="10859"/>
    <cellStyle name="SAPBEXtitle 57 5" xfId="13224"/>
    <cellStyle name="SAPBEXtitle 57 6" xfId="16958"/>
    <cellStyle name="SAPBEXtitle 57 7" xfId="17920"/>
    <cellStyle name="SAPBEXtitle 57 8" xfId="21654"/>
    <cellStyle name="SAPBEXtitle 57 9" xfId="22530"/>
    <cellStyle name="SAPBEXtitle 58" xfId="5265"/>
    <cellStyle name="SAPBEXtitle 58 2" xfId="8576"/>
    <cellStyle name="SAPBEXtitle 58 3" xfId="11095"/>
    <cellStyle name="SAPBEXtitle 58 4" xfId="13488"/>
    <cellStyle name="SAPBEXtitle 58 5" xfId="16473"/>
    <cellStyle name="SAPBEXtitle 58 6" xfId="18184"/>
    <cellStyle name="SAPBEXtitle 58 7" xfId="21169"/>
    <cellStyle name="SAPBEXtitle 58 8" xfId="22768"/>
    <cellStyle name="SAPBEXtitle 59" xfId="10222"/>
    <cellStyle name="SAPBEXtitle 6" xfId="3273"/>
    <cellStyle name="SAPBEXtitle 6 2" xfId="5811"/>
    <cellStyle name="SAPBEXtitle 6 3" xfId="9801"/>
    <cellStyle name="SAPBEXtitle 6 4" xfId="11913"/>
    <cellStyle name="SAPBEXtitle 6 5" xfId="14385"/>
    <cellStyle name="SAPBEXtitle 6 6" xfId="15196"/>
    <cellStyle name="SAPBEXtitle 6 7" xfId="19081"/>
    <cellStyle name="SAPBEXtitle 6 8" xfId="19892"/>
    <cellStyle name="SAPBEXtitle 6 9" xfId="23588"/>
    <cellStyle name="SAPBEXtitle 60" xfId="10483"/>
    <cellStyle name="SAPBEXtitle 61" xfId="12817"/>
    <cellStyle name="SAPBEXtitle 62" xfId="16604"/>
    <cellStyle name="SAPBEXtitle 63" xfId="17513"/>
    <cellStyle name="SAPBEXtitle 64" xfId="21300"/>
    <cellStyle name="SAPBEXtitle 65" xfId="22153"/>
    <cellStyle name="SAPBEXtitle 7" xfId="3316"/>
    <cellStyle name="SAPBEXtitle 7 2" xfId="5854"/>
    <cellStyle name="SAPBEXtitle 7 3" xfId="9971"/>
    <cellStyle name="SAPBEXtitle 7 4" xfId="11775"/>
    <cellStyle name="SAPBEXtitle 7 5" xfId="14228"/>
    <cellStyle name="SAPBEXtitle 7 6" xfId="15542"/>
    <cellStyle name="SAPBEXtitle 7 7" xfId="18924"/>
    <cellStyle name="SAPBEXtitle 7 8" xfId="20238"/>
    <cellStyle name="SAPBEXtitle 7 9" xfId="23449"/>
    <cellStyle name="SAPBEXtitle 8" xfId="3359"/>
    <cellStyle name="SAPBEXtitle 8 2" xfId="5897"/>
    <cellStyle name="SAPBEXtitle 8 3" xfId="9803"/>
    <cellStyle name="SAPBEXtitle 8 4" xfId="11244"/>
    <cellStyle name="SAPBEXtitle 8 5" xfId="13649"/>
    <cellStyle name="SAPBEXtitle 8 6" xfId="15547"/>
    <cellStyle name="SAPBEXtitle 8 7" xfId="18345"/>
    <cellStyle name="SAPBEXtitle 8 8" xfId="20243"/>
    <cellStyle name="SAPBEXtitle 8 9" xfId="22918"/>
    <cellStyle name="SAPBEXtitle 9" xfId="3402"/>
    <cellStyle name="SAPBEXtitle 9 2" xfId="5940"/>
    <cellStyle name="SAPBEXtitle 9 3" xfId="10212"/>
    <cellStyle name="SAPBEXtitle 9 4" xfId="11999"/>
    <cellStyle name="SAPBEXtitle 9 5" xfId="14477"/>
    <cellStyle name="SAPBEXtitle 9 6" xfId="15864"/>
    <cellStyle name="SAPBEXtitle 9 7" xfId="19173"/>
    <cellStyle name="SAPBEXtitle 9 8" xfId="20560"/>
    <cellStyle name="SAPBEXtitle 9 9" xfId="23674"/>
    <cellStyle name="SAPBEXunassignedItem" xfId="2980"/>
    <cellStyle name="SAPBEXundefined" xfId="2981"/>
    <cellStyle name="SAPBEXundefined 10" xfId="3447"/>
    <cellStyle name="SAPBEXundefined 10 2" xfId="5985"/>
    <cellStyle name="SAPBEXundefined 10 3" xfId="8541"/>
    <cellStyle name="SAPBEXundefined 10 4" xfId="11325"/>
    <cellStyle name="SAPBEXundefined 10 5" xfId="13734"/>
    <cellStyle name="SAPBEXundefined 10 6" xfId="15176"/>
    <cellStyle name="SAPBEXundefined 10 7" xfId="18430"/>
    <cellStyle name="SAPBEXundefined 10 8" xfId="19872"/>
    <cellStyle name="SAPBEXundefined 10 9" xfId="22999"/>
    <cellStyle name="SAPBEXundefined 11" xfId="3505"/>
    <cellStyle name="SAPBEXundefined 11 2" xfId="6043"/>
    <cellStyle name="SAPBEXundefined 11 3" xfId="7964"/>
    <cellStyle name="SAPBEXundefined 11 4" xfId="11085"/>
    <cellStyle name="SAPBEXundefined 11 5" xfId="13475"/>
    <cellStyle name="SAPBEXundefined 11 6" xfId="16245"/>
    <cellStyle name="SAPBEXundefined 11 7" xfId="18171"/>
    <cellStyle name="SAPBEXundefined 11 8" xfId="20941"/>
    <cellStyle name="SAPBEXundefined 11 9" xfId="22758"/>
    <cellStyle name="SAPBEXundefined 12" xfId="3533"/>
    <cellStyle name="SAPBEXundefined 12 2" xfId="6071"/>
    <cellStyle name="SAPBEXundefined 12 3" xfId="9861"/>
    <cellStyle name="SAPBEXundefined 12 4" xfId="11603"/>
    <cellStyle name="SAPBEXundefined 12 5" xfId="14041"/>
    <cellStyle name="SAPBEXundefined 12 6" xfId="12596"/>
    <cellStyle name="SAPBEXundefined 12 7" xfId="18737"/>
    <cellStyle name="SAPBEXundefined 12 8" xfId="17292"/>
    <cellStyle name="SAPBEXundefined 12 9" xfId="23277"/>
    <cellStyle name="SAPBEXundefined 13" xfId="3611"/>
    <cellStyle name="SAPBEXundefined 13 2" xfId="6149"/>
    <cellStyle name="SAPBEXundefined 13 3" xfId="8928"/>
    <cellStyle name="SAPBEXundefined 13 4" xfId="10969"/>
    <cellStyle name="SAPBEXundefined 13 5" xfId="13341"/>
    <cellStyle name="SAPBEXundefined 13 6" xfId="15654"/>
    <cellStyle name="SAPBEXundefined 13 7" xfId="18037"/>
    <cellStyle name="SAPBEXundefined 13 8" xfId="20350"/>
    <cellStyle name="SAPBEXundefined 13 9" xfId="22640"/>
    <cellStyle name="SAPBEXundefined 14" xfId="3645"/>
    <cellStyle name="SAPBEXundefined 14 2" xfId="6183"/>
    <cellStyle name="SAPBEXundefined 14 3" xfId="9016"/>
    <cellStyle name="SAPBEXundefined 14 4" xfId="11451"/>
    <cellStyle name="SAPBEXundefined 14 5" xfId="13871"/>
    <cellStyle name="SAPBEXundefined 14 6" xfId="14981"/>
    <cellStyle name="SAPBEXundefined 14 7" xfId="18567"/>
    <cellStyle name="SAPBEXundefined 14 8" xfId="19677"/>
    <cellStyle name="SAPBEXundefined 14 9" xfId="23126"/>
    <cellStyle name="SAPBEXundefined 15" xfId="3580"/>
    <cellStyle name="SAPBEXundefined 15 2" xfId="6118"/>
    <cellStyle name="SAPBEXundefined 15 3" xfId="8017"/>
    <cellStyle name="SAPBEXundefined 15 4" xfId="10962"/>
    <cellStyle name="SAPBEXundefined 15 5" xfId="13333"/>
    <cellStyle name="SAPBEXundefined 15 6" xfId="16726"/>
    <cellStyle name="SAPBEXundefined 15 7" xfId="18029"/>
    <cellStyle name="SAPBEXundefined 15 8" xfId="21422"/>
    <cellStyle name="SAPBEXundefined 15 9" xfId="22633"/>
    <cellStyle name="SAPBEXundefined 16" xfId="3598"/>
    <cellStyle name="SAPBEXundefined 16 2" xfId="6136"/>
    <cellStyle name="SAPBEXundefined 16 3" xfId="9796"/>
    <cellStyle name="SAPBEXundefined 16 4" xfId="11299"/>
    <cellStyle name="SAPBEXundefined 16 5" xfId="13706"/>
    <cellStyle name="SAPBEXundefined 16 6" xfId="13444"/>
    <cellStyle name="SAPBEXundefined 16 7" xfId="18402"/>
    <cellStyle name="SAPBEXundefined 16 8" xfId="18140"/>
    <cellStyle name="SAPBEXundefined 16 9" xfId="22973"/>
    <cellStyle name="SAPBEXundefined 17" xfId="3818"/>
    <cellStyle name="SAPBEXundefined 17 2" xfId="6356"/>
    <cellStyle name="SAPBEXundefined 17 3" xfId="5431"/>
    <cellStyle name="SAPBEXundefined 17 4" xfId="10967"/>
    <cellStyle name="SAPBEXundefined 17 5" xfId="13339"/>
    <cellStyle name="SAPBEXundefined 17 6" xfId="16022"/>
    <cellStyle name="SAPBEXundefined 17 7" xfId="18035"/>
    <cellStyle name="SAPBEXundefined 17 8" xfId="20718"/>
    <cellStyle name="SAPBEXundefined 17 9" xfId="22638"/>
    <cellStyle name="SAPBEXundefined 18" xfId="3660"/>
    <cellStyle name="SAPBEXundefined 18 2" xfId="6198"/>
    <cellStyle name="SAPBEXundefined 18 3" xfId="9900"/>
    <cellStyle name="SAPBEXundefined 18 4" xfId="11517"/>
    <cellStyle name="SAPBEXundefined 18 5" xfId="13945"/>
    <cellStyle name="SAPBEXundefined 18 6" xfId="15788"/>
    <cellStyle name="SAPBEXundefined 18 7" xfId="18641"/>
    <cellStyle name="SAPBEXundefined 18 8" xfId="20484"/>
    <cellStyle name="SAPBEXundefined 18 9" xfId="23191"/>
    <cellStyle name="SAPBEXundefined 19" xfId="3924"/>
    <cellStyle name="SAPBEXundefined 19 2" xfId="6462"/>
    <cellStyle name="SAPBEXundefined 19 3" xfId="9101"/>
    <cellStyle name="SAPBEXundefined 19 4" xfId="10141"/>
    <cellStyle name="SAPBEXundefined 19 5" xfId="12498"/>
    <cellStyle name="SAPBEXundefined 19 6" xfId="15526"/>
    <cellStyle name="SAPBEXundefined 19 7" xfId="17194"/>
    <cellStyle name="SAPBEXundefined 19 8" xfId="20222"/>
    <cellStyle name="SAPBEXundefined 19 9" xfId="21868"/>
    <cellStyle name="SAPBEXundefined 2" xfId="3100"/>
    <cellStyle name="SAPBEXundefined 2 2" xfId="5638"/>
    <cellStyle name="SAPBEXundefined 2 3" xfId="8500"/>
    <cellStyle name="SAPBEXundefined 2 4" xfId="11396"/>
    <cellStyle name="SAPBEXundefined 2 5" xfId="13811"/>
    <cellStyle name="SAPBEXundefined 2 6" xfId="15235"/>
    <cellStyle name="SAPBEXundefined 2 7" xfId="18507"/>
    <cellStyle name="SAPBEXundefined 2 8" xfId="19931"/>
    <cellStyle name="SAPBEXundefined 2 9" xfId="23070"/>
    <cellStyle name="SAPBEXundefined 20" xfId="3967"/>
    <cellStyle name="SAPBEXundefined 20 2" xfId="6505"/>
    <cellStyle name="SAPBEXundefined 20 3" xfId="9507"/>
    <cellStyle name="SAPBEXundefined 20 4" xfId="12122"/>
    <cellStyle name="SAPBEXundefined 20 5" xfId="14241"/>
    <cellStyle name="SAPBEXundefined 20 6" xfId="15035"/>
    <cellStyle name="SAPBEXundefined 20 7" xfId="18937"/>
    <cellStyle name="SAPBEXundefined 20 8" xfId="19731"/>
    <cellStyle name="SAPBEXundefined 20 9" xfId="23461"/>
    <cellStyle name="SAPBEXundefined 21" xfId="3939"/>
    <cellStyle name="SAPBEXundefined 21 2" xfId="6477"/>
    <cellStyle name="SAPBEXundefined 21 3" xfId="9698"/>
    <cellStyle name="SAPBEXundefined 21 4" xfId="10984"/>
    <cellStyle name="SAPBEXundefined 21 5" xfId="13358"/>
    <cellStyle name="SAPBEXundefined 21 6" xfId="14976"/>
    <cellStyle name="SAPBEXundefined 21 7" xfId="18054"/>
    <cellStyle name="SAPBEXundefined 21 8" xfId="19672"/>
    <cellStyle name="SAPBEXundefined 21 9" xfId="22657"/>
    <cellStyle name="SAPBEXundefined 22" xfId="4080"/>
    <cellStyle name="SAPBEXundefined 22 2" xfId="6618"/>
    <cellStyle name="SAPBEXundefined 22 3" xfId="7818"/>
    <cellStyle name="SAPBEXundefined 22 4" xfId="11405"/>
    <cellStyle name="SAPBEXundefined 22 5" xfId="13821"/>
    <cellStyle name="SAPBEXundefined 22 6" xfId="15428"/>
    <cellStyle name="SAPBEXundefined 22 7" xfId="18517"/>
    <cellStyle name="SAPBEXundefined 22 8" xfId="20124"/>
    <cellStyle name="SAPBEXundefined 22 9" xfId="23079"/>
    <cellStyle name="SAPBEXundefined 23" xfId="4115"/>
    <cellStyle name="SAPBEXundefined 23 2" xfId="6653"/>
    <cellStyle name="SAPBEXundefined 23 3" xfId="9852"/>
    <cellStyle name="SAPBEXundefined 23 4" xfId="11709"/>
    <cellStyle name="SAPBEXundefined 23 5" xfId="14158"/>
    <cellStyle name="SAPBEXundefined 23 6" xfId="15834"/>
    <cellStyle name="SAPBEXundefined 23 7" xfId="18854"/>
    <cellStyle name="SAPBEXundefined 23 8" xfId="20530"/>
    <cellStyle name="SAPBEXundefined 23 9" xfId="23383"/>
    <cellStyle name="SAPBEXundefined 24" xfId="4158"/>
    <cellStyle name="SAPBEXundefined 24 2" xfId="6696"/>
    <cellStyle name="SAPBEXundefined 24 3" xfId="8288"/>
    <cellStyle name="SAPBEXundefined 24 4" xfId="12219"/>
    <cellStyle name="SAPBEXundefined 24 5" xfId="14835"/>
    <cellStyle name="SAPBEXundefined 24 6" xfId="15208"/>
    <cellStyle name="SAPBEXundefined 24 7" xfId="19531"/>
    <cellStyle name="SAPBEXundefined 24 8" xfId="19904"/>
    <cellStyle name="SAPBEXundefined 24 9" xfId="24016"/>
    <cellStyle name="SAPBEXundefined 25" xfId="4201"/>
    <cellStyle name="SAPBEXundefined 25 2" xfId="6739"/>
    <cellStyle name="SAPBEXundefined 25 3" xfId="9243"/>
    <cellStyle name="SAPBEXundefined 25 4" xfId="9556"/>
    <cellStyle name="SAPBEXundefined 25 5" xfId="12445"/>
    <cellStyle name="SAPBEXundefined 25 6" xfId="15677"/>
    <cellStyle name="SAPBEXundefined 25 7" xfId="17141"/>
    <cellStyle name="SAPBEXundefined 25 8" xfId="20373"/>
    <cellStyle name="SAPBEXundefined 25 9" xfId="21824"/>
    <cellStyle name="SAPBEXundefined 26" xfId="4243"/>
    <cellStyle name="SAPBEXundefined 26 2" xfId="6781"/>
    <cellStyle name="SAPBEXundefined 26 3" xfId="9687"/>
    <cellStyle name="SAPBEXundefined 26 4" xfId="12155"/>
    <cellStyle name="SAPBEXundefined 26 5" xfId="14638"/>
    <cellStyle name="SAPBEXundefined 26 6" xfId="15655"/>
    <cellStyle name="SAPBEXundefined 26 7" xfId="19334"/>
    <cellStyle name="SAPBEXundefined 26 8" xfId="20351"/>
    <cellStyle name="SAPBEXundefined 26 9" xfId="23829"/>
    <cellStyle name="SAPBEXundefined 27" xfId="4286"/>
    <cellStyle name="SAPBEXundefined 27 2" xfId="6824"/>
    <cellStyle name="SAPBEXundefined 27 3" xfId="9826"/>
    <cellStyle name="SAPBEXundefined 27 4" xfId="10367"/>
    <cellStyle name="SAPBEXundefined 27 5" xfId="12689"/>
    <cellStyle name="SAPBEXundefined 27 6" xfId="15574"/>
    <cellStyle name="SAPBEXundefined 27 7" xfId="17385"/>
    <cellStyle name="SAPBEXundefined 27 8" xfId="20270"/>
    <cellStyle name="SAPBEXundefined 27 9" xfId="22038"/>
    <cellStyle name="SAPBEXundefined 28" xfId="4329"/>
    <cellStyle name="SAPBEXundefined 28 2" xfId="6867"/>
    <cellStyle name="SAPBEXundefined 28 3" xfId="8093"/>
    <cellStyle name="SAPBEXundefined 28 4" xfId="12285"/>
    <cellStyle name="SAPBEXundefined 28 5" xfId="13939"/>
    <cellStyle name="SAPBEXundefined 28 6" xfId="16041"/>
    <cellStyle name="SAPBEXundefined 28 7" xfId="18635"/>
    <cellStyle name="SAPBEXundefined 28 8" xfId="20737"/>
    <cellStyle name="SAPBEXundefined 28 9" xfId="23186"/>
    <cellStyle name="SAPBEXundefined 29" xfId="4372"/>
    <cellStyle name="SAPBEXundefined 29 2" xfId="6910"/>
    <cellStyle name="SAPBEXundefined 29 3" xfId="7801"/>
    <cellStyle name="SAPBEXundefined 29 4" xfId="12221"/>
    <cellStyle name="SAPBEXundefined 29 5" xfId="14833"/>
    <cellStyle name="SAPBEXundefined 29 6" xfId="15081"/>
    <cellStyle name="SAPBEXundefined 29 7" xfId="19529"/>
    <cellStyle name="SAPBEXundefined 29 8" xfId="19777"/>
    <cellStyle name="SAPBEXundefined 29 9" xfId="24014"/>
    <cellStyle name="SAPBEXundefined 3" xfId="3146"/>
    <cellStyle name="SAPBEXundefined 3 2" xfId="5684"/>
    <cellStyle name="SAPBEXundefined 3 3" xfId="8314"/>
    <cellStyle name="SAPBEXundefined 3 4" xfId="11021"/>
    <cellStyle name="SAPBEXundefined 3 5" xfId="13402"/>
    <cellStyle name="SAPBEXundefined 3 6" xfId="15293"/>
    <cellStyle name="SAPBEXundefined 3 7" xfId="18098"/>
    <cellStyle name="SAPBEXundefined 3 8" xfId="19989"/>
    <cellStyle name="SAPBEXundefined 3 9" xfId="22694"/>
    <cellStyle name="SAPBEXundefined 30" xfId="4415"/>
    <cellStyle name="SAPBEXundefined 30 2" xfId="6953"/>
    <cellStyle name="SAPBEXundefined 30 3" xfId="9673"/>
    <cellStyle name="SAPBEXundefined 30 4" xfId="11004"/>
    <cellStyle name="SAPBEXundefined 30 5" xfId="13379"/>
    <cellStyle name="SAPBEXundefined 30 6" xfId="15397"/>
    <cellStyle name="SAPBEXundefined 30 7" xfId="18075"/>
    <cellStyle name="SAPBEXundefined 30 8" xfId="20093"/>
    <cellStyle name="SAPBEXundefined 30 9" xfId="22677"/>
    <cellStyle name="SAPBEXundefined 31" xfId="4458"/>
    <cellStyle name="SAPBEXundefined 31 2" xfId="6996"/>
    <cellStyle name="SAPBEXundefined 31 3" xfId="9360"/>
    <cellStyle name="SAPBEXundefined 31 4" xfId="10445"/>
    <cellStyle name="SAPBEXundefined 31 5" xfId="12772"/>
    <cellStyle name="SAPBEXundefined 31 6" xfId="16459"/>
    <cellStyle name="SAPBEXundefined 31 7" xfId="17468"/>
    <cellStyle name="SAPBEXundefined 31 8" xfId="21155"/>
    <cellStyle name="SAPBEXundefined 31 9" xfId="22116"/>
    <cellStyle name="SAPBEXundefined 32" xfId="4509"/>
    <cellStyle name="SAPBEXundefined 32 2" xfId="7047"/>
    <cellStyle name="SAPBEXundefined 32 3" xfId="8216"/>
    <cellStyle name="SAPBEXundefined 32 4" xfId="7717"/>
    <cellStyle name="SAPBEXundefined 32 5" xfId="12375"/>
    <cellStyle name="SAPBEXundefined 32 6" xfId="15431"/>
    <cellStyle name="SAPBEXundefined 32 7" xfId="17071"/>
    <cellStyle name="SAPBEXundefined 32 8" xfId="20127"/>
    <cellStyle name="SAPBEXundefined 32 9" xfId="21760"/>
    <cellStyle name="SAPBEXundefined 33" xfId="4544"/>
    <cellStyle name="SAPBEXundefined 33 2" xfId="7082"/>
    <cellStyle name="SAPBEXundefined 33 3" xfId="8973"/>
    <cellStyle name="SAPBEXundefined 33 4" xfId="11984"/>
    <cellStyle name="SAPBEXundefined 33 5" xfId="14462"/>
    <cellStyle name="SAPBEXundefined 33 6" xfId="15937"/>
    <cellStyle name="SAPBEXundefined 33 7" xfId="19158"/>
    <cellStyle name="SAPBEXundefined 33 8" xfId="20633"/>
    <cellStyle name="SAPBEXundefined 33 9" xfId="23659"/>
    <cellStyle name="SAPBEXundefined 34" xfId="4587"/>
    <cellStyle name="SAPBEXundefined 34 2" xfId="7125"/>
    <cellStyle name="SAPBEXundefined 34 3" xfId="10004"/>
    <cellStyle name="SAPBEXundefined 34 4" xfId="10256"/>
    <cellStyle name="SAPBEXundefined 34 5" xfId="12564"/>
    <cellStyle name="SAPBEXundefined 34 6" xfId="15629"/>
    <cellStyle name="SAPBEXundefined 34 7" xfId="17260"/>
    <cellStyle name="SAPBEXundefined 34 8" xfId="20325"/>
    <cellStyle name="SAPBEXundefined 34 9" xfId="21925"/>
    <cellStyle name="SAPBEXundefined 35" xfId="4630"/>
    <cellStyle name="SAPBEXundefined 35 2" xfId="7168"/>
    <cellStyle name="SAPBEXundefined 35 3" xfId="9260"/>
    <cellStyle name="SAPBEXundefined 35 4" xfId="12093"/>
    <cellStyle name="SAPBEXundefined 35 5" xfId="14573"/>
    <cellStyle name="SAPBEXundefined 35 6" xfId="16049"/>
    <cellStyle name="SAPBEXundefined 35 7" xfId="19269"/>
    <cellStyle name="SAPBEXundefined 35 8" xfId="20745"/>
    <cellStyle name="SAPBEXundefined 35 9" xfId="23765"/>
    <cellStyle name="SAPBEXundefined 36" xfId="4673"/>
    <cellStyle name="SAPBEXundefined 36 2" xfId="7211"/>
    <cellStyle name="SAPBEXundefined 36 3" xfId="9923"/>
    <cellStyle name="SAPBEXundefined 36 4" xfId="10766"/>
    <cellStyle name="SAPBEXundefined 36 5" xfId="13121"/>
    <cellStyle name="SAPBEXundefined 36 6" xfId="16679"/>
    <cellStyle name="SAPBEXundefined 36 7" xfId="17817"/>
    <cellStyle name="SAPBEXundefined 36 8" xfId="21375"/>
    <cellStyle name="SAPBEXundefined 36 9" xfId="22438"/>
    <cellStyle name="SAPBEXundefined 37" xfId="4715"/>
    <cellStyle name="SAPBEXundefined 37 2" xfId="7253"/>
    <cellStyle name="SAPBEXundefined 37 3" xfId="9466"/>
    <cellStyle name="SAPBEXundefined 37 4" xfId="11203"/>
    <cellStyle name="SAPBEXundefined 37 5" xfId="13604"/>
    <cellStyle name="SAPBEXundefined 37 6" xfId="16511"/>
    <cellStyle name="SAPBEXundefined 37 7" xfId="18300"/>
    <cellStyle name="SAPBEXundefined 37 8" xfId="21207"/>
    <cellStyle name="SAPBEXundefined 37 9" xfId="22878"/>
    <cellStyle name="SAPBEXundefined 38" xfId="4687"/>
    <cellStyle name="SAPBEXundefined 38 2" xfId="7225"/>
    <cellStyle name="SAPBEXundefined 38 3" xfId="9410"/>
    <cellStyle name="SAPBEXundefined 38 4" xfId="11705"/>
    <cellStyle name="SAPBEXundefined 38 5" xfId="14154"/>
    <cellStyle name="SAPBEXundefined 38 6" xfId="16234"/>
    <cellStyle name="SAPBEXundefined 38 7" xfId="18850"/>
    <cellStyle name="SAPBEXundefined 38 8" xfId="20930"/>
    <cellStyle name="SAPBEXundefined 38 9" xfId="23379"/>
    <cellStyle name="SAPBEXundefined 39" xfId="4820"/>
    <cellStyle name="SAPBEXundefined 39 2" xfId="7358"/>
    <cellStyle name="SAPBEXundefined 39 3" xfId="8526"/>
    <cellStyle name="SAPBEXundefined 39 4" xfId="10570"/>
    <cellStyle name="SAPBEXundefined 39 5" xfId="14905"/>
    <cellStyle name="SAPBEXundefined 39 6" xfId="16852"/>
    <cellStyle name="SAPBEXundefined 39 7" xfId="19601"/>
    <cellStyle name="SAPBEXundefined 39 8" xfId="21548"/>
    <cellStyle name="SAPBEXundefined 39 9" xfId="24070"/>
    <cellStyle name="SAPBEXundefined 4" xfId="3189"/>
    <cellStyle name="SAPBEXundefined 4 2" xfId="5727"/>
    <cellStyle name="SAPBEXundefined 4 3" xfId="8900"/>
    <cellStyle name="SAPBEXundefined 4 4" xfId="11816"/>
    <cellStyle name="SAPBEXundefined 4 5" xfId="14273"/>
    <cellStyle name="SAPBEXundefined 4 6" xfId="12660"/>
    <cellStyle name="SAPBEXundefined 4 7" xfId="18969"/>
    <cellStyle name="SAPBEXundefined 4 8" xfId="17356"/>
    <cellStyle name="SAPBEXundefined 4 9" xfId="23491"/>
    <cellStyle name="SAPBEXundefined 40" xfId="4863"/>
    <cellStyle name="SAPBEXundefined 40 2" xfId="7401"/>
    <cellStyle name="SAPBEXundefined 40 3" xfId="9034"/>
    <cellStyle name="SAPBEXundefined 40 4" xfId="11403"/>
    <cellStyle name="SAPBEXundefined 40 5" xfId="13818"/>
    <cellStyle name="SAPBEXundefined 40 6" xfId="16737"/>
    <cellStyle name="SAPBEXundefined 40 7" xfId="18514"/>
    <cellStyle name="SAPBEXundefined 40 8" xfId="21433"/>
    <cellStyle name="SAPBEXundefined 40 9" xfId="23077"/>
    <cellStyle name="SAPBEXundefined 41" xfId="4910"/>
    <cellStyle name="SAPBEXundefined 41 2" xfId="7448"/>
    <cellStyle name="SAPBEXundefined 41 3" xfId="8757"/>
    <cellStyle name="SAPBEXundefined 41 4" xfId="11950"/>
    <cellStyle name="SAPBEXundefined 41 5" xfId="14424"/>
    <cellStyle name="SAPBEXundefined 41 6" xfId="15849"/>
    <cellStyle name="SAPBEXundefined 41 7" xfId="19120"/>
    <cellStyle name="SAPBEXundefined 41 8" xfId="20545"/>
    <cellStyle name="SAPBEXundefined 41 9" xfId="23625"/>
    <cellStyle name="SAPBEXundefined 42" xfId="4942"/>
    <cellStyle name="SAPBEXundefined 42 2" xfId="7480"/>
    <cellStyle name="SAPBEXundefined 42 3" xfId="9210"/>
    <cellStyle name="SAPBEXundefined 42 4" xfId="12186"/>
    <cellStyle name="SAPBEXundefined 42 5" xfId="14671"/>
    <cellStyle name="SAPBEXundefined 42 6" xfId="16985"/>
    <cellStyle name="SAPBEXundefined 42 7" xfId="19367"/>
    <cellStyle name="SAPBEXundefined 42 8" xfId="21681"/>
    <cellStyle name="SAPBEXundefined 42 9" xfId="23860"/>
    <cellStyle name="SAPBEXundefined 43" xfId="4981"/>
    <cellStyle name="SAPBEXundefined 43 2" xfId="7519"/>
    <cellStyle name="SAPBEXundefined 43 3" xfId="7798"/>
    <cellStyle name="SAPBEXundefined 43 4" xfId="10530"/>
    <cellStyle name="SAPBEXundefined 43 5" xfId="12872"/>
    <cellStyle name="SAPBEXundefined 43 6" xfId="16761"/>
    <cellStyle name="SAPBEXundefined 43 7" xfId="17568"/>
    <cellStyle name="SAPBEXundefined 43 8" xfId="21457"/>
    <cellStyle name="SAPBEXundefined 43 9" xfId="22201"/>
    <cellStyle name="SAPBEXundefined 44" xfId="5019"/>
    <cellStyle name="SAPBEXundefined 44 2" xfId="7557"/>
    <cellStyle name="SAPBEXundefined 44 3" xfId="8454"/>
    <cellStyle name="SAPBEXundefined 44 4" xfId="11588"/>
    <cellStyle name="SAPBEXundefined 44 5" xfId="14025"/>
    <cellStyle name="SAPBEXundefined 44 6" xfId="16815"/>
    <cellStyle name="SAPBEXundefined 44 7" xfId="18721"/>
    <cellStyle name="SAPBEXundefined 44 8" xfId="21511"/>
    <cellStyle name="SAPBEXundefined 44 9" xfId="23262"/>
    <cellStyle name="SAPBEXundefined 45" xfId="5055"/>
    <cellStyle name="SAPBEXundefined 45 2" xfId="7593"/>
    <cellStyle name="SAPBEXundefined 45 3" xfId="10022"/>
    <cellStyle name="SAPBEXundefined 45 4" xfId="11071"/>
    <cellStyle name="SAPBEXundefined 45 5" xfId="13459"/>
    <cellStyle name="SAPBEXundefined 45 6" xfId="15399"/>
    <cellStyle name="SAPBEXundefined 45 7" xfId="18155"/>
    <cellStyle name="SAPBEXundefined 45 8" xfId="20095"/>
    <cellStyle name="SAPBEXundefined 45 9" xfId="22744"/>
    <cellStyle name="SAPBEXundefined 46" xfId="5085"/>
    <cellStyle name="SAPBEXundefined 46 2" xfId="7623"/>
    <cellStyle name="SAPBEXundefined 46 3" xfId="10151"/>
    <cellStyle name="SAPBEXundefined 46 4" xfId="10469"/>
    <cellStyle name="SAPBEXundefined 46 5" xfId="12801"/>
    <cellStyle name="SAPBEXundefined 46 6" xfId="15681"/>
    <cellStyle name="SAPBEXundefined 46 7" xfId="17497"/>
    <cellStyle name="SAPBEXundefined 46 8" xfId="20377"/>
    <cellStyle name="SAPBEXundefined 46 9" xfId="22139"/>
    <cellStyle name="SAPBEXundefined 47" xfId="5111"/>
    <cellStyle name="SAPBEXundefined 47 2" xfId="7649"/>
    <cellStyle name="SAPBEXundefined 47 3" xfId="8426"/>
    <cellStyle name="SAPBEXundefined 47 4" xfId="12098"/>
    <cellStyle name="SAPBEXundefined 47 5" xfId="12676"/>
    <cellStyle name="SAPBEXundefined 47 6" xfId="16791"/>
    <cellStyle name="SAPBEXundefined 47 7" xfId="17372"/>
    <cellStyle name="SAPBEXundefined 47 8" xfId="21487"/>
    <cellStyle name="SAPBEXundefined 47 9" xfId="22025"/>
    <cellStyle name="SAPBEXundefined 48" xfId="5159"/>
    <cellStyle name="SAPBEXundefined 48 2" xfId="7697"/>
    <cellStyle name="SAPBEXundefined 48 3" xfId="8807"/>
    <cellStyle name="SAPBEXundefined 48 4" xfId="11406"/>
    <cellStyle name="SAPBEXundefined 48 5" xfId="13822"/>
    <cellStyle name="SAPBEXundefined 48 6" xfId="15249"/>
    <cellStyle name="SAPBEXundefined 48 7" xfId="18518"/>
    <cellStyle name="SAPBEXundefined 48 8" xfId="19945"/>
    <cellStyle name="SAPBEXundefined 48 9" xfId="23080"/>
    <cellStyle name="SAPBEXundefined 49" xfId="5228"/>
    <cellStyle name="SAPBEXundefined 49 2" xfId="7767"/>
    <cellStyle name="SAPBEXundefined 49 3" xfId="8670"/>
    <cellStyle name="SAPBEXundefined 49 4" xfId="8206"/>
    <cellStyle name="SAPBEXundefined 49 5" xfId="13544"/>
    <cellStyle name="SAPBEXundefined 49 6" xfId="15189"/>
    <cellStyle name="SAPBEXundefined 49 7" xfId="18240"/>
    <cellStyle name="SAPBEXundefined 49 8" xfId="19885"/>
    <cellStyle name="SAPBEXundefined 49 9" xfId="22821"/>
    <cellStyle name="SAPBEXundefined 5" xfId="3232"/>
    <cellStyle name="SAPBEXundefined 5 2" xfId="5770"/>
    <cellStyle name="SAPBEXundefined 5 3" xfId="8168"/>
    <cellStyle name="SAPBEXundefined 5 4" xfId="11706"/>
    <cellStyle name="SAPBEXundefined 5 5" xfId="14155"/>
    <cellStyle name="SAPBEXundefined 5 6" xfId="16130"/>
    <cellStyle name="SAPBEXundefined 5 7" xfId="18851"/>
    <cellStyle name="SAPBEXundefined 5 8" xfId="20826"/>
    <cellStyle name="SAPBEXundefined 5 9" xfId="23380"/>
    <cellStyle name="SAPBEXundefined 50" xfId="5266"/>
    <cellStyle name="SAPBEXundefined 50 2" xfId="9197"/>
    <cellStyle name="SAPBEXundefined 50 3" xfId="12017"/>
    <cellStyle name="SAPBEXundefined 50 4" xfId="14497"/>
    <cellStyle name="SAPBEXundefined 50 5" xfId="16917"/>
    <cellStyle name="SAPBEXundefined 50 6" xfId="19193"/>
    <cellStyle name="SAPBEXundefined 50 7" xfId="21613"/>
    <cellStyle name="SAPBEXundefined 50 8" xfId="23692"/>
    <cellStyle name="SAPBEXundefined 51" xfId="9778"/>
    <cellStyle name="SAPBEXundefined 52" xfId="11918"/>
    <cellStyle name="SAPBEXundefined 53" xfId="14390"/>
    <cellStyle name="SAPBEXundefined 54" xfId="13835"/>
    <cellStyle name="SAPBEXundefined 55" xfId="19086"/>
    <cellStyle name="SAPBEXundefined 56" xfId="18531"/>
    <cellStyle name="SAPBEXundefined 57" xfId="23593"/>
    <cellStyle name="SAPBEXundefined 6" xfId="3275"/>
    <cellStyle name="SAPBEXundefined 6 2" xfId="5813"/>
    <cellStyle name="SAPBEXundefined 6 3" xfId="9959"/>
    <cellStyle name="SAPBEXundefined 6 4" xfId="12187"/>
    <cellStyle name="SAPBEXundefined 6 5" xfId="14672"/>
    <cellStyle name="SAPBEXundefined 6 6" xfId="12709"/>
    <cellStyle name="SAPBEXundefined 6 7" xfId="19368"/>
    <cellStyle name="SAPBEXundefined 6 8" xfId="17405"/>
    <cellStyle name="SAPBEXundefined 6 9" xfId="23861"/>
    <cellStyle name="SAPBEXundefined 7" xfId="3318"/>
    <cellStyle name="SAPBEXundefined 7 2" xfId="5856"/>
    <cellStyle name="SAPBEXundefined 7 3" xfId="9433"/>
    <cellStyle name="SAPBEXundefined 7 4" xfId="11001"/>
    <cellStyle name="SAPBEXundefined 7 5" xfId="13376"/>
    <cellStyle name="SAPBEXundefined 7 6" xfId="16651"/>
    <cellStyle name="SAPBEXundefined 7 7" xfId="18072"/>
    <cellStyle name="SAPBEXundefined 7 8" xfId="21347"/>
    <cellStyle name="SAPBEXundefined 7 9" xfId="22674"/>
    <cellStyle name="SAPBEXundefined 8" xfId="3361"/>
    <cellStyle name="SAPBEXundefined 8 2" xfId="5899"/>
    <cellStyle name="SAPBEXundefined 8 3" xfId="8321"/>
    <cellStyle name="SAPBEXundefined 8 4" xfId="11335"/>
    <cellStyle name="SAPBEXundefined 8 5" xfId="13745"/>
    <cellStyle name="SAPBEXundefined 8 6" xfId="15531"/>
    <cellStyle name="SAPBEXundefined 8 7" xfId="18441"/>
    <cellStyle name="SAPBEXundefined 8 8" xfId="20227"/>
    <cellStyle name="SAPBEXundefined 8 9" xfId="23009"/>
    <cellStyle name="SAPBEXundefined 9" xfId="3404"/>
    <cellStyle name="SAPBEXundefined 9 2" xfId="5942"/>
    <cellStyle name="SAPBEXundefined 9 3" xfId="9815"/>
    <cellStyle name="SAPBEXundefined 9 4" xfId="10475"/>
    <cellStyle name="SAPBEXundefined 9 5" xfId="12809"/>
    <cellStyle name="SAPBEXundefined 9 6" xfId="15175"/>
    <cellStyle name="SAPBEXundefined 9 7" xfId="17505"/>
    <cellStyle name="SAPBEXundefined 9 8" xfId="19871"/>
    <cellStyle name="SAPBEXundefined 9 9" xfId="22145"/>
    <cellStyle name="scenario" xfId="1706"/>
    <cellStyle name="SECTION" xfId="1707"/>
    <cellStyle name="Sheet Title" xfId="2982"/>
    <cellStyle name="Sheetmult" xfId="1708"/>
    <cellStyle name="Shtmultx" xfId="1709"/>
    <cellStyle name="Style 1" xfId="1710"/>
    <cellStyle name="Style 1 2" xfId="26142"/>
    <cellStyle name="Style 1 3" xfId="25946"/>
    <cellStyle name="STYLE1" xfId="1711"/>
    <cellStyle name="STYLE2" xfId="1712"/>
    <cellStyle name="System Defined" xfId="1713"/>
    <cellStyle name="TableHeading" xfId="1714"/>
    <cellStyle name="tb" xfId="1715"/>
    <cellStyle name="TemplateStyle" xfId="25947"/>
    <cellStyle name="Tickmark" xfId="1716"/>
    <cellStyle name="Title 2" xfId="1717"/>
    <cellStyle name="Title 2 2" xfId="1718"/>
    <cellStyle name="Title 3" xfId="2895"/>
    <cellStyle name="Title1" xfId="1719"/>
    <cellStyle name="top" xfId="1720"/>
    <cellStyle name="Total 2" xfId="1721"/>
    <cellStyle name="Total 2 10" xfId="3449"/>
    <cellStyle name="Total 2 10 2" xfId="5987"/>
    <cellStyle name="Total 2 10 3" xfId="9881"/>
    <cellStyle name="Total 2 10 4" xfId="10351"/>
    <cellStyle name="Total 2 10 5" xfId="12673"/>
    <cellStyle name="Total 2 10 6" xfId="15385"/>
    <cellStyle name="Total 2 10 7" xfId="17369"/>
    <cellStyle name="Total 2 10 8" xfId="20081"/>
    <cellStyle name="Total 2 10 9" xfId="22022"/>
    <cellStyle name="Total 2 11" xfId="3474"/>
    <cellStyle name="Total 2 11 2" xfId="6012"/>
    <cellStyle name="Total 2 11 3" xfId="8011"/>
    <cellStyle name="Total 2 11 4" xfId="11049"/>
    <cellStyle name="Total 2 11 5" xfId="13433"/>
    <cellStyle name="Total 2 11 6" xfId="16408"/>
    <cellStyle name="Total 2 11 7" xfId="18129"/>
    <cellStyle name="Total 2 11 8" xfId="21104"/>
    <cellStyle name="Total 2 11 9" xfId="22722"/>
    <cellStyle name="Total 2 12" xfId="3535"/>
    <cellStyle name="Total 2 12 2" xfId="6073"/>
    <cellStyle name="Total 2 12 3" xfId="8466"/>
    <cellStyle name="Total 2 12 4" xfId="11881"/>
    <cellStyle name="Total 2 12 5" xfId="14347"/>
    <cellStyle name="Total 2 12 6" xfId="15426"/>
    <cellStyle name="Total 2 12 7" xfId="19043"/>
    <cellStyle name="Total 2 12 8" xfId="20122"/>
    <cellStyle name="Total 2 12 9" xfId="23557"/>
    <cellStyle name="Total 2 13" xfId="3578"/>
    <cellStyle name="Total 2 13 2" xfId="6116"/>
    <cellStyle name="Total 2 13 3" xfId="9696"/>
    <cellStyle name="Total 2 13 4" xfId="11858"/>
    <cellStyle name="Total 2 13 5" xfId="14060"/>
    <cellStyle name="Total 2 13 6" xfId="15701"/>
    <cellStyle name="Total 2 13 7" xfId="18756"/>
    <cellStyle name="Total 2 13 8" xfId="20397"/>
    <cellStyle name="Total 2 13 9" xfId="23294"/>
    <cellStyle name="Total 2 14" xfId="3213"/>
    <cellStyle name="Total 2 14 2" xfId="5751"/>
    <cellStyle name="Total 2 14 3" xfId="8913"/>
    <cellStyle name="Total 2 14 4" xfId="10798"/>
    <cellStyle name="Total 2 14 5" xfId="13157"/>
    <cellStyle name="Total 2 14 6" xfId="16550"/>
    <cellStyle name="Total 2 14 7" xfId="17853"/>
    <cellStyle name="Total 2 14 8" xfId="21246"/>
    <cellStyle name="Total 2 14 9" xfId="22469"/>
    <cellStyle name="Total 2 15" xfId="3647"/>
    <cellStyle name="Total 2 15 2" xfId="6185"/>
    <cellStyle name="Total 2 15 3" xfId="7978"/>
    <cellStyle name="Total 2 15 4" xfId="10251"/>
    <cellStyle name="Total 2 15 5" xfId="12559"/>
    <cellStyle name="Total 2 15 6" xfId="15682"/>
    <cellStyle name="Total 2 15 7" xfId="17255"/>
    <cellStyle name="Total 2 15 8" xfId="20378"/>
    <cellStyle name="Total 2 15 9" xfId="21920"/>
    <cellStyle name="Total 2 16" xfId="3690"/>
    <cellStyle name="Total 2 16 2" xfId="6228"/>
    <cellStyle name="Total 2 16 3" xfId="8484"/>
    <cellStyle name="Total 2 16 4" xfId="12061"/>
    <cellStyle name="Total 2 16 5" xfId="14541"/>
    <cellStyle name="Total 2 16 6" xfId="14442"/>
    <cellStyle name="Total 2 16 7" xfId="19237"/>
    <cellStyle name="Total 2 16 8" xfId="19138"/>
    <cellStyle name="Total 2 16 9" xfId="23733"/>
    <cellStyle name="Total 2 17" xfId="3709"/>
    <cellStyle name="Total 2 17 2" xfId="6247"/>
    <cellStyle name="Total 2 17 3" xfId="10121"/>
    <cellStyle name="Total 2 17 4" xfId="10426"/>
    <cellStyle name="Total 2 17 5" xfId="14863"/>
    <cellStyle name="Total 2 17 6" xfId="16457"/>
    <cellStyle name="Total 2 17 7" xfId="19559"/>
    <cellStyle name="Total 2 17 8" xfId="21153"/>
    <cellStyle name="Total 2 17 9" xfId="24035"/>
    <cellStyle name="Total 2 18" xfId="3752"/>
    <cellStyle name="Total 2 18 2" xfId="6290"/>
    <cellStyle name="Total 2 18 3" xfId="8719"/>
    <cellStyle name="Total 2 18 4" xfId="11941"/>
    <cellStyle name="Total 2 18 5" xfId="13353"/>
    <cellStyle name="Total 2 18 6" xfId="15211"/>
    <cellStyle name="Total 2 18 7" xfId="18049"/>
    <cellStyle name="Total 2 18 8" xfId="19907"/>
    <cellStyle name="Total 2 18 9" xfId="22652"/>
    <cellStyle name="Total 2 19" xfId="3771"/>
    <cellStyle name="Total 2 19 2" xfId="6309"/>
    <cellStyle name="Total 2 19 3" xfId="8543"/>
    <cellStyle name="Total 2 19 4" xfId="11768"/>
    <cellStyle name="Total 2 19 5" xfId="14220"/>
    <cellStyle name="Total 2 19 6" xfId="16589"/>
    <cellStyle name="Total 2 19 7" xfId="18916"/>
    <cellStyle name="Total 2 19 8" xfId="21285"/>
    <cellStyle name="Total 2 19 9" xfId="23442"/>
    <cellStyle name="Total 2 2" xfId="3102"/>
    <cellStyle name="Total 2 2 10" xfId="25949"/>
    <cellStyle name="Total 2 2 2" xfId="5640"/>
    <cellStyle name="Total 2 2 3" xfId="9757"/>
    <cellStyle name="Total 2 2 4" xfId="11947"/>
    <cellStyle name="Total 2 2 5" xfId="14420"/>
    <cellStyle name="Total 2 2 6" xfId="14243"/>
    <cellStyle name="Total 2 2 7" xfId="19116"/>
    <cellStyle name="Total 2 2 8" xfId="18939"/>
    <cellStyle name="Total 2 2 9" xfId="23622"/>
    <cellStyle name="Total 2 20" xfId="3819"/>
    <cellStyle name="Total 2 20 2" xfId="6357"/>
    <cellStyle name="Total 2 20 3" xfId="9819"/>
    <cellStyle name="Total 2 20 4" xfId="12095"/>
    <cellStyle name="Total 2 20 5" xfId="14821"/>
    <cellStyle name="Total 2 20 6" xfId="16090"/>
    <cellStyle name="Total 2 20 7" xfId="19517"/>
    <cellStyle name="Total 2 20 8" xfId="20786"/>
    <cellStyle name="Total 2 20 9" xfId="24005"/>
    <cellStyle name="Total 2 21" xfId="3864"/>
    <cellStyle name="Total 2 21 2" xfId="6402"/>
    <cellStyle name="Total 2 21 3" xfId="8148"/>
    <cellStyle name="Total 2 21 4" xfId="11254"/>
    <cellStyle name="Total 2 21 5" xfId="13659"/>
    <cellStyle name="Total 2 21 6" xfId="15766"/>
    <cellStyle name="Total 2 21 7" xfId="18355"/>
    <cellStyle name="Total 2 21 8" xfId="20462"/>
    <cellStyle name="Total 2 21 9" xfId="22928"/>
    <cellStyle name="Total 2 22" xfId="3883"/>
    <cellStyle name="Total 2 22 2" xfId="6421"/>
    <cellStyle name="Total 2 22 3" xfId="9956"/>
    <cellStyle name="Total 2 22 4" xfId="11677"/>
    <cellStyle name="Total 2 22 5" xfId="14124"/>
    <cellStyle name="Total 2 22 6" xfId="16853"/>
    <cellStyle name="Total 2 22 7" xfId="18820"/>
    <cellStyle name="Total 2 22 8" xfId="21549"/>
    <cellStyle name="Total 2 22 9" xfId="23351"/>
    <cellStyle name="Total 2 23" xfId="3926"/>
    <cellStyle name="Total 2 23 2" xfId="6464"/>
    <cellStyle name="Total 2 23 3" xfId="9781"/>
    <cellStyle name="Total 2 23 4" xfId="11225"/>
    <cellStyle name="Total 2 23 5" xfId="13629"/>
    <cellStyle name="Total 2 23 6" xfId="15865"/>
    <cellStyle name="Total 2 23 7" xfId="18325"/>
    <cellStyle name="Total 2 23 8" xfId="20561"/>
    <cellStyle name="Total 2 23 9" xfId="22900"/>
    <cellStyle name="Total 2 24" xfId="3969"/>
    <cellStyle name="Total 2 24 2" xfId="6507"/>
    <cellStyle name="Total 2 24 3" xfId="8012"/>
    <cellStyle name="Total 2 24 4" xfId="12216"/>
    <cellStyle name="Total 2 24 5" xfId="14838"/>
    <cellStyle name="Total 2 24 6" xfId="16629"/>
    <cellStyle name="Total 2 24 7" xfId="19534"/>
    <cellStyle name="Total 2 24 8" xfId="21325"/>
    <cellStyle name="Total 2 24 9" xfId="24019"/>
    <cellStyle name="Total 2 25" xfId="4012"/>
    <cellStyle name="Total 2 25 2" xfId="6550"/>
    <cellStyle name="Total 2 25 3" xfId="9571"/>
    <cellStyle name="Total 2 25 4" xfId="10468"/>
    <cellStyle name="Total 2 25 5" xfId="12800"/>
    <cellStyle name="Total 2 25 6" xfId="12573"/>
    <cellStyle name="Total 2 25 7" xfId="17496"/>
    <cellStyle name="Total 2 25 8" xfId="17269"/>
    <cellStyle name="Total 2 25 9" xfId="22138"/>
    <cellStyle name="Total 2 26" xfId="4031"/>
    <cellStyle name="Total 2 26 2" xfId="6569"/>
    <cellStyle name="Total 2 26 3" xfId="9976"/>
    <cellStyle name="Total 2 26 4" xfId="10760"/>
    <cellStyle name="Total 2 26 5" xfId="13115"/>
    <cellStyle name="Total 2 26 6" xfId="16151"/>
    <cellStyle name="Total 2 26 7" xfId="17811"/>
    <cellStyle name="Total 2 26 8" xfId="20847"/>
    <cellStyle name="Total 2 26 9" xfId="22432"/>
    <cellStyle name="Total 2 27" xfId="4081"/>
    <cellStyle name="Total 2 27 2" xfId="6619"/>
    <cellStyle name="Total 2 27 3" xfId="5459"/>
    <cellStyle name="Total 2 27 4" xfId="11988"/>
    <cellStyle name="Total 2 27 5" xfId="14466"/>
    <cellStyle name="Total 2 27 6" xfId="15514"/>
    <cellStyle name="Total 2 27 7" xfId="19162"/>
    <cellStyle name="Total 2 27 8" xfId="20210"/>
    <cellStyle name="Total 2 27 9" xfId="23663"/>
    <cellStyle name="Total 2 28" xfId="4117"/>
    <cellStyle name="Total 2 28 2" xfId="6655"/>
    <cellStyle name="Total 2 28 3" xfId="7872"/>
    <cellStyle name="Total 2 28 4" xfId="11527"/>
    <cellStyle name="Total 2 28 5" xfId="13956"/>
    <cellStyle name="Total 2 28 6" xfId="16506"/>
    <cellStyle name="Total 2 28 7" xfId="18652"/>
    <cellStyle name="Total 2 28 8" xfId="21202"/>
    <cellStyle name="Total 2 28 9" xfId="23201"/>
    <cellStyle name="Total 2 29" xfId="4160"/>
    <cellStyle name="Total 2 29 2" xfId="6698"/>
    <cellStyle name="Total 2 29 3" xfId="9221"/>
    <cellStyle name="Total 2 29 4" xfId="11457"/>
    <cellStyle name="Total 2 29 5" xfId="13878"/>
    <cellStyle name="Total 2 29 6" xfId="15887"/>
    <cellStyle name="Total 2 29 7" xfId="18574"/>
    <cellStyle name="Total 2 29 8" xfId="20583"/>
    <cellStyle name="Total 2 29 9" xfId="23132"/>
    <cellStyle name="Total 2 3" xfId="3148"/>
    <cellStyle name="Total 2 3 10" xfId="25950"/>
    <cellStyle name="Total 2 3 2" xfId="5686"/>
    <cellStyle name="Total 2 3 3" xfId="9295"/>
    <cellStyle name="Total 2 3 4" xfId="11514"/>
    <cellStyle name="Total 2 3 5" xfId="13942"/>
    <cellStyle name="Total 2 3 6" xfId="16472"/>
    <cellStyle name="Total 2 3 7" xfId="18638"/>
    <cellStyle name="Total 2 3 8" xfId="21168"/>
    <cellStyle name="Total 2 3 9" xfId="23188"/>
    <cellStyle name="Total 2 30" xfId="4203"/>
    <cellStyle name="Total 2 30 2" xfId="6741"/>
    <cellStyle name="Total 2 30 3" xfId="8988"/>
    <cellStyle name="Total 2 30 4" xfId="9442"/>
    <cellStyle name="Total 2 30 5" xfId="12374"/>
    <cellStyle name="Total 2 30 6" xfId="16053"/>
    <cellStyle name="Total 2 30 7" xfId="17070"/>
    <cellStyle name="Total 2 30 8" xfId="20749"/>
    <cellStyle name="Total 2 30 9" xfId="21759"/>
    <cellStyle name="Total 2 31" xfId="4245"/>
    <cellStyle name="Total 2 31 2" xfId="6783"/>
    <cellStyle name="Total 2 31 3" xfId="9429"/>
    <cellStyle name="Total 2 31 4" xfId="11797"/>
    <cellStyle name="Total 2 31 5" xfId="14254"/>
    <cellStyle name="Total 2 31 6" xfId="15642"/>
    <cellStyle name="Total 2 31 7" xfId="18950"/>
    <cellStyle name="Total 2 31 8" xfId="20338"/>
    <cellStyle name="Total 2 31 9" xfId="23472"/>
    <cellStyle name="Total 2 32" xfId="4288"/>
    <cellStyle name="Total 2 32 2" xfId="6826"/>
    <cellStyle name="Total 2 32 3" xfId="8003"/>
    <cellStyle name="Total 2 32 4" xfId="11813"/>
    <cellStyle name="Total 2 32 5" xfId="14270"/>
    <cellStyle name="Total 2 32 6" xfId="16144"/>
    <cellStyle name="Total 2 32 7" xfId="18966"/>
    <cellStyle name="Total 2 32 8" xfId="20840"/>
    <cellStyle name="Total 2 32 9" xfId="23488"/>
    <cellStyle name="Total 2 33" xfId="4331"/>
    <cellStyle name="Total 2 33 2" xfId="6869"/>
    <cellStyle name="Total 2 33 3" xfId="10153"/>
    <cellStyle name="Total 2 33 4" xfId="12143"/>
    <cellStyle name="Total 2 33 5" xfId="14626"/>
    <cellStyle name="Total 2 33 6" xfId="13303"/>
    <cellStyle name="Total 2 33 7" xfId="19322"/>
    <cellStyle name="Total 2 33 8" xfId="17999"/>
    <cellStyle name="Total 2 33 9" xfId="23817"/>
    <cellStyle name="Total 2 34" xfId="4374"/>
    <cellStyle name="Total 2 34 2" xfId="6912"/>
    <cellStyle name="Total 2 34 3" xfId="9510"/>
    <cellStyle name="Total 2 34 4" xfId="11390"/>
    <cellStyle name="Total 2 34 5" xfId="13805"/>
    <cellStyle name="Total 2 34 6" xfId="16080"/>
    <cellStyle name="Total 2 34 7" xfId="18501"/>
    <cellStyle name="Total 2 34 8" xfId="20776"/>
    <cellStyle name="Total 2 34 9" xfId="23064"/>
    <cellStyle name="Total 2 35" xfId="4417"/>
    <cellStyle name="Total 2 35 2" xfId="6955"/>
    <cellStyle name="Total 2 35 3" xfId="5507"/>
    <cellStyle name="Total 2 35 4" xfId="10601"/>
    <cellStyle name="Total 2 35 5" xfId="12949"/>
    <cellStyle name="Total 2 35 6" xfId="15889"/>
    <cellStyle name="Total 2 35 7" xfId="17645"/>
    <cellStyle name="Total 2 35 8" xfId="20585"/>
    <cellStyle name="Total 2 35 9" xfId="22274"/>
    <cellStyle name="Total 2 36" xfId="4460"/>
    <cellStyle name="Total 2 36 2" xfId="6998"/>
    <cellStyle name="Total 2 36 3" xfId="8536"/>
    <cellStyle name="Total 2 36 4" xfId="10555"/>
    <cellStyle name="Total 2 36 5" xfId="12898"/>
    <cellStyle name="Total 2 36 6" xfId="16652"/>
    <cellStyle name="Total 2 36 7" xfId="17594"/>
    <cellStyle name="Total 2 36 8" xfId="21348"/>
    <cellStyle name="Total 2 36 9" xfId="22226"/>
    <cellStyle name="Total 2 37" xfId="4510"/>
    <cellStyle name="Total 2 37 2" xfId="7048"/>
    <cellStyle name="Total 2 37 3" xfId="9143"/>
    <cellStyle name="Total 2 37 4" xfId="11129"/>
    <cellStyle name="Total 2 37 5" xfId="13524"/>
    <cellStyle name="Total 2 37 6" xfId="15929"/>
    <cellStyle name="Total 2 37 7" xfId="18220"/>
    <cellStyle name="Total 2 37 8" xfId="20625"/>
    <cellStyle name="Total 2 37 9" xfId="22802"/>
    <cellStyle name="Total 2 38" xfId="4545"/>
    <cellStyle name="Total 2 38 2" xfId="7083"/>
    <cellStyle name="Total 2 38 3" xfId="8509"/>
    <cellStyle name="Total 2 38 4" xfId="9631"/>
    <cellStyle name="Total 2 38 5" xfId="12533"/>
    <cellStyle name="Total 2 38 6" xfId="16860"/>
    <cellStyle name="Total 2 38 7" xfId="17229"/>
    <cellStyle name="Total 2 38 8" xfId="21556"/>
    <cellStyle name="Total 2 38 9" xfId="21897"/>
    <cellStyle name="Total 2 39" xfId="4589"/>
    <cellStyle name="Total 2 39 2" xfId="7127"/>
    <cellStyle name="Total 2 39 3" xfId="9206"/>
    <cellStyle name="Total 2 39 4" xfId="12243"/>
    <cellStyle name="Total 2 39 5" xfId="12795"/>
    <cellStyle name="Total 2 39 6" xfId="15294"/>
    <cellStyle name="Total 2 39 7" xfId="17491"/>
    <cellStyle name="Total 2 39 8" xfId="19990"/>
    <cellStyle name="Total 2 39 9" xfId="22134"/>
    <cellStyle name="Total 2 4" xfId="3191"/>
    <cellStyle name="Total 2 4 10" xfId="25951"/>
    <cellStyle name="Total 2 4 2" xfId="5729"/>
    <cellStyle name="Total 2 4 3" xfId="8013"/>
    <cellStyle name="Total 2 4 4" xfId="10527"/>
    <cellStyle name="Total 2 4 5" xfId="12868"/>
    <cellStyle name="Total 2 4 6" xfId="16302"/>
    <cellStyle name="Total 2 4 7" xfId="17564"/>
    <cellStyle name="Total 2 4 8" xfId="20998"/>
    <cellStyle name="Total 2 4 9" xfId="22198"/>
    <cellStyle name="Total 2 40" xfId="4632"/>
    <cellStyle name="Total 2 40 2" xfId="7170"/>
    <cellStyle name="Total 2 40 3" xfId="8245"/>
    <cellStyle name="Total 2 40 4" xfId="10461"/>
    <cellStyle name="Total 2 40 5" xfId="12793"/>
    <cellStyle name="Total 2 40 6" xfId="15744"/>
    <cellStyle name="Total 2 40 7" xfId="17489"/>
    <cellStyle name="Total 2 40 8" xfId="20440"/>
    <cellStyle name="Total 2 40 9" xfId="22132"/>
    <cellStyle name="Total 2 41" xfId="4675"/>
    <cellStyle name="Total 2 41 2" xfId="7213"/>
    <cellStyle name="Total 2 41 3" xfId="9255"/>
    <cellStyle name="Total 2 41 4" xfId="11934"/>
    <cellStyle name="Total 2 41 5" xfId="14407"/>
    <cellStyle name="Total 2 41 6" xfId="15354"/>
    <cellStyle name="Total 2 41 7" xfId="19103"/>
    <cellStyle name="Total 2 41 8" xfId="20050"/>
    <cellStyle name="Total 2 41 9" xfId="23609"/>
    <cellStyle name="Total 2 42" xfId="4717"/>
    <cellStyle name="Total 2 42 2" xfId="7255"/>
    <cellStyle name="Total 2 42 3" xfId="8110"/>
    <cellStyle name="Total 2 42 4" xfId="11478"/>
    <cellStyle name="Total 2 42 5" xfId="13902"/>
    <cellStyle name="Total 2 42 6" xfId="12309"/>
    <cellStyle name="Total 2 42 7" xfId="18598"/>
    <cellStyle name="Total 2 42 8" xfId="17005"/>
    <cellStyle name="Total 2 42 9" xfId="23153"/>
    <cellStyle name="Total 2 43" xfId="4760"/>
    <cellStyle name="Total 2 43 2" xfId="7298"/>
    <cellStyle name="Total 2 43 3" xfId="9265"/>
    <cellStyle name="Total 2 43 4" xfId="12132"/>
    <cellStyle name="Total 2 43 5" xfId="14614"/>
    <cellStyle name="Total 2 43 6" xfId="16317"/>
    <cellStyle name="Total 2 43 7" xfId="19310"/>
    <cellStyle name="Total 2 43 8" xfId="21013"/>
    <cellStyle name="Total 2 43 9" xfId="23806"/>
    <cellStyle name="Total 2 44" xfId="4779"/>
    <cellStyle name="Total 2 44 2" xfId="7317"/>
    <cellStyle name="Total 2 44 3" xfId="9081"/>
    <cellStyle name="Total 2 44 4" xfId="11863"/>
    <cellStyle name="Total 2 44 5" xfId="14326"/>
    <cellStyle name="Total 2 44 6" xfId="15124"/>
    <cellStyle name="Total 2 44 7" xfId="19022"/>
    <cellStyle name="Total 2 44 8" xfId="19820"/>
    <cellStyle name="Total 2 44 9" xfId="23539"/>
    <cellStyle name="Total 2 45" xfId="4822"/>
    <cellStyle name="Total 2 45 2" xfId="7360"/>
    <cellStyle name="Total 2 45 3" xfId="9131"/>
    <cellStyle name="Total 2 45 4" xfId="11250"/>
    <cellStyle name="Total 2 45 5" xfId="13655"/>
    <cellStyle name="Total 2 45 6" xfId="15605"/>
    <cellStyle name="Total 2 45 7" xfId="18351"/>
    <cellStyle name="Total 2 45 8" xfId="20301"/>
    <cellStyle name="Total 2 45 9" xfId="22924"/>
    <cellStyle name="Total 2 46" xfId="4865"/>
    <cellStyle name="Total 2 46 2" xfId="7403"/>
    <cellStyle name="Total 2 46 3" xfId="8925"/>
    <cellStyle name="Total 2 46 4" xfId="10960"/>
    <cellStyle name="Total 2 46 5" xfId="13331"/>
    <cellStyle name="Total 2 46 6" xfId="16866"/>
    <cellStyle name="Total 2 46 7" xfId="18027"/>
    <cellStyle name="Total 2 46 8" xfId="21562"/>
    <cellStyle name="Total 2 46 9" xfId="22631"/>
    <cellStyle name="Total 2 47" xfId="4911"/>
    <cellStyle name="Total 2 47 2" xfId="7449"/>
    <cellStyle name="Total 2 47 3" xfId="9258"/>
    <cellStyle name="Total 2 47 4" xfId="9307"/>
    <cellStyle name="Total 2 47 5" xfId="12514"/>
    <cellStyle name="Total 2 47 6" xfId="16664"/>
    <cellStyle name="Total 2 47 7" xfId="17210"/>
    <cellStyle name="Total 2 47 8" xfId="21360"/>
    <cellStyle name="Total 2 47 9" xfId="21881"/>
    <cellStyle name="Total 2 48" xfId="4944"/>
    <cellStyle name="Total 2 48 2" xfId="7482"/>
    <cellStyle name="Total 2 48 3" xfId="8239"/>
    <cellStyle name="Total 2 48 4" xfId="5632"/>
    <cellStyle name="Total 2 48 5" xfId="14938"/>
    <cellStyle name="Total 2 48 6" xfId="16451"/>
    <cellStyle name="Total 2 48 7" xfId="19634"/>
    <cellStyle name="Total 2 48 8" xfId="21147"/>
    <cellStyle name="Total 2 48 9" xfId="24101"/>
    <cellStyle name="Total 2 49" xfId="4982"/>
    <cellStyle name="Total 2 49 2" xfId="7520"/>
    <cellStyle name="Total 2 49 3" xfId="9998"/>
    <cellStyle name="Total 2 49 4" xfId="12300"/>
    <cellStyle name="Total 2 49 5" xfId="12357"/>
    <cellStyle name="Total 2 49 6" xfId="16847"/>
    <cellStyle name="Total 2 49 7" xfId="17053"/>
    <cellStyle name="Total 2 49 8" xfId="21543"/>
    <cellStyle name="Total 2 49 9" xfId="21744"/>
    <cellStyle name="Total 2 5" xfId="3234"/>
    <cellStyle name="Total 2 5 2" xfId="5772"/>
    <cellStyle name="Total 2 5 3" xfId="8162"/>
    <cellStyle name="Total 2 5 4" xfId="11233"/>
    <cellStyle name="Total 2 5 5" xfId="13638"/>
    <cellStyle name="Total 2 5 6" xfId="16212"/>
    <cellStyle name="Total 2 5 7" xfId="18334"/>
    <cellStyle name="Total 2 5 8" xfId="20908"/>
    <cellStyle name="Total 2 5 9" xfId="22907"/>
    <cellStyle name="Total 2 50" xfId="5020"/>
    <cellStyle name="Total 2 50 2" xfId="7558"/>
    <cellStyle name="Total 2 50 3" xfId="9566"/>
    <cellStyle name="Total 2 50 4" xfId="10344"/>
    <cellStyle name="Total 2 50 5" xfId="12665"/>
    <cellStyle name="Total 2 50 6" xfId="14664"/>
    <cellStyle name="Total 2 50 7" xfId="17361"/>
    <cellStyle name="Total 2 50 8" xfId="19360"/>
    <cellStyle name="Total 2 50 9" xfId="22015"/>
    <cellStyle name="Total 2 51" xfId="5056"/>
    <cellStyle name="Total 2 51 2" xfId="7594"/>
    <cellStyle name="Total 2 51 3" xfId="9688"/>
    <cellStyle name="Total 2 51 4" xfId="11356"/>
    <cellStyle name="Total 2 51 5" xfId="13768"/>
    <cellStyle name="Total 2 51 6" xfId="15125"/>
    <cellStyle name="Total 2 51 7" xfId="18464"/>
    <cellStyle name="Total 2 51 8" xfId="19821"/>
    <cellStyle name="Total 2 51 9" xfId="23030"/>
    <cellStyle name="Total 2 52" xfId="5086"/>
    <cellStyle name="Total 2 52 2" xfId="7624"/>
    <cellStyle name="Total 2 52 3" xfId="8891"/>
    <cellStyle name="Total 2 52 4" xfId="10346"/>
    <cellStyle name="Total 2 52 5" xfId="12668"/>
    <cellStyle name="Total 2 52 6" xfId="16597"/>
    <cellStyle name="Total 2 52 7" xfId="17364"/>
    <cellStyle name="Total 2 52 8" xfId="21293"/>
    <cellStyle name="Total 2 52 9" xfId="22017"/>
    <cellStyle name="Total 2 53" xfId="5112"/>
    <cellStyle name="Total 2 53 2" xfId="7650"/>
    <cellStyle name="Total 2 53 3" xfId="10106"/>
    <cellStyle name="Total 2 53 4" xfId="10929"/>
    <cellStyle name="Total 2 53 5" xfId="13299"/>
    <cellStyle name="Total 2 53 6" xfId="16242"/>
    <cellStyle name="Total 2 53 7" xfId="17995"/>
    <cellStyle name="Total 2 53 8" xfId="20938"/>
    <cellStyle name="Total 2 53 9" xfId="22600"/>
    <cellStyle name="Total 2 54" xfId="5160"/>
    <cellStyle name="Total 2 54 2" xfId="7698"/>
    <cellStyle name="Total 2 54 3" xfId="9228"/>
    <cellStyle name="Total 2 54 4" xfId="11124"/>
    <cellStyle name="Total 2 54 5" xfId="13519"/>
    <cellStyle name="Total 2 54 6" xfId="16030"/>
    <cellStyle name="Total 2 54 7" xfId="18215"/>
    <cellStyle name="Total 2 54 8" xfId="20726"/>
    <cellStyle name="Total 2 54 9" xfId="22797"/>
    <cellStyle name="Total 2 55" xfId="5229"/>
    <cellStyle name="Total 2 55 2" xfId="7768"/>
    <cellStyle name="Total 2 55 3" xfId="9235"/>
    <cellStyle name="Total 2 55 4" xfId="12030"/>
    <cellStyle name="Total 2 55 5" xfId="14511"/>
    <cellStyle name="Total 2 55 6" xfId="12788"/>
    <cellStyle name="Total 2 55 7" xfId="19207"/>
    <cellStyle name="Total 2 55 8" xfId="17484"/>
    <cellStyle name="Total 2 55 9" xfId="23705"/>
    <cellStyle name="Total 2 56" xfId="5267"/>
    <cellStyle name="Total 2 56 2" xfId="9934"/>
    <cellStyle name="Total 2 56 3" xfId="11063"/>
    <cellStyle name="Total 2 56 4" xfId="13451"/>
    <cellStyle name="Total 2 56 5" xfId="16706"/>
    <cellStyle name="Total 2 56 6" xfId="18147"/>
    <cellStyle name="Total 2 56 7" xfId="21402"/>
    <cellStyle name="Total 2 56 8" xfId="22736"/>
    <cellStyle name="Total 2 57" xfId="9129"/>
    <cellStyle name="Total 2 58" xfId="11140"/>
    <cellStyle name="Total 2 59" xfId="13536"/>
    <cellStyle name="Total 2 6" xfId="3277"/>
    <cellStyle name="Total 2 6 2" xfId="5815"/>
    <cellStyle name="Total 2 6 3" xfId="10019"/>
    <cellStyle name="Total 2 6 4" xfId="9404"/>
    <cellStyle name="Total 2 6 5" xfId="12510"/>
    <cellStyle name="Total 2 6 6" xfId="15402"/>
    <cellStyle name="Total 2 6 7" xfId="17206"/>
    <cellStyle name="Total 2 6 8" xfId="20098"/>
    <cellStyle name="Total 2 6 9" xfId="21877"/>
    <cellStyle name="Total 2 60" xfId="15954"/>
    <cellStyle name="Total 2 61" xfId="18232"/>
    <cellStyle name="Total 2 62" xfId="20650"/>
    <cellStyle name="Total 2 63" xfId="22813"/>
    <cellStyle name="Total 2 64" xfId="2983"/>
    <cellStyle name="Total 2 65" xfId="25948"/>
    <cellStyle name="Total 2 7" xfId="3320"/>
    <cellStyle name="Total 2 7 2" xfId="5858"/>
    <cellStyle name="Total 2 7 3" xfId="5531"/>
    <cellStyle name="Total 2 7 4" xfId="11982"/>
    <cellStyle name="Total 2 7 5" xfId="14460"/>
    <cellStyle name="Total 2 7 6" xfId="15432"/>
    <cellStyle name="Total 2 7 7" xfId="19156"/>
    <cellStyle name="Total 2 7 8" xfId="20128"/>
    <cellStyle name="Total 2 7 9" xfId="23657"/>
    <cellStyle name="Total 2 8" xfId="3363"/>
    <cellStyle name="Total 2 8 2" xfId="5901"/>
    <cellStyle name="Total 2 8 3" xfId="8985"/>
    <cellStyle name="Total 2 8 4" xfId="10838"/>
    <cellStyle name="Total 2 8 5" xfId="13203"/>
    <cellStyle name="Total 2 8 6" xfId="16056"/>
    <cellStyle name="Total 2 8 7" xfId="17899"/>
    <cellStyle name="Total 2 8 8" xfId="20752"/>
    <cellStyle name="Total 2 8 9" xfId="22509"/>
    <cellStyle name="Total 2 9" xfId="3406"/>
    <cellStyle name="Total 2 9 2" xfId="5944"/>
    <cellStyle name="Total 2 9 3" xfId="8343"/>
    <cellStyle name="Total 2 9 4" xfId="10554"/>
    <cellStyle name="Total 2 9 5" xfId="12897"/>
    <cellStyle name="Total 2 9 6" xfId="15876"/>
    <cellStyle name="Total 2 9 7" xfId="17593"/>
    <cellStyle name="Total 2 9 8" xfId="20572"/>
    <cellStyle name="Total 2 9 9" xfId="22225"/>
    <cellStyle name="Total 9" xfId="26143"/>
    <cellStyle name="w" xfId="1722"/>
    <cellStyle name="Warning Text 2" xfId="1723"/>
    <cellStyle name="Warning Text 2 2" xfId="1724"/>
    <cellStyle name="Warning Text 2 2 3" xfId="25952"/>
    <cellStyle name="Warning Text 2 3" xfId="2984"/>
    <cellStyle name="Warning Text 2 3 2" xfId="25953"/>
    <cellStyle name="Warning Text 2 4" xfId="26237"/>
    <cellStyle name="XComma" xfId="1725"/>
    <cellStyle name="XComma 0.0" xfId="1726"/>
    <cellStyle name="XComma 0.00" xfId="1727"/>
    <cellStyle name="XComma 0.000" xfId="1728"/>
    <cellStyle name="XCurrency" xfId="1729"/>
    <cellStyle name="XCurrency 0.0" xfId="1730"/>
    <cellStyle name="XCurrency 0.00" xfId="1731"/>
    <cellStyle name="XCurrency 0.000" xfId="1732"/>
    <cellStyle name="yra" xfId="1733"/>
    <cellStyle name="yrActual" xfId="1734"/>
    <cellStyle name="yre" xfId="1735"/>
    <cellStyle name="yrExpect" xfId="1736"/>
  </cellStyles>
  <dxfs count="39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fill>
        <patternFill>
          <bgColor theme="7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fill>
        <patternFill patternType="none">
          <bgColor auto="1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/>
        <color theme="0" tint="-4.9989318521683403E-2"/>
      </font>
      <fill>
        <patternFill>
          <bgColor theme="0" tint="-0.49998474074526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5117038483843"/>
          <bgColor theme="3" tint="0.39994506668294322"/>
        </patternFill>
      </fill>
      <border>
        <bottom style="thin">
          <color theme="4" tint="0.39997558519241921"/>
        </bottom>
      </border>
    </dxf>
    <dxf>
      <border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border>
        <left style="medium">
          <color theme="1" tint="0.499984740745262"/>
        </lef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  <border>
        <bottom style="medium">
          <color theme="4" tint="0.79998168889431442"/>
        </bottom>
      </border>
    </dxf>
    <dxf>
      <border>
        <top style="medium">
          <color theme="4" tint="0.79998168889431442"/>
        </top>
      </border>
    </dxf>
    <dxf>
      <border>
        <top style="medium">
          <color theme="4" tint="0.79998168889431442"/>
        </top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ill>
        <patternFill>
          <bgColor theme="0" tint="-0.14996795556505021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left style="thick">
          <color theme="4" tint="0.59996337778862885"/>
        </left>
        <right style="thin">
          <color theme="4" tint="0.39997558519241921"/>
        </right>
      </border>
    </dxf>
    <dxf>
      <border>
        <top style="thin">
          <color theme="4" tint="0.59999389629810485"/>
        </top>
        <bottom style="thin">
          <color theme="4" tint="0.59999389629810485"/>
        </bottom>
      </border>
    </dxf>
    <dxf>
      <font>
        <color theme="0"/>
      </font>
      <fill>
        <patternFill>
          <bgColor theme="4" tint="0.59996337778862885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4" defaultTableStyle="TableStyleMedium9" defaultPivotStyle="PivotStyleLight16">
    <tableStyle name="Invisible" pivot="0" table="0" count="0"/>
    <tableStyle name="PivotStyleDark2 2" table="0" count="13">
      <tableStyleElement type="wholeTable" dxfId="38"/>
      <tableStyleElement type="headerRow" dxfId="37"/>
      <tableStyleElement type="totalRow" dxfId="36"/>
      <tableStyleElement type="secondRowStripe" dxfId="35"/>
      <tableStyleElement type="secondColumnStripe" dxfId="34"/>
      <tableStyleElement type="firstSubtotalColumn" dxfId="33"/>
      <tableStyleElement type="secondSubtotalColumn" dxfId="32"/>
      <tableStyleElement type="thirdSubtotalColumn" dxfId="31"/>
      <tableStyleElement type="first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PivotStyleDark9 2" table="0" count="14">
      <tableStyleElement type="wholeTable" dxfId="25"/>
      <tableStyleElement type="headerRow" dxfId="24"/>
      <tableStyleElement type="totalRow" dxfId="23"/>
      <tableStyleElement type="firstColumn" dxfId="22"/>
      <tableStyleElement type="secondRowStripe" dxfId="21"/>
      <tableStyleElement type="firstColumnStripe" dxfId="20"/>
      <tableStyleElement type="secondColumnStripe" dxfId="19"/>
      <tableStyleElement type="firstSubtotalRow" dxfId="18"/>
      <tableStyleElement type="secondColumnSubheading" dxfId="17"/>
      <tableStyleElement type="thirdColumnSubheading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2" table="0" count="12">
      <tableStyleElement type="headerRow" dxfId="11"/>
      <tableStyleElement type="totalRow" dxfId="10"/>
      <tableStyleElement type="firstColumn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2"/>
  <sheetViews>
    <sheetView tabSelected="1" zoomScale="91" zoomScaleNormal="91" workbookViewId="0">
      <selection sqref="A1:Y1"/>
    </sheetView>
  </sheetViews>
  <sheetFormatPr defaultColWidth="9.109375" defaultRowHeight="13.2"/>
  <cols>
    <col min="1" max="1" width="17" style="94" customWidth="1"/>
    <col min="2" max="2" width="18" style="47" customWidth="1"/>
    <col min="3" max="3" width="17.44140625" style="173" customWidth="1"/>
    <col min="4" max="4" width="13.5546875" style="47" customWidth="1"/>
    <col min="5" max="7" width="15.109375" style="47" bestFit="1" customWidth="1"/>
    <col min="8" max="9" width="14" style="47" bestFit="1" customWidth="1"/>
    <col min="10" max="10" width="12.5546875" style="47" customWidth="1"/>
    <col min="11" max="11" width="15.5546875" style="47" customWidth="1"/>
    <col min="12" max="12" width="13.5546875" style="47" customWidth="1"/>
    <col min="13" max="13" width="14.44140625" style="47" customWidth="1"/>
    <col min="14" max="14" width="13.44140625" style="47" customWidth="1"/>
    <col min="15" max="15" width="10.5546875" style="47" customWidth="1"/>
    <col min="16" max="17" width="12" style="47" bestFit="1" customWidth="1"/>
    <col min="18" max="18" width="10.88671875" style="47" customWidth="1"/>
    <col min="19" max="19" width="12" style="47" customWidth="1"/>
    <col min="20" max="20" width="15.44140625" style="47" customWidth="1"/>
    <col min="21" max="21" width="14.109375" style="47" bestFit="1" customWidth="1"/>
    <col min="22" max="22" width="13.44140625" style="47" customWidth="1"/>
    <col min="23" max="23" width="12" style="47" bestFit="1" customWidth="1"/>
    <col min="24" max="24" width="15.44140625" style="47" customWidth="1"/>
    <col min="25" max="25" width="12.88671875" style="47" customWidth="1"/>
    <col min="26" max="26" width="12" style="47" bestFit="1" customWidth="1"/>
    <col min="27" max="28" width="15.5546875" style="52" bestFit="1" customWidth="1"/>
    <col min="29" max="29" width="15.44140625" style="35" bestFit="1" customWidth="1"/>
    <col min="30" max="30" width="12.44140625" style="35" bestFit="1" customWidth="1"/>
    <col min="31" max="16384" width="9.109375" style="35"/>
  </cols>
  <sheetData>
    <row r="1" spans="1:30" s="52" customFormat="1" ht="13.5" customHeight="1">
      <c r="A1" s="215" t="s">
        <v>503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"/>
    </row>
    <row r="2" spans="1:30" s="52" customFormat="1" ht="25.95" customHeight="1">
      <c r="A2" s="16"/>
      <c r="B2" s="1"/>
      <c r="C2" s="15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0" s="52" customFormat="1" ht="13.8" thickBot="1">
      <c r="A3" s="79" t="s">
        <v>0</v>
      </c>
      <c r="B3" s="80"/>
      <c r="C3" s="157"/>
      <c r="D3" s="80"/>
      <c r="E3" s="80"/>
      <c r="F3" s="8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0" s="52" customFormat="1" ht="13.8" thickBot="1">
      <c r="A4" s="112" t="s">
        <v>1</v>
      </c>
      <c r="B4" s="113" t="s">
        <v>2</v>
      </c>
      <c r="C4" s="158" t="s">
        <v>3</v>
      </c>
      <c r="D4" s="213" t="s">
        <v>4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122"/>
      <c r="AA4" s="122"/>
      <c r="AB4" s="122"/>
    </row>
    <row r="5" spans="1:30" s="52" customFormat="1">
      <c r="A5" s="114" t="s">
        <v>5</v>
      </c>
      <c r="B5" s="115" t="s">
        <v>6</v>
      </c>
      <c r="C5" s="159" t="s">
        <v>6</v>
      </c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  <c r="Z5" s="115" t="s">
        <v>7</v>
      </c>
      <c r="AA5" s="123"/>
      <c r="AB5" s="123"/>
    </row>
    <row r="6" spans="1:30" s="52" customFormat="1">
      <c r="A6" s="114" t="s">
        <v>8</v>
      </c>
      <c r="B6" s="115" t="s">
        <v>9</v>
      </c>
      <c r="C6" s="159" t="s">
        <v>9</v>
      </c>
      <c r="D6" s="119" t="s">
        <v>10</v>
      </c>
      <c r="E6" s="115" t="s">
        <v>11</v>
      </c>
      <c r="F6" s="115" t="s">
        <v>12</v>
      </c>
      <c r="G6" s="115" t="s">
        <v>13</v>
      </c>
      <c r="H6" s="115" t="s">
        <v>14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  <c r="N6" s="115" t="s">
        <v>20</v>
      </c>
      <c r="O6" s="115" t="s">
        <v>169</v>
      </c>
      <c r="P6" s="115" t="s">
        <v>21</v>
      </c>
      <c r="Q6" s="115" t="s">
        <v>22</v>
      </c>
      <c r="R6" s="115" t="s">
        <v>23</v>
      </c>
      <c r="S6" s="115" t="s">
        <v>24</v>
      </c>
      <c r="T6" s="115" t="s">
        <v>25</v>
      </c>
      <c r="U6" s="115" t="s">
        <v>26</v>
      </c>
      <c r="V6" s="115" t="s">
        <v>27</v>
      </c>
      <c r="W6" s="115" t="s">
        <v>28</v>
      </c>
      <c r="X6" s="115" t="s">
        <v>29</v>
      </c>
      <c r="Y6" s="115" t="s">
        <v>30</v>
      </c>
      <c r="Z6" s="115" t="s">
        <v>31</v>
      </c>
      <c r="AA6" s="124" t="s">
        <v>484</v>
      </c>
      <c r="AB6" s="124" t="s">
        <v>467</v>
      </c>
    </row>
    <row r="7" spans="1:30" s="52" customFormat="1">
      <c r="A7" s="114"/>
      <c r="B7" s="115"/>
      <c r="C7" s="159" t="s">
        <v>623</v>
      </c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23"/>
      <c r="AB7" s="123"/>
    </row>
    <row r="8" spans="1:30" s="52" customFormat="1">
      <c r="A8" s="95" t="s">
        <v>32</v>
      </c>
      <c r="B8" s="18">
        <f>5594574.38/2</f>
        <v>2797287.19</v>
      </c>
      <c r="C8" s="160">
        <f>ROUND(B8/12,2)</f>
        <v>233107.27</v>
      </c>
      <c r="D8" s="38">
        <v>1.6500000000000001E-2</v>
      </c>
      <c r="E8" s="38">
        <v>0.1429</v>
      </c>
      <c r="F8" s="38">
        <v>5.8200000000000002E-2</v>
      </c>
      <c r="G8" s="38">
        <v>7.4899999999999994E-2</v>
      </c>
      <c r="H8" s="38">
        <v>4.0099999999999997E-2</v>
      </c>
      <c r="I8" s="38">
        <v>0.1406</v>
      </c>
      <c r="J8" s="38">
        <v>2.0299999999999999E-2</v>
      </c>
      <c r="K8" s="38">
        <v>3.2099999999999997E-2</v>
      </c>
      <c r="L8" s="38">
        <v>1.5900000000000001E-2</v>
      </c>
      <c r="M8" s="38">
        <v>2.5499999999999998E-2</v>
      </c>
      <c r="N8" s="38">
        <v>0.1389</v>
      </c>
      <c r="O8" s="38">
        <v>2.35E-2</v>
      </c>
      <c r="P8" s="38">
        <v>0</v>
      </c>
      <c r="Q8" s="38">
        <v>3.5900000000000001E-2</v>
      </c>
      <c r="R8" s="38">
        <v>1.8100000000000002E-2</v>
      </c>
      <c r="S8" s="38">
        <v>4.1999999999999997E-3</v>
      </c>
      <c r="T8" s="38">
        <v>5.11E-2</v>
      </c>
      <c r="U8" s="38">
        <v>1.7299999999999999E-2</v>
      </c>
      <c r="V8" s="38">
        <v>3.6799999999999999E-2</v>
      </c>
      <c r="W8" s="38">
        <v>4.4299999999999999E-2</v>
      </c>
      <c r="X8" s="38">
        <v>5.9900000000000002E-2</v>
      </c>
      <c r="Y8" s="38">
        <v>2.3999999999999998E-3</v>
      </c>
      <c r="Z8" s="5">
        <v>0</v>
      </c>
      <c r="AA8" s="5">
        <v>5.9999999999999995E-4</v>
      </c>
      <c r="AB8" s="5">
        <v>0</v>
      </c>
      <c r="AC8" s="67"/>
      <c r="AD8" s="55"/>
    </row>
    <row r="9" spans="1:30" s="52" customFormat="1">
      <c r="A9" s="96"/>
      <c r="B9" s="12"/>
      <c r="C9" s="160"/>
      <c r="D9" s="6">
        <f>$C8*D8</f>
        <v>3846.2699550000002</v>
      </c>
      <c r="E9" s="6">
        <f>$C8*E8</f>
        <v>33311.028882999999</v>
      </c>
      <c r="F9" s="6">
        <f>$C8*F8</f>
        <v>13566.843113999999</v>
      </c>
      <c r="G9" s="6">
        <f t="shared" ref="G9" si="0">$C8*G8</f>
        <v>17459.734522999999</v>
      </c>
      <c r="H9" s="6">
        <f t="shared" ref="H9" si="1">$C8*H8</f>
        <v>9347.6015269999989</v>
      </c>
      <c r="I9" s="6">
        <f t="shared" ref="I9:AB9" si="2">$C8*I8</f>
        <v>32774.882162000002</v>
      </c>
      <c r="J9" s="6">
        <f t="shared" si="2"/>
        <v>4732.0775809999996</v>
      </c>
      <c r="K9" s="6">
        <f t="shared" si="2"/>
        <v>7482.7433669999991</v>
      </c>
      <c r="L9" s="6">
        <f t="shared" si="2"/>
        <v>3706.405593</v>
      </c>
      <c r="M9" s="6">
        <f t="shared" si="2"/>
        <v>5944.235384999999</v>
      </c>
      <c r="N9" s="6">
        <f t="shared" si="2"/>
        <v>32378.599802999997</v>
      </c>
      <c r="O9" s="6">
        <f t="shared" si="2"/>
        <v>5478.020845</v>
      </c>
      <c r="P9" s="6">
        <f t="shared" si="2"/>
        <v>0</v>
      </c>
      <c r="Q9" s="6">
        <f t="shared" si="2"/>
        <v>8368.5509930000007</v>
      </c>
      <c r="R9" s="6">
        <f t="shared" si="2"/>
        <v>4219.2415870000004</v>
      </c>
      <c r="S9" s="6">
        <f t="shared" si="2"/>
        <v>979.05053399999986</v>
      </c>
      <c r="T9" s="6">
        <f t="shared" si="2"/>
        <v>11911.781497</v>
      </c>
      <c r="U9" s="6">
        <f t="shared" si="2"/>
        <v>4032.7557709999996</v>
      </c>
      <c r="V9" s="6">
        <f t="shared" si="2"/>
        <v>8578.3475359999993</v>
      </c>
      <c r="W9" s="6">
        <f t="shared" si="2"/>
        <v>10326.652060999999</v>
      </c>
      <c r="X9" s="6">
        <f t="shared" si="2"/>
        <v>13963.125473</v>
      </c>
      <c r="Y9" s="6">
        <f t="shared" si="2"/>
        <v>559.45744799999989</v>
      </c>
      <c r="Z9" s="6">
        <f t="shared" si="2"/>
        <v>0</v>
      </c>
      <c r="AA9" s="6">
        <f t="shared" si="2"/>
        <v>139.86436199999997</v>
      </c>
      <c r="AB9" s="6">
        <f t="shared" si="2"/>
        <v>0</v>
      </c>
      <c r="AC9" s="67"/>
      <c r="AD9" s="55"/>
    </row>
    <row r="10" spans="1:30" s="52" customFormat="1">
      <c r="A10" s="97" t="s">
        <v>391</v>
      </c>
      <c r="B10" s="18">
        <f>5594574.38/2</f>
        <v>2797287.19</v>
      </c>
      <c r="C10" s="160">
        <f t="shared" ref="C10:C72" si="3">ROUND(B10/12,2)</f>
        <v>233107.27</v>
      </c>
      <c r="D10" s="42"/>
      <c r="E10" s="42"/>
      <c r="F10" s="42">
        <v>0.31219999999999998</v>
      </c>
      <c r="G10" s="42"/>
      <c r="H10" s="42">
        <v>0.1026</v>
      </c>
      <c r="I10" s="42"/>
      <c r="J10" s="42"/>
      <c r="K10" s="42"/>
      <c r="L10" s="42"/>
      <c r="M10" s="42"/>
      <c r="N10" s="42">
        <v>0.45550000000000002</v>
      </c>
      <c r="O10" s="42"/>
      <c r="P10" s="42"/>
      <c r="Q10" s="42"/>
      <c r="R10" s="42"/>
      <c r="S10" s="42"/>
      <c r="T10" s="42"/>
      <c r="U10" s="42"/>
      <c r="V10" s="42">
        <v>0.12970000000000001</v>
      </c>
      <c r="X10" s="42"/>
      <c r="Y10" s="42"/>
      <c r="Z10" s="42"/>
      <c r="AA10" s="42"/>
      <c r="AB10" s="42"/>
      <c r="AC10" s="67"/>
      <c r="AD10" s="55"/>
    </row>
    <row r="11" spans="1:30" s="52" customFormat="1">
      <c r="A11" s="97"/>
      <c r="B11" s="12"/>
      <c r="C11" s="160"/>
      <c r="D11" s="7">
        <f t="shared" ref="D11" si="4">$C10*D10</f>
        <v>0</v>
      </c>
      <c r="E11" s="7">
        <f t="shared" ref="E11" si="5">$C10*E10</f>
        <v>0</v>
      </c>
      <c r="F11" s="7">
        <f t="shared" ref="F11:V11" si="6">$C10*F10</f>
        <v>72776.089693999995</v>
      </c>
      <c r="G11" s="7">
        <f t="shared" si="6"/>
        <v>0</v>
      </c>
      <c r="H11" s="7">
        <f t="shared" si="6"/>
        <v>23916.805901999996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  <c r="M11" s="7">
        <f t="shared" si="6"/>
        <v>0</v>
      </c>
      <c r="N11" s="7">
        <f t="shared" si="6"/>
        <v>106180.361485</v>
      </c>
      <c r="O11" s="7">
        <f t="shared" si="6"/>
        <v>0</v>
      </c>
      <c r="P11" s="7">
        <f t="shared" si="6"/>
        <v>0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0</v>
      </c>
      <c r="V11" s="7">
        <f t="shared" si="6"/>
        <v>30234.012919000001</v>
      </c>
      <c r="W11" s="7">
        <f>$C10*O10</f>
        <v>0</v>
      </c>
      <c r="X11" s="7">
        <f>$C10*X10</f>
        <v>0</v>
      </c>
      <c r="Y11" s="7">
        <f>$C10*Y10</f>
        <v>0</v>
      </c>
      <c r="Z11" s="7">
        <f>$C10*Z10</f>
        <v>0</v>
      </c>
      <c r="AA11" s="7">
        <f>$C10*AA10</f>
        <v>0</v>
      </c>
      <c r="AB11" s="7">
        <f>$C10*AB10</f>
        <v>0</v>
      </c>
      <c r="AC11" s="67"/>
      <c r="AD11" s="55"/>
    </row>
    <row r="12" spans="1:30" s="52" customFormat="1">
      <c r="A12" s="95" t="s">
        <v>33</v>
      </c>
      <c r="B12" s="18">
        <v>2777431.6758135906</v>
      </c>
      <c r="C12" s="160">
        <f t="shared" si="3"/>
        <v>231452.64</v>
      </c>
      <c r="D12" s="5">
        <v>0.1183</v>
      </c>
      <c r="E12" s="5"/>
      <c r="F12" s="5"/>
      <c r="G12" s="5"/>
      <c r="H12" s="5"/>
      <c r="I12" s="5"/>
      <c r="J12" s="5"/>
      <c r="K12" s="5"/>
      <c r="L12" s="5"/>
      <c r="M12" s="5">
        <v>0.19400000000000001</v>
      </c>
      <c r="N12" s="5">
        <v>0.1381</v>
      </c>
      <c r="O12" s="5"/>
      <c r="P12" s="5"/>
      <c r="Q12" s="5">
        <v>0.15559999999999999</v>
      </c>
      <c r="R12" s="5"/>
      <c r="S12" s="5"/>
      <c r="T12" s="5">
        <v>0.39400000000000002</v>
      </c>
      <c r="U12" s="5"/>
      <c r="V12" s="5"/>
      <c r="W12" s="5"/>
      <c r="X12" s="5"/>
      <c r="Y12" s="5"/>
      <c r="Z12" s="5"/>
      <c r="AA12" s="5"/>
      <c r="AB12" s="5"/>
      <c r="AC12" s="67"/>
      <c r="AD12" s="55"/>
    </row>
    <row r="13" spans="1:30" s="52" customFormat="1">
      <c r="A13" s="96"/>
      <c r="B13" s="11"/>
      <c r="C13" s="160"/>
      <c r="D13" s="6">
        <f t="shared" ref="D13" si="7">$C12*D12</f>
        <v>27380.847312000002</v>
      </c>
      <c r="E13" s="6">
        <f t="shared" ref="E13" si="8">$C12*E12</f>
        <v>0</v>
      </c>
      <c r="F13" s="6">
        <f t="shared" ref="F13:AB13" si="9">$C12*F12</f>
        <v>0</v>
      </c>
      <c r="G13" s="6">
        <f t="shared" si="9"/>
        <v>0</v>
      </c>
      <c r="H13" s="6">
        <f t="shared" si="9"/>
        <v>0</v>
      </c>
      <c r="I13" s="6">
        <f t="shared" si="9"/>
        <v>0</v>
      </c>
      <c r="J13" s="6">
        <f t="shared" si="9"/>
        <v>0</v>
      </c>
      <c r="K13" s="6">
        <f t="shared" si="9"/>
        <v>0</v>
      </c>
      <c r="L13" s="6">
        <f t="shared" si="9"/>
        <v>0</v>
      </c>
      <c r="M13" s="6">
        <f t="shared" si="9"/>
        <v>44901.812160000001</v>
      </c>
      <c r="N13" s="6">
        <f t="shared" si="9"/>
        <v>31963.609584000002</v>
      </c>
      <c r="O13" s="6">
        <f t="shared" si="9"/>
        <v>0</v>
      </c>
      <c r="P13" s="6">
        <f t="shared" si="9"/>
        <v>0</v>
      </c>
      <c r="Q13" s="6">
        <f t="shared" si="9"/>
        <v>36014.030784000002</v>
      </c>
      <c r="R13" s="6">
        <f t="shared" si="9"/>
        <v>0</v>
      </c>
      <c r="S13" s="6">
        <f t="shared" si="9"/>
        <v>0</v>
      </c>
      <c r="T13" s="6">
        <f t="shared" si="9"/>
        <v>91192.340160000007</v>
      </c>
      <c r="U13" s="6">
        <f t="shared" si="9"/>
        <v>0</v>
      </c>
      <c r="V13" s="6">
        <f t="shared" si="9"/>
        <v>0</v>
      </c>
      <c r="W13" s="6">
        <f t="shared" si="9"/>
        <v>0</v>
      </c>
      <c r="X13" s="6">
        <f t="shared" si="9"/>
        <v>0</v>
      </c>
      <c r="Y13" s="6">
        <f t="shared" si="9"/>
        <v>0</v>
      </c>
      <c r="Z13" s="6">
        <f t="shared" si="9"/>
        <v>0</v>
      </c>
      <c r="AA13" s="6">
        <f t="shared" si="9"/>
        <v>0</v>
      </c>
      <c r="AB13" s="6">
        <f t="shared" si="9"/>
        <v>0</v>
      </c>
      <c r="AC13" s="67"/>
      <c r="AD13" s="55"/>
    </row>
    <row r="14" spans="1:30" s="52" customFormat="1">
      <c r="A14" s="95" t="s">
        <v>34</v>
      </c>
      <c r="B14" s="18">
        <f>135930065.81/2</f>
        <v>67965032.905000001</v>
      </c>
      <c r="C14" s="160">
        <f t="shared" si="3"/>
        <v>5663752.7400000002</v>
      </c>
      <c r="D14" s="38">
        <v>1.6500000000000001E-2</v>
      </c>
      <c r="E14" s="38">
        <v>0.1429</v>
      </c>
      <c r="F14" s="38">
        <v>5.8200000000000002E-2</v>
      </c>
      <c r="G14" s="38">
        <v>7.4899999999999994E-2</v>
      </c>
      <c r="H14" s="38">
        <v>4.0099999999999997E-2</v>
      </c>
      <c r="I14" s="38">
        <v>0.1406</v>
      </c>
      <c r="J14" s="38">
        <v>2.0299999999999999E-2</v>
      </c>
      <c r="K14" s="38">
        <v>3.2099999999999997E-2</v>
      </c>
      <c r="L14" s="38">
        <v>1.5900000000000001E-2</v>
      </c>
      <c r="M14" s="38">
        <v>2.5499999999999998E-2</v>
      </c>
      <c r="N14" s="38">
        <v>0.1389</v>
      </c>
      <c r="O14" s="38">
        <v>2.35E-2</v>
      </c>
      <c r="P14" s="38">
        <v>0</v>
      </c>
      <c r="Q14" s="38">
        <v>3.5900000000000001E-2</v>
      </c>
      <c r="R14" s="38">
        <v>1.8100000000000002E-2</v>
      </c>
      <c r="S14" s="38">
        <v>4.1999999999999997E-3</v>
      </c>
      <c r="T14" s="38">
        <v>5.11E-2</v>
      </c>
      <c r="U14" s="38">
        <v>1.7299999999999999E-2</v>
      </c>
      <c r="V14" s="38">
        <v>3.6799999999999999E-2</v>
      </c>
      <c r="W14" s="38">
        <v>4.4299999999999999E-2</v>
      </c>
      <c r="X14" s="38">
        <v>5.9900000000000002E-2</v>
      </c>
      <c r="Y14" s="38">
        <v>2.3999999999999998E-3</v>
      </c>
      <c r="Z14" s="5">
        <v>0</v>
      </c>
      <c r="AA14" s="5">
        <v>5.9999999999999995E-4</v>
      </c>
      <c r="AB14" s="5">
        <v>0</v>
      </c>
      <c r="AC14" s="67"/>
      <c r="AD14" s="55"/>
    </row>
    <row r="15" spans="1:30" s="52" customFormat="1">
      <c r="A15" s="97" t="s">
        <v>35</v>
      </c>
      <c r="B15" s="136"/>
      <c r="C15" s="160"/>
      <c r="D15" s="134">
        <f>$C14*D14</f>
        <v>93451.920210000011</v>
      </c>
      <c r="E15" s="7">
        <f>$C14*E14</f>
        <v>809350.26654600003</v>
      </c>
      <c r="F15" s="7">
        <f t="shared" ref="F15" si="10">$C14*F14</f>
        <v>329630.409468</v>
      </c>
      <c r="G15" s="7">
        <f t="shared" ref="G15" si="11">$C14*G14</f>
        <v>424215.08022599999</v>
      </c>
      <c r="H15" s="7">
        <f t="shared" ref="H15:O15" si="12">$C14*H14</f>
        <v>227116.48487399999</v>
      </c>
      <c r="I15" s="7">
        <f t="shared" si="12"/>
        <v>796323.635244</v>
      </c>
      <c r="J15" s="7">
        <f t="shared" si="12"/>
        <v>114974.180622</v>
      </c>
      <c r="K15" s="7">
        <f t="shared" si="12"/>
        <v>181806.46295399999</v>
      </c>
      <c r="L15" s="7">
        <f t="shared" si="12"/>
        <v>90053.668566000008</v>
      </c>
      <c r="M15" s="7">
        <f t="shared" si="12"/>
        <v>144425.69487000001</v>
      </c>
      <c r="N15" s="7">
        <f t="shared" si="12"/>
        <v>786695.25558600004</v>
      </c>
      <c r="O15" s="7">
        <f t="shared" si="12"/>
        <v>133098.18939000001</v>
      </c>
      <c r="P15" s="7">
        <f t="shared" ref="P15" si="13">$C14*P14</f>
        <v>0</v>
      </c>
      <c r="Q15" s="7">
        <f t="shared" ref="Q15" si="14">$C14*Q14</f>
        <v>203328.72336600002</v>
      </c>
      <c r="R15" s="7">
        <f t="shared" ref="R15:AB15" si="15">$C14*R14</f>
        <v>102513.92459400001</v>
      </c>
      <c r="S15" s="7">
        <f t="shared" si="15"/>
        <v>23787.761508</v>
      </c>
      <c r="T15" s="7">
        <f t="shared" si="15"/>
        <v>289417.765014</v>
      </c>
      <c r="U15" s="7">
        <f t="shared" si="15"/>
        <v>97982.922401999997</v>
      </c>
      <c r="V15" s="7">
        <f t="shared" si="15"/>
        <v>208426.100832</v>
      </c>
      <c r="W15" s="7">
        <f t="shared" si="15"/>
        <v>250904.24638200001</v>
      </c>
      <c r="X15" s="7">
        <f t="shared" si="15"/>
        <v>339258.78912600002</v>
      </c>
      <c r="Y15" s="7">
        <f t="shared" si="15"/>
        <v>13593.006576</v>
      </c>
      <c r="Z15" s="7">
        <f t="shared" si="15"/>
        <v>0</v>
      </c>
      <c r="AA15" s="7">
        <f t="shared" si="15"/>
        <v>3398.2516439999999</v>
      </c>
      <c r="AB15" s="7">
        <f t="shared" si="15"/>
        <v>0</v>
      </c>
      <c r="AC15" s="67"/>
      <c r="AD15" s="55"/>
    </row>
    <row r="16" spans="1:30" s="52" customFormat="1">
      <c r="A16" s="97" t="s">
        <v>36</v>
      </c>
      <c r="B16" s="137"/>
      <c r="C16" s="16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55"/>
    </row>
    <row r="17" spans="1:30" s="52" customFormat="1">
      <c r="A17" s="97" t="s">
        <v>37</v>
      </c>
      <c r="B17" s="137"/>
      <c r="C17" s="16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67"/>
      <c r="AD17" s="55"/>
    </row>
    <row r="18" spans="1:30" s="52" customFormat="1">
      <c r="A18" s="97" t="s">
        <v>38</v>
      </c>
      <c r="B18" s="137"/>
      <c r="C18" s="16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7"/>
      <c r="AD18" s="55"/>
    </row>
    <row r="19" spans="1:30" s="52" customFormat="1">
      <c r="A19" s="96" t="s">
        <v>39</v>
      </c>
      <c r="B19" s="138"/>
      <c r="C19" s="16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7"/>
      <c r="AD19" s="55"/>
    </row>
    <row r="20" spans="1:30" s="52" customFormat="1">
      <c r="A20" s="97" t="s">
        <v>392</v>
      </c>
      <c r="B20" s="18">
        <f>B14*0</f>
        <v>0</v>
      </c>
      <c r="C20" s="160">
        <f t="shared" si="3"/>
        <v>0</v>
      </c>
      <c r="D20" s="42"/>
      <c r="E20" s="42"/>
      <c r="F20" s="42">
        <v>6.5000000000000002E-2</v>
      </c>
      <c r="G20" s="42"/>
      <c r="H20" s="42">
        <v>6.3299999999999995E-2</v>
      </c>
      <c r="I20" s="42"/>
      <c r="J20" s="42"/>
      <c r="K20" s="42"/>
      <c r="L20" s="42"/>
      <c r="M20" s="42"/>
      <c r="N20" s="42">
        <v>0.78039999999999998</v>
      </c>
      <c r="O20" s="42"/>
      <c r="P20" s="42"/>
      <c r="Q20" s="42"/>
      <c r="R20" s="42"/>
      <c r="S20" s="42"/>
      <c r="T20" s="42"/>
      <c r="U20" s="42"/>
      <c r="V20" s="42">
        <v>9.1300000000000006E-2</v>
      </c>
      <c r="W20" s="42"/>
      <c r="X20" s="42"/>
      <c r="Y20" s="42"/>
      <c r="Z20" s="42"/>
      <c r="AA20" s="42"/>
      <c r="AB20" s="42"/>
      <c r="AC20" s="67"/>
      <c r="AD20" s="55"/>
    </row>
    <row r="21" spans="1:30" s="52" customFormat="1">
      <c r="A21" s="97"/>
      <c r="B21" s="12"/>
      <c r="C21" s="160"/>
      <c r="D21" s="7">
        <f t="shared" ref="D21" si="16">$C20*D20</f>
        <v>0</v>
      </c>
      <c r="E21" s="7">
        <f t="shared" ref="E21" si="17">$C20*E20</f>
        <v>0</v>
      </c>
      <c r="F21" s="7">
        <f t="shared" ref="F21:AB21" si="18">$C20*F20</f>
        <v>0</v>
      </c>
      <c r="G21" s="7">
        <f t="shared" si="18"/>
        <v>0</v>
      </c>
      <c r="H21" s="7">
        <f t="shared" si="18"/>
        <v>0</v>
      </c>
      <c r="I21" s="7">
        <f t="shared" si="18"/>
        <v>0</v>
      </c>
      <c r="J21" s="7">
        <f t="shared" si="18"/>
        <v>0</v>
      </c>
      <c r="K21" s="7">
        <f t="shared" si="18"/>
        <v>0</v>
      </c>
      <c r="L21" s="7">
        <f t="shared" si="18"/>
        <v>0</v>
      </c>
      <c r="M21" s="7">
        <f t="shared" si="18"/>
        <v>0</v>
      </c>
      <c r="N21" s="7">
        <f t="shared" si="18"/>
        <v>0</v>
      </c>
      <c r="O21" s="7">
        <f t="shared" si="18"/>
        <v>0</v>
      </c>
      <c r="P21" s="7">
        <f t="shared" si="18"/>
        <v>0</v>
      </c>
      <c r="Q21" s="7">
        <f t="shared" si="18"/>
        <v>0</v>
      </c>
      <c r="R21" s="7">
        <f t="shared" si="18"/>
        <v>0</v>
      </c>
      <c r="S21" s="7">
        <f t="shared" si="18"/>
        <v>0</v>
      </c>
      <c r="T21" s="7">
        <f t="shared" si="18"/>
        <v>0</v>
      </c>
      <c r="U21" s="7">
        <f t="shared" si="18"/>
        <v>0</v>
      </c>
      <c r="V21" s="7">
        <f t="shared" si="18"/>
        <v>0</v>
      </c>
      <c r="W21" s="7">
        <f t="shared" si="18"/>
        <v>0</v>
      </c>
      <c r="X21" s="7">
        <f t="shared" si="18"/>
        <v>0</v>
      </c>
      <c r="Y21" s="7">
        <f t="shared" si="18"/>
        <v>0</v>
      </c>
      <c r="Z21" s="7">
        <f t="shared" si="18"/>
        <v>0</v>
      </c>
      <c r="AA21" s="7">
        <f t="shared" si="18"/>
        <v>0</v>
      </c>
      <c r="AB21" s="7">
        <f t="shared" si="18"/>
        <v>0</v>
      </c>
      <c r="AC21" s="67"/>
      <c r="AD21" s="55"/>
    </row>
    <row r="22" spans="1:30" s="52" customFormat="1">
      <c r="A22" s="97" t="s">
        <v>393</v>
      </c>
      <c r="B22" s="18">
        <f>B14*0.04781</f>
        <v>3249408.2231880501</v>
      </c>
      <c r="C22" s="160">
        <f t="shared" si="3"/>
        <v>270784.02</v>
      </c>
      <c r="D22" s="42"/>
      <c r="E22" s="42"/>
      <c r="F22" s="42">
        <v>6.5000000000000002E-2</v>
      </c>
      <c r="G22" s="42"/>
      <c r="H22" s="42">
        <v>6.3299999999999995E-2</v>
      </c>
      <c r="I22" s="42"/>
      <c r="J22" s="42"/>
      <c r="K22" s="42"/>
      <c r="L22" s="42"/>
      <c r="M22" s="42"/>
      <c r="N22" s="20">
        <v>0.78039999999999998</v>
      </c>
      <c r="O22" s="7"/>
      <c r="P22" s="7"/>
      <c r="Q22" s="7"/>
      <c r="R22" s="7"/>
      <c r="S22" s="7"/>
      <c r="T22" s="7"/>
      <c r="U22" s="7"/>
      <c r="V22" s="20">
        <v>9.1300000000000006E-2</v>
      </c>
      <c r="W22" s="42"/>
      <c r="X22" s="42"/>
      <c r="Y22" s="42"/>
      <c r="Z22" s="42"/>
      <c r="AA22" s="42"/>
      <c r="AB22" s="42"/>
      <c r="AC22" s="67"/>
      <c r="AD22" s="55"/>
    </row>
    <row r="23" spans="1:30" s="52" customFormat="1">
      <c r="A23" s="97"/>
      <c r="B23" s="12"/>
      <c r="C23" s="160"/>
      <c r="D23" s="7">
        <f t="shared" ref="D23" si="19">$C22*D22</f>
        <v>0</v>
      </c>
      <c r="E23" s="7">
        <f t="shared" ref="E23:AB23" si="20">$C22*E22</f>
        <v>0</v>
      </c>
      <c r="F23" s="7">
        <f t="shared" si="20"/>
        <v>17600.961300000003</v>
      </c>
      <c r="G23" s="7">
        <f t="shared" si="20"/>
        <v>0</v>
      </c>
      <c r="H23" s="7">
        <f t="shared" si="20"/>
        <v>17140.628465999998</v>
      </c>
      <c r="I23" s="7">
        <f t="shared" si="20"/>
        <v>0</v>
      </c>
      <c r="J23" s="7">
        <f t="shared" si="20"/>
        <v>0</v>
      </c>
      <c r="K23" s="7">
        <f t="shared" si="20"/>
        <v>0</v>
      </c>
      <c r="L23" s="7">
        <f t="shared" si="20"/>
        <v>0</v>
      </c>
      <c r="M23" s="7">
        <f t="shared" si="20"/>
        <v>0</v>
      </c>
      <c r="N23" s="7">
        <f t="shared" si="20"/>
        <v>211319.849208</v>
      </c>
      <c r="O23" s="7">
        <f t="shared" si="20"/>
        <v>0</v>
      </c>
      <c r="P23" s="7">
        <f t="shared" si="20"/>
        <v>0</v>
      </c>
      <c r="Q23" s="7">
        <f t="shared" si="20"/>
        <v>0</v>
      </c>
      <c r="R23" s="7">
        <f t="shared" si="20"/>
        <v>0</v>
      </c>
      <c r="S23" s="7">
        <f t="shared" si="20"/>
        <v>0</v>
      </c>
      <c r="T23" s="7">
        <f t="shared" si="20"/>
        <v>0</v>
      </c>
      <c r="U23" s="7">
        <f t="shared" si="20"/>
        <v>0</v>
      </c>
      <c r="V23" s="7">
        <f t="shared" si="20"/>
        <v>24722.581026000003</v>
      </c>
      <c r="W23" s="7">
        <f t="shared" si="20"/>
        <v>0</v>
      </c>
      <c r="X23" s="7">
        <f t="shared" si="20"/>
        <v>0</v>
      </c>
      <c r="Y23" s="7">
        <f t="shared" si="20"/>
        <v>0</v>
      </c>
      <c r="Z23" s="7">
        <f t="shared" si="20"/>
        <v>0</v>
      </c>
      <c r="AA23" s="7">
        <f t="shared" si="20"/>
        <v>0</v>
      </c>
      <c r="AB23" s="7">
        <f t="shared" si="20"/>
        <v>0</v>
      </c>
      <c r="AC23" s="67"/>
      <c r="AD23" s="55"/>
    </row>
    <row r="24" spans="1:30" s="52" customFormat="1">
      <c r="A24" s="97" t="s">
        <v>394</v>
      </c>
      <c r="B24" s="18">
        <f>B14*0.22091</f>
        <v>15014155.41904355</v>
      </c>
      <c r="C24" s="160">
        <f t="shared" si="3"/>
        <v>1251179.6200000001</v>
      </c>
      <c r="D24" s="42"/>
      <c r="E24" s="42"/>
      <c r="F24" s="42">
        <v>0.31979999999999997</v>
      </c>
      <c r="G24" s="42"/>
      <c r="H24" s="42">
        <v>0.1086</v>
      </c>
      <c r="I24" s="42"/>
      <c r="J24" s="42"/>
      <c r="K24" s="42"/>
      <c r="L24" s="42"/>
      <c r="M24" s="42"/>
      <c r="N24" s="42">
        <v>0.39860000000000001</v>
      </c>
      <c r="O24" s="42"/>
      <c r="P24" s="42"/>
      <c r="Q24" s="42"/>
      <c r="R24" s="42"/>
      <c r="S24" s="42"/>
      <c r="T24" s="42"/>
      <c r="U24" s="42"/>
      <c r="V24" s="42">
        <v>0.17299999999999999</v>
      </c>
      <c r="W24" s="42"/>
      <c r="X24" s="42"/>
      <c r="Y24" s="42"/>
      <c r="Z24" s="42"/>
      <c r="AA24" s="42"/>
      <c r="AB24" s="42"/>
      <c r="AC24" s="67"/>
      <c r="AD24" s="55"/>
    </row>
    <row r="25" spans="1:30" s="52" customFormat="1">
      <c r="A25" s="97"/>
      <c r="B25" s="12"/>
      <c r="C25" s="160"/>
      <c r="D25" s="7">
        <f t="shared" ref="D25" si="21">$C24*D24</f>
        <v>0</v>
      </c>
      <c r="E25" s="7">
        <f t="shared" ref="E25:AB25" si="22">$C24*E24</f>
        <v>0</v>
      </c>
      <c r="F25" s="7">
        <f t="shared" si="22"/>
        <v>400127.24247599998</v>
      </c>
      <c r="G25" s="7">
        <f t="shared" si="22"/>
        <v>0</v>
      </c>
      <c r="H25" s="7">
        <f t="shared" si="22"/>
        <v>135878.10673200001</v>
      </c>
      <c r="I25" s="7">
        <f t="shared" si="22"/>
        <v>0</v>
      </c>
      <c r="J25" s="7">
        <f t="shared" si="22"/>
        <v>0</v>
      </c>
      <c r="K25" s="7">
        <f t="shared" si="22"/>
        <v>0</v>
      </c>
      <c r="L25" s="7">
        <f t="shared" si="22"/>
        <v>0</v>
      </c>
      <c r="M25" s="7">
        <f t="shared" si="22"/>
        <v>0</v>
      </c>
      <c r="N25" s="7">
        <f t="shared" si="22"/>
        <v>498720.19653200003</v>
      </c>
      <c r="O25" s="7">
        <f t="shared" si="22"/>
        <v>0</v>
      </c>
      <c r="P25" s="7">
        <f t="shared" si="22"/>
        <v>0</v>
      </c>
      <c r="Q25" s="7">
        <f t="shared" si="22"/>
        <v>0</v>
      </c>
      <c r="R25" s="7">
        <f t="shared" si="22"/>
        <v>0</v>
      </c>
      <c r="S25" s="7">
        <f t="shared" si="22"/>
        <v>0</v>
      </c>
      <c r="T25" s="7">
        <f t="shared" si="22"/>
        <v>0</v>
      </c>
      <c r="U25" s="7">
        <f t="shared" si="22"/>
        <v>0</v>
      </c>
      <c r="V25" s="7">
        <f t="shared" si="22"/>
        <v>216454.07425999999</v>
      </c>
      <c r="W25" s="7">
        <f t="shared" si="22"/>
        <v>0</v>
      </c>
      <c r="X25" s="7">
        <f t="shared" si="22"/>
        <v>0</v>
      </c>
      <c r="Y25" s="7">
        <f t="shared" si="22"/>
        <v>0</v>
      </c>
      <c r="Z25" s="7">
        <f t="shared" si="22"/>
        <v>0</v>
      </c>
      <c r="AA25" s="7">
        <f t="shared" si="22"/>
        <v>0</v>
      </c>
      <c r="AB25" s="7">
        <f t="shared" si="22"/>
        <v>0</v>
      </c>
      <c r="AC25" s="67"/>
      <c r="AD25" s="55"/>
    </row>
    <row r="26" spans="1:30" s="52" customFormat="1">
      <c r="A26" s="97" t="s">
        <v>395</v>
      </c>
      <c r="B26" s="18">
        <f>B14*0.64662</f>
        <v>43947549.577031098</v>
      </c>
      <c r="C26" s="160">
        <f t="shared" si="3"/>
        <v>3662295.8</v>
      </c>
      <c r="D26" s="42"/>
      <c r="E26" s="42"/>
      <c r="F26" s="42">
        <v>0.21840000000000001</v>
      </c>
      <c r="G26" s="42"/>
      <c r="H26" s="42">
        <v>7.0800000000000002E-2</v>
      </c>
      <c r="I26" s="42"/>
      <c r="J26" s="42"/>
      <c r="K26" s="42"/>
      <c r="L26" s="42"/>
      <c r="M26" s="42"/>
      <c r="N26" s="42">
        <v>0.60140000000000005</v>
      </c>
      <c r="O26" s="42"/>
      <c r="P26" s="42"/>
      <c r="Q26" s="42"/>
      <c r="R26" s="42"/>
      <c r="S26" s="42"/>
      <c r="T26" s="42"/>
      <c r="U26" s="42"/>
      <c r="V26" s="42">
        <v>0.1094</v>
      </c>
      <c r="W26" s="42"/>
      <c r="X26" s="42"/>
      <c r="Y26" s="42"/>
      <c r="Z26" s="42"/>
      <c r="AA26" s="42"/>
      <c r="AB26" s="42"/>
      <c r="AC26" s="67"/>
      <c r="AD26" s="55"/>
    </row>
    <row r="27" spans="1:30" s="52" customFormat="1">
      <c r="A27" s="97"/>
      <c r="B27" s="12"/>
      <c r="C27" s="160"/>
      <c r="D27" s="7">
        <f t="shared" ref="D27" si="23">$C26*D26</f>
        <v>0</v>
      </c>
      <c r="E27" s="7">
        <f t="shared" ref="E27:AB27" si="24">$C26*E26</f>
        <v>0</v>
      </c>
      <c r="F27" s="7">
        <f t="shared" si="24"/>
        <v>799845.40272000001</v>
      </c>
      <c r="G27" s="7">
        <f t="shared" si="24"/>
        <v>0</v>
      </c>
      <c r="H27" s="7">
        <f t="shared" si="24"/>
        <v>259290.54264</v>
      </c>
      <c r="I27" s="7">
        <f t="shared" si="24"/>
        <v>0</v>
      </c>
      <c r="J27" s="7">
        <f t="shared" si="24"/>
        <v>0</v>
      </c>
      <c r="K27" s="7">
        <f t="shared" si="24"/>
        <v>0</v>
      </c>
      <c r="L27" s="7">
        <f t="shared" si="24"/>
        <v>0</v>
      </c>
      <c r="M27" s="7">
        <f t="shared" si="24"/>
        <v>0</v>
      </c>
      <c r="N27" s="7">
        <f t="shared" si="24"/>
        <v>2202504.6941200001</v>
      </c>
      <c r="O27" s="7">
        <f t="shared" si="24"/>
        <v>0</v>
      </c>
      <c r="P27" s="7">
        <f t="shared" si="24"/>
        <v>0</v>
      </c>
      <c r="Q27" s="7">
        <f t="shared" si="24"/>
        <v>0</v>
      </c>
      <c r="R27" s="7">
        <f t="shared" si="24"/>
        <v>0</v>
      </c>
      <c r="S27" s="7">
        <f t="shared" si="24"/>
        <v>0</v>
      </c>
      <c r="T27" s="7">
        <f t="shared" si="24"/>
        <v>0</v>
      </c>
      <c r="U27" s="7">
        <f t="shared" si="24"/>
        <v>0</v>
      </c>
      <c r="V27" s="7">
        <f t="shared" si="24"/>
        <v>400655.16051999998</v>
      </c>
      <c r="W27" s="7">
        <f t="shared" si="24"/>
        <v>0</v>
      </c>
      <c r="X27" s="7">
        <f t="shared" si="24"/>
        <v>0</v>
      </c>
      <c r="Y27" s="7">
        <f t="shared" si="24"/>
        <v>0</v>
      </c>
      <c r="Z27" s="7">
        <f t="shared" si="24"/>
        <v>0</v>
      </c>
      <c r="AA27" s="7">
        <f t="shared" si="24"/>
        <v>0</v>
      </c>
      <c r="AB27" s="7">
        <f t="shared" si="24"/>
        <v>0</v>
      </c>
      <c r="AC27" s="67"/>
      <c r="AD27" s="55"/>
    </row>
    <row r="28" spans="1:30" s="52" customFormat="1">
      <c r="A28" s="97" t="s">
        <v>396</v>
      </c>
      <c r="B28" s="18">
        <f>B14*0.06245</f>
        <v>4244416.3049172498</v>
      </c>
      <c r="C28" s="160">
        <f t="shared" si="3"/>
        <v>353701.36</v>
      </c>
      <c r="D28" s="42"/>
      <c r="E28" s="42"/>
      <c r="F28" s="42">
        <v>0.31979999999999997</v>
      </c>
      <c r="G28" s="42"/>
      <c r="H28" s="42">
        <v>0.1086</v>
      </c>
      <c r="I28" s="42"/>
      <c r="J28" s="42"/>
      <c r="K28" s="42"/>
      <c r="L28" s="42"/>
      <c r="M28" s="42"/>
      <c r="N28" s="42">
        <v>0.39860000000000001</v>
      </c>
      <c r="O28" s="42"/>
      <c r="P28" s="42"/>
      <c r="Q28" s="42"/>
      <c r="R28" s="42"/>
      <c r="S28" s="42"/>
      <c r="T28" s="42"/>
      <c r="U28" s="42"/>
      <c r="V28" s="42">
        <v>0.17299999999999999</v>
      </c>
      <c r="W28" s="42"/>
      <c r="X28" s="42"/>
      <c r="Y28" s="42"/>
      <c r="Z28" s="42"/>
      <c r="AA28" s="42"/>
      <c r="AB28" s="42"/>
      <c r="AC28" s="67"/>
      <c r="AD28" s="55"/>
    </row>
    <row r="29" spans="1:30" s="52" customFormat="1">
      <c r="A29" s="97"/>
      <c r="B29" s="12"/>
      <c r="C29" s="160"/>
      <c r="D29" s="7">
        <f t="shared" ref="D29" si="25">$C28*D28</f>
        <v>0</v>
      </c>
      <c r="E29" s="7">
        <f t="shared" ref="E29:AB29" si="26">$C28*E28</f>
        <v>0</v>
      </c>
      <c r="F29" s="7">
        <f t="shared" si="26"/>
        <v>113113.69492799998</v>
      </c>
      <c r="G29" s="7">
        <f t="shared" si="26"/>
        <v>0</v>
      </c>
      <c r="H29" s="7">
        <f t="shared" si="26"/>
        <v>38411.967696</v>
      </c>
      <c r="I29" s="7">
        <f t="shared" si="26"/>
        <v>0</v>
      </c>
      <c r="J29" s="7">
        <f t="shared" si="26"/>
        <v>0</v>
      </c>
      <c r="K29" s="7">
        <f t="shared" si="26"/>
        <v>0</v>
      </c>
      <c r="L29" s="7">
        <f t="shared" si="26"/>
        <v>0</v>
      </c>
      <c r="M29" s="7">
        <f t="shared" si="26"/>
        <v>0</v>
      </c>
      <c r="N29" s="7">
        <f t="shared" si="26"/>
        <v>140985.362096</v>
      </c>
      <c r="O29" s="7">
        <f t="shared" si="26"/>
        <v>0</v>
      </c>
      <c r="P29" s="7">
        <f t="shared" si="26"/>
        <v>0</v>
      </c>
      <c r="Q29" s="7">
        <f t="shared" si="26"/>
        <v>0</v>
      </c>
      <c r="R29" s="7">
        <f t="shared" si="26"/>
        <v>0</v>
      </c>
      <c r="S29" s="7">
        <f t="shared" si="26"/>
        <v>0</v>
      </c>
      <c r="T29" s="7">
        <f t="shared" si="26"/>
        <v>0</v>
      </c>
      <c r="U29" s="7">
        <f t="shared" si="26"/>
        <v>0</v>
      </c>
      <c r="V29" s="7">
        <f t="shared" si="26"/>
        <v>61190.335279999992</v>
      </c>
      <c r="W29" s="7">
        <f t="shared" si="26"/>
        <v>0</v>
      </c>
      <c r="X29" s="7">
        <f t="shared" si="26"/>
        <v>0</v>
      </c>
      <c r="Y29" s="7">
        <f t="shared" si="26"/>
        <v>0</v>
      </c>
      <c r="Z29" s="7">
        <f t="shared" si="26"/>
        <v>0</v>
      </c>
      <c r="AA29" s="7">
        <f t="shared" si="26"/>
        <v>0</v>
      </c>
      <c r="AB29" s="7">
        <f t="shared" si="26"/>
        <v>0</v>
      </c>
      <c r="AC29" s="67"/>
      <c r="AD29" s="55"/>
    </row>
    <row r="30" spans="1:30" s="52" customFormat="1">
      <c r="A30" s="97" t="s">
        <v>397</v>
      </c>
      <c r="B30" s="18">
        <f>B14*0.02221</f>
        <v>1509503.3808200501</v>
      </c>
      <c r="C30" s="160">
        <f t="shared" si="3"/>
        <v>125791.95</v>
      </c>
      <c r="D30" s="42"/>
      <c r="E30" s="42"/>
      <c r="F30" s="42">
        <v>0.21840000000000001</v>
      </c>
      <c r="G30" s="42"/>
      <c r="H30" s="42">
        <v>7.0800000000000002E-2</v>
      </c>
      <c r="I30" s="42"/>
      <c r="J30" s="42"/>
      <c r="K30" s="42"/>
      <c r="L30" s="42"/>
      <c r="M30" s="42"/>
      <c r="N30" s="42">
        <v>0.60140000000000005</v>
      </c>
      <c r="O30" s="42"/>
      <c r="P30" s="42"/>
      <c r="Q30" s="42"/>
      <c r="R30" s="42"/>
      <c r="S30" s="42"/>
      <c r="T30" s="42"/>
      <c r="U30" s="42"/>
      <c r="V30" s="42">
        <v>0.1094</v>
      </c>
      <c r="W30" s="42"/>
      <c r="X30" s="42"/>
      <c r="Y30" s="42"/>
      <c r="Z30" s="42"/>
      <c r="AA30" s="42"/>
      <c r="AB30" s="42"/>
      <c r="AC30" s="67"/>
      <c r="AD30" s="55"/>
    </row>
    <row r="31" spans="1:30" s="52" customFormat="1">
      <c r="A31" s="97"/>
      <c r="B31" s="12"/>
      <c r="C31" s="160"/>
      <c r="D31" s="7">
        <f t="shared" ref="D31" si="27">$C30*D30</f>
        <v>0</v>
      </c>
      <c r="E31" s="7">
        <f t="shared" ref="E31:AB31" si="28">$C30*E30</f>
        <v>0</v>
      </c>
      <c r="F31" s="7">
        <f t="shared" si="28"/>
        <v>27472.961879999999</v>
      </c>
      <c r="G31" s="7">
        <f t="shared" si="28"/>
        <v>0</v>
      </c>
      <c r="H31" s="7">
        <f t="shared" si="28"/>
        <v>8906.07006</v>
      </c>
      <c r="I31" s="7">
        <f t="shared" si="28"/>
        <v>0</v>
      </c>
      <c r="J31" s="7">
        <f t="shared" si="28"/>
        <v>0</v>
      </c>
      <c r="K31" s="7">
        <f t="shared" si="28"/>
        <v>0</v>
      </c>
      <c r="L31" s="7">
        <f t="shared" si="28"/>
        <v>0</v>
      </c>
      <c r="M31" s="7">
        <f t="shared" si="28"/>
        <v>0</v>
      </c>
      <c r="N31" s="7">
        <f t="shared" si="28"/>
        <v>75651.278730000005</v>
      </c>
      <c r="O31" s="7">
        <f t="shared" si="28"/>
        <v>0</v>
      </c>
      <c r="P31" s="7">
        <f t="shared" si="28"/>
        <v>0</v>
      </c>
      <c r="Q31" s="7">
        <f t="shared" si="28"/>
        <v>0</v>
      </c>
      <c r="R31" s="7">
        <f t="shared" si="28"/>
        <v>0</v>
      </c>
      <c r="S31" s="7">
        <f t="shared" si="28"/>
        <v>0</v>
      </c>
      <c r="T31" s="7">
        <f t="shared" si="28"/>
        <v>0</v>
      </c>
      <c r="U31" s="7">
        <f t="shared" si="28"/>
        <v>0</v>
      </c>
      <c r="V31" s="7">
        <f t="shared" si="28"/>
        <v>13761.63933</v>
      </c>
      <c r="W31" s="7">
        <f t="shared" si="28"/>
        <v>0</v>
      </c>
      <c r="X31" s="7">
        <f t="shared" si="28"/>
        <v>0</v>
      </c>
      <c r="Y31" s="7">
        <f t="shared" si="28"/>
        <v>0</v>
      </c>
      <c r="Z31" s="7">
        <f t="shared" si="28"/>
        <v>0</v>
      </c>
      <c r="AA31" s="7">
        <f t="shared" si="28"/>
        <v>0</v>
      </c>
      <c r="AB31" s="7">
        <f t="shared" si="28"/>
        <v>0</v>
      </c>
      <c r="AC31" s="67"/>
      <c r="AD31" s="55"/>
    </row>
    <row r="32" spans="1:30" s="52" customFormat="1">
      <c r="A32" s="95" t="s">
        <v>40</v>
      </c>
      <c r="B32" s="18">
        <v>223035.74293327218</v>
      </c>
      <c r="C32" s="160">
        <f t="shared" si="3"/>
        <v>18586.310000000001</v>
      </c>
      <c r="D32" s="5"/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7"/>
      <c r="AD32" s="55"/>
    </row>
    <row r="33" spans="1:30" s="52" customFormat="1">
      <c r="A33" s="96"/>
      <c r="B33" s="12"/>
      <c r="C33" s="160"/>
      <c r="D33" s="6">
        <f t="shared" ref="D33" si="29">$C32*D32</f>
        <v>0</v>
      </c>
      <c r="E33" s="6">
        <f t="shared" ref="E33" si="30">$C32*E32</f>
        <v>0</v>
      </c>
      <c r="F33" s="6">
        <f t="shared" ref="F33:AB33" si="31">$C32*F32</f>
        <v>18586.310000000001</v>
      </c>
      <c r="G33" s="6">
        <f t="shared" si="31"/>
        <v>0</v>
      </c>
      <c r="H33" s="6">
        <f t="shared" si="31"/>
        <v>0</v>
      </c>
      <c r="I33" s="6">
        <f t="shared" si="31"/>
        <v>0</v>
      </c>
      <c r="J33" s="6">
        <f t="shared" si="31"/>
        <v>0</v>
      </c>
      <c r="K33" s="6">
        <f t="shared" si="31"/>
        <v>0</v>
      </c>
      <c r="L33" s="6">
        <f t="shared" si="31"/>
        <v>0</v>
      </c>
      <c r="M33" s="6">
        <f t="shared" si="31"/>
        <v>0</v>
      </c>
      <c r="N33" s="6">
        <f t="shared" si="31"/>
        <v>0</v>
      </c>
      <c r="O33" s="6">
        <f t="shared" si="31"/>
        <v>0</v>
      </c>
      <c r="P33" s="6">
        <f t="shared" si="31"/>
        <v>0</v>
      </c>
      <c r="Q33" s="6">
        <f t="shared" si="31"/>
        <v>0</v>
      </c>
      <c r="R33" s="6">
        <f t="shared" si="31"/>
        <v>0</v>
      </c>
      <c r="S33" s="6">
        <f t="shared" si="31"/>
        <v>0</v>
      </c>
      <c r="T33" s="6">
        <f t="shared" si="31"/>
        <v>0</v>
      </c>
      <c r="U33" s="6">
        <f t="shared" si="31"/>
        <v>0</v>
      </c>
      <c r="V33" s="6">
        <f t="shared" si="31"/>
        <v>0</v>
      </c>
      <c r="W33" s="6">
        <f t="shared" si="31"/>
        <v>0</v>
      </c>
      <c r="X33" s="6">
        <f t="shared" si="31"/>
        <v>0</v>
      </c>
      <c r="Y33" s="6">
        <f t="shared" si="31"/>
        <v>0</v>
      </c>
      <c r="Z33" s="6">
        <f t="shared" si="31"/>
        <v>0</v>
      </c>
      <c r="AA33" s="6">
        <f t="shared" si="31"/>
        <v>0</v>
      </c>
      <c r="AB33" s="6">
        <f t="shared" si="31"/>
        <v>0</v>
      </c>
      <c r="AC33" s="67"/>
      <c r="AD33" s="55"/>
    </row>
    <row r="34" spans="1:30" s="52" customFormat="1">
      <c r="A34" s="95" t="s">
        <v>41</v>
      </c>
      <c r="B34" s="18">
        <v>901212.3190647458</v>
      </c>
      <c r="C34" s="160">
        <f t="shared" si="3"/>
        <v>75101.03</v>
      </c>
      <c r="D34" s="5"/>
      <c r="E34" s="5"/>
      <c r="F34" s="5">
        <v>0.79159999999999997</v>
      </c>
      <c r="G34" s="5"/>
      <c r="H34" s="5">
        <v>3.61E-2</v>
      </c>
      <c r="I34" s="5"/>
      <c r="J34" s="5"/>
      <c r="K34" s="5"/>
      <c r="L34" s="5"/>
      <c r="M34" s="5">
        <v>8.6E-3</v>
      </c>
      <c r="N34" s="5">
        <v>0.11749999999999999</v>
      </c>
      <c r="O34" s="5"/>
      <c r="P34" s="5"/>
      <c r="Q34" s="5"/>
      <c r="R34" s="5">
        <v>6.7000000000000002E-3</v>
      </c>
      <c r="S34" s="5"/>
      <c r="T34" s="5"/>
      <c r="U34" s="5"/>
      <c r="V34" s="5">
        <v>3.95E-2</v>
      </c>
      <c r="W34" s="5"/>
      <c r="X34" s="5"/>
      <c r="Y34" s="5"/>
      <c r="Z34" s="5"/>
      <c r="AA34" s="5"/>
      <c r="AB34" s="5"/>
      <c r="AC34" s="67"/>
      <c r="AD34" s="55"/>
    </row>
    <row r="35" spans="1:30" s="52" customFormat="1">
      <c r="A35" s="96"/>
      <c r="B35" s="12"/>
      <c r="C35" s="160"/>
      <c r="D35" s="6">
        <f t="shared" ref="D35" si="32">$C34*D34</f>
        <v>0</v>
      </c>
      <c r="E35" s="6">
        <f t="shared" ref="E35" si="33">$C34*E34</f>
        <v>0</v>
      </c>
      <c r="F35" s="6">
        <f t="shared" ref="F35:AB35" si="34">$C34*F34</f>
        <v>59449.975348</v>
      </c>
      <c r="G35" s="6">
        <f t="shared" si="34"/>
        <v>0</v>
      </c>
      <c r="H35" s="6">
        <f t="shared" si="34"/>
        <v>2711.147183</v>
      </c>
      <c r="I35" s="6">
        <f t="shared" si="34"/>
        <v>0</v>
      </c>
      <c r="J35" s="6">
        <f t="shared" si="34"/>
        <v>0</v>
      </c>
      <c r="K35" s="6">
        <f t="shared" si="34"/>
        <v>0</v>
      </c>
      <c r="L35" s="6">
        <f t="shared" si="34"/>
        <v>0</v>
      </c>
      <c r="M35" s="6">
        <f t="shared" si="34"/>
        <v>645.86885800000005</v>
      </c>
      <c r="N35" s="6">
        <f t="shared" si="34"/>
        <v>8824.3710249999986</v>
      </c>
      <c r="O35" s="6">
        <f t="shared" si="34"/>
        <v>0</v>
      </c>
      <c r="P35" s="6">
        <f t="shared" si="34"/>
        <v>0</v>
      </c>
      <c r="Q35" s="6">
        <f t="shared" si="34"/>
        <v>0</v>
      </c>
      <c r="R35" s="6">
        <f t="shared" si="34"/>
        <v>503.17690099999999</v>
      </c>
      <c r="S35" s="6">
        <f t="shared" si="34"/>
        <v>0</v>
      </c>
      <c r="T35" s="6">
        <f t="shared" si="34"/>
        <v>0</v>
      </c>
      <c r="U35" s="6">
        <f t="shared" si="34"/>
        <v>0</v>
      </c>
      <c r="V35" s="6">
        <f t="shared" si="34"/>
        <v>2966.4906849999998</v>
      </c>
      <c r="W35" s="6">
        <f t="shared" si="34"/>
        <v>0</v>
      </c>
      <c r="X35" s="6">
        <f t="shared" si="34"/>
        <v>0</v>
      </c>
      <c r="Y35" s="6">
        <f t="shared" si="34"/>
        <v>0</v>
      </c>
      <c r="Z35" s="6">
        <f t="shared" si="34"/>
        <v>0</v>
      </c>
      <c r="AA35" s="6">
        <f t="shared" si="34"/>
        <v>0</v>
      </c>
      <c r="AB35" s="6">
        <f t="shared" si="34"/>
        <v>0</v>
      </c>
      <c r="AC35" s="67"/>
      <c r="AD35" s="55"/>
    </row>
    <row r="36" spans="1:30" s="52" customFormat="1">
      <c r="A36" s="95" t="s">
        <v>42</v>
      </c>
      <c r="B36" s="18">
        <f>670961.43/2</f>
        <v>335480.71500000003</v>
      </c>
      <c r="C36" s="160">
        <f t="shared" si="3"/>
        <v>27956.73</v>
      </c>
      <c r="D36" s="38">
        <v>1.6500000000000001E-2</v>
      </c>
      <c r="E36" s="38">
        <v>0.1429</v>
      </c>
      <c r="F36" s="38">
        <v>5.8200000000000002E-2</v>
      </c>
      <c r="G36" s="38">
        <v>7.4899999999999994E-2</v>
      </c>
      <c r="H36" s="38">
        <v>4.0099999999999997E-2</v>
      </c>
      <c r="I36" s="38">
        <v>0.1406</v>
      </c>
      <c r="J36" s="38">
        <v>2.0299999999999999E-2</v>
      </c>
      <c r="K36" s="38">
        <v>3.2099999999999997E-2</v>
      </c>
      <c r="L36" s="38">
        <v>1.5900000000000001E-2</v>
      </c>
      <c r="M36" s="38">
        <v>2.5499999999999998E-2</v>
      </c>
      <c r="N36" s="38">
        <v>0.1389</v>
      </c>
      <c r="O36" s="38">
        <v>2.35E-2</v>
      </c>
      <c r="P36" s="38">
        <v>0</v>
      </c>
      <c r="Q36" s="38">
        <v>3.5900000000000001E-2</v>
      </c>
      <c r="R36" s="38">
        <v>1.8100000000000002E-2</v>
      </c>
      <c r="S36" s="38">
        <v>4.1999999999999997E-3</v>
      </c>
      <c r="T36" s="38">
        <v>5.11E-2</v>
      </c>
      <c r="U36" s="38">
        <v>1.7299999999999999E-2</v>
      </c>
      <c r="V36" s="38">
        <v>3.6799999999999999E-2</v>
      </c>
      <c r="W36" s="38">
        <v>4.4299999999999999E-2</v>
      </c>
      <c r="X36" s="38">
        <v>5.9900000000000002E-2</v>
      </c>
      <c r="Y36" s="38">
        <v>2.3999999999999998E-3</v>
      </c>
      <c r="Z36" s="5">
        <v>0</v>
      </c>
      <c r="AA36" s="5">
        <v>5.9999999999999995E-4</v>
      </c>
      <c r="AB36" s="5">
        <v>0</v>
      </c>
      <c r="AC36" s="67"/>
      <c r="AD36" s="55"/>
    </row>
    <row r="37" spans="1:30" s="52" customFormat="1">
      <c r="A37" s="96"/>
      <c r="B37" s="12"/>
      <c r="C37" s="160"/>
      <c r="D37" s="6">
        <f t="shared" ref="D37" si="35">$C36*D36</f>
        <v>461.286045</v>
      </c>
      <c r="E37" s="6">
        <f t="shared" ref="E37" si="36">$C36*E36</f>
        <v>3995.016717</v>
      </c>
      <c r="F37" s="6">
        <f t="shared" ref="F37:O37" si="37">$C36*F36</f>
        <v>1627.081686</v>
      </c>
      <c r="G37" s="6">
        <f t="shared" si="37"/>
        <v>2093.959077</v>
      </c>
      <c r="H37" s="6">
        <f t="shared" si="37"/>
        <v>1121.0648729999998</v>
      </c>
      <c r="I37" s="6">
        <f t="shared" si="37"/>
        <v>3930.716238</v>
      </c>
      <c r="J37" s="6">
        <f t="shared" si="37"/>
        <v>567.52161899999999</v>
      </c>
      <c r="K37" s="6">
        <f t="shared" si="37"/>
        <v>897.41103299999986</v>
      </c>
      <c r="L37" s="6">
        <f t="shared" si="37"/>
        <v>444.51200700000004</v>
      </c>
      <c r="M37" s="6">
        <f t="shared" si="37"/>
        <v>712.896615</v>
      </c>
      <c r="N37" s="6">
        <f t="shared" si="37"/>
        <v>3883.189797</v>
      </c>
      <c r="O37" s="6">
        <f t="shared" si="37"/>
        <v>656.98315500000001</v>
      </c>
      <c r="P37" s="6">
        <f t="shared" ref="P37" si="38">$C36*P36</f>
        <v>0</v>
      </c>
      <c r="Q37" s="6">
        <f t="shared" ref="Q37" si="39">$C36*Q36</f>
        <v>1003.646607</v>
      </c>
      <c r="R37" s="6">
        <f t="shared" ref="R37:AB37" si="40">$C36*R36</f>
        <v>506.01681300000001</v>
      </c>
      <c r="S37" s="6">
        <f t="shared" si="40"/>
        <v>117.41826599999999</v>
      </c>
      <c r="T37" s="6">
        <f t="shared" si="40"/>
        <v>1428.5889030000001</v>
      </c>
      <c r="U37" s="6">
        <f t="shared" si="40"/>
        <v>483.65142899999995</v>
      </c>
      <c r="V37" s="6">
        <f t="shared" si="40"/>
        <v>1028.8076639999999</v>
      </c>
      <c r="W37" s="6">
        <f t="shared" si="40"/>
        <v>1238.4831389999999</v>
      </c>
      <c r="X37" s="6">
        <f t="shared" si="40"/>
        <v>1674.608127</v>
      </c>
      <c r="Y37" s="6">
        <f t="shared" si="40"/>
        <v>67.096151999999989</v>
      </c>
      <c r="Z37" s="6">
        <f t="shared" si="40"/>
        <v>0</v>
      </c>
      <c r="AA37" s="6">
        <f t="shared" si="40"/>
        <v>16.774037999999997</v>
      </c>
      <c r="AB37" s="6">
        <f t="shared" si="40"/>
        <v>0</v>
      </c>
      <c r="AC37" s="67"/>
      <c r="AD37" s="55"/>
    </row>
    <row r="38" spans="1:30" s="52" customFormat="1">
      <c r="A38" s="97" t="s">
        <v>398</v>
      </c>
      <c r="B38" s="18">
        <f>670961.43/2</f>
        <v>335480.71500000003</v>
      </c>
      <c r="C38" s="160">
        <f t="shared" si="3"/>
        <v>27956.73</v>
      </c>
      <c r="D38" s="42"/>
      <c r="E38" s="42"/>
      <c r="F38" s="42">
        <v>0.21840000000000001</v>
      </c>
      <c r="G38" s="42"/>
      <c r="H38" s="42">
        <v>7.0800000000000002E-2</v>
      </c>
      <c r="I38" s="42"/>
      <c r="J38" s="42"/>
      <c r="K38" s="42"/>
      <c r="L38" s="42"/>
      <c r="M38" s="42"/>
      <c r="N38" s="42">
        <v>0.60140000000000005</v>
      </c>
      <c r="O38" s="42"/>
      <c r="P38" s="42"/>
      <c r="Q38" s="42"/>
      <c r="R38" s="42"/>
      <c r="S38" s="42"/>
      <c r="T38" s="42"/>
      <c r="U38" s="42"/>
      <c r="V38" s="42">
        <v>0.1094</v>
      </c>
      <c r="W38" s="42"/>
      <c r="X38" s="42"/>
      <c r="Y38" s="42"/>
      <c r="Z38" s="42"/>
      <c r="AA38" s="42"/>
      <c r="AB38" s="42"/>
      <c r="AC38" s="67"/>
      <c r="AD38" s="55"/>
    </row>
    <row r="39" spans="1:30" s="52" customFormat="1">
      <c r="A39" s="97"/>
      <c r="B39" s="12"/>
      <c r="C39" s="160"/>
      <c r="D39" s="7">
        <f t="shared" ref="D39" si="41">$C38*D38</f>
        <v>0</v>
      </c>
      <c r="E39" s="7">
        <f t="shared" ref="E39" si="42">$C38*E38</f>
        <v>0</v>
      </c>
      <c r="F39" s="7">
        <f t="shared" ref="F39:AB39" si="43">$C38*F38</f>
        <v>6105.7498320000004</v>
      </c>
      <c r="G39" s="7">
        <f t="shared" si="43"/>
        <v>0</v>
      </c>
      <c r="H39" s="7">
        <f t="shared" si="43"/>
        <v>1979.3364839999999</v>
      </c>
      <c r="I39" s="7">
        <f t="shared" si="43"/>
        <v>0</v>
      </c>
      <c r="J39" s="7">
        <f t="shared" si="43"/>
        <v>0</v>
      </c>
      <c r="K39" s="7">
        <f t="shared" si="43"/>
        <v>0</v>
      </c>
      <c r="L39" s="7">
        <f t="shared" si="43"/>
        <v>0</v>
      </c>
      <c r="M39" s="7">
        <f t="shared" si="43"/>
        <v>0</v>
      </c>
      <c r="N39" s="7">
        <f t="shared" si="43"/>
        <v>16813.177422000001</v>
      </c>
      <c r="O39" s="7">
        <f t="shared" si="43"/>
        <v>0</v>
      </c>
      <c r="P39" s="7">
        <f t="shared" si="43"/>
        <v>0</v>
      </c>
      <c r="Q39" s="7">
        <f t="shared" si="43"/>
        <v>0</v>
      </c>
      <c r="R39" s="7">
        <f t="shared" si="43"/>
        <v>0</v>
      </c>
      <c r="S39" s="7">
        <f t="shared" si="43"/>
        <v>0</v>
      </c>
      <c r="T39" s="7">
        <f t="shared" si="43"/>
        <v>0</v>
      </c>
      <c r="U39" s="7">
        <f t="shared" si="43"/>
        <v>0</v>
      </c>
      <c r="V39" s="7">
        <f t="shared" si="43"/>
        <v>3058.4662619999999</v>
      </c>
      <c r="W39" s="7">
        <f t="shared" si="43"/>
        <v>0</v>
      </c>
      <c r="X39" s="7">
        <f t="shared" si="43"/>
        <v>0</v>
      </c>
      <c r="Y39" s="7">
        <f t="shared" si="43"/>
        <v>0</v>
      </c>
      <c r="Z39" s="7">
        <f t="shared" si="43"/>
        <v>0</v>
      </c>
      <c r="AA39" s="7">
        <f t="shared" si="43"/>
        <v>0</v>
      </c>
      <c r="AB39" s="7">
        <f t="shared" si="43"/>
        <v>0</v>
      </c>
      <c r="AC39" s="67"/>
      <c r="AD39" s="55"/>
    </row>
    <row r="40" spans="1:30" s="52" customFormat="1">
      <c r="A40" s="95" t="s">
        <v>43</v>
      </c>
      <c r="B40" s="18">
        <v>977799.0419173839</v>
      </c>
      <c r="C40" s="160">
        <f t="shared" si="3"/>
        <v>81483.25</v>
      </c>
      <c r="D40" s="5"/>
      <c r="E40" s="5"/>
      <c r="F40" s="5">
        <v>0.50980000000000003</v>
      </c>
      <c r="G40" s="5"/>
      <c r="H40" s="5">
        <v>0.13420000000000001</v>
      </c>
      <c r="I40" s="5"/>
      <c r="J40" s="5"/>
      <c r="K40" s="5"/>
      <c r="L40" s="5"/>
      <c r="M40" s="5">
        <v>2.0299999999999999E-2</v>
      </c>
      <c r="N40" s="5">
        <v>0.14499999999999999</v>
      </c>
      <c r="O40" s="5"/>
      <c r="P40" s="5"/>
      <c r="Q40" s="5"/>
      <c r="R40" s="5">
        <v>1.43E-2</v>
      </c>
      <c r="S40" s="5"/>
      <c r="T40" s="5"/>
      <c r="U40" s="5"/>
      <c r="V40" s="5">
        <v>0.1764</v>
      </c>
      <c r="W40" s="5"/>
      <c r="X40" s="5"/>
      <c r="Y40" s="5"/>
      <c r="Z40" s="5"/>
      <c r="AA40" s="5"/>
      <c r="AB40" s="5"/>
      <c r="AC40" s="67"/>
      <c r="AD40" s="55"/>
    </row>
    <row r="41" spans="1:30" s="52" customFormat="1">
      <c r="A41" s="96"/>
      <c r="B41" s="12"/>
      <c r="C41" s="160"/>
      <c r="D41" s="6"/>
      <c r="E41" s="6"/>
      <c r="F41" s="6">
        <f t="shared" ref="F41" si="44">$C40*F40</f>
        <v>41540.16085</v>
      </c>
      <c r="G41" s="6">
        <f t="shared" ref="G41" si="45">$C40*G40</f>
        <v>0</v>
      </c>
      <c r="H41" s="6">
        <f t="shared" ref="H41:AB41" si="46">$C40*H40</f>
        <v>10935.052150000001</v>
      </c>
      <c r="I41" s="6">
        <f t="shared" si="46"/>
        <v>0</v>
      </c>
      <c r="J41" s="6">
        <f t="shared" si="46"/>
        <v>0</v>
      </c>
      <c r="K41" s="6">
        <f t="shared" si="46"/>
        <v>0</v>
      </c>
      <c r="L41" s="6">
        <f t="shared" si="46"/>
        <v>0</v>
      </c>
      <c r="M41" s="6">
        <f t="shared" si="46"/>
        <v>1654.1099749999998</v>
      </c>
      <c r="N41" s="6">
        <f t="shared" si="46"/>
        <v>11815.071249999999</v>
      </c>
      <c r="O41" s="6">
        <f t="shared" si="46"/>
        <v>0</v>
      </c>
      <c r="P41" s="6">
        <f t="shared" si="46"/>
        <v>0</v>
      </c>
      <c r="Q41" s="6">
        <f t="shared" si="46"/>
        <v>0</v>
      </c>
      <c r="R41" s="6">
        <f t="shared" si="46"/>
        <v>1165.2104750000001</v>
      </c>
      <c r="S41" s="6">
        <f t="shared" si="46"/>
        <v>0</v>
      </c>
      <c r="T41" s="6">
        <f t="shared" si="46"/>
        <v>0</v>
      </c>
      <c r="U41" s="6">
        <f t="shared" si="46"/>
        <v>0</v>
      </c>
      <c r="V41" s="6">
        <f t="shared" si="46"/>
        <v>14373.6453</v>
      </c>
      <c r="W41" s="6">
        <f t="shared" si="46"/>
        <v>0</v>
      </c>
      <c r="X41" s="6">
        <f t="shared" si="46"/>
        <v>0</v>
      </c>
      <c r="Y41" s="6">
        <f t="shared" si="46"/>
        <v>0</v>
      </c>
      <c r="Z41" s="6">
        <f t="shared" si="46"/>
        <v>0</v>
      </c>
      <c r="AA41" s="6">
        <f t="shared" si="46"/>
        <v>0</v>
      </c>
      <c r="AB41" s="6">
        <f t="shared" si="46"/>
        <v>0</v>
      </c>
      <c r="AC41" s="67"/>
      <c r="AD41" s="55"/>
    </row>
    <row r="42" spans="1:30" s="52" customFormat="1">
      <c r="A42" s="95" t="s">
        <v>44</v>
      </c>
      <c r="B42" s="18">
        <f>4463108.87/2</f>
        <v>2231554.4350000001</v>
      </c>
      <c r="C42" s="160">
        <f t="shared" si="3"/>
        <v>185962.87</v>
      </c>
      <c r="D42" s="38">
        <v>1.6500000000000001E-2</v>
      </c>
      <c r="E42" s="38">
        <v>0.1429</v>
      </c>
      <c r="F42" s="38">
        <v>5.8200000000000002E-2</v>
      </c>
      <c r="G42" s="38">
        <v>7.4899999999999994E-2</v>
      </c>
      <c r="H42" s="38">
        <v>4.0099999999999997E-2</v>
      </c>
      <c r="I42" s="38">
        <v>0.1406</v>
      </c>
      <c r="J42" s="38">
        <v>2.0299999999999999E-2</v>
      </c>
      <c r="K42" s="38">
        <v>3.2099999999999997E-2</v>
      </c>
      <c r="L42" s="38">
        <v>1.5900000000000001E-2</v>
      </c>
      <c r="M42" s="38">
        <v>2.5499999999999998E-2</v>
      </c>
      <c r="N42" s="38">
        <v>0.1389</v>
      </c>
      <c r="O42" s="38">
        <v>2.35E-2</v>
      </c>
      <c r="P42" s="38">
        <v>0</v>
      </c>
      <c r="Q42" s="38">
        <v>3.5900000000000001E-2</v>
      </c>
      <c r="R42" s="38">
        <v>1.8100000000000002E-2</v>
      </c>
      <c r="S42" s="38">
        <v>4.1999999999999997E-3</v>
      </c>
      <c r="T42" s="38">
        <v>5.11E-2</v>
      </c>
      <c r="U42" s="38">
        <v>1.7299999999999999E-2</v>
      </c>
      <c r="V42" s="38">
        <v>3.6799999999999999E-2</v>
      </c>
      <c r="W42" s="38">
        <v>4.4299999999999999E-2</v>
      </c>
      <c r="X42" s="38">
        <v>5.9900000000000002E-2</v>
      </c>
      <c r="Y42" s="38">
        <v>2.3999999999999998E-3</v>
      </c>
      <c r="Z42" s="5">
        <v>0</v>
      </c>
      <c r="AA42" s="5">
        <v>5.9999999999999995E-4</v>
      </c>
      <c r="AB42" s="5">
        <v>0</v>
      </c>
      <c r="AC42" s="67"/>
      <c r="AD42" s="55"/>
    </row>
    <row r="43" spans="1:30" s="52" customFormat="1">
      <c r="A43" s="96"/>
      <c r="B43" s="12"/>
      <c r="C43" s="160"/>
      <c r="D43" s="6">
        <f t="shared" ref="D43" si="47">$C42*D42</f>
        <v>3068.3873549999998</v>
      </c>
      <c r="E43" s="6">
        <f t="shared" ref="E43" si="48">$C42*E42</f>
        <v>26574.094122999999</v>
      </c>
      <c r="F43" s="6">
        <f t="shared" ref="F43:O43" si="49">$C42*F42</f>
        <v>10823.039033999999</v>
      </c>
      <c r="G43" s="6">
        <f t="shared" si="49"/>
        <v>13928.618962999999</v>
      </c>
      <c r="H43" s="6">
        <f t="shared" si="49"/>
        <v>7457.1110869999993</v>
      </c>
      <c r="I43" s="6">
        <f t="shared" si="49"/>
        <v>26146.379521999999</v>
      </c>
      <c r="J43" s="6">
        <f t="shared" si="49"/>
        <v>3775.0462609999995</v>
      </c>
      <c r="K43" s="6">
        <f t="shared" si="49"/>
        <v>5969.4081269999988</v>
      </c>
      <c r="L43" s="6">
        <f t="shared" si="49"/>
        <v>2956.8096330000003</v>
      </c>
      <c r="M43" s="6">
        <f t="shared" si="49"/>
        <v>4742.0531849999998</v>
      </c>
      <c r="N43" s="6">
        <f t="shared" si="49"/>
        <v>25830.242642999998</v>
      </c>
      <c r="O43" s="6">
        <f t="shared" si="49"/>
        <v>4370.1274450000001</v>
      </c>
      <c r="P43" s="6">
        <f t="shared" ref="P43" si="50">$C42*P42</f>
        <v>0</v>
      </c>
      <c r="Q43" s="6">
        <f t="shared" ref="Q43" si="51">$C42*Q42</f>
        <v>6676.0670330000003</v>
      </c>
      <c r="R43" s="6">
        <f t="shared" ref="R43:AB43" si="52">$C42*R42</f>
        <v>3365.9279470000001</v>
      </c>
      <c r="S43" s="6">
        <f t="shared" si="52"/>
        <v>781.04405399999996</v>
      </c>
      <c r="T43" s="6">
        <f t="shared" si="52"/>
        <v>9502.7026569999998</v>
      </c>
      <c r="U43" s="6">
        <f t="shared" si="52"/>
        <v>3217.157651</v>
      </c>
      <c r="V43" s="6">
        <f t="shared" si="52"/>
        <v>6843.4336159999993</v>
      </c>
      <c r="W43" s="6">
        <f t="shared" si="52"/>
        <v>8238.1551409999993</v>
      </c>
      <c r="X43" s="6">
        <f t="shared" si="52"/>
        <v>11139.175913000001</v>
      </c>
      <c r="Y43" s="6">
        <f t="shared" si="52"/>
        <v>446.31088799999998</v>
      </c>
      <c r="Z43" s="6">
        <f t="shared" si="52"/>
        <v>0</v>
      </c>
      <c r="AA43" s="6">
        <f t="shared" si="52"/>
        <v>111.57772199999999</v>
      </c>
      <c r="AB43" s="6">
        <f t="shared" si="52"/>
        <v>0</v>
      </c>
      <c r="AC43" s="67"/>
      <c r="AD43" s="55"/>
    </row>
    <row r="44" spans="1:30" s="52" customFormat="1">
      <c r="A44" s="97" t="s">
        <v>399</v>
      </c>
      <c r="B44" s="18">
        <f>4463108.87/2</f>
        <v>2231554.4350000001</v>
      </c>
      <c r="C44" s="160">
        <f t="shared" si="3"/>
        <v>185962.87</v>
      </c>
      <c r="D44" s="42"/>
      <c r="E44" s="42">
        <v>0.21659999999999999</v>
      </c>
      <c r="F44" s="42">
        <v>1E-4</v>
      </c>
      <c r="G44" s="42"/>
      <c r="H44" s="42">
        <v>7.1400000000000005E-2</v>
      </c>
      <c r="I44" s="42"/>
      <c r="J44" s="42">
        <v>0</v>
      </c>
      <c r="K44" s="42">
        <v>1E-4</v>
      </c>
      <c r="L44" s="42"/>
      <c r="M44" s="42"/>
      <c r="N44" s="42">
        <v>0.62250000000000005</v>
      </c>
      <c r="O44" s="42">
        <v>0</v>
      </c>
      <c r="P44" s="42"/>
      <c r="Q44" s="42"/>
      <c r="R44" s="42"/>
      <c r="S44" s="42"/>
      <c r="T44" s="42"/>
      <c r="U44" s="42"/>
      <c r="V44" s="42">
        <v>8.9300000000000004E-2</v>
      </c>
      <c r="W44" s="42"/>
      <c r="X44" s="42"/>
      <c r="Y44" s="42"/>
      <c r="Z44" s="42"/>
      <c r="AA44" s="42"/>
      <c r="AB44" s="42"/>
      <c r="AC44" s="67"/>
      <c r="AD44" s="55"/>
    </row>
    <row r="45" spans="1:30" s="52" customFormat="1">
      <c r="A45" s="97"/>
      <c r="B45" s="12"/>
      <c r="C45" s="160"/>
      <c r="D45" s="7">
        <f t="shared" ref="D45" si="53">$C44*D44</f>
        <v>0</v>
      </c>
      <c r="E45" s="7">
        <f t="shared" ref="E45" si="54">$C44*E44</f>
        <v>40279.557642</v>
      </c>
      <c r="F45" s="7">
        <f t="shared" ref="F45:AB45" si="55">$C44*F44</f>
        <v>18.596287</v>
      </c>
      <c r="G45" s="7">
        <f t="shared" si="55"/>
        <v>0</v>
      </c>
      <c r="H45" s="7">
        <f t="shared" si="55"/>
        <v>13277.748918000001</v>
      </c>
      <c r="I45" s="7">
        <f t="shared" si="55"/>
        <v>0</v>
      </c>
      <c r="J45" s="7">
        <f t="shared" si="55"/>
        <v>0</v>
      </c>
      <c r="K45" s="7">
        <f t="shared" si="55"/>
        <v>18.596287</v>
      </c>
      <c r="L45" s="7">
        <f t="shared" si="55"/>
        <v>0</v>
      </c>
      <c r="M45" s="7">
        <f t="shared" si="55"/>
        <v>0</v>
      </c>
      <c r="N45" s="7">
        <f t="shared" si="55"/>
        <v>115761.88657500001</v>
      </c>
      <c r="O45" s="7">
        <f t="shared" si="55"/>
        <v>0</v>
      </c>
      <c r="P45" s="7">
        <f t="shared" si="55"/>
        <v>0</v>
      </c>
      <c r="Q45" s="7">
        <f t="shared" si="55"/>
        <v>0</v>
      </c>
      <c r="R45" s="7">
        <f t="shared" si="55"/>
        <v>0</v>
      </c>
      <c r="S45" s="7">
        <f t="shared" si="55"/>
        <v>0</v>
      </c>
      <c r="T45" s="7">
        <f t="shared" si="55"/>
        <v>0</v>
      </c>
      <c r="U45" s="7">
        <f t="shared" si="55"/>
        <v>0</v>
      </c>
      <c r="V45" s="7">
        <f t="shared" si="55"/>
        <v>16606.484291000001</v>
      </c>
      <c r="W45" s="7">
        <f t="shared" si="55"/>
        <v>0</v>
      </c>
      <c r="X45" s="7">
        <f t="shared" si="55"/>
        <v>0</v>
      </c>
      <c r="Y45" s="7">
        <f t="shared" si="55"/>
        <v>0</v>
      </c>
      <c r="Z45" s="7">
        <f t="shared" si="55"/>
        <v>0</v>
      </c>
      <c r="AA45" s="7">
        <f t="shared" si="55"/>
        <v>0</v>
      </c>
      <c r="AB45" s="7">
        <f t="shared" si="55"/>
        <v>0</v>
      </c>
      <c r="AC45" s="67"/>
      <c r="AD45" s="55"/>
    </row>
    <row r="46" spans="1:30" s="52" customFormat="1">
      <c r="A46" s="95" t="s">
        <v>45</v>
      </c>
      <c r="B46" s="18">
        <v>600408.02252613718</v>
      </c>
      <c r="C46" s="160">
        <f t="shared" si="3"/>
        <v>50034</v>
      </c>
      <c r="D46" s="5">
        <v>1.8499999999999999E-2</v>
      </c>
      <c r="E46" s="5"/>
      <c r="F46" s="5"/>
      <c r="G46" s="5"/>
      <c r="H46" s="5">
        <v>0.21490000000000001</v>
      </c>
      <c r="I46" s="5"/>
      <c r="J46" s="5"/>
      <c r="K46" s="5"/>
      <c r="L46" s="5"/>
      <c r="M46" s="5">
        <v>3.9100000000000003E-2</v>
      </c>
      <c r="N46" s="5">
        <v>0.28860000000000002</v>
      </c>
      <c r="O46" s="5"/>
      <c r="P46" s="5"/>
      <c r="Q46" s="5"/>
      <c r="R46" s="5">
        <v>2.9700000000000001E-2</v>
      </c>
      <c r="S46" s="5"/>
      <c r="T46" s="5">
        <v>5.7299999999999997E-2</v>
      </c>
      <c r="U46" s="5"/>
      <c r="V46" s="5">
        <v>0.35189999999999999</v>
      </c>
      <c r="W46" s="5"/>
      <c r="X46" s="5"/>
      <c r="Y46" s="5"/>
      <c r="Z46" s="5"/>
      <c r="AA46" s="5"/>
      <c r="AB46" s="5"/>
      <c r="AC46" s="67"/>
      <c r="AD46" s="55"/>
    </row>
    <row r="47" spans="1:30" s="52" customFormat="1">
      <c r="A47" s="96"/>
      <c r="B47" s="12"/>
      <c r="C47" s="160"/>
      <c r="D47" s="6">
        <f t="shared" ref="D47" si="56">$C46*D46</f>
        <v>925.62899999999991</v>
      </c>
      <c r="E47" s="6">
        <f t="shared" ref="E47" si="57">$C46*E46</f>
        <v>0</v>
      </c>
      <c r="F47" s="6">
        <f t="shared" ref="F47:AB47" si="58">$C46*F46</f>
        <v>0</v>
      </c>
      <c r="G47" s="6">
        <f t="shared" si="58"/>
        <v>0</v>
      </c>
      <c r="H47" s="6">
        <f t="shared" si="58"/>
        <v>10752.3066</v>
      </c>
      <c r="I47" s="6">
        <f t="shared" si="58"/>
        <v>0</v>
      </c>
      <c r="J47" s="6">
        <f t="shared" si="58"/>
        <v>0</v>
      </c>
      <c r="K47" s="6">
        <f t="shared" si="58"/>
        <v>0</v>
      </c>
      <c r="L47" s="6">
        <f t="shared" si="58"/>
        <v>0</v>
      </c>
      <c r="M47" s="6">
        <f t="shared" si="58"/>
        <v>1956.3294000000001</v>
      </c>
      <c r="N47" s="6">
        <f t="shared" si="58"/>
        <v>14439.812400000001</v>
      </c>
      <c r="O47" s="6">
        <f t="shared" si="58"/>
        <v>0</v>
      </c>
      <c r="P47" s="6">
        <f t="shared" si="58"/>
        <v>0</v>
      </c>
      <c r="Q47" s="6">
        <f t="shared" si="58"/>
        <v>0</v>
      </c>
      <c r="R47" s="6">
        <f t="shared" si="58"/>
        <v>1486.0098</v>
      </c>
      <c r="S47" s="6">
        <f t="shared" si="58"/>
        <v>0</v>
      </c>
      <c r="T47" s="6">
        <f t="shared" si="58"/>
        <v>2866.9481999999998</v>
      </c>
      <c r="U47" s="6">
        <f t="shared" si="58"/>
        <v>0</v>
      </c>
      <c r="V47" s="6">
        <f t="shared" si="58"/>
        <v>17606.964599999999</v>
      </c>
      <c r="W47" s="6">
        <f t="shared" si="58"/>
        <v>0</v>
      </c>
      <c r="X47" s="6">
        <f t="shared" si="58"/>
        <v>0</v>
      </c>
      <c r="Y47" s="6">
        <f t="shared" si="58"/>
        <v>0</v>
      </c>
      <c r="Z47" s="6">
        <f t="shared" si="58"/>
        <v>0</v>
      </c>
      <c r="AA47" s="6">
        <f t="shared" si="58"/>
        <v>0</v>
      </c>
      <c r="AB47" s="6">
        <f t="shared" si="58"/>
        <v>0</v>
      </c>
      <c r="AC47" s="67"/>
      <c r="AD47" s="55"/>
    </row>
    <row r="48" spans="1:30" s="52" customFormat="1">
      <c r="A48" s="95" t="s">
        <v>46</v>
      </c>
      <c r="B48" s="18">
        <v>583951.8038478872</v>
      </c>
      <c r="C48" s="160">
        <f t="shared" si="3"/>
        <v>48662.65</v>
      </c>
      <c r="D48" s="5">
        <v>1.8599999999999998E-2</v>
      </c>
      <c r="E48" s="5"/>
      <c r="F48" s="5"/>
      <c r="G48" s="5"/>
      <c r="H48" s="5">
        <v>0.215</v>
      </c>
      <c r="I48" s="5"/>
      <c r="J48" s="5"/>
      <c r="K48" s="5"/>
      <c r="L48" s="5"/>
      <c r="M48" s="5">
        <v>3.9100000000000003E-2</v>
      </c>
      <c r="N48" s="5">
        <v>0.28820000000000001</v>
      </c>
      <c r="O48" s="5"/>
      <c r="P48" s="5"/>
      <c r="Q48" s="5"/>
      <c r="R48" s="5">
        <v>2.9700000000000001E-2</v>
      </c>
      <c r="S48" s="5"/>
      <c r="T48" s="5">
        <v>5.74E-2</v>
      </c>
      <c r="U48" s="5"/>
      <c r="V48" s="5">
        <v>0.35199999999999998</v>
      </c>
      <c r="W48" s="5"/>
      <c r="X48" s="5"/>
      <c r="Y48" s="5"/>
      <c r="Z48" s="5"/>
      <c r="AA48" s="5"/>
      <c r="AB48" s="5"/>
      <c r="AC48" s="67"/>
      <c r="AD48" s="55"/>
    </row>
    <row r="49" spans="1:30" s="52" customFormat="1">
      <c r="A49" s="96"/>
      <c r="B49" s="12"/>
      <c r="C49" s="160"/>
      <c r="D49" s="6">
        <f t="shared" ref="D49" si="59">$C48*D48</f>
        <v>905.12528999999995</v>
      </c>
      <c r="E49" s="6">
        <f t="shared" ref="E49" si="60">$C48*E48</f>
        <v>0</v>
      </c>
      <c r="F49" s="6">
        <f t="shared" ref="F49:AB49" si="61">$C48*F48</f>
        <v>0</v>
      </c>
      <c r="G49" s="6">
        <f t="shared" si="61"/>
        <v>0</v>
      </c>
      <c r="H49" s="6">
        <f t="shared" si="61"/>
        <v>10462.46975</v>
      </c>
      <c r="I49" s="6">
        <f t="shared" si="61"/>
        <v>0</v>
      </c>
      <c r="J49" s="6">
        <f t="shared" si="61"/>
        <v>0</v>
      </c>
      <c r="K49" s="6">
        <f t="shared" si="61"/>
        <v>0</v>
      </c>
      <c r="L49" s="6">
        <f t="shared" si="61"/>
        <v>0</v>
      </c>
      <c r="M49" s="6">
        <f t="shared" si="61"/>
        <v>1902.7096150000002</v>
      </c>
      <c r="N49" s="6">
        <f t="shared" si="61"/>
        <v>14024.57573</v>
      </c>
      <c r="O49" s="6">
        <f t="shared" si="61"/>
        <v>0</v>
      </c>
      <c r="P49" s="6">
        <f t="shared" si="61"/>
        <v>0</v>
      </c>
      <c r="Q49" s="6">
        <f t="shared" si="61"/>
        <v>0</v>
      </c>
      <c r="R49" s="6">
        <f t="shared" si="61"/>
        <v>1445.2807050000001</v>
      </c>
      <c r="S49" s="6">
        <f t="shared" si="61"/>
        <v>0</v>
      </c>
      <c r="T49" s="6">
        <f t="shared" si="61"/>
        <v>2793.2361100000003</v>
      </c>
      <c r="U49" s="6">
        <f t="shared" si="61"/>
        <v>0</v>
      </c>
      <c r="V49" s="6">
        <f t="shared" si="61"/>
        <v>17129.252799999998</v>
      </c>
      <c r="W49" s="6">
        <f t="shared" si="61"/>
        <v>0</v>
      </c>
      <c r="X49" s="6">
        <f t="shared" si="61"/>
        <v>0</v>
      </c>
      <c r="Y49" s="6">
        <f t="shared" si="61"/>
        <v>0</v>
      </c>
      <c r="Z49" s="6">
        <f t="shared" si="61"/>
        <v>0</v>
      </c>
      <c r="AA49" s="6">
        <f t="shared" si="61"/>
        <v>0</v>
      </c>
      <c r="AB49" s="6">
        <f t="shared" si="61"/>
        <v>0</v>
      </c>
      <c r="AC49" s="67"/>
      <c r="AD49" s="55"/>
    </row>
    <row r="50" spans="1:30" s="52" customFormat="1">
      <c r="A50" s="95" t="s">
        <v>47</v>
      </c>
      <c r="B50" s="18">
        <v>634099.72022295871</v>
      </c>
      <c r="C50" s="160">
        <f t="shared" si="3"/>
        <v>52841.64</v>
      </c>
      <c r="D50" s="5">
        <v>1.8499999999999999E-2</v>
      </c>
      <c r="E50" s="5"/>
      <c r="F50" s="5"/>
      <c r="G50" s="5"/>
      <c r="H50" s="5">
        <v>0.21490000000000001</v>
      </c>
      <c r="I50" s="5"/>
      <c r="J50" s="5"/>
      <c r="K50" s="5"/>
      <c r="L50" s="5"/>
      <c r="M50" s="5">
        <v>3.9E-2</v>
      </c>
      <c r="N50" s="5">
        <v>0.2883</v>
      </c>
      <c r="O50" s="5"/>
      <c r="P50" s="5"/>
      <c r="Q50" s="5"/>
      <c r="R50" s="5">
        <v>2.98E-2</v>
      </c>
      <c r="S50" s="5"/>
      <c r="T50" s="5">
        <v>5.7500000000000002E-2</v>
      </c>
      <c r="U50" s="5"/>
      <c r="V50" s="5">
        <v>0.35199999999999998</v>
      </c>
      <c r="W50" s="5"/>
      <c r="X50" s="5"/>
      <c r="Y50" s="5"/>
      <c r="Z50" s="5"/>
      <c r="AA50" s="5"/>
      <c r="AB50" s="5"/>
      <c r="AC50" s="67"/>
      <c r="AD50" s="55"/>
    </row>
    <row r="51" spans="1:30" s="52" customFormat="1">
      <c r="A51" s="96"/>
      <c r="B51" s="12"/>
      <c r="C51" s="160"/>
      <c r="D51" s="6">
        <f t="shared" ref="D51" si="62">$C50*D50</f>
        <v>977.57033999999999</v>
      </c>
      <c r="E51" s="6">
        <f t="shared" ref="E51" si="63">$C50*E50</f>
        <v>0</v>
      </c>
      <c r="F51" s="6">
        <f t="shared" ref="F51:AB51" si="64">$C50*F50</f>
        <v>0</v>
      </c>
      <c r="G51" s="6">
        <f t="shared" si="64"/>
        <v>0</v>
      </c>
      <c r="H51" s="6">
        <f t="shared" si="64"/>
        <v>11355.668436</v>
      </c>
      <c r="I51" s="6">
        <f t="shared" si="64"/>
        <v>0</v>
      </c>
      <c r="J51" s="6">
        <f t="shared" si="64"/>
        <v>0</v>
      </c>
      <c r="K51" s="6">
        <f t="shared" si="64"/>
        <v>0</v>
      </c>
      <c r="L51" s="6">
        <f t="shared" si="64"/>
        <v>0</v>
      </c>
      <c r="M51" s="6">
        <f t="shared" si="64"/>
        <v>2060.8239600000002</v>
      </c>
      <c r="N51" s="6">
        <f t="shared" si="64"/>
        <v>15234.244811999999</v>
      </c>
      <c r="O51" s="6">
        <f t="shared" si="64"/>
        <v>0</v>
      </c>
      <c r="P51" s="6">
        <f t="shared" si="64"/>
        <v>0</v>
      </c>
      <c r="Q51" s="6">
        <f t="shared" si="64"/>
        <v>0</v>
      </c>
      <c r="R51" s="6">
        <f t="shared" si="64"/>
        <v>1574.6808719999999</v>
      </c>
      <c r="S51" s="6">
        <f t="shared" si="64"/>
        <v>0</v>
      </c>
      <c r="T51" s="6">
        <f t="shared" si="64"/>
        <v>3038.3942999999999</v>
      </c>
      <c r="U51" s="6">
        <f t="shared" si="64"/>
        <v>0</v>
      </c>
      <c r="V51" s="6">
        <f t="shared" si="64"/>
        <v>18600.257279999998</v>
      </c>
      <c r="W51" s="6">
        <f t="shared" si="64"/>
        <v>0</v>
      </c>
      <c r="X51" s="6">
        <f t="shared" si="64"/>
        <v>0</v>
      </c>
      <c r="Y51" s="6">
        <f t="shared" si="64"/>
        <v>0</v>
      </c>
      <c r="Z51" s="6">
        <f t="shared" si="64"/>
        <v>0</v>
      </c>
      <c r="AA51" s="6">
        <f t="shared" si="64"/>
        <v>0</v>
      </c>
      <c r="AB51" s="6">
        <f t="shared" si="64"/>
        <v>0</v>
      </c>
      <c r="AC51" s="67"/>
      <c r="AD51" s="55"/>
    </row>
    <row r="52" spans="1:30" s="52" customFormat="1">
      <c r="A52" s="95" t="s">
        <v>48</v>
      </c>
      <c r="B52" s="18">
        <v>1015091.2828603131</v>
      </c>
      <c r="C52" s="160">
        <f t="shared" si="3"/>
        <v>84590.94</v>
      </c>
      <c r="D52" s="5"/>
      <c r="E52" s="5"/>
      <c r="F52" s="5">
        <v>0.74360000000000004</v>
      </c>
      <c r="G52" s="5"/>
      <c r="H52" s="5"/>
      <c r="I52" s="5"/>
      <c r="J52" s="5"/>
      <c r="K52" s="5"/>
      <c r="L52" s="5">
        <v>2.7300000000000001E-2</v>
      </c>
      <c r="M52" s="5"/>
      <c r="N52" s="5"/>
      <c r="O52" s="5"/>
      <c r="P52" s="5"/>
      <c r="Q52" s="5"/>
      <c r="R52" s="5"/>
      <c r="S52" s="5"/>
      <c r="T52" s="5"/>
      <c r="U52" s="5">
        <v>0.2291</v>
      </c>
      <c r="V52" s="5"/>
      <c r="W52" s="5"/>
      <c r="X52" s="5"/>
      <c r="Y52" s="5"/>
      <c r="Z52" s="5"/>
      <c r="AA52" s="5"/>
      <c r="AB52" s="5"/>
      <c r="AC52" s="67"/>
      <c r="AD52" s="55"/>
    </row>
    <row r="53" spans="1:30" s="52" customFormat="1">
      <c r="A53" s="96"/>
      <c r="B53" s="12"/>
      <c r="C53" s="160"/>
      <c r="D53" s="6">
        <f t="shared" ref="D53" si="65">$C52*D52</f>
        <v>0</v>
      </c>
      <c r="E53" s="6">
        <f t="shared" ref="E53" si="66">$C52*E52</f>
        <v>0</v>
      </c>
      <c r="F53" s="6">
        <f t="shared" ref="F53:AB53" si="67">$C52*F52</f>
        <v>62901.822984000006</v>
      </c>
      <c r="G53" s="6">
        <f t="shared" si="67"/>
        <v>0</v>
      </c>
      <c r="H53" s="6">
        <f t="shared" si="67"/>
        <v>0</v>
      </c>
      <c r="I53" s="6">
        <f t="shared" si="67"/>
        <v>0</v>
      </c>
      <c r="J53" s="6">
        <f t="shared" si="67"/>
        <v>0</v>
      </c>
      <c r="K53" s="6">
        <f t="shared" si="67"/>
        <v>0</v>
      </c>
      <c r="L53" s="6">
        <f t="shared" si="67"/>
        <v>2309.3326620000003</v>
      </c>
      <c r="M53" s="6">
        <f t="shared" si="67"/>
        <v>0</v>
      </c>
      <c r="N53" s="6">
        <f t="shared" si="67"/>
        <v>0</v>
      </c>
      <c r="O53" s="6">
        <f t="shared" si="67"/>
        <v>0</v>
      </c>
      <c r="P53" s="6">
        <f t="shared" si="67"/>
        <v>0</v>
      </c>
      <c r="Q53" s="6">
        <f t="shared" si="67"/>
        <v>0</v>
      </c>
      <c r="R53" s="6">
        <f t="shared" si="67"/>
        <v>0</v>
      </c>
      <c r="S53" s="6">
        <f t="shared" si="67"/>
        <v>0</v>
      </c>
      <c r="T53" s="6">
        <f t="shared" si="67"/>
        <v>0</v>
      </c>
      <c r="U53" s="6">
        <f t="shared" si="67"/>
        <v>19379.784353999999</v>
      </c>
      <c r="V53" s="6">
        <f t="shared" si="67"/>
        <v>0</v>
      </c>
      <c r="W53" s="6">
        <f t="shared" si="67"/>
        <v>0</v>
      </c>
      <c r="X53" s="6">
        <f t="shared" si="67"/>
        <v>0</v>
      </c>
      <c r="Y53" s="6">
        <f t="shared" si="67"/>
        <v>0</v>
      </c>
      <c r="Z53" s="6">
        <f t="shared" si="67"/>
        <v>0</v>
      </c>
      <c r="AA53" s="6">
        <f t="shared" si="67"/>
        <v>0</v>
      </c>
      <c r="AB53" s="6">
        <f t="shared" si="67"/>
        <v>0</v>
      </c>
      <c r="AC53" s="67"/>
      <c r="AD53" s="55"/>
    </row>
    <row r="54" spans="1:30" s="52" customFormat="1">
      <c r="A54" s="95" t="s">
        <v>49</v>
      </c>
      <c r="B54" s="18">
        <v>262000.12694266206</v>
      </c>
      <c r="C54" s="160">
        <f t="shared" si="3"/>
        <v>21833.34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7"/>
      <c r="AD54" s="55"/>
    </row>
    <row r="55" spans="1:30" s="52" customFormat="1">
      <c r="A55" s="96"/>
      <c r="B55" s="12"/>
      <c r="C55" s="160"/>
      <c r="D55" s="6">
        <f t="shared" ref="D55" si="68">$C54*D54</f>
        <v>0</v>
      </c>
      <c r="E55" s="6">
        <f t="shared" ref="E55" si="69">$C54*E54</f>
        <v>0</v>
      </c>
      <c r="F55" s="6">
        <f t="shared" ref="F55:AB55" si="70">$C54*F54</f>
        <v>21833.34</v>
      </c>
      <c r="G55" s="6">
        <f t="shared" si="70"/>
        <v>0</v>
      </c>
      <c r="H55" s="6">
        <f t="shared" si="70"/>
        <v>0</v>
      </c>
      <c r="I55" s="6">
        <f t="shared" si="70"/>
        <v>0</v>
      </c>
      <c r="J55" s="6">
        <f t="shared" si="70"/>
        <v>0</v>
      </c>
      <c r="K55" s="6">
        <f t="shared" si="70"/>
        <v>0</v>
      </c>
      <c r="L55" s="6">
        <f t="shared" si="70"/>
        <v>0</v>
      </c>
      <c r="M55" s="6">
        <f t="shared" si="70"/>
        <v>0</v>
      </c>
      <c r="N55" s="6">
        <f t="shared" si="70"/>
        <v>0</v>
      </c>
      <c r="O55" s="6">
        <f t="shared" si="70"/>
        <v>0</v>
      </c>
      <c r="P55" s="6">
        <f t="shared" si="70"/>
        <v>0</v>
      </c>
      <c r="Q55" s="6">
        <f t="shared" si="70"/>
        <v>0</v>
      </c>
      <c r="R55" s="6">
        <f t="shared" si="70"/>
        <v>0</v>
      </c>
      <c r="S55" s="6">
        <f t="shared" si="70"/>
        <v>0</v>
      </c>
      <c r="T55" s="6">
        <f t="shared" si="70"/>
        <v>0</v>
      </c>
      <c r="U55" s="6">
        <f t="shared" si="70"/>
        <v>0</v>
      </c>
      <c r="V55" s="6">
        <f t="shared" si="70"/>
        <v>0</v>
      </c>
      <c r="W55" s="6">
        <f t="shared" si="70"/>
        <v>0</v>
      </c>
      <c r="X55" s="6">
        <f t="shared" si="70"/>
        <v>0</v>
      </c>
      <c r="Y55" s="6">
        <f t="shared" si="70"/>
        <v>0</v>
      </c>
      <c r="Z55" s="6">
        <f t="shared" si="70"/>
        <v>0</v>
      </c>
      <c r="AA55" s="6">
        <f t="shared" si="70"/>
        <v>0</v>
      </c>
      <c r="AB55" s="6">
        <f t="shared" si="70"/>
        <v>0</v>
      </c>
      <c r="AC55" s="67"/>
      <c r="AD55" s="55"/>
    </row>
    <row r="56" spans="1:30" s="52" customFormat="1">
      <c r="A56" s="95" t="s">
        <v>149</v>
      </c>
      <c r="B56" s="18">
        <v>-327558.48391395737</v>
      </c>
      <c r="C56" s="160">
        <f t="shared" si="3"/>
        <v>-27296.54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1</v>
      </c>
      <c r="V56" s="5"/>
      <c r="W56" s="5"/>
      <c r="X56" s="5"/>
      <c r="Y56" s="5"/>
      <c r="Z56" s="5"/>
      <c r="AA56" s="5"/>
      <c r="AB56" s="5"/>
      <c r="AC56" s="67"/>
      <c r="AD56" s="55"/>
    </row>
    <row r="57" spans="1:30" s="52" customFormat="1">
      <c r="A57" s="96"/>
      <c r="B57" s="12"/>
      <c r="C57" s="160"/>
      <c r="D57" s="6">
        <f t="shared" ref="D57" si="71">$C56*D56</f>
        <v>0</v>
      </c>
      <c r="E57" s="6">
        <f t="shared" ref="E57" si="72">$C56*E56</f>
        <v>0</v>
      </c>
      <c r="F57" s="6">
        <f t="shared" ref="F57:AB57" si="73">$C56*F56</f>
        <v>0</v>
      </c>
      <c r="G57" s="6">
        <f t="shared" si="73"/>
        <v>0</v>
      </c>
      <c r="H57" s="6">
        <f t="shared" si="73"/>
        <v>0</v>
      </c>
      <c r="I57" s="6">
        <f t="shared" si="73"/>
        <v>0</v>
      </c>
      <c r="J57" s="6">
        <f t="shared" si="73"/>
        <v>0</v>
      </c>
      <c r="K57" s="6">
        <f t="shared" si="73"/>
        <v>0</v>
      </c>
      <c r="L57" s="6">
        <f t="shared" si="73"/>
        <v>0</v>
      </c>
      <c r="M57" s="6">
        <f t="shared" si="73"/>
        <v>0</v>
      </c>
      <c r="N57" s="6">
        <f t="shared" si="73"/>
        <v>0</v>
      </c>
      <c r="O57" s="6">
        <f t="shared" si="73"/>
        <v>0</v>
      </c>
      <c r="P57" s="6">
        <f t="shared" si="73"/>
        <v>0</v>
      </c>
      <c r="Q57" s="6">
        <f t="shared" si="73"/>
        <v>0</v>
      </c>
      <c r="R57" s="6">
        <f t="shared" si="73"/>
        <v>0</v>
      </c>
      <c r="S57" s="6">
        <f t="shared" si="73"/>
        <v>0</v>
      </c>
      <c r="T57" s="6">
        <f t="shared" si="73"/>
        <v>0</v>
      </c>
      <c r="U57" s="6">
        <f t="shared" si="73"/>
        <v>-27296.54</v>
      </c>
      <c r="V57" s="6">
        <f t="shared" si="73"/>
        <v>0</v>
      </c>
      <c r="W57" s="6">
        <f t="shared" si="73"/>
        <v>0</v>
      </c>
      <c r="X57" s="6">
        <f t="shared" si="73"/>
        <v>0</v>
      </c>
      <c r="Y57" s="6">
        <f t="shared" si="73"/>
        <v>0</v>
      </c>
      <c r="Z57" s="6">
        <f t="shared" si="73"/>
        <v>0</v>
      </c>
      <c r="AA57" s="6">
        <f t="shared" si="73"/>
        <v>0</v>
      </c>
      <c r="AB57" s="6">
        <f t="shared" si="73"/>
        <v>0</v>
      </c>
      <c r="AC57" s="67"/>
      <c r="AD57" s="55"/>
    </row>
    <row r="58" spans="1:30" s="52" customFormat="1">
      <c r="A58" s="95" t="s">
        <v>150</v>
      </c>
      <c r="B58" s="18">
        <v>98338.667701638129</v>
      </c>
      <c r="C58" s="160">
        <f t="shared" si="3"/>
        <v>8194.89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5"/>
      <c r="Y58" s="5"/>
      <c r="Z58" s="5"/>
      <c r="AA58" s="5"/>
      <c r="AB58" s="5"/>
      <c r="AC58" s="67"/>
      <c r="AD58" s="55"/>
    </row>
    <row r="59" spans="1:30" s="52" customFormat="1">
      <c r="A59" s="96"/>
      <c r="B59" s="12"/>
      <c r="C59" s="160"/>
      <c r="D59" s="6">
        <f t="shared" ref="D59" si="74">$C58*D58</f>
        <v>0</v>
      </c>
      <c r="E59" s="6">
        <f t="shared" ref="E59" si="75">$C58*E58</f>
        <v>0</v>
      </c>
      <c r="F59" s="6">
        <f t="shared" ref="F59:AB59" si="76">$C58*F58</f>
        <v>0</v>
      </c>
      <c r="G59" s="6">
        <f t="shared" si="76"/>
        <v>0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0</v>
      </c>
      <c r="L59" s="6">
        <f t="shared" si="76"/>
        <v>0</v>
      </c>
      <c r="M59" s="6">
        <f t="shared" si="76"/>
        <v>0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0</v>
      </c>
      <c r="R59" s="6">
        <f t="shared" si="76"/>
        <v>0</v>
      </c>
      <c r="S59" s="6">
        <f t="shared" si="76"/>
        <v>0</v>
      </c>
      <c r="T59" s="6">
        <f t="shared" si="76"/>
        <v>0</v>
      </c>
      <c r="U59" s="6">
        <f t="shared" si="76"/>
        <v>8194.89</v>
      </c>
      <c r="V59" s="6">
        <f t="shared" si="76"/>
        <v>0</v>
      </c>
      <c r="W59" s="6">
        <f t="shared" si="76"/>
        <v>0</v>
      </c>
      <c r="X59" s="6">
        <f t="shared" si="76"/>
        <v>0</v>
      </c>
      <c r="Y59" s="6">
        <f t="shared" si="76"/>
        <v>0</v>
      </c>
      <c r="Z59" s="6">
        <f t="shared" si="76"/>
        <v>0</v>
      </c>
      <c r="AA59" s="6">
        <f t="shared" si="76"/>
        <v>0</v>
      </c>
      <c r="AB59" s="6">
        <f t="shared" si="76"/>
        <v>0</v>
      </c>
      <c r="AC59" s="67"/>
      <c r="AD59" s="55"/>
    </row>
    <row r="60" spans="1:30" s="52" customFormat="1">
      <c r="A60" s="95" t="s">
        <v>322</v>
      </c>
      <c r="B60" s="18">
        <f>3002072.09*0.9546</f>
        <v>2865778.0171139999</v>
      </c>
      <c r="C60" s="160">
        <f t="shared" si="3"/>
        <v>238814.83</v>
      </c>
      <c r="D60" s="40"/>
      <c r="E60" s="40"/>
      <c r="F60" s="40">
        <v>0.9768</v>
      </c>
      <c r="G60" s="40"/>
      <c r="H60" s="40"/>
      <c r="I60" s="40"/>
      <c r="J60" s="40"/>
      <c r="K60" s="40"/>
      <c r="L60" s="40">
        <v>9.5999999999999992E-3</v>
      </c>
      <c r="M60" s="40"/>
      <c r="N60" s="40"/>
      <c r="O60" s="40"/>
      <c r="P60" s="40"/>
      <c r="Q60" s="40"/>
      <c r="R60" s="40"/>
      <c r="S60" s="40"/>
      <c r="T60" s="40"/>
      <c r="U60" s="40">
        <v>1.09E-2</v>
      </c>
      <c r="V60" s="40"/>
      <c r="W60" s="40"/>
      <c r="X60" s="40">
        <v>2.5000000000000001E-3</v>
      </c>
      <c r="Y60" s="40">
        <v>1E-4</v>
      </c>
      <c r="Z60" s="40">
        <v>1E-4</v>
      </c>
      <c r="AA60" s="40">
        <v>0</v>
      </c>
      <c r="AB60" s="40">
        <v>0</v>
      </c>
      <c r="AC60" s="67"/>
      <c r="AD60" s="55"/>
    </row>
    <row r="61" spans="1:30" s="52" customFormat="1">
      <c r="A61" s="97"/>
      <c r="B61" s="12"/>
      <c r="C61" s="160"/>
      <c r="D61" s="39">
        <f t="shared" ref="D61" si="77">$C60*D60</f>
        <v>0</v>
      </c>
      <c r="E61" s="39">
        <f t="shared" ref="E61" si="78">$C60*E60</f>
        <v>0</v>
      </c>
      <c r="F61" s="39">
        <f t="shared" ref="F61:AB61" si="79">$C60*F60</f>
        <v>233274.32594399998</v>
      </c>
      <c r="G61" s="39">
        <f t="shared" si="79"/>
        <v>0</v>
      </c>
      <c r="H61" s="39">
        <f t="shared" si="79"/>
        <v>0</v>
      </c>
      <c r="I61" s="39">
        <f t="shared" si="79"/>
        <v>0</v>
      </c>
      <c r="J61" s="39">
        <f t="shared" si="79"/>
        <v>0</v>
      </c>
      <c r="K61" s="39">
        <f t="shared" si="79"/>
        <v>0</v>
      </c>
      <c r="L61" s="39">
        <f t="shared" si="79"/>
        <v>2292.6223679999998</v>
      </c>
      <c r="M61" s="39">
        <f t="shared" si="79"/>
        <v>0</v>
      </c>
      <c r="N61" s="39">
        <f t="shared" si="79"/>
        <v>0</v>
      </c>
      <c r="O61" s="39">
        <f t="shared" si="79"/>
        <v>0</v>
      </c>
      <c r="P61" s="39">
        <f t="shared" si="79"/>
        <v>0</v>
      </c>
      <c r="Q61" s="39">
        <f t="shared" si="79"/>
        <v>0</v>
      </c>
      <c r="R61" s="39">
        <f t="shared" si="79"/>
        <v>0</v>
      </c>
      <c r="S61" s="39">
        <f t="shared" si="79"/>
        <v>0</v>
      </c>
      <c r="T61" s="39">
        <f t="shared" si="79"/>
        <v>0</v>
      </c>
      <c r="U61" s="39">
        <f t="shared" si="79"/>
        <v>2603.081647</v>
      </c>
      <c r="V61" s="39">
        <f t="shared" si="79"/>
        <v>0</v>
      </c>
      <c r="W61" s="39">
        <f t="shared" si="79"/>
        <v>0</v>
      </c>
      <c r="X61" s="39">
        <f t="shared" si="79"/>
        <v>597.03707499999996</v>
      </c>
      <c r="Y61" s="39">
        <f t="shared" si="79"/>
        <v>23.881482999999999</v>
      </c>
      <c r="Z61" s="39">
        <f t="shared" si="79"/>
        <v>23.881482999999999</v>
      </c>
      <c r="AA61" s="39">
        <f t="shared" si="79"/>
        <v>0</v>
      </c>
      <c r="AB61" s="39">
        <f t="shared" si="79"/>
        <v>0</v>
      </c>
      <c r="AC61" s="67"/>
      <c r="AD61" s="55"/>
    </row>
    <row r="62" spans="1:30" s="52" customFormat="1">
      <c r="A62" s="95" t="s">
        <v>323</v>
      </c>
      <c r="B62" s="18">
        <f>3002072.09*0</f>
        <v>0</v>
      </c>
      <c r="C62" s="160">
        <f t="shared" si="3"/>
        <v>0</v>
      </c>
      <c r="D62" s="5"/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7"/>
      <c r="AD62" s="55"/>
    </row>
    <row r="63" spans="1:30" s="52" customFormat="1">
      <c r="A63" s="97"/>
      <c r="B63" s="12"/>
      <c r="C63" s="160"/>
      <c r="D63" s="6">
        <f t="shared" ref="D63" si="80">$C62*D62</f>
        <v>0</v>
      </c>
      <c r="E63" s="6">
        <f t="shared" ref="E63" si="81">$C62*E62</f>
        <v>0</v>
      </c>
      <c r="F63" s="6">
        <f t="shared" ref="F63:AB63" si="82">$C62*F62</f>
        <v>0</v>
      </c>
      <c r="G63" s="6">
        <f t="shared" si="82"/>
        <v>0</v>
      </c>
      <c r="H63" s="6">
        <f t="shared" si="82"/>
        <v>0</v>
      </c>
      <c r="I63" s="6">
        <f t="shared" si="82"/>
        <v>0</v>
      </c>
      <c r="J63" s="6">
        <f t="shared" si="82"/>
        <v>0</v>
      </c>
      <c r="K63" s="6">
        <f t="shared" si="82"/>
        <v>0</v>
      </c>
      <c r="L63" s="6">
        <f t="shared" si="82"/>
        <v>0</v>
      </c>
      <c r="M63" s="6">
        <f t="shared" si="82"/>
        <v>0</v>
      </c>
      <c r="N63" s="6">
        <f t="shared" si="82"/>
        <v>0</v>
      </c>
      <c r="O63" s="6">
        <f t="shared" si="82"/>
        <v>0</v>
      </c>
      <c r="P63" s="6">
        <f t="shared" si="82"/>
        <v>0</v>
      </c>
      <c r="Q63" s="6">
        <f t="shared" si="82"/>
        <v>0</v>
      </c>
      <c r="R63" s="6">
        <f t="shared" si="82"/>
        <v>0</v>
      </c>
      <c r="S63" s="6">
        <f t="shared" si="82"/>
        <v>0</v>
      </c>
      <c r="T63" s="6">
        <f t="shared" si="82"/>
        <v>0</v>
      </c>
      <c r="U63" s="6">
        <f t="shared" si="82"/>
        <v>0</v>
      </c>
      <c r="V63" s="6">
        <f t="shared" si="82"/>
        <v>0</v>
      </c>
      <c r="W63" s="6">
        <f t="shared" si="82"/>
        <v>0</v>
      </c>
      <c r="X63" s="6">
        <f t="shared" si="82"/>
        <v>0</v>
      </c>
      <c r="Y63" s="6">
        <f t="shared" si="82"/>
        <v>0</v>
      </c>
      <c r="Z63" s="6">
        <f t="shared" si="82"/>
        <v>0</v>
      </c>
      <c r="AA63" s="6">
        <f t="shared" si="82"/>
        <v>0</v>
      </c>
      <c r="AB63" s="6">
        <f t="shared" si="82"/>
        <v>0</v>
      </c>
      <c r="AC63" s="67"/>
      <c r="AD63" s="55"/>
    </row>
    <row r="64" spans="1:30" s="52" customFormat="1">
      <c r="A64" s="98" t="s">
        <v>298</v>
      </c>
      <c r="B64" s="18">
        <f>3002072.09*0.0454</f>
        <v>136294.07288600001</v>
      </c>
      <c r="C64" s="160">
        <f t="shared" si="3"/>
        <v>11357.84</v>
      </c>
      <c r="D64" s="40"/>
      <c r="E64" s="40"/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67"/>
      <c r="AD64" s="55"/>
    </row>
    <row r="65" spans="1:30" s="52" customFormat="1">
      <c r="A65" s="99"/>
      <c r="B65" s="32"/>
      <c r="C65" s="160"/>
      <c r="D65" s="39">
        <f>$C64*D64</f>
        <v>0</v>
      </c>
      <c r="E65" s="39">
        <f>$C64*E64</f>
        <v>0</v>
      </c>
      <c r="F65" s="39">
        <f>$C64*F64</f>
        <v>11357.84</v>
      </c>
      <c r="G65" s="39">
        <f t="shared" ref="G65" si="83">$C64*G64</f>
        <v>0</v>
      </c>
      <c r="H65" s="39">
        <f t="shared" ref="H65" si="84">$C64*H64</f>
        <v>0</v>
      </c>
      <c r="I65" s="39">
        <f t="shared" ref="I65:AB65" si="85">$C64*I64</f>
        <v>0</v>
      </c>
      <c r="J65" s="39">
        <f t="shared" si="85"/>
        <v>0</v>
      </c>
      <c r="K65" s="39">
        <f t="shared" si="85"/>
        <v>0</v>
      </c>
      <c r="L65" s="39">
        <f t="shared" si="85"/>
        <v>0</v>
      </c>
      <c r="M65" s="39">
        <f t="shared" si="85"/>
        <v>0</v>
      </c>
      <c r="N65" s="39">
        <f t="shared" si="85"/>
        <v>0</v>
      </c>
      <c r="O65" s="39">
        <f t="shared" si="85"/>
        <v>0</v>
      </c>
      <c r="P65" s="39">
        <f t="shared" si="85"/>
        <v>0</v>
      </c>
      <c r="Q65" s="39">
        <f t="shared" si="85"/>
        <v>0</v>
      </c>
      <c r="R65" s="39">
        <f t="shared" si="85"/>
        <v>0</v>
      </c>
      <c r="S65" s="39">
        <f t="shared" si="85"/>
        <v>0</v>
      </c>
      <c r="T65" s="39">
        <f t="shared" si="85"/>
        <v>0</v>
      </c>
      <c r="U65" s="39">
        <f t="shared" si="85"/>
        <v>0</v>
      </c>
      <c r="V65" s="39">
        <f t="shared" si="85"/>
        <v>0</v>
      </c>
      <c r="W65" s="39">
        <f t="shared" si="85"/>
        <v>0</v>
      </c>
      <c r="X65" s="39">
        <f t="shared" si="85"/>
        <v>0</v>
      </c>
      <c r="Y65" s="39">
        <f t="shared" si="85"/>
        <v>0</v>
      </c>
      <c r="Z65" s="39">
        <f t="shared" si="85"/>
        <v>0</v>
      </c>
      <c r="AA65" s="39">
        <f t="shared" si="85"/>
        <v>0</v>
      </c>
      <c r="AB65" s="39">
        <f t="shared" si="85"/>
        <v>0</v>
      </c>
      <c r="AC65" s="67"/>
      <c r="AD65" s="55"/>
    </row>
    <row r="66" spans="1:30" s="52" customFormat="1">
      <c r="A66" s="95" t="s">
        <v>151</v>
      </c>
      <c r="B66" s="18">
        <v>55109.056301712422</v>
      </c>
      <c r="C66" s="160">
        <f t="shared" si="3"/>
        <v>4592.42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1</v>
      </c>
      <c r="V66" s="5"/>
      <c r="W66" s="5"/>
      <c r="X66" s="5"/>
      <c r="Y66" s="5"/>
      <c r="Z66" s="5"/>
      <c r="AA66" s="5"/>
      <c r="AB66" s="5"/>
      <c r="AC66" s="67"/>
      <c r="AD66" s="55"/>
    </row>
    <row r="67" spans="1:30" s="52" customFormat="1">
      <c r="A67" s="96"/>
      <c r="B67" s="12"/>
      <c r="C67" s="160"/>
      <c r="D67" s="6">
        <f t="shared" ref="D67" si="86">$C66*D66</f>
        <v>0</v>
      </c>
      <c r="E67" s="6">
        <f t="shared" ref="E67" si="87">$C66*E66</f>
        <v>0</v>
      </c>
      <c r="F67" s="6">
        <f t="shared" ref="F67:AB67" si="88">$C66*F66</f>
        <v>0</v>
      </c>
      <c r="G67" s="6">
        <f t="shared" si="88"/>
        <v>0</v>
      </c>
      <c r="H67" s="6">
        <f t="shared" si="88"/>
        <v>0</v>
      </c>
      <c r="I67" s="6">
        <f t="shared" si="88"/>
        <v>0</v>
      </c>
      <c r="J67" s="6">
        <f t="shared" si="88"/>
        <v>0</v>
      </c>
      <c r="K67" s="6">
        <f t="shared" si="88"/>
        <v>0</v>
      </c>
      <c r="L67" s="6">
        <f t="shared" si="88"/>
        <v>0</v>
      </c>
      <c r="M67" s="6">
        <f t="shared" si="88"/>
        <v>0</v>
      </c>
      <c r="N67" s="6">
        <f t="shared" si="88"/>
        <v>0</v>
      </c>
      <c r="O67" s="6">
        <f t="shared" si="88"/>
        <v>0</v>
      </c>
      <c r="P67" s="6">
        <f t="shared" si="88"/>
        <v>0</v>
      </c>
      <c r="Q67" s="6">
        <f t="shared" si="88"/>
        <v>0</v>
      </c>
      <c r="R67" s="6">
        <f t="shared" si="88"/>
        <v>0</v>
      </c>
      <c r="S67" s="6">
        <f t="shared" si="88"/>
        <v>0</v>
      </c>
      <c r="T67" s="6">
        <f t="shared" si="88"/>
        <v>0</v>
      </c>
      <c r="U67" s="6">
        <f t="shared" si="88"/>
        <v>4592.42</v>
      </c>
      <c r="V67" s="6">
        <f t="shared" si="88"/>
        <v>0</v>
      </c>
      <c r="W67" s="6">
        <f t="shared" si="88"/>
        <v>0</v>
      </c>
      <c r="X67" s="6">
        <f t="shared" si="88"/>
        <v>0</v>
      </c>
      <c r="Y67" s="6">
        <f t="shared" si="88"/>
        <v>0</v>
      </c>
      <c r="Z67" s="6">
        <f t="shared" si="88"/>
        <v>0</v>
      </c>
      <c r="AA67" s="6">
        <f t="shared" si="88"/>
        <v>0</v>
      </c>
      <c r="AB67" s="6">
        <f t="shared" si="88"/>
        <v>0</v>
      </c>
      <c r="AC67" s="67"/>
      <c r="AD67" s="55"/>
    </row>
    <row r="68" spans="1:30" s="52" customFormat="1">
      <c r="A68" s="95" t="s">
        <v>152</v>
      </c>
      <c r="B68" s="18">
        <v>-2392649.3196373996</v>
      </c>
      <c r="C68" s="160">
        <f t="shared" si="3"/>
        <v>-199387.44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/>
      <c r="Y68" s="5"/>
      <c r="Z68" s="5"/>
      <c r="AA68" s="5"/>
      <c r="AB68" s="5"/>
      <c r="AC68" s="67"/>
      <c r="AD68" s="55"/>
    </row>
    <row r="69" spans="1:30" s="52" customFormat="1">
      <c r="A69" s="96"/>
      <c r="B69" s="12"/>
      <c r="C69" s="160"/>
      <c r="D69" s="6">
        <f t="shared" ref="D69" si="89">$C68*D68</f>
        <v>0</v>
      </c>
      <c r="E69" s="6">
        <f t="shared" ref="E69" si="90">$C68*E68</f>
        <v>0</v>
      </c>
      <c r="F69" s="6">
        <f t="shared" ref="F69:AB69" si="91">$C68*F68</f>
        <v>0</v>
      </c>
      <c r="G69" s="6">
        <f t="shared" si="91"/>
        <v>0</v>
      </c>
      <c r="H69" s="6">
        <f t="shared" si="91"/>
        <v>0</v>
      </c>
      <c r="I69" s="6">
        <f t="shared" si="91"/>
        <v>0</v>
      </c>
      <c r="J69" s="6">
        <f t="shared" si="91"/>
        <v>0</v>
      </c>
      <c r="K69" s="6">
        <f t="shared" si="91"/>
        <v>0</v>
      </c>
      <c r="L69" s="6">
        <f t="shared" si="91"/>
        <v>0</v>
      </c>
      <c r="M69" s="6">
        <f t="shared" si="91"/>
        <v>0</v>
      </c>
      <c r="N69" s="6">
        <f t="shared" si="91"/>
        <v>0</v>
      </c>
      <c r="O69" s="6">
        <f t="shared" si="91"/>
        <v>0</v>
      </c>
      <c r="P69" s="6">
        <f t="shared" si="91"/>
        <v>0</v>
      </c>
      <c r="Q69" s="6">
        <f t="shared" si="91"/>
        <v>0</v>
      </c>
      <c r="R69" s="6">
        <f t="shared" si="91"/>
        <v>0</v>
      </c>
      <c r="S69" s="6">
        <f t="shared" si="91"/>
        <v>0</v>
      </c>
      <c r="T69" s="6">
        <f t="shared" si="91"/>
        <v>0</v>
      </c>
      <c r="U69" s="6">
        <f t="shared" si="91"/>
        <v>-199387.44</v>
      </c>
      <c r="V69" s="6">
        <f t="shared" si="91"/>
        <v>0</v>
      </c>
      <c r="W69" s="6">
        <f t="shared" si="91"/>
        <v>0</v>
      </c>
      <c r="X69" s="6">
        <f t="shared" si="91"/>
        <v>0</v>
      </c>
      <c r="Y69" s="6">
        <f t="shared" si="91"/>
        <v>0</v>
      </c>
      <c r="Z69" s="6">
        <f t="shared" si="91"/>
        <v>0</v>
      </c>
      <c r="AA69" s="6">
        <f t="shared" si="91"/>
        <v>0</v>
      </c>
      <c r="AB69" s="6">
        <f t="shared" si="91"/>
        <v>0</v>
      </c>
      <c r="AC69" s="67"/>
      <c r="AD69" s="55"/>
    </row>
    <row r="70" spans="1:30" s="52" customFormat="1">
      <c r="A70" s="95" t="s">
        <v>153</v>
      </c>
      <c r="B70" s="18">
        <v>150929.53854543867</v>
      </c>
      <c r="C70" s="160">
        <f t="shared" si="3"/>
        <v>12577.46</v>
      </c>
      <c r="D70" s="5"/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7"/>
      <c r="AD70" s="55"/>
    </row>
    <row r="71" spans="1:30" s="52" customFormat="1">
      <c r="A71" s="96"/>
      <c r="B71" s="12"/>
      <c r="C71" s="160"/>
      <c r="D71" s="6">
        <f t="shared" ref="D71" si="92">$C70*D70</f>
        <v>0</v>
      </c>
      <c r="E71" s="6">
        <f t="shared" ref="E71" si="93">$C70*E70</f>
        <v>0</v>
      </c>
      <c r="F71" s="6">
        <f t="shared" ref="F71:AB71" si="94">$C70*F70</f>
        <v>12577.46</v>
      </c>
      <c r="G71" s="6">
        <f t="shared" si="94"/>
        <v>0</v>
      </c>
      <c r="H71" s="6">
        <f t="shared" si="94"/>
        <v>0</v>
      </c>
      <c r="I71" s="6">
        <f t="shared" si="94"/>
        <v>0</v>
      </c>
      <c r="J71" s="6">
        <f t="shared" si="94"/>
        <v>0</v>
      </c>
      <c r="K71" s="6">
        <f t="shared" si="94"/>
        <v>0</v>
      </c>
      <c r="L71" s="6">
        <f t="shared" si="94"/>
        <v>0</v>
      </c>
      <c r="M71" s="6">
        <f t="shared" si="94"/>
        <v>0</v>
      </c>
      <c r="N71" s="6">
        <f t="shared" si="94"/>
        <v>0</v>
      </c>
      <c r="O71" s="6">
        <f t="shared" si="94"/>
        <v>0</v>
      </c>
      <c r="P71" s="6">
        <f t="shared" si="94"/>
        <v>0</v>
      </c>
      <c r="Q71" s="6">
        <f t="shared" si="94"/>
        <v>0</v>
      </c>
      <c r="R71" s="6">
        <f t="shared" si="94"/>
        <v>0</v>
      </c>
      <c r="S71" s="6">
        <f t="shared" si="94"/>
        <v>0</v>
      </c>
      <c r="T71" s="6">
        <f t="shared" si="94"/>
        <v>0</v>
      </c>
      <c r="U71" s="6">
        <f t="shared" si="94"/>
        <v>0</v>
      </c>
      <c r="V71" s="6">
        <f t="shared" si="94"/>
        <v>0</v>
      </c>
      <c r="W71" s="6">
        <f t="shared" si="94"/>
        <v>0</v>
      </c>
      <c r="X71" s="6">
        <f t="shared" si="94"/>
        <v>0</v>
      </c>
      <c r="Y71" s="6">
        <f t="shared" si="94"/>
        <v>0</v>
      </c>
      <c r="Z71" s="6">
        <f t="shared" si="94"/>
        <v>0</v>
      </c>
      <c r="AA71" s="6">
        <f t="shared" si="94"/>
        <v>0</v>
      </c>
      <c r="AB71" s="6">
        <f t="shared" si="94"/>
        <v>0</v>
      </c>
      <c r="AC71" s="67"/>
      <c r="AD71" s="55"/>
    </row>
    <row r="72" spans="1:30" s="52" customFormat="1">
      <c r="A72" s="95" t="s">
        <v>154</v>
      </c>
      <c r="B72" s="18">
        <v>222896.02485210579</v>
      </c>
      <c r="C72" s="160">
        <f t="shared" si="3"/>
        <v>18574.669999999998</v>
      </c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7"/>
      <c r="AD72" s="55"/>
    </row>
    <row r="73" spans="1:30" s="52" customFormat="1">
      <c r="A73" s="96"/>
      <c r="B73" s="12"/>
      <c r="C73" s="160"/>
      <c r="D73" s="6">
        <f t="shared" ref="D73" si="95">$C72*D72</f>
        <v>0</v>
      </c>
      <c r="E73" s="6">
        <f t="shared" ref="E73" si="96">$C72*E72</f>
        <v>0</v>
      </c>
      <c r="F73" s="6">
        <f t="shared" ref="F73:AB73" si="97">$C72*F72</f>
        <v>18574.669999999998</v>
      </c>
      <c r="G73" s="6">
        <f t="shared" si="97"/>
        <v>0</v>
      </c>
      <c r="H73" s="6">
        <f t="shared" si="97"/>
        <v>0</v>
      </c>
      <c r="I73" s="6">
        <f t="shared" si="97"/>
        <v>0</v>
      </c>
      <c r="J73" s="6">
        <f t="shared" si="97"/>
        <v>0</v>
      </c>
      <c r="K73" s="6">
        <f t="shared" si="97"/>
        <v>0</v>
      </c>
      <c r="L73" s="6">
        <f t="shared" si="97"/>
        <v>0</v>
      </c>
      <c r="M73" s="6">
        <f t="shared" si="97"/>
        <v>0</v>
      </c>
      <c r="N73" s="6">
        <f t="shared" si="97"/>
        <v>0</v>
      </c>
      <c r="O73" s="6">
        <f t="shared" si="97"/>
        <v>0</v>
      </c>
      <c r="P73" s="6">
        <f t="shared" si="97"/>
        <v>0</v>
      </c>
      <c r="Q73" s="6">
        <f t="shared" si="97"/>
        <v>0</v>
      </c>
      <c r="R73" s="6">
        <f t="shared" si="97"/>
        <v>0</v>
      </c>
      <c r="S73" s="6">
        <f t="shared" si="97"/>
        <v>0</v>
      </c>
      <c r="T73" s="6">
        <f t="shared" si="97"/>
        <v>0</v>
      </c>
      <c r="U73" s="6">
        <f t="shared" si="97"/>
        <v>0</v>
      </c>
      <c r="V73" s="6">
        <f t="shared" si="97"/>
        <v>0</v>
      </c>
      <c r="W73" s="6">
        <f t="shared" si="97"/>
        <v>0</v>
      </c>
      <c r="X73" s="6">
        <f t="shared" si="97"/>
        <v>0</v>
      </c>
      <c r="Y73" s="6">
        <f t="shared" si="97"/>
        <v>0</v>
      </c>
      <c r="Z73" s="6">
        <f t="shared" si="97"/>
        <v>0</v>
      </c>
      <c r="AA73" s="6">
        <f t="shared" si="97"/>
        <v>0</v>
      </c>
      <c r="AB73" s="6">
        <f t="shared" si="97"/>
        <v>0</v>
      </c>
      <c r="AC73" s="67"/>
      <c r="AD73" s="55"/>
    </row>
    <row r="74" spans="1:30" s="52" customFormat="1">
      <c r="A74" s="95" t="s">
        <v>155</v>
      </c>
      <c r="B74" s="18">
        <v>269606.0439540596</v>
      </c>
      <c r="C74" s="160">
        <f t="shared" ref="C74:C136" si="98">ROUND(B74/12,2)</f>
        <v>22467.17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1</v>
      </c>
      <c r="V74" s="5"/>
      <c r="W74" s="5"/>
      <c r="X74" s="5"/>
      <c r="Y74" s="5"/>
      <c r="Z74" s="5"/>
      <c r="AA74" s="5"/>
      <c r="AB74" s="5"/>
      <c r="AC74" s="67"/>
      <c r="AD74" s="55"/>
    </row>
    <row r="75" spans="1:30" s="52" customFormat="1">
      <c r="A75" s="96"/>
      <c r="B75" s="12"/>
      <c r="C75" s="160"/>
      <c r="D75" s="6">
        <f t="shared" ref="D75" si="99">$C74*D74</f>
        <v>0</v>
      </c>
      <c r="E75" s="6">
        <f t="shared" ref="E75" si="100">$C74*E74</f>
        <v>0</v>
      </c>
      <c r="F75" s="6">
        <f t="shared" ref="F75:AB75" si="101">$C74*F74</f>
        <v>0</v>
      </c>
      <c r="G75" s="6">
        <f t="shared" si="101"/>
        <v>0</v>
      </c>
      <c r="H75" s="6">
        <f t="shared" si="101"/>
        <v>0</v>
      </c>
      <c r="I75" s="6">
        <f t="shared" si="101"/>
        <v>0</v>
      </c>
      <c r="J75" s="6">
        <f t="shared" si="101"/>
        <v>0</v>
      </c>
      <c r="K75" s="6">
        <f t="shared" si="101"/>
        <v>0</v>
      </c>
      <c r="L75" s="6">
        <f t="shared" si="101"/>
        <v>0</v>
      </c>
      <c r="M75" s="6">
        <f t="shared" si="101"/>
        <v>0</v>
      </c>
      <c r="N75" s="6">
        <f t="shared" si="101"/>
        <v>0</v>
      </c>
      <c r="O75" s="6">
        <f t="shared" si="101"/>
        <v>0</v>
      </c>
      <c r="P75" s="6">
        <f t="shared" si="101"/>
        <v>0</v>
      </c>
      <c r="Q75" s="6">
        <f t="shared" si="101"/>
        <v>0</v>
      </c>
      <c r="R75" s="6">
        <f t="shared" si="101"/>
        <v>0</v>
      </c>
      <c r="S75" s="6">
        <f t="shared" si="101"/>
        <v>0</v>
      </c>
      <c r="T75" s="6">
        <f t="shared" si="101"/>
        <v>0</v>
      </c>
      <c r="U75" s="6">
        <f t="shared" si="101"/>
        <v>22467.17</v>
      </c>
      <c r="V75" s="6">
        <f t="shared" si="101"/>
        <v>0</v>
      </c>
      <c r="W75" s="6">
        <f t="shared" si="101"/>
        <v>0</v>
      </c>
      <c r="X75" s="6">
        <f t="shared" si="101"/>
        <v>0</v>
      </c>
      <c r="Y75" s="6">
        <f t="shared" si="101"/>
        <v>0</v>
      </c>
      <c r="Z75" s="6">
        <f t="shared" si="101"/>
        <v>0</v>
      </c>
      <c r="AA75" s="6">
        <f t="shared" si="101"/>
        <v>0</v>
      </c>
      <c r="AB75" s="6">
        <f t="shared" si="101"/>
        <v>0</v>
      </c>
      <c r="AC75" s="67"/>
      <c r="AD75" s="55"/>
    </row>
    <row r="76" spans="1:30" s="52" customFormat="1">
      <c r="A76" s="95" t="s">
        <v>156</v>
      </c>
      <c r="B76" s="18">
        <v>113301.52790716557</v>
      </c>
      <c r="C76" s="160">
        <f t="shared" si="98"/>
        <v>9441.7900000000009</v>
      </c>
      <c r="D76" s="38">
        <v>8.5800000000000001E-2</v>
      </c>
      <c r="E76" s="38"/>
      <c r="F76" s="38">
        <v>1.6899999999999998E-2</v>
      </c>
      <c r="G76" s="38"/>
      <c r="H76" s="38"/>
      <c r="I76" s="38"/>
      <c r="J76" s="38"/>
      <c r="K76" s="38"/>
      <c r="L76" s="38"/>
      <c r="M76" s="38">
        <v>0.12239999999999999</v>
      </c>
      <c r="N76" s="38"/>
      <c r="O76" s="38"/>
      <c r="P76" s="38"/>
      <c r="Q76" s="38">
        <v>0.18160000000000001</v>
      </c>
      <c r="R76" s="38">
        <v>1.55E-2</v>
      </c>
      <c r="S76" s="38">
        <v>1.77E-2</v>
      </c>
      <c r="T76" s="38">
        <v>0.21779999999999999</v>
      </c>
      <c r="U76" s="38"/>
      <c r="V76" s="38"/>
      <c r="W76" s="38">
        <v>6.4000000000000001E-2</v>
      </c>
      <c r="X76" s="38">
        <v>0.26129999999999998</v>
      </c>
      <c r="Y76" s="38">
        <v>9.7000000000000003E-3</v>
      </c>
      <c r="Z76" s="40">
        <v>7.3000000000000001E-3</v>
      </c>
      <c r="AA76" s="40">
        <v>0</v>
      </c>
      <c r="AB76" s="40">
        <v>0</v>
      </c>
      <c r="AC76" s="67"/>
      <c r="AD76" s="55"/>
    </row>
    <row r="77" spans="1:30" s="52" customFormat="1">
      <c r="A77" s="96"/>
      <c r="B77" s="12"/>
      <c r="C77" s="160"/>
      <c r="D77" s="39">
        <f t="shared" ref="D77" si="102">$C76*D76</f>
        <v>810.10558200000014</v>
      </c>
      <c r="E77" s="39">
        <f t="shared" ref="E77" si="103">$C76*E76</f>
        <v>0</v>
      </c>
      <c r="F77" s="39">
        <f t="shared" ref="F77:AB77" si="104">$C76*F76</f>
        <v>159.56625099999999</v>
      </c>
      <c r="G77" s="39">
        <f t="shared" si="104"/>
        <v>0</v>
      </c>
      <c r="H77" s="39">
        <f t="shared" si="104"/>
        <v>0</v>
      </c>
      <c r="I77" s="39">
        <f t="shared" si="104"/>
        <v>0</v>
      </c>
      <c r="J77" s="39">
        <f t="shared" si="104"/>
        <v>0</v>
      </c>
      <c r="K77" s="39">
        <f t="shared" si="104"/>
        <v>0</v>
      </c>
      <c r="L77" s="39">
        <f t="shared" si="104"/>
        <v>0</v>
      </c>
      <c r="M77" s="39">
        <f t="shared" si="104"/>
        <v>1155.6750960000002</v>
      </c>
      <c r="N77" s="39">
        <f t="shared" si="104"/>
        <v>0</v>
      </c>
      <c r="O77" s="39">
        <f t="shared" si="104"/>
        <v>0</v>
      </c>
      <c r="P77" s="39">
        <f t="shared" si="104"/>
        <v>0</v>
      </c>
      <c r="Q77" s="39">
        <f t="shared" si="104"/>
        <v>1714.6290640000002</v>
      </c>
      <c r="R77" s="39">
        <f t="shared" si="104"/>
        <v>146.347745</v>
      </c>
      <c r="S77" s="39">
        <f t="shared" si="104"/>
        <v>167.11968300000001</v>
      </c>
      <c r="T77" s="39">
        <f t="shared" si="104"/>
        <v>2056.4218620000001</v>
      </c>
      <c r="U77" s="39">
        <f t="shared" si="104"/>
        <v>0</v>
      </c>
      <c r="V77" s="39">
        <f t="shared" si="104"/>
        <v>0</v>
      </c>
      <c r="W77" s="39">
        <f t="shared" si="104"/>
        <v>604.27456000000006</v>
      </c>
      <c r="X77" s="39">
        <f t="shared" si="104"/>
        <v>2467.1397270000002</v>
      </c>
      <c r="Y77" s="39">
        <f t="shared" si="104"/>
        <v>91.585363000000015</v>
      </c>
      <c r="Z77" s="39">
        <f t="shared" si="104"/>
        <v>68.925067000000013</v>
      </c>
      <c r="AA77" s="39">
        <f t="shared" si="104"/>
        <v>0</v>
      </c>
      <c r="AB77" s="39">
        <f t="shared" si="104"/>
        <v>0</v>
      </c>
      <c r="AC77" s="67"/>
      <c r="AD77" s="55"/>
    </row>
    <row r="78" spans="1:30" s="52" customFormat="1">
      <c r="A78" s="95" t="s">
        <v>157</v>
      </c>
      <c r="B78" s="18">
        <v>3578333.1115322653</v>
      </c>
      <c r="C78" s="160">
        <f t="shared" si="98"/>
        <v>298194.43</v>
      </c>
      <c r="D78" s="40">
        <v>3.7400000000000003E-2</v>
      </c>
      <c r="E78" s="40"/>
      <c r="F78" s="40">
        <v>6.2600000000000003E-2</v>
      </c>
      <c r="G78" s="40"/>
      <c r="H78" s="40">
        <v>0.16819999999999999</v>
      </c>
      <c r="I78" s="40"/>
      <c r="J78" s="40"/>
      <c r="K78" s="40"/>
      <c r="L78" s="40">
        <v>3.2000000000000002E-3</v>
      </c>
      <c r="M78" s="40"/>
      <c r="N78" s="40"/>
      <c r="O78" s="40"/>
      <c r="P78" s="40"/>
      <c r="Q78" s="40">
        <v>0.12570000000000001</v>
      </c>
      <c r="R78" s="40">
        <v>6.8900000000000003E-2</v>
      </c>
      <c r="S78" s="40">
        <v>1.7000000000000001E-2</v>
      </c>
      <c r="T78" s="40">
        <v>0.1153</v>
      </c>
      <c r="U78" s="40"/>
      <c r="V78" s="40">
        <v>5.4999999999999997E-3</v>
      </c>
      <c r="W78" s="40">
        <v>0.1542</v>
      </c>
      <c r="X78" s="40">
        <v>0.20519999999999999</v>
      </c>
      <c r="Y78" s="40">
        <v>7.1999999999999998E-3</v>
      </c>
      <c r="Z78" s="40">
        <v>2.9600000000000001E-2</v>
      </c>
      <c r="AA78" s="40">
        <v>0</v>
      </c>
      <c r="AB78" s="40">
        <v>0</v>
      </c>
      <c r="AC78" s="67"/>
      <c r="AD78" s="55"/>
    </row>
    <row r="79" spans="1:30" s="52" customFormat="1">
      <c r="A79" s="96"/>
      <c r="B79" s="12"/>
      <c r="C79" s="160"/>
      <c r="D79" s="39">
        <f t="shared" ref="D79" si="105">$C78*D78</f>
        <v>11152.471682000001</v>
      </c>
      <c r="E79" s="39">
        <f t="shared" ref="E79" si="106">$C78*E78</f>
        <v>0</v>
      </c>
      <c r="F79" s="39">
        <f t="shared" ref="F79:AB79" si="107">$C78*F78</f>
        <v>18666.971318</v>
      </c>
      <c r="G79" s="39">
        <f t="shared" si="107"/>
        <v>0</v>
      </c>
      <c r="H79" s="39">
        <f t="shared" si="107"/>
        <v>50156.303125999999</v>
      </c>
      <c r="I79" s="39">
        <f t="shared" si="107"/>
        <v>0</v>
      </c>
      <c r="J79" s="39">
        <f t="shared" si="107"/>
        <v>0</v>
      </c>
      <c r="K79" s="39">
        <f t="shared" si="107"/>
        <v>0</v>
      </c>
      <c r="L79" s="39">
        <f t="shared" si="107"/>
        <v>954.22217599999999</v>
      </c>
      <c r="M79" s="39">
        <f t="shared" si="107"/>
        <v>0</v>
      </c>
      <c r="N79" s="39">
        <f t="shared" si="107"/>
        <v>0</v>
      </c>
      <c r="O79" s="39">
        <f t="shared" si="107"/>
        <v>0</v>
      </c>
      <c r="P79" s="39">
        <f t="shared" si="107"/>
        <v>0</v>
      </c>
      <c r="Q79" s="39">
        <f t="shared" si="107"/>
        <v>37483.039851000001</v>
      </c>
      <c r="R79" s="39">
        <f t="shared" si="107"/>
        <v>20545.596227000002</v>
      </c>
      <c r="S79" s="39">
        <f t="shared" si="107"/>
        <v>5069.3053100000006</v>
      </c>
      <c r="T79" s="39">
        <f t="shared" si="107"/>
        <v>34381.817778999997</v>
      </c>
      <c r="U79" s="39">
        <f t="shared" si="107"/>
        <v>0</v>
      </c>
      <c r="V79" s="39">
        <f t="shared" si="107"/>
        <v>1640.0693649999998</v>
      </c>
      <c r="W79" s="39">
        <f t="shared" si="107"/>
        <v>45981.581105999998</v>
      </c>
      <c r="X79" s="39">
        <f t="shared" si="107"/>
        <v>61189.497035999993</v>
      </c>
      <c r="Y79" s="39">
        <f t="shared" si="107"/>
        <v>2146.9998959999998</v>
      </c>
      <c r="Z79" s="39">
        <f t="shared" si="107"/>
        <v>8826.555128</v>
      </c>
      <c r="AA79" s="39">
        <f t="shared" si="107"/>
        <v>0</v>
      </c>
      <c r="AB79" s="39">
        <f t="shared" si="107"/>
        <v>0</v>
      </c>
      <c r="AC79" s="67"/>
      <c r="AD79" s="55"/>
    </row>
    <row r="80" spans="1:30" s="52" customFormat="1">
      <c r="A80" s="97" t="s">
        <v>158</v>
      </c>
      <c r="B80" s="18">
        <v>2693404.6048317431</v>
      </c>
      <c r="C80" s="160">
        <f t="shared" si="98"/>
        <v>224450.38</v>
      </c>
      <c r="D80" s="5"/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7"/>
      <c r="AD80" s="55"/>
    </row>
    <row r="81" spans="1:30" s="52" customFormat="1">
      <c r="A81" s="96"/>
      <c r="B81" s="12"/>
      <c r="C81" s="160"/>
      <c r="D81" s="6">
        <f>$C80*D80</f>
        <v>0</v>
      </c>
      <c r="E81" s="6">
        <f>$C80*E80</f>
        <v>0</v>
      </c>
      <c r="F81" s="6">
        <f>$C80*F80</f>
        <v>224450.38</v>
      </c>
      <c r="G81" s="6">
        <f t="shared" ref="G81" si="108">$C80*G80</f>
        <v>0</v>
      </c>
      <c r="H81" s="6">
        <f t="shared" ref="H81" si="109">$C80*H80</f>
        <v>0</v>
      </c>
      <c r="I81" s="6">
        <f t="shared" ref="I81:AB81" si="110">$C80*I80</f>
        <v>0</v>
      </c>
      <c r="J81" s="6">
        <f t="shared" si="110"/>
        <v>0</v>
      </c>
      <c r="K81" s="6">
        <f t="shared" si="110"/>
        <v>0</v>
      </c>
      <c r="L81" s="6">
        <f t="shared" si="110"/>
        <v>0</v>
      </c>
      <c r="M81" s="6">
        <f t="shared" si="110"/>
        <v>0</v>
      </c>
      <c r="N81" s="6">
        <f t="shared" si="110"/>
        <v>0</v>
      </c>
      <c r="O81" s="6">
        <f t="shared" si="110"/>
        <v>0</v>
      </c>
      <c r="P81" s="6">
        <f t="shared" si="110"/>
        <v>0</v>
      </c>
      <c r="Q81" s="6">
        <f t="shared" si="110"/>
        <v>0</v>
      </c>
      <c r="R81" s="6">
        <f t="shared" si="110"/>
        <v>0</v>
      </c>
      <c r="S81" s="6">
        <f t="shared" si="110"/>
        <v>0</v>
      </c>
      <c r="T81" s="6">
        <f t="shared" si="110"/>
        <v>0</v>
      </c>
      <c r="U81" s="6">
        <f t="shared" si="110"/>
        <v>0</v>
      </c>
      <c r="V81" s="6">
        <f t="shared" si="110"/>
        <v>0</v>
      </c>
      <c r="W81" s="6">
        <f t="shared" si="110"/>
        <v>0</v>
      </c>
      <c r="X81" s="6">
        <f t="shared" si="110"/>
        <v>0</v>
      </c>
      <c r="Y81" s="6">
        <f t="shared" si="110"/>
        <v>0</v>
      </c>
      <c r="Z81" s="6">
        <f t="shared" si="110"/>
        <v>0</v>
      </c>
      <c r="AA81" s="6">
        <f t="shared" si="110"/>
        <v>0</v>
      </c>
      <c r="AB81" s="6">
        <f t="shared" si="110"/>
        <v>0</v>
      </c>
      <c r="AC81" s="67"/>
      <c r="AD81" s="55"/>
    </row>
    <row r="82" spans="1:30" s="52" customFormat="1">
      <c r="A82" s="97" t="s">
        <v>183</v>
      </c>
      <c r="B82" s="18">
        <v>3927986.97</v>
      </c>
      <c r="C82" s="160">
        <f t="shared" si="98"/>
        <v>327332.25</v>
      </c>
      <c r="D82" s="5"/>
      <c r="E82" s="5"/>
      <c r="F82" s="5">
        <v>0.67859999999999998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0.32140000000000002</v>
      </c>
      <c r="V82" s="5"/>
      <c r="W82" s="5"/>
      <c r="X82" s="5"/>
      <c r="Y82" s="5"/>
      <c r="Z82" s="5"/>
      <c r="AA82" s="5"/>
      <c r="AB82" s="5"/>
      <c r="AC82" s="67"/>
      <c r="AD82" s="55"/>
    </row>
    <row r="83" spans="1:30" s="52" customFormat="1">
      <c r="A83" s="96"/>
      <c r="B83" s="12"/>
      <c r="C83" s="160"/>
      <c r="D83" s="6">
        <f t="shared" ref="D83" si="111">$C82*D82</f>
        <v>0</v>
      </c>
      <c r="E83" s="6">
        <f t="shared" ref="E83" si="112">$C82*E82</f>
        <v>0</v>
      </c>
      <c r="F83" s="6">
        <f t="shared" ref="F83:AB83" si="113">$C82*F82</f>
        <v>222127.66485</v>
      </c>
      <c r="G83" s="6">
        <f t="shared" si="113"/>
        <v>0</v>
      </c>
      <c r="H83" s="6">
        <f t="shared" si="113"/>
        <v>0</v>
      </c>
      <c r="I83" s="6">
        <f t="shared" si="113"/>
        <v>0</v>
      </c>
      <c r="J83" s="6">
        <f t="shared" si="113"/>
        <v>0</v>
      </c>
      <c r="K83" s="6">
        <f t="shared" si="113"/>
        <v>0</v>
      </c>
      <c r="L83" s="6">
        <f t="shared" si="113"/>
        <v>0</v>
      </c>
      <c r="M83" s="6">
        <f t="shared" si="113"/>
        <v>0</v>
      </c>
      <c r="N83" s="6">
        <f t="shared" si="113"/>
        <v>0</v>
      </c>
      <c r="O83" s="6">
        <f t="shared" si="113"/>
        <v>0</v>
      </c>
      <c r="P83" s="6">
        <f t="shared" si="113"/>
        <v>0</v>
      </c>
      <c r="Q83" s="6">
        <f t="shared" si="113"/>
        <v>0</v>
      </c>
      <c r="R83" s="6">
        <f t="shared" si="113"/>
        <v>0</v>
      </c>
      <c r="S83" s="6">
        <f t="shared" si="113"/>
        <v>0</v>
      </c>
      <c r="T83" s="6">
        <f t="shared" si="113"/>
        <v>0</v>
      </c>
      <c r="U83" s="6">
        <f t="shared" si="113"/>
        <v>105204.58515</v>
      </c>
      <c r="V83" s="6">
        <f t="shared" si="113"/>
        <v>0</v>
      </c>
      <c r="W83" s="6">
        <f t="shared" si="113"/>
        <v>0</v>
      </c>
      <c r="X83" s="6">
        <f t="shared" si="113"/>
        <v>0</v>
      </c>
      <c r="Y83" s="6">
        <f t="shared" si="113"/>
        <v>0</v>
      </c>
      <c r="Z83" s="6">
        <f t="shared" si="113"/>
        <v>0</v>
      </c>
      <c r="AA83" s="6">
        <f t="shared" si="113"/>
        <v>0</v>
      </c>
      <c r="AB83" s="6">
        <f t="shared" si="113"/>
        <v>0</v>
      </c>
      <c r="AC83" s="67"/>
      <c r="AD83" s="55"/>
    </row>
    <row r="84" spans="1:30" s="52" customFormat="1">
      <c r="A84" s="97" t="s">
        <v>184</v>
      </c>
      <c r="B84" s="18">
        <f>993096.41/2</f>
        <v>496548.20500000002</v>
      </c>
      <c r="C84" s="160">
        <f t="shared" si="98"/>
        <v>41379.019999999997</v>
      </c>
      <c r="D84" s="38">
        <v>1.6500000000000001E-2</v>
      </c>
      <c r="E84" s="38">
        <v>0.1429</v>
      </c>
      <c r="F84" s="38">
        <v>5.8200000000000002E-2</v>
      </c>
      <c r="G84" s="38">
        <v>7.4899999999999994E-2</v>
      </c>
      <c r="H84" s="38">
        <v>4.0099999999999997E-2</v>
      </c>
      <c r="I84" s="38">
        <v>0.1406</v>
      </c>
      <c r="J84" s="38">
        <v>2.0299999999999999E-2</v>
      </c>
      <c r="K84" s="38">
        <v>3.2099999999999997E-2</v>
      </c>
      <c r="L84" s="38">
        <v>1.5900000000000001E-2</v>
      </c>
      <c r="M84" s="38">
        <v>2.5499999999999998E-2</v>
      </c>
      <c r="N84" s="38">
        <v>0.1389</v>
      </c>
      <c r="O84" s="38">
        <v>2.35E-2</v>
      </c>
      <c r="P84" s="38">
        <v>0</v>
      </c>
      <c r="Q84" s="38">
        <v>3.5900000000000001E-2</v>
      </c>
      <c r="R84" s="38">
        <v>1.8100000000000002E-2</v>
      </c>
      <c r="S84" s="38">
        <v>4.1999999999999997E-3</v>
      </c>
      <c r="T84" s="38">
        <v>5.11E-2</v>
      </c>
      <c r="U84" s="38">
        <v>1.7299999999999999E-2</v>
      </c>
      <c r="V84" s="38">
        <v>3.6799999999999999E-2</v>
      </c>
      <c r="W84" s="38">
        <v>4.4299999999999999E-2</v>
      </c>
      <c r="X84" s="38">
        <v>5.9900000000000002E-2</v>
      </c>
      <c r="Y84" s="38">
        <v>2.3999999999999998E-3</v>
      </c>
      <c r="Z84" s="5">
        <v>0</v>
      </c>
      <c r="AA84" s="5">
        <v>5.9999999999999995E-4</v>
      </c>
      <c r="AB84" s="5">
        <v>0</v>
      </c>
      <c r="AC84" s="67"/>
      <c r="AD84" s="55"/>
    </row>
    <row r="85" spans="1:30" s="52" customFormat="1">
      <c r="A85" s="96"/>
      <c r="B85" s="12"/>
      <c r="C85" s="160"/>
      <c r="D85" s="6">
        <f t="shared" ref="D85" si="114">$C84*D84</f>
        <v>682.75382999999999</v>
      </c>
      <c r="E85" s="6">
        <f t="shared" ref="E85" si="115">$C84*E84</f>
        <v>5913.0619579999993</v>
      </c>
      <c r="F85" s="6">
        <f t="shared" ref="F85:O85" si="116">$C84*F84</f>
        <v>2408.2589640000001</v>
      </c>
      <c r="G85" s="6">
        <f t="shared" si="116"/>
        <v>3099.2885979999996</v>
      </c>
      <c r="H85" s="6">
        <f t="shared" si="116"/>
        <v>1659.2987019999998</v>
      </c>
      <c r="I85" s="6">
        <f t="shared" si="116"/>
        <v>5817.8902119999993</v>
      </c>
      <c r="J85" s="6">
        <f t="shared" si="116"/>
        <v>839.99410599999987</v>
      </c>
      <c r="K85" s="6">
        <f t="shared" si="116"/>
        <v>1328.2665419999998</v>
      </c>
      <c r="L85" s="6">
        <f t="shared" si="116"/>
        <v>657.92641800000001</v>
      </c>
      <c r="M85" s="6">
        <f t="shared" si="116"/>
        <v>1055.1650099999999</v>
      </c>
      <c r="N85" s="6">
        <f t="shared" si="116"/>
        <v>5747.545877999999</v>
      </c>
      <c r="O85" s="6">
        <f t="shared" si="116"/>
        <v>972.40696999999989</v>
      </c>
      <c r="P85" s="6">
        <f t="shared" ref="P85" si="117">$C84*P84</f>
        <v>0</v>
      </c>
      <c r="Q85" s="6">
        <f t="shared" ref="Q85" si="118">$C84*Q84</f>
        <v>1485.5068179999998</v>
      </c>
      <c r="R85" s="6">
        <f t="shared" ref="R85:AB85" si="119">$C84*R84</f>
        <v>748.96026200000006</v>
      </c>
      <c r="S85" s="6">
        <f t="shared" si="119"/>
        <v>173.79188399999998</v>
      </c>
      <c r="T85" s="6">
        <f t="shared" si="119"/>
        <v>2114.4679219999998</v>
      </c>
      <c r="U85" s="6">
        <f t="shared" si="119"/>
        <v>715.85704599999997</v>
      </c>
      <c r="V85" s="6">
        <f t="shared" si="119"/>
        <v>1522.7479359999998</v>
      </c>
      <c r="W85" s="6">
        <f t="shared" si="119"/>
        <v>1833.0905859999998</v>
      </c>
      <c r="X85" s="6">
        <f t="shared" si="119"/>
        <v>2478.603298</v>
      </c>
      <c r="Y85" s="6">
        <f t="shared" si="119"/>
        <v>99.309647999999981</v>
      </c>
      <c r="Z85" s="6">
        <f t="shared" si="119"/>
        <v>0</v>
      </c>
      <c r="AA85" s="6">
        <f t="shared" si="119"/>
        <v>24.827411999999995</v>
      </c>
      <c r="AB85" s="6">
        <f t="shared" si="119"/>
        <v>0</v>
      </c>
      <c r="AC85" s="67"/>
      <c r="AD85" s="55"/>
    </row>
    <row r="86" spans="1:30" s="52" customFormat="1">
      <c r="A86" s="97" t="s">
        <v>400</v>
      </c>
      <c r="B86" s="18">
        <f>993096.41/2</f>
        <v>496548.20500000002</v>
      </c>
      <c r="C86" s="160">
        <f t="shared" si="98"/>
        <v>41379.019999999997</v>
      </c>
      <c r="D86" s="42"/>
      <c r="E86" s="42"/>
      <c r="F86" s="42">
        <v>0.21299999999999999</v>
      </c>
      <c r="G86" s="42"/>
      <c r="H86" s="42">
        <v>6.6199999999999995E-2</v>
      </c>
      <c r="I86" s="42"/>
      <c r="J86" s="42"/>
      <c r="K86" s="42"/>
      <c r="L86" s="42"/>
      <c r="M86" s="42"/>
      <c r="N86" s="42">
        <v>0.64590000000000003</v>
      </c>
      <c r="O86" s="42"/>
      <c r="P86" s="42"/>
      <c r="Q86" s="42"/>
      <c r="R86" s="42"/>
      <c r="S86" s="42"/>
      <c r="T86" s="42"/>
      <c r="U86" s="42"/>
      <c r="V86" s="42">
        <v>7.4899999999999994E-2</v>
      </c>
      <c r="W86" s="42"/>
      <c r="X86" s="42"/>
      <c r="Y86" s="42"/>
      <c r="Z86" s="42"/>
      <c r="AA86" s="42"/>
      <c r="AB86" s="42"/>
      <c r="AC86" s="67"/>
      <c r="AD86" s="55"/>
    </row>
    <row r="87" spans="1:30" s="52" customFormat="1">
      <c r="A87" s="96"/>
      <c r="B87" s="12"/>
      <c r="C87" s="160"/>
      <c r="D87" s="7">
        <f t="shared" ref="D87" si="120">$C86*D86</f>
        <v>0</v>
      </c>
      <c r="E87" s="7">
        <f t="shared" ref="E87" si="121">$C86*E86</f>
        <v>0</v>
      </c>
      <c r="F87" s="7">
        <f t="shared" ref="F87:AB87" si="122">$C86*F86</f>
        <v>8813.7312599999987</v>
      </c>
      <c r="G87" s="7">
        <f t="shared" si="122"/>
        <v>0</v>
      </c>
      <c r="H87" s="7">
        <f t="shared" si="122"/>
        <v>2739.2911239999994</v>
      </c>
      <c r="I87" s="7">
        <f t="shared" si="122"/>
        <v>0</v>
      </c>
      <c r="J87" s="7">
        <f t="shared" si="122"/>
        <v>0</v>
      </c>
      <c r="K87" s="7">
        <f t="shared" si="122"/>
        <v>0</v>
      </c>
      <c r="L87" s="7">
        <f t="shared" si="122"/>
        <v>0</v>
      </c>
      <c r="M87" s="7">
        <f t="shared" si="122"/>
        <v>0</v>
      </c>
      <c r="N87" s="7">
        <f t="shared" si="122"/>
        <v>26726.709017999998</v>
      </c>
      <c r="O87" s="7">
        <f t="shared" si="122"/>
        <v>0</v>
      </c>
      <c r="P87" s="7">
        <f t="shared" si="122"/>
        <v>0</v>
      </c>
      <c r="Q87" s="7">
        <f t="shared" si="122"/>
        <v>0</v>
      </c>
      <c r="R87" s="7">
        <f t="shared" si="122"/>
        <v>0</v>
      </c>
      <c r="S87" s="7">
        <f t="shared" si="122"/>
        <v>0</v>
      </c>
      <c r="T87" s="7">
        <f t="shared" si="122"/>
        <v>0</v>
      </c>
      <c r="U87" s="7">
        <f t="shared" si="122"/>
        <v>0</v>
      </c>
      <c r="V87" s="7">
        <f t="shared" si="122"/>
        <v>3099.2885979999996</v>
      </c>
      <c r="W87" s="7">
        <f t="shared" si="122"/>
        <v>0</v>
      </c>
      <c r="X87" s="7">
        <f t="shared" si="122"/>
        <v>0</v>
      </c>
      <c r="Y87" s="7">
        <f t="shared" si="122"/>
        <v>0</v>
      </c>
      <c r="Z87" s="7">
        <f t="shared" si="122"/>
        <v>0</v>
      </c>
      <c r="AA87" s="7">
        <f t="shared" si="122"/>
        <v>0</v>
      </c>
      <c r="AB87" s="7">
        <f t="shared" si="122"/>
        <v>0</v>
      </c>
      <c r="AC87" s="67"/>
      <c r="AD87" s="55"/>
    </row>
    <row r="88" spans="1:30" s="52" customFormat="1">
      <c r="A88" s="97" t="s">
        <v>185</v>
      </c>
      <c r="B88" s="18">
        <f>5511838.59/2</f>
        <v>2755919.2949999999</v>
      </c>
      <c r="C88" s="160">
        <f t="shared" si="98"/>
        <v>229659.94</v>
      </c>
      <c r="D88" s="38">
        <v>1.6500000000000001E-2</v>
      </c>
      <c r="E88" s="38">
        <v>0.1429</v>
      </c>
      <c r="F88" s="38">
        <v>5.8200000000000002E-2</v>
      </c>
      <c r="G88" s="38">
        <v>7.4899999999999994E-2</v>
      </c>
      <c r="H88" s="38">
        <v>4.0099999999999997E-2</v>
      </c>
      <c r="I88" s="38">
        <v>0.1406</v>
      </c>
      <c r="J88" s="38">
        <v>2.0299999999999999E-2</v>
      </c>
      <c r="K88" s="38">
        <v>3.2099999999999997E-2</v>
      </c>
      <c r="L88" s="38">
        <v>1.5900000000000001E-2</v>
      </c>
      <c r="M88" s="38">
        <v>2.5499999999999998E-2</v>
      </c>
      <c r="N88" s="38">
        <v>0.1389</v>
      </c>
      <c r="O88" s="38">
        <v>2.35E-2</v>
      </c>
      <c r="P88" s="38">
        <v>0</v>
      </c>
      <c r="Q88" s="38">
        <v>3.5900000000000001E-2</v>
      </c>
      <c r="R88" s="38">
        <v>1.8100000000000002E-2</v>
      </c>
      <c r="S88" s="38">
        <v>4.1999999999999997E-3</v>
      </c>
      <c r="T88" s="38">
        <v>5.11E-2</v>
      </c>
      <c r="U88" s="38">
        <v>1.7299999999999999E-2</v>
      </c>
      <c r="V88" s="38">
        <v>3.6799999999999999E-2</v>
      </c>
      <c r="W88" s="38">
        <v>4.4299999999999999E-2</v>
      </c>
      <c r="X88" s="38">
        <v>5.9900000000000002E-2</v>
      </c>
      <c r="Y88" s="38">
        <v>2.3999999999999998E-3</v>
      </c>
      <c r="Z88" s="5">
        <v>0</v>
      </c>
      <c r="AA88" s="5">
        <v>5.9999999999999995E-4</v>
      </c>
      <c r="AB88" s="5">
        <v>0</v>
      </c>
      <c r="AC88" s="67"/>
      <c r="AD88" s="55"/>
    </row>
    <row r="89" spans="1:30" s="52" customFormat="1">
      <c r="A89" s="96"/>
      <c r="B89" s="12"/>
      <c r="C89" s="160"/>
      <c r="D89" s="6">
        <f t="shared" ref="D89" si="123">$C88*D88</f>
        <v>3789.3890100000003</v>
      </c>
      <c r="E89" s="6">
        <f t="shared" ref="E89" si="124">$C88*E88</f>
        <v>32818.405425999998</v>
      </c>
      <c r="F89" s="6">
        <f t="shared" ref="F89:O89" si="125">$C88*F88</f>
        <v>13366.208508</v>
      </c>
      <c r="G89" s="6">
        <f t="shared" si="125"/>
        <v>17201.529505999999</v>
      </c>
      <c r="H89" s="6">
        <f t="shared" si="125"/>
        <v>9209.3635939999986</v>
      </c>
      <c r="I89" s="6">
        <f t="shared" si="125"/>
        <v>32290.187564</v>
      </c>
      <c r="J89" s="6">
        <f t="shared" si="125"/>
        <v>4662.0967819999996</v>
      </c>
      <c r="K89" s="6">
        <f t="shared" si="125"/>
        <v>7372.0840739999994</v>
      </c>
      <c r="L89" s="6">
        <f t="shared" si="125"/>
        <v>3651.5930460000004</v>
      </c>
      <c r="M89" s="6">
        <f t="shared" si="125"/>
        <v>5856.3284699999995</v>
      </c>
      <c r="N89" s="6">
        <f t="shared" si="125"/>
        <v>31899.765665999999</v>
      </c>
      <c r="O89" s="6">
        <f t="shared" si="125"/>
        <v>5397.0085900000004</v>
      </c>
      <c r="P89" s="6">
        <f t="shared" ref="P89" si="126">$C88*P88</f>
        <v>0</v>
      </c>
      <c r="Q89" s="6">
        <f t="shared" ref="Q89" si="127">$C88*Q88</f>
        <v>8244.7918460000001</v>
      </c>
      <c r="R89" s="6">
        <f t="shared" ref="R89:AB89" si="128">$C88*R88</f>
        <v>4156.8449140000002</v>
      </c>
      <c r="S89" s="6">
        <f t="shared" si="128"/>
        <v>964.57174799999996</v>
      </c>
      <c r="T89" s="6">
        <f t="shared" si="128"/>
        <v>11735.622934000001</v>
      </c>
      <c r="U89" s="6">
        <f t="shared" si="128"/>
        <v>3973.1169620000001</v>
      </c>
      <c r="V89" s="6">
        <f t="shared" si="128"/>
        <v>8451.4857919999995</v>
      </c>
      <c r="W89" s="6">
        <f t="shared" si="128"/>
        <v>10173.935342000001</v>
      </c>
      <c r="X89" s="6">
        <f t="shared" si="128"/>
        <v>13756.630406</v>
      </c>
      <c r="Y89" s="6">
        <f t="shared" si="128"/>
        <v>551.18385599999999</v>
      </c>
      <c r="Z89" s="6">
        <f t="shared" si="128"/>
        <v>0</v>
      </c>
      <c r="AA89" s="6">
        <f t="shared" si="128"/>
        <v>137.795964</v>
      </c>
      <c r="AB89" s="6">
        <f t="shared" si="128"/>
        <v>0</v>
      </c>
      <c r="AC89" s="67"/>
      <c r="AD89" s="55"/>
    </row>
    <row r="90" spans="1:30" s="52" customFormat="1">
      <c r="A90" s="97" t="s">
        <v>459</v>
      </c>
      <c r="B90" s="18">
        <f>5511838.59/2</f>
        <v>2755919.2949999999</v>
      </c>
      <c r="C90" s="160">
        <f t="shared" si="98"/>
        <v>229659.94</v>
      </c>
      <c r="D90" s="42"/>
      <c r="E90" s="42"/>
      <c r="F90" s="42">
        <v>0.1487</v>
      </c>
      <c r="G90" s="42"/>
      <c r="H90" s="42">
        <v>0.24579999999999999</v>
      </c>
      <c r="I90" s="42"/>
      <c r="J90" s="42"/>
      <c r="K90" s="42"/>
      <c r="L90" s="42"/>
      <c r="M90" s="42">
        <v>4.1399999999999999E-2</v>
      </c>
      <c r="N90" s="42">
        <v>0.3639</v>
      </c>
      <c r="O90" s="42"/>
      <c r="P90" s="42"/>
      <c r="Q90" s="42"/>
      <c r="R90" s="42">
        <v>6.0100000000000001E-2</v>
      </c>
      <c r="S90" s="42"/>
      <c r="T90" s="42"/>
      <c r="U90" s="42"/>
      <c r="V90" s="42">
        <v>0.1401</v>
      </c>
      <c r="W90" s="42"/>
      <c r="X90" s="42"/>
      <c r="Y90" s="42"/>
      <c r="Z90" s="42"/>
      <c r="AA90" s="42"/>
      <c r="AB90" s="42"/>
      <c r="AC90" s="67"/>
      <c r="AD90" s="55"/>
    </row>
    <row r="91" spans="1:30" s="52" customFormat="1">
      <c r="A91" s="96"/>
      <c r="B91" s="12"/>
      <c r="C91" s="160"/>
      <c r="D91" s="7">
        <f t="shared" ref="D91" si="129">$C90*D90</f>
        <v>0</v>
      </c>
      <c r="E91" s="7">
        <f t="shared" ref="E91" si="130">$C90*E90</f>
        <v>0</v>
      </c>
      <c r="F91" s="7">
        <f t="shared" ref="F91:AB91" si="131">$C90*F90</f>
        <v>34150.433078000002</v>
      </c>
      <c r="G91" s="7">
        <f t="shared" si="131"/>
        <v>0</v>
      </c>
      <c r="H91" s="7">
        <f t="shared" si="131"/>
        <v>56450.413251999998</v>
      </c>
      <c r="I91" s="7">
        <f t="shared" si="131"/>
        <v>0</v>
      </c>
      <c r="J91" s="7">
        <f t="shared" si="131"/>
        <v>0</v>
      </c>
      <c r="K91" s="7">
        <f t="shared" si="131"/>
        <v>0</v>
      </c>
      <c r="L91" s="7">
        <f t="shared" si="131"/>
        <v>0</v>
      </c>
      <c r="M91" s="7">
        <f t="shared" si="131"/>
        <v>9507.9215160000003</v>
      </c>
      <c r="N91" s="7">
        <f t="shared" si="131"/>
        <v>83573.252166000006</v>
      </c>
      <c r="O91" s="7">
        <f t="shared" si="131"/>
        <v>0</v>
      </c>
      <c r="P91" s="7">
        <f t="shared" si="131"/>
        <v>0</v>
      </c>
      <c r="Q91" s="7">
        <f t="shared" si="131"/>
        <v>0</v>
      </c>
      <c r="R91" s="7">
        <f t="shared" si="131"/>
        <v>13802.562394</v>
      </c>
      <c r="S91" s="7">
        <f t="shared" si="131"/>
        <v>0</v>
      </c>
      <c r="T91" s="7">
        <f t="shared" si="131"/>
        <v>0</v>
      </c>
      <c r="U91" s="7">
        <f t="shared" si="131"/>
        <v>0</v>
      </c>
      <c r="V91" s="7">
        <f t="shared" si="131"/>
        <v>32175.357594000001</v>
      </c>
      <c r="W91" s="7">
        <f t="shared" si="131"/>
        <v>0</v>
      </c>
      <c r="X91" s="7">
        <f t="shared" si="131"/>
        <v>0</v>
      </c>
      <c r="Y91" s="7">
        <f t="shared" si="131"/>
        <v>0</v>
      </c>
      <c r="Z91" s="7">
        <f t="shared" si="131"/>
        <v>0</v>
      </c>
      <c r="AA91" s="7">
        <f t="shared" si="131"/>
        <v>0</v>
      </c>
      <c r="AB91" s="7">
        <f t="shared" si="131"/>
        <v>0</v>
      </c>
      <c r="AC91" s="67"/>
      <c r="AD91" s="55"/>
    </row>
    <row r="92" spans="1:30" s="52" customFormat="1">
      <c r="A92" s="97" t="s">
        <v>312</v>
      </c>
      <c r="B92" s="18">
        <f>10126206.16/2</f>
        <v>5063103.08</v>
      </c>
      <c r="C92" s="160">
        <f t="shared" si="98"/>
        <v>421925.26</v>
      </c>
      <c r="D92" s="38">
        <v>1.6500000000000001E-2</v>
      </c>
      <c r="E92" s="38">
        <v>0.1429</v>
      </c>
      <c r="F92" s="38">
        <v>5.8200000000000002E-2</v>
      </c>
      <c r="G92" s="38">
        <v>7.4899999999999994E-2</v>
      </c>
      <c r="H92" s="38">
        <v>4.0099999999999997E-2</v>
      </c>
      <c r="I92" s="38">
        <v>0.1406</v>
      </c>
      <c r="J92" s="38">
        <v>2.0299999999999999E-2</v>
      </c>
      <c r="K92" s="38">
        <v>3.2099999999999997E-2</v>
      </c>
      <c r="L92" s="38">
        <v>1.5900000000000001E-2</v>
      </c>
      <c r="M92" s="38">
        <v>2.5499999999999998E-2</v>
      </c>
      <c r="N92" s="38">
        <v>0.1389</v>
      </c>
      <c r="O92" s="38">
        <v>2.35E-2</v>
      </c>
      <c r="P92" s="38">
        <v>0</v>
      </c>
      <c r="Q92" s="38">
        <v>3.5900000000000001E-2</v>
      </c>
      <c r="R92" s="38">
        <v>1.8100000000000002E-2</v>
      </c>
      <c r="S92" s="38">
        <v>4.1999999999999997E-3</v>
      </c>
      <c r="T92" s="38">
        <v>5.11E-2</v>
      </c>
      <c r="U92" s="38">
        <v>1.7299999999999999E-2</v>
      </c>
      <c r="V92" s="38">
        <v>3.6799999999999999E-2</v>
      </c>
      <c r="W92" s="38">
        <v>4.4299999999999999E-2</v>
      </c>
      <c r="X92" s="38">
        <v>5.9900000000000002E-2</v>
      </c>
      <c r="Y92" s="38">
        <v>2.3999999999999998E-3</v>
      </c>
      <c r="Z92" s="5">
        <v>0</v>
      </c>
      <c r="AA92" s="5">
        <v>5.9999999999999995E-4</v>
      </c>
      <c r="AB92" s="5">
        <v>0</v>
      </c>
      <c r="AC92" s="67"/>
      <c r="AD92" s="55"/>
    </row>
    <row r="93" spans="1:30" s="52" customFormat="1">
      <c r="A93" s="96"/>
      <c r="B93" s="12"/>
      <c r="C93" s="160"/>
      <c r="D93" s="6">
        <f t="shared" ref="D93" si="132">$C92*D92</f>
        <v>6961.7667900000006</v>
      </c>
      <c r="E93" s="6">
        <f t="shared" ref="E93" si="133">$C92*E92</f>
        <v>60293.119654000002</v>
      </c>
      <c r="F93" s="6">
        <f t="shared" ref="F93:AB93" si="134">$C92*F92</f>
        <v>24556.050132</v>
      </c>
      <c r="G93" s="6">
        <f t="shared" si="134"/>
        <v>31602.201974</v>
      </c>
      <c r="H93" s="6">
        <f t="shared" si="134"/>
        <v>16919.202925999998</v>
      </c>
      <c r="I93" s="6">
        <f t="shared" si="134"/>
        <v>59322.691556000005</v>
      </c>
      <c r="J93" s="6">
        <f t="shared" si="134"/>
        <v>8565.082778</v>
      </c>
      <c r="K93" s="6">
        <f t="shared" si="134"/>
        <v>13543.800845999998</v>
      </c>
      <c r="L93" s="6">
        <f t="shared" si="134"/>
        <v>6708.6116340000008</v>
      </c>
      <c r="M93" s="6">
        <f t="shared" si="134"/>
        <v>10759.094129999999</v>
      </c>
      <c r="N93" s="6">
        <f t="shared" si="134"/>
        <v>58605.418614000002</v>
      </c>
      <c r="O93" s="6">
        <f t="shared" si="134"/>
        <v>9915.2436099999995</v>
      </c>
      <c r="P93" s="6">
        <f t="shared" si="134"/>
        <v>0</v>
      </c>
      <c r="Q93" s="6">
        <f t="shared" si="134"/>
        <v>15147.116834</v>
      </c>
      <c r="R93" s="6">
        <f t="shared" si="134"/>
        <v>7636.8472060000004</v>
      </c>
      <c r="S93" s="6">
        <f t="shared" si="134"/>
        <v>1772.086092</v>
      </c>
      <c r="T93" s="6">
        <f t="shared" si="134"/>
        <v>21560.380786000002</v>
      </c>
      <c r="U93" s="6">
        <f t="shared" si="134"/>
        <v>7299.306998</v>
      </c>
      <c r="V93" s="6">
        <f t="shared" si="134"/>
        <v>15526.849568</v>
      </c>
      <c r="W93" s="6">
        <f t="shared" si="134"/>
        <v>18691.289017999999</v>
      </c>
      <c r="X93" s="6">
        <f t="shared" si="134"/>
        <v>25273.323074</v>
      </c>
      <c r="Y93" s="6">
        <f t="shared" si="134"/>
        <v>1012.6206239999999</v>
      </c>
      <c r="Z93" s="6">
        <f t="shared" si="134"/>
        <v>0</v>
      </c>
      <c r="AA93" s="6">
        <f t="shared" si="134"/>
        <v>253.15515599999998</v>
      </c>
      <c r="AB93" s="6">
        <f t="shared" si="134"/>
        <v>0</v>
      </c>
      <c r="AC93" s="67"/>
      <c r="AD93" s="55"/>
    </row>
    <row r="94" spans="1:30" s="52" customFormat="1">
      <c r="A94" s="97" t="s">
        <v>401</v>
      </c>
      <c r="B94" s="18">
        <f>10126206.16/2</f>
        <v>5063103.08</v>
      </c>
      <c r="C94" s="160">
        <f t="shared" si="98"/>
        <v>421925.26</v>
      </c>
      <c r="D94" s="42"/>
      <c r="E94" s="42"/>
      <c r="F94" s="42">
        <v>0.21840000000000001</v>
      </c>
      <c r="G94" s="42"/>
      <c r="H94" s="42">
        <v>7.0800000000000002E-2</v>
      </c>
      <c r="I94" s="42"/>
      <c r="J94" s="42"/>
      <c r="K94" s="42"/>
      <c r="L94" s="42"/>
      <c r="M94" s="42"/>
      <c r="N94" s="42">
        <v>0.60140000000000005</v>
      </c>
      <c r="O94" s="42"/>
      <c r="P94" s="42"/>
      <c r="Q94" s="42"/>
      <c r="R94" s="42"/>
      <c r="S94" s="42"/>
      <c r="T94" s="42"/>
      <c r="U94" s="42"/>
      <c r="V94" s="42">
        <v>0.1094</v>
      </c>
      <c r="W94" s="42"/>
      <c r="X94" s="42"/>
      <c r="Y94" s="42"/>
      <c r="Z94" s="42"/>
      <c r="AA94" s="42"/>
      <c r="AB94" s="42"/>
      <c r="AC94" s="67"/>
      <c r="AD94" s="55"/>
    </row>
    <row r="95" spans="1:30" s="52" customFormat="1">
      <c r="A95" s="96"/>
      <c r="B95" s="12"/>
      <c r="C95" s="160"/>
      <c r="D95" s="7">
        <f t="shared" ref="D95" si="135">$C94*D94</f>
        <v>0</v>
      </c>
      <c r="E95" s="7">
        <f t="shared" ref="E95" si="136">$C94*E94</f>
        <v>0</v>
      </c>
      <c r="F95" s="7">
        <f t="shared" ref="F95:AB95" si="137">$C94*F94</f>
        <v>92148.476784000013</v>
      </c>
      <c r="G95" s="7">
        <f t="shared" si="137"/>
        <v>0</v>
      </c>
      <c r="H95" s="7">
        <f t="shared" si="137"/>
        <v>29872.308408000001</v>
      </c>
      <c r="I95" s="7">
        <f t="shared" si="137"/>
        <v>0</v>
      </c>
      <c r="J95" s="7">
        <f t="shared" si="137"/>
        <v>0</v>
      </c>
      <c r="K95" s="7">
        <f t="shared" si="137"/>
        <v>0</v>
      </c>
      <c r="L95" s="7">
        <f t="shared" si="137"/>
        <v>0</v>
      </c>
      <c r="M95" s="7">
        <f t="shared" si="137"/>
        <v>0</v>
      </c>
      <c r="N95" s="7">
        <f t="shared" si="137"/>
        <v>253745.85136400003</v>
      </c>
      <c r="O95" s="7">
        <f t="shared" si="137"/>
        <v>0</v>
      </c>
      <c r="P95" s="7">
        <f t="shared" si="137"/>
        <v>0</v>
      </c>
      <c r="Q95" s="7">
        <f t="shared" si="137"/>
        <v>0</v>
      </c>
      <c r="R95" s="7">
        <f t="shared" si="137"/>
        <v>0</v>
      </c>
      <c r="S95" s="7">
        <f t="shared" si="137"/>
        <v>0</v>
      </c>
      <c r="T95" s="7">
        <f t="shared" si="137"/>
        <v>0</v>
      </c>
      <c r="U95" s="7">
        <f t="shared" si="137"/>
        <v>0</v>
      </c>
      <c r="V95" s="7">
        <f t="shared" si="137"/>
        <v>46158.623443999997</v>
      </c>
      <c r="W95" s="7">
        <f t="shared" si="137"/>
        <v>0</v>
      </c>
      <c r="X95" s="7">
        <f t="shared" si="137"/>
        <v>0</v>
      </c>
      <c r="Y95" s="7">
        <f t="shared" si="137"/>
        <v>0</v>
      </c>
      <c r="Z95" s="7">
        <f t="shared" si="137"/>
        <v>0</v>
      </c>
      <c r="AA95" s="7">
        <f t="shared" si="137"/>
        <v>0</v>
      </c>
      <c r="AB95" s="7">
        <f t="shared" si="137"/>
        <v>0</v>
      </c>
      <c r="AC95" s="67"/>
      <c r="AD95" s="55"/>
    </row>
    <row r="96" spans="1:30" s="52" customFormat="1">
      <c r="A96" s="97" t="s">
        <v>186</v>
      </c>
      <c r="B96" s="18">
        <v>7805085.6758968495</v>
      </c>
      <c r="C96" s="160">
        <f t="shared" si="98"/>
        <v>650423.81000000006</v>
      </c>
      <c r="D96" s="5"/>
      <c r="E96" s="5"/>
      <c r="F96" s="5">
        <v>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7"/>
      <c r="AD96" s="55"/>
    </row>
    <row r="97" spans="1:30" s="52" customFormat="1">
      <c r="A97" s="96"/>
      <c r="B97" s="12"/>
      <c r="C97" s="160"/>
      <c r="D97" s="6">
        <f t="shared" ref="D97" si="138">$C96*D96</f>
        <v>0</v>
      </c>
      <c r="E97" s="6">
        <f t="shared" ref="E97" si="139">$C96*E96</f>
        <v>0</v>
      </c>
      <c r="F97" s="6">
        <f t="shared" ref="F97:AB97" si="140">$C96*F96</f>
        <v>650423.81000000006</v>
      </c>
      <c r="G97" s="6">
        <f t="shared" si="140"/>
        <v>0</v>
      </c>
      <c r="H97" s="6">
        <f t="shared" si="140"/>
        <v>0</v>
      </c>
      <c r="I97" s="6">
        <f t="shared" si="140"/>
        <v>0</v>
      </c>
      <c r="J97" s="6">
        <f t="shared" si="140"/>
        <v>0</v>
      </c>
      <c r="K97" s="6">
        <f t="shared" si="140"/>
        <v>0</v>
      </c>
      <c r="L97" s="6">
        <f t="shared" si="140"/>
        <v>0</v>
      </c>
      <c r="M97" s="6">
        <f t="shared" si="140"/>
        <v>0</v>
      </c>
      <c r="N97" s="6">
        <f t="shared" si="140"/>
        <v>0</v>
      </c>
      <c r="O97" s="6">
        <f t="shared" si="140"/>
        <v>0</v>
      </c>
      <c r="P97" s="6">
        <f t="shared" si="140"/>
        <v>0</v>
      </c>
      <c r="Q97" s="6">
        <f t="shared" si="140"/>
        <v>0</v>
      </c>
      <c r="R97" s="6">
        <f t="shared" si="140"/>
        <v>0</v>
      </c>
      <c r="S97" s="6">
        <f t="shared" si="140"/>
        <v>0</v>
      </c>
      <c r="T97" s="6">
        <f t="shared" si="140"/>
        <v>0</v>
      </c>
      <c r="U97" s="6">
        <f t="shared" si="140"/>
        <v>0</v>
      </c>
      <c r="V97" s="6">
        <f t="shared" si="140"/>
        <v>0</v>
      </c>
      <c r="W97" s="6">
        <f t="shared" si="140"/>
        <v>0</v>
      </c>
      <c r="X97" s="6">
        <f t="shared" si="140"/>
        <v>0</v>
      </c>
      <c r="Y97" s="6">
        <f t="shared" si="140"/>
        <v>0</v>
      </c>
      <c r="Z97" s="6">
        <f t="shared" si="140"/>
        <v>0</v>
      </c>
      <c r="AA97" s="6">
        <f t="shared" si="140"/>
        <v>0</v>
      </c>
      <c r="AB97" s="6">
        <f t="shared" si="140"/>
        <v>0</v>
      </c>
      <c r="AC97" s="67"/>
      <c r="AD97" s="55"/>
    </row>
    <row r="98" spans="1:30" s="52" customFormat="1">
      <c r="A98" s="97" t="s">
        <v>187</v>
      </c>
      <c r="B98" s="18">
        <v>417108.38216505962</v>
      </c>
      <c r="C98" s="160">
        <f t="shared" si="98"/>
        <v>34759.03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v>1</v>
      </c>
      <c r="V98" s="5"/>
      <c r="W98" s="5"/>
      <c r="X98" s="5"/>
      <c r="Y98" s="5"/>
      <c r="Z98" s="5"/>
      <c r="AA98" s="5"/>
      <c r="AB98" s="5"/>
      <c r="AC98" s="67"/>
      <c r="AD98" s="55"/>
    </row>
    <row r="99" spans="1:30" s="52" customFormat="1">
      <c r="A99" s="96"/>
      <c r="B99" s="12"/>
      <c r="C99" s="160"/>
      <c r="D99" s="6">
        <f t="shared" ref="D99" si="141">$C98*D98</f>
        <v>0</v>
      </c>
      <c r="E99" s="6">
        <f t="shared" ref="E99" si="142">$C98*E98</f>
        <v>0</v>
      </c>
      <c r="F99" s="6">
        <f t="shared" ref="F99:AB99" si="143">$C98*F98</f>
        <v>0</v>
      </c>
      <c r="G99" s="6">
        <f t="shared" si="143"/>
        <v>0</v>
      </c>
      <c r="H99" s="6">
        <f t="shared" si="143"/>
        <v>0</v>
      </c>
      <c r="I99" s="6">
        <f t="shared" si="143"/>
        <v>0</v>
      </c>
      <c r="J99" s="6">
        <f t="shared" si="143"/>
        <v>0</v>
      </c>
      <c r="K99" s="6">
        <f t="shared" si="143"/>
        <v>0</v>
      </c>
      <c r="L99" s="6">
        <f t="shared" si="143"/>
        <v>0</v>
      </c>
      <c r="M99" s="6">
        <f t="shared" si="143"/>
        <v>0</v>
      </c>
      <c r="N99" s="6">
        <f t="shared" si="143"/>
        <v>0</v>
      </c>
      <c r="O99" s="6">
        <f t="shared" si="143"/>
        <v>0</v>
      </c>
      <c r="P99" s="6">
        <f t="shared" si="143"/>
        <v>0</v>
      </c>
      <c r="Q99" s="6">
        <f t="shared" si="143"/>
        <v>0</v>
      </c>
      <c r="R99" s="6">
        <f t="shared" si="143"/>
        <v>0</v>
      </c>
      <c r="S99" s="6">
        <f t="shared" si="143"/>
        <v>0</v>
      </c>
      <c r="T99" s="6">
        <f t="shared" si="143"/>
        <v>0</v>
      </c>
      <c r="U99" s="6">
        <f t="shared" si="143"/>
        <v>34759.03</v>
      </c>
      <c r="V99" s="6">
        <f t="shared" si="143"/>
        <v>0</v>
      </c>
      <c r="W99" s="6">
        <f t="shared" si="143"/>
        <v>0</v>
      </c>
      <c r="X99" s="6">
        <f t="shared" si="143"/>
        <v>0</v>
      </c>
      <c r="Y99" s="6">
        <f t="shared" si="143"/>
        <v>0</v>
      </c>
      <c r="Z99" s="6">
        <f t="shared" si="143"/>
        <v>0</v>
      </c>
      <c r="AA99" s="6">
        <f t="shared" si="143"/>
        <v>0</v>
      </c>
      <c r="AB99" s="6">
        <f t="shared" si="143"/>
        <v>0</v>
      </c>
      <c r="AC99" s="67"/>
      <c r="AD99" s="55"/>
    </row>
    <row r="100" spans="1:30" s="52" customFormat="1">
      <c r="A100" s="97" t="s">
        <v>188</v>
      </c>
      <c r="B100" s="18">
        <v>1227841.6770331361</v>
      </c>
      <c r="C100" s="160">
        <f t="shared" si="98"/>
        <v>102320.14</v>
      </c>
      <c r="D100" s="5"/>
      <c r="E100" s="5"/>
      <c r="F100" s="5">
        <v>4.8599999999999997E-2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0.95140000000000002</v>
      </c>
      <c r="V100" s="5"/>
      <c r="W100" s="5"/>
      <c r="X100" s="5"/>
      <c r="Y100" s="5"/>
      <c r="Z100" s="5"/>
      <c r="AA100" s="5"/>
      <c r="AB100" s="5"/>
      <c r="AC100" s="67"/>
      <c r="AD100" s="55"/>
    </row>
    <row r="101" spans="1:30" s="52" customFormat="1">
      <c r="A101" s="96" t="s">
        <v>189</v>
      </c>
      <c r="B101" s="12"/>
      <c r="C101" s="160"/>
      <c r="D101" s="6">
        <f t="shared" ref="D101" si="144">$C100*D100</f>
        <v>0</v>
      </c>
      <c r="E101" s="6">
        <f t="shared" ref="E101" si="145">$C100*E100</f>
        <v>0</v>
      </c>
      <c r="F101" s="6">
        <f t="shared" ref="F101:AB101" si="146">$C100*F100</f>
        <v>4972.7588040000001</v>
      </c>
      <c r="G101" s="6">
        <f t="shared" si="146"/>
        <v>0</v>
      </c>
      <c r="H101" s="6">
        <f t="shared" si="146"/>
        <v>0</v>
      </c>
      <c r="I101" s="6">
        <f t="shared" si="146"/>
        <v>0</v>
      </c>
      <c r="J101" s="6">
        <f t="shared" si="146"/>
        <v>0</v>
      </c>
      <c r="K101" s="6">
        <f t="shared" si="146"/>
        <v>0</v>
      </c>
      <c r="L101" s="6">
        <f t="shared" si="146"/>
        <v>0</v>
      </c>
      <c r="M101" s="6">
        <f t="shared" si="146"/>
        <v>0</v>
      </c>
      <c r="N101" s="6">
        <f t="shared" si="146"/>
        <v>0</v>
      </c>
      <c r="O101" s="6">
        <f t="shared" si="146"/>
        <v>0</v>
      </c>
      <c r="P101" s="6">
        <f t="shared" si="146"/>
        <v>0</v>
      </c>
      <c r="Q101" s="6">
        <f t="shared" si="146"/>
        <v>0</v>
      </c>
      <c r="R101" s="6">
        <f t="shared" si="146"/>
        <v>0</v>
      </c>
      <c r="S101" s="6">
        <f t="shared" si="146"/>
        <v>0</v>
      </c>
      <c r="T101" s="6">
        <f t="shared" si="146"/>
        <v>0</v>
      </c>
      <c r="U101" s="6">
        <f t="shared" si="146"/>
        <v>97347.381196000002</v>
      </c>
      <c r="V101" s="6">
        <f t="shared" si="146"/>
        <v>0</v>
      </c>
      <c r="W101" s="6">
        <f t="shared" si="146"/>
        <v>0</v>
      </c>
      <c r="X101" s="6">
        <f t="shared" si="146"/>
        <v>0</v>
      </c>
      <c r="Y101" s="6">
        <f t="shared" si="146"/>
        <v>0</v>
      </c>
      <c r="Z101" s="6">
        <f t="shared" si="146"/>
        <v>0</v>
      </c>
      <c r="AA101" s="6">
        <f t="shared" si="146"/>
        <v>0</v>
      </c>
      <c r="AB101" s="6">
        <f t="shared" si="146"/>
        <v>0</v>
      </c>
      <c r="AC101" s="67"/>
      <c r="AD101" s="55"/>
    </row>
    <row r="102" spans="1:30" s="52" customFormat="1">
      <c r="A102" s="97" t="s">
        <v>190</v>
      </c>
      <c r="B102" s="18">
        <v>617360.36989314877</v>
      </c>
      <c r="C102" s="160">
        <f t="shared" si="98"/>
        <v>51446.7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  <c r="V102" s="5"/>
      <c r="W102" s="5"/>
      <c r="X102" s="5"/>
      <c r="Y102" s="5"/>
      <c r="Z102" s="5"/>
      <c r="AA102" s="5"/>
      <c r="AB102" s="5"/>
      <c r="AC102" s="67"/>
      <c r="AD102" s="55"/>
    </row>
    <row r="103" spans="1:30" s="52" customFormat="1">
      <c r="A103" s="96"/>
      <c r="B103" s="12"/>
      <c r="C103" s="160"/>
      <c r="D103" s="6">
        <f t="shared" ref="D103" si="147">$C102*D102</f>
        <v>0</v>
      </c>
      <c r="E103" s="6">
        <f t="shared" ref="E103" si="148">$C102*E102</f>
        <v>0</v>
      </c>
      <c r="F103" s="6">
        <f t="shared" ref="F103:AB103" si="149">$C102*F102</f>
        <v>0</v>
      </c>
      <c r="G103" s="6">
        <f t="shared" si="149"/>
        <v>0</v>
      </c>
      <c r="H103" s="6">
        <f t="shared" si="149"/>
        <v>0</v>
      </c>
      <c r="I103" s="6">
        <f t="shared" si="149"/>
        <v>0</v>
      </c>
      <c r="J103" s="6">
        <f t="shared" si="149"/>
        <v>0</v>
      </c>
      <c r="K103" s="6">
        <f t="shared" si="149"/>
        <v>0</v>
      </c>
      <c r="L103" s="6">
        <f t="shared" si="149"/>
        <v>0</v>
      </c>
      <c r="M103" s="6">
        <f t="shared" si="149"/>
        <v>0</v>
      </c>
      <c r="N103" s="6">
        <f t="shared" si="149"/>
        <v>0</v>
      </c>
      <c r="O103" s="6">
        <f t="shared" si="149"/>
        <v>0</v>
      </c>
      <c r="P103" s="6">
        <f t="shared" si="149"/>
        <v>0</v>
      </c>
      <c r="Q103" s="6">
        <f t="shared" si="149"/>
        <v>0</v>
      </c>
      <c r="R103" s="6">
        <f t="shared" si="149"/>
        <v>0</v>
      </c>
      <c r="S103" s="6">
        <f t="shared" si="149"/>
        <v>0</v>
      </c>
      <c r="T103" s="6">
        <f t="shared" si="149"/>
        <v>0</v>
      </c>
      <c r="U103" s="6">
        <f t="shared" si="149"/>
        <v>51446.7</v>
      </c>
      <c r="V103" s="6">
        <f t="shared" si="149"/>
        <v>0</v>
      </c>
      <c r="W103" s="6">
        <f t="shared" si="149"/>
        <v>0</v>
      </c>
      <c r="X103" s="6">
        <f t="shared" si="149"/>
        <v>0</v>
      </c>
      <c r="Y103" s="6">
        <f t="shared" si="149"/>
        <v>0</v>
      </c>
      <c r="Z103" s="6">
        <f t="shared" si="149"/>
        <v>0</v>
      </c>
      <c r="AA103" s="6">
        <f t="shared" si="149"/>
        <v>0</v>
      </c>
      <c r="AB103" s="6">
        <f t="shared" si="149"/>
        <v>0</v>
      </c>
      <c r="AC103" s="67"/>
      <c r="AD103" s="55"/>
    </row>
    <row r="104" spans="1:30" s="52" customFormat="1">
      <c r="A104" s="97" t="s">
        <v>191</v>
      </c>
      <c r="B104" s="18">
        <v>5920.4988609966858</v>
      </c>
      <c r="C104" s="160">
        <f t="shared" si="98"/>
        <v>493.37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v>1</v>
      </c>
      <c r="V104" s="5"/>
      <c r="W104" s="5"/>
      <c r="X104" s="5"/>
      <c r="Y104" s="5"/>
      <c r="Z104" s="5"/>
      <c r="AA104" s="5"/>
      <c r="AB104" s="5"/>
      <c r="AC104" s="67"/>
      <c r="AD104" s="55"/>
    </row>
    <row r="105" spans="1:30" s="52" customFormat="1">
      <c r="A105" s="96"/>
      <c r="B105" s="12"/>
      <c r="C105" s="160"/>
      <c r="D105" s="6">
        <f t="shared" ref="D105" si="150">$C104*D104</f>
        <v>0</v>
      </c>
      <c r="E105" s="6">
        <f t="shared" ref="E105" si="151">$C104*E104</f>
        <v>0</v>
      </c>
      <c r="F105" s="6">
        <f t="shared" ref="F105:AB105" si="152">$C104*F104</f>
        <v>0</v>
      </c>
      <c r="G105" s="6">
        <f t="shared" si="152"/>
        <v>0</v>
      </c>
      <c r="H105" s="6">
        <f t="shared" si="152"/>
        <v>0</v>
      </c>
      <c r="I105" s="6">
        <f t="shared" si="152"/>
        <v>0</v>
      </c>
      <c r="J105" s="6">
        <f t="shared" si="152"/>
        <v>0</v>
      </c>
      <c r="K105" s="6">
        <f t="shared" si="152"/>
        <v>0</v>
      </c>
      <c r="L105" s="6">
        <f t="shared" si="152"/>
        <v>0</v>
      </c>
      <c r="M105" s="6">
        <f t="shared" si="152"/>
        <v>0</v>
      </c>
      <c r="N105" s="6">
        <f t="shared" si="152"/>
        <v>0</v>
      </c>
      <c r="O105" s="6">
        <f t="shared" si="152"/>
        <v>0</v>
      </c>
      <c r="P105" s="6">
        <f t="shared" si="152"/>
        <v>0</v>
      </c>
      <c r="Q105" s="6">
        <f t="shared" si="152"/>
        <v>0</v>
      </c>
      <c r="R105" s="6">
        <f t="shared" si="152"/>
        <v>0</v>
      </c>
      <c r="S105" s="6">
        <f t="shared" si="152"/>
        <v>0</v>
      </c>
      <c r="T105" s="6">
        <f t="shared" si="152"/>
        <v>0</v>
      </c>
      <c r="U105" s="6">
        <f t="shared" si="152"/>
        <v>493.37</v>
      </c>
      <c r="V105" s="6">
        <f t="shared" si="152"/>
        <v>0</v>
      </c>
      <c r="W105" s="6">
        <f t="shared" si="152"/>
        <v>0</v>
      </c>
      <c r="X105" s="6">
        <f t="shared" si="152"/>
        <v>0</v>
      </c>
      <c r="Y105" s="6">
        <f t="shared" si="152"/>
        <v>0</v>
      </c>
      <c r="Z105" s="6">
        <f t="shared" si="152"/>
        <v>0</v>
      </c>
      <c r="AA105" s="6">
        <f t="shared" si="152"/>
        <v>0</v>
      </c>
      <c r="AB105" s="6">
        <f t="shared" si="152"/>
        <v>0</v>
      </c>
      <c r="AC105" s="67"/>
      <c r="AD105" s="55"/>
    </row>
    <row r="106" spans="1:30" s="52" customFormat="1">
      <c r="A106" s="97" t="s">
        <v>192</v>
      </c>
      <c r="B106" s="18">
        <v>4543872.9939116491</v>
      </c>
      <c r="C106" s="160">
        <f t="shared" si="98"/>
        <v>378656.08</v>
      </c>
      <c r="D106" s="40">
        <v>6.4699999999999994E-2</v>
      </c>
      <c r="E106" s="40">
        <v>2.58E-2</v>
      </c>
      <c r="F106" s="40">
        <v>6.88E-2</v>
      </c>
      <c r="G106" s="40"/>
      <c r="H106" s="40">
        <v>6.5699999999999995E-2</v>
      </c>
      <c r="I106" s="40"/>
      <c r="J106" s="40"/>
      <c r="K106" s="40"/>
      <c r="L106" s="40"/>
      <c r="M106" s="40">
        <v>0.1239</v>
      </c>
      <c r="N106" s="40">
        <v>0.1489</v>
      </c>
      <c r="O106" s="40"/>
      <c r="P106" s="40"/>
      <c r="Q106" s="40">
        <v>8.14E-2</v>
      </c>
      <c r="R106" s="40">
        <v>6.2100000000000002E-2</v>
      </c>
      <c r="S106" s="40">
        <v>8.2000000000000007E-3</v>
      </c>
      <c r="T106" s="40">
        <v>0.21560000000000001</v>
      </c>
      <c r="U106" s="40"/>
      <c r="V106" s="40"/>
      <c r="W106" s="40">
        <v>4.8899999999999999E-2</v>
      </c>
      <c r="X106" s="40">
        <v>8.1799999999999998E-2</v>
      </c>
      <c r="Y106" s="40">
        <v>3.3E-3</v>
      </c>
      <c r="Z106" s="40">
        <v>8.9999999999999998E-4</v>
      </c>
      <c r="AA106" s="40">
        <v>0</v>
      </c>
      <c r="AB106" s="40">
        <v>0</v>
      </c>
      <c r="AC106" s="67"/>
      <c r="AD106" s="55"/>
    </row>
    <row r="107" spans="1:30" s="52" customFormat="1">
      <c r="A107" s="96"/>
      <c r="B107" s="12"/>
      <c r="C107" s="160"/>
      <c r="D107" s="39">
        <f t="shared" ref="D107" si="153">$C106*D106</f>
        <v>24499.048375999999</v>
      </c>
      <c r="E107" s="39">
        <f t="shared" ref="E107" si="154">$C106*E106</f>
        <v>9769.3268640000006</v>
      </c>
      <c r="F107" s="39">
        <f t="shared" ref="F107:AB107" si="155">$C106*F106</f>
        <v>26051.538304000002</v>
      </c>
      <c r="G107" s="39">
        <f t="shared" si="155"/>
        <v>0</v>
      </c>
      <c r="H107" s="39">
        <f t="shared" si="155"/>
        <v>24877.704455999999</v>
      </c>
      <c r="I107" s="39">
        <f t="shared" si="155"/>
        <v>0</v>
      </c>
      <c r="J107" s="39">
        <f t="shared" si="155"/>
        <v>0</v>
      </c>
      <c r="K107" s="39">
        <f t="shared" si="155"/>
        <v>0</v>
      </c>
      <c r="L107" s="39">
        <f t="shared" si="155"/>
        <v>0</v>
      </c>
      <c r="M107" s="39">
        <f t="shared" si="155"/>
        <v>46915.488312000001</v>
      </c>
      <c r="N107" s="39">
        <f t="shared" si="155"/>
        <v>56381.890312000003</v>
      </c>
      <c r="O107" s="39">
        <f t="shared" si="155"/>
        <v>0</v>
      </c>
      <c r="P107" s="39">
        <f t="shared" si="155"/>
        <v>0</v>
      </c>
      <c r="Q107" s="39">
        <f t="shared" si="155"/>
        <v>30822.604912000003</v>
      </c>
      <c r="R107" s="39">
        <f t="shared" si="155"/>
        <v>23514.542568000001</v>
      </c>
      <c r="S107" s="39">
        <f t="shared" si="155"/>
        <v>3104.9798560000004</v>
      </c>
      <c r="T107" s="39">
        <f t="shared" si="155"/>
        <v>81638.250848000011</v>
      </c>
      <c r="U107" s="39">
        <f t="shared" si="155"/>
        <v>0</v>
      </c>
      <c r="V107" s="39">
        <f t="shared" si="155"/>
        <v>0</v>
      </c>
      <c r="W107" s="39">
        <f t="shared" si="155"/>
        <v>18516.282311999999</v>
      </c>
      <c r="X107" s="39">
        <f t="shared" si="155"/>
        <v>30974.067343999999</v>
      </c>
      <c r="Y107" s="39">
        <f t="shared" si="155"/>
        <v>1249.5650640000001</v>
      </c>
      <c r="Z107" s="39">
        <f t="shared" si="155"/>
        <v>340.79047200000002</v>
      </c>
      <c r="AA107" s="39">
        <f t="shared" si="155"/>
        <v>0</v>
      </c>
      <c r="AB107" s="39">
        <f t="shared" si="155"/>
        <v>0</v>
      </c>
      <c r="AC107" s="67"/>
      <c r="AD107" s="55"/>
    </row>
    <row r="108" spans="1:30" s="52" customFormat="1">
      <c r="A108" s="97" t="s">
        <v>193</v>
      </c>
      <c r="B108" s="18">
        <v>962670.95963305165</v>
      </c>
      <c r="C108" s="160">
        <f t="shared" si="98"/>
        <v>80222.58</v>
      </c>
      <c r="D108" s="5"/>
      <c r="E108" s="5"/>
      <c r="F108" s="5">
        <v>0.41060000000000002</v>
      </c>
      <c r="G108" s="5"/>
      <c r="H108" s="5"/>
      <c r="I108" s="5"/>
      <c r="J108" s="5"/>
      <c r="K108" s="5"/>
      <c r="L108" s="5"/>
      <c r="M108" s="5">
        <v>6.6799999999999998E-2</v>
      </c>
      <c r="N108" s="5"/>
      <c r="O108" s="5"/>
      <c r="P108" s="5"/>
      <c r="Q108" s="5">
        <v>5.4800000000000001E-2</v>
      </c>
      <c r="R108" s="5">
        <v>0.107</v>
      </c>
      <c r="S108" s="5">
        <v>5.3E-3</v>
      </c>
      <c r="T108" s="5">
        <v>0.15529999999999999</v>
      </c>
      <c r="U108" s="5"/>
      <c r="V108" s="5"/>
      <c r="W108" s="5">
        <v>0.20019999999999999</v>
      </c>
      <c r="X108" s="5"/>
      <c r="Y108" s="5"/>
      <c r="Z108" s="5"/>
      <c r="AA108" s="5"/>
      <c r="AB108" s="5"/>
      <c r="AC108" s="67"/>
      <c r="AD108" s="55"/>
    </row>
    <row r="109" spans="1:30" s="52" customFormat="1">
      <c r="A109" s="96"/>
      <c r="B109" s="12"/>
      <c r="C109" s="160"/>
      <c r="D109" s="6">
        <f t="shared" ref="D109" si="156">$C108*D108</f>
        <v>0</v>
      </c>
      <c r="E109" s="6">
        <f t="shared" ref="E109" si="157">$C108*E108</f>
        <v>0</v>
      </c>
      <c r="F109" s="6">
        <f t="shared" ref="F109:AB109" si="158">$C108*F108</f>
        <v>32939.391348000005</v>
      </c>
      <c r="G109" s="6">
        <f t="shared" si="158"/>
        <v>0</v>
      </c>
      <c r="H109" s="6">
        <f t="shared" si="158"/>
        <v>0</v>
      </c>
      <c r="I109" s="6">
        <f t="shared" si="158"/>
        <v>0</v>
      </c>
      <c r="J109" s="6">
        <f t="shared" si="158"/>
        <v>0</v>
      </c>
      <c r="K109" s="6">
        <f t="shared" si="158"/>
        <v>0</v>
      </c>
      <c r="L109" s="6">
        <f t="shared" si="158"/>
        <v>0</v>
      </c>
      <c r="M109" s="6">
        <f t="shared" si="158"/>
        <v>5358.8683439999995</v>
      </c>
      <c r="N109" s="6">
        <f t="shared" si="158"/>
        <v>0</v>
      </c>
      <c r="O109" s="6">
        <f t="shared" si="158"/>
        <v>0</v>
      </c>
      <c r="P109" s="6">
        <f t="shared" si="158"/>
        <v>0</v>
      </c>
      <c r="Q109" s="6">
        <f t="shared" si="158"/>
        <v>4396.1973840000001</v>
      </c>
      <c r="R109" s="6">
        <f t="shared" si="158"/>
        <v>8583.8160599999992</v>
      </c>
      <c r="S109" s="6">
        <f t="shared" si="158"/>
        <v>425.17967400000003</v>
      </c>
      <c r="T109" s="6">
        <f t="shared" si="158"/>
        <v>12458.566674</v>
      </c>
      <c r="U109" s="6">
        <f t="shared" si="158"/>
        <v>0</v>
      </c>
      <c r="V109" s="6">
        <f t="shared" si="158"/>
        <v>0</v>
      </c>
      <c r="W109" s="6">
        <f t="shared" si="158"/>
        <v>16060.560516</v>
      </c>
      <c r="X109" s="6">
        <f t="shared" si="158"/>
        <v>0</v>
      </c>
      <c r="Y109" s="6">
        <f t="shared" si="158"/>
        <v>0</v>
      </c>
      <c r="Z109" s="6">
        <f t="shared" si="158"/>
        <v>0</v>
      </c>
      <c r="AA109" s="6">
        <f t="shared" si="158"/>
        <v>0</v>
      </c>
      <c r="AB109" s="6">
        <f t="shared" si="158"/>
        <v>0</v>
      </c>
      <c r="AC109" s="67"/>
      <c r="AD109" s="55"/>
    </row>
    <row r="110" spans="1:30" s="52" customFormat="1">
      <c r="A110" s="97" t="s">
        <v>194</v>
      </c>
      <c r="B110" s="18">
        <v>197780.12665382819</v>
      </c>
      <c r="C110" s="160">
        <f t="shared" si="98"/>
        <v>16481.68</v>
      </c>
      <c r="D110" s="5"/>
      <c r="E110" s="5"/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7"/>
      <c r="AD110" s="55"/>
    </row>
    <row r="111" spans="1:30" s="52" customFormat="1">
      <c r="A111" s="96"/>
      <c r="B111" s="12"/>
      <c r="C111" s="160"/>
      <c r="D111" s="6">
        <f t="shared" ref="D111" si="159">$C110*D110</f>
        <v>0</v>
      </c>
      <c r="E111" s="6">
        <f t="shared" ref="E111" si="160">$C110*E110</f>
        <v>0</v>
      </c>
      <c r="F111" s="6">
        <f t="shared" ref="F111:AB111" si="161">$C110*F110</f>
        <v>16481.68</v>
      </c>
      <c r="G111" s="6">
        <f t="shared" si="161"/>
        <v>0</v>
      </c>
      <c r="H111" s="6">
        <f t="shared" si="161"/>
        <v>0</v>
      </c>
      <c r="I111" s="6">
        <f t="shared" si="161"/>
        <v>0</v>
      </c>
      <c r="J111" s="6">
        <f t="shared" si="161"/>
        <v>0</v>
      </c>
      <c r="K111" s="6">
        <f t="shared" si="161"/>
        <v>0</v>
      </c>
      <c r="L111" s="6">
        <f t="shared" si="161"/>
        <v>0</v>
      </c>
      <c r="M111" s="6">
        <f t="shared" si="161"/>
        <v>0</v>
      </c>
      <c r="N111" s="6">
        <f t="shared" si="161"/>
        <v>0</v>
      </c>
      <c r="O111" s="6">
        <f t="shared" si="161"/>
        <v>0</v>
      </c>
      <c r="P111" s="6">
        <f t="shared" si="161"/>
        <v>0</v>
      </c>
      <c r="Q111" s="6">
        <f t="shared" si="161"/>
        <v>0</v>
      </c>
      <c r="R111" s="6">
        <f t="shared" si="161"/>
        <v>0</v>
      </c>
      <c r="S111" s="6">
        <f t="shared" si="161"/>
        <v>0</v>
      </c>
      <c r="T111" s="6">
        <f t="shared" si="161"/>
        <v>0</v>
      </c>
      <c r="U111" s="6">
        <f t="shared" si="161"/>
        <v>0</v>
      </c>
      <c r="V111" s="6">
        <f t="shared" si="161"/>
        <v>0</v>
      </c>
      <c r="W111" s="6">
        <f t="shared" si="161"/>
        <v>0</v>
      </c>
      <c r="X111" s="6">
        <f t="shared" si="161"/>
        <v>0</v>
      </c>
      <c r="Y111" s="6">
        <f t="shared" si="161"/>
        <v>0</v>
      </c>
      <c r="Z111" s="6">
        <f t="shared" si="161"/>
        <v>0</v>
      </c>
      <c r="AA111" s="6">
        <f t="shared" si="161"/>
        <v>0</v>
      </c>
      <c r="AB111" s="6">
        <f t="shared" si="161"/>
        <v>0</v>
      </c>
      <c r="AC111" s="67"/>
      <c r="AD111" s="55"/>
    </row>
    <row r="112" spans="1:30" s="52" customFormat="1">
      <c r="A112" s="97" t="s">
        <v>195</v>
      </c>
      <c r="B112" s="18">
        <v>71504.530289131566</v>
      </c>
      <c r="C112" s="160">
        <f t="shared" si="98"/>
        <v>5958.71</v>
      </c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7"/>
      <c r="AD112" s="55"/>
    </row>
    <row r="113" spans="1:30" s="52" customFormat="1">
      <c r="A113" s="96"/>
      <c r="B113" s="12"/>
      <c r="C113" s="160"/>
      <c r="D113" s="6">
        <f t="shared" ref="D113" si="162">$C112*D112</f>
        <v>0</v>
      </c>
      <c r="E113" s="6">
        <f t="shared" ref="E113" si="163">$C112*E112</f>
        <v>0</v>
      </c>
      <c r="F113" s="6">
        <f t="shared" ref="F113:AB113" si="164">$C112*F112</f>
        <v>5958.71</v>
      </c>
      <c r="G113" s="6">
        <f t="shared" si="164"/>
        <v>0</v>
      </c>
      <c r="H113" s="6">
        <f t="shared" si="164"/>
        <v>0</v>
      </c>
      <c r="I113" s="6">
        <f t="shared" si="164"/>
        <v>0</v>
      </c>
      <c r="J113" s="6">
        <f t="shared" si="164"/>
        <v>0</v>
      </c>
      <c r="K113" s="6">
        <f t="shared" si="164"/>
        <v>0</v>
      </c>
      <c r="L113" s="6">
        <f t="shared" si="164"/>
        <v>0</v>
      </c>
      <c r="M113" s="6">
        <f t="shared" si="164"/>
        <v>0</v>
      </c>
      <c r="N113" s="6">
        <f t="shared" si="164"/>
        <v>0</v>
      </c>
      <c r="O113" s="6">
        <f t="shared" si="164"/>
        <v>0</v>
      </c>
      <c r="P113" s="6">
        <f t="shared" si="164"/>
        <v>0</v>
      </c>
      <c r="Q113" s="6">
        <f t="shared" si="164"/>
        <v>0</v>
      </c>
      <c r="R113" s="6">
        <f t="shared" si="164"/>
        <v>0</v>
      </c>
      <c r="S113" s="6">
        <f t="shared" si="164"/>
        <v>0</v>
      </c>
      <c r="T113" s="6">
        <f t="shared" si="164"/>
        <v>0</v>
      </c>
      <c r="U113" s="6">
        <f t="shared" si="164"/>
        <v>0</v>
      </c>
      <c r="V113" s="6">
        <f t="shared" si="164"/>
        <v>0</v>
      </c>
      <c r="W113" s="6">
        <f t="shared" si="164"/>
        <v>0</v>
      </c>
      <c r="X113" s="6">
        <f t="shared" si="164"/>
        <v>0</v>
      </c>
      <c r="Y113" s="6">
        <f t="shared" si="164"/>
        <v>0</v>
      </c>
      <c r="Z113" s="6">
        <f t="shared" si="164"/>
        <v>0</v>
      </c>
      <c r="AA113" s="6">
        <f t="shared" si="164"/>
        <v>0</v>
      </c>
      <c r="AB113" s="6">
        <f t="shared" si="164"/>
        <v>0</v>
      </c>
      <c r="AC113" s="67"/>
      <c r="AD113" s="55"/>
    </row>
    <row r="114" spans="1:30" s="52" customFormat="1">
      <c r="A114" s="97" t="s">
        <v>237</v>
      </c>
      <c r="B114" s="18">
        <v>131211.417500326</v>
      </c>
      <c r="C114" s="160">
        <f t="shared" si="98"/>
        <v>10934.28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7"/>
      <c r="AD114" s="55"/>
    </row>
    <row r="115" spans="1:30" s="52" customFormat="1">
      <c r="A115" s="96"/>
      <c r="B115" s="12"/>
      <c r="C115" s="160"/>
      <c r="D115" s="6">
        <f t="shared" ref="D115" si="165">$C114*D114</f>
        <v>0</v>
      </c>
      <c r="E115" s="6">
        <f t="shared" ref="E115" si="166">$C114*E114</f>
        <v>0</v>
      </c>
      <c r="F115" s="6">
        <f t="shared" ref="F115:AB115" si="167">$C114*F114</f>
        <v>10934.28</v>
      </c>
      <c r="G115" s="6">
        <f t="shared" si="167"/>
        <v>0</v>
      </c>
      <c r="H115" s="6">
        <f t="shared" si="167"/>
        <v>0</v>
      </c>
      <c r="I115" s="6">
        <f t="shared" si="167"/>
        <v>0</v>
      </c>
      <c r="J115" s="6">
        <f t="shared" si="167"/>
        <v>0</v>
      </c>
      <c r="K115" s="6">
        <f t="shared" si="167"/>
        <v>0</v>
      </c>
      <c r="L115" s="6">
        <f t="shared" si="167"/>
        <v>0</v>
      </c>
      <c r="M115" s="6">
        <f t="shared" si="167"/>
        <v>0</v>
      </c>
      <c r="N115" s="6">
        <f t="shared" si="167"/>
        <v>0</v>
      </c>
      <c r="O115" s="6">
        <f t="shared" si="167"/>
        <v>0</v>
      </c>
      <c r="P115" s="6">
        <f t="shared" si="167"/>
        <v>0</v>
      </c>
      <c r="Q115" s="6">
        <f t="shared" si="167"/>
        <v>0</v>
      </c>
      <c r="R115" s="6">
        <f t="shared" si="167"/>
        <v>0</v>
      </c>
      <c r="S115" s="6">
        <f t="shared" si="167"/>
        <v>0</v>
      </c>
      <c r="T115" s="6">
        <f t="shared" si="167"/>
        <v>0</v>
      </c>
      <c r="U115" s="6">
        <f t="shared" si="167"/>
        <v>0</v>
      </c>
      <c r="V115" s="6">
        <f t="shared" si="167"/>
        <v>0</v>
      </c>
      <c r="W115" s="6">
        <f t="shared" si="167"/>
        <v>0</v>
      </c>
      <c r="X115" s="6">
        <f t="shared" si="167"/>
        <v>0</v>
      </c>
      <c r="Y115" s="6">
        <f t="shared" si="167"/>
        <v>0</v>
      </c>
      <c r="Z115" s="6">
        <f t="shared" si="167"/>
        <v>0</v>
      </c>
      <c r="AA115" s="6">
        <f t="shared" si="167"/>
        <v>0</v>
      </c>
      <c r="AB115" s="6">
        <f t="shared" si="167"/>
        <v>0</v>
      </c>
      <c r="AC115" s="67"/>
      <c r="AD115" s="55"/>
    </row>
    <row r="116" spans="1:30" s="52" customFormat="1">
      <c r="A116" s="97" t="s">
        <v>238</v>
      </c>
      <c r="B116" s="18">
        <v>2415796.8174971133</v>
      </c>
      <c r="C116" s="160">
        <f t="shared" si="98"/>
        <v>201316.4</v>
      </c>
      <c r="D116" s="5"/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7"/>
      <c r="AD116" s="55"/>
    </row>
    <row r="117" spans="1:30" s="52" customFormat="1">
      <c r="A117" s="96"/>
      <c r="B117" s="12"/>
      <c r="C117" s="160"/>
      <c r="D117" s="6">
        <f t="shared" ref="D117" si="168">$C116*D116</f>
        <v>0</v>
      </c>
      <c r="E117" s="6">
        <f t="shared" ref="E117" si="169">$C116*E116</f>
        <v>0</v>
      </c>
      <c r="F117" s="6">
        <f t="shared" ref="F117:AB117" si="170">$C116*F116</f>
        <v>201316.4</v>
      </c>
      <c r="G117" s="6">
        <f t="shared" si="170"/>
        <v>0</v>
      </c>
      <c r="H117" s="6">
        <f t="shared" si="170"/>
        <v>0</v>
      </c>
      <c r="I117" s="6">
        <f t="shared" si="170"/>
        <v>0</v>
      </c>
      <c r="J117" s="6">
        <f t="shared" si="170"/>
        <v>0</v>
      </c>
      <c r="K117" s="6">
        <f t="shared" si="170"/>
        <v>0</v>
      </c>
      <c r="L117" s="6">
        <f t="shared" si="170"/>
        <v>0</v>
      </c>
      <c r="M117" s="6">
        <f t="shared" si="170"/>
        <v>0</v>
      </c>
      <c r="N117" s="6">
        <f t="shared" si="170"/>
        <v>0</v>
      </c>
      <c r="O117" s="6">
        <f t="shared" si="170"/>
        <v>0</v>
      </c>
      <c r="P117" s="6">
        <f t="shared" si="170"/>
        <v>0</v>
      </c>
      <c r="Q117" s="6">
        <f t="shared" si="170"/>
        <v>0</v>
      </c>
      <c r="R117" s="6">
        <f t="shared" si="170"/>
        <v>0</v>
      </c>
      <c r="S117" s="6">
        <f t="shared" si="170"/>
        <v>0</v>
      </c>
      <c r="T117" s="6">
        <f t="shared" si="170"/>
        <v>0</v>
      </c>
      <c r="U117" s="6">
        <f t="shared" si="170"/>
        <v>0</v>
      </c>
      <c r="V117" s="6">
        <f t="shared" si="170"/>
        <v>0</v>
      </c>
      <c r="W117" s="6">
        <f t="shared" si="170"/>
        <v>0</v>
      </c>
      <c r="X117" s="6">
        <f t="shared" si="170"/>
        <v>0</v>
      </c>
      <c r="Y117" s="6">
        <f t="shared" si="170"/>
        <v>0</v>
      </c>
      <c r="Z117" s="6">
        <f t="shared" si="170"/>
        <v>0</v>
      </c>
      <c r="AA117" s="6">
        <f t="shared" si="170"/>
        <v>0</v>
      </c>
      <c r="AB117" s="6">
        <f t="shared" si="170"/>
        <v>0</v>
      </c>
      <c r="AC117" s="67"/>
      <c r="AD117" s="55"/>
    </row>
    <row r="118" spans="1:30" s="52" customFormat="1">
      <c r="A118" s="97" t="s">
        <v>239</v>
      </c>
      <c r="B118" s="18">
        <v>4256535.0525626373</v>
      </c>
      <c r="C118" s="160">
        <f t="shared" si="98"/>
        <v>354711.25</v>
      </c>
      <c r="D118" s="5"/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7"/>
      <c r="AD118" s="55"/>
    </row>
    <row r="119" spans="1:30" s="52" customFormat="1">
      <c r="A119" s="96"/>
      <c r="B119" s="12"/>
      <c r="C119" s="160"/>
      <c r="D119" s="6">
        <f t="shared" ref="D119" si="171">$C118*D118</f>
        <v>0</v>
      </c>
      <c r="E119" s="6">
        <f t="shared" ref="E119" si="172">$C118*E118</f>
        <v>0</v>
      </c>
      <c r="F119" s="6">
        <f t="shared" ref="F119:AB119" si="173">$C118*F118</f>
        <v>354711.25</v>
      </c>
      <c r="G119" s="6">
        <f t="shared" si="173"/>
        <v>0</v>
      </c>
      <c r="H119" s="6">
        <f t="shared" si="173"/>
        <v>0</v>
      </c>
      <c r="I119" s="6">
        <f t="shared" si="173"/>
        <v>0</v>
      </c>
      <c r="J119" s="6">
        <f t="shared" si="173"/>
        <v>0</v>
      </c>
      <c r="K119" s="6">
        <f t="shared" si="173"/>
        <v>0</v>
      </c>
      <c r="L119" s="6">
        <f t="shared" si="173"/>
        <v>0</v>
      </c>
      <c r="M119" s="6">
        <f t="shared" si="173"/>
        <v>0</v>
      </c>
      <c r="N119" s="6">
        <f t="shared" si="173"/>
        <v>0</v>
      </c>
      <c r="O119" s="6">
        <f t="shared" si="173"/>
        <v>0</v>
      </c>
      <c r="P119" s="6">
        <f t="shared" si="173"/>
        <v>0</v>
      </c>
      <c r="Q119" s="6">
        <f t="shared" si="173"/>
        <v>0</v>
      </c>
      <c r="R119" s="6">
        <f t="shared" si="173"/>
        <v>0</v>
      </c>
      <c r="S119" s="6">
        <f t="shared" si="173"/>
        <v>0</v>
      </c>
      <c r="T119" s="6">
        <f t="shared" si="173"/>
        <v>0</v>
      </c>
      <c r="U119" s="6">
        <f t="shared" si="173"/>
        <v>0</v>
      </c>
      <c r="V119" s="6">
        <f t="shared" si="173"/>
        <v>0</v>
      </c>
      <c r="W119" s="6">
        <f t="shared" si="173"/>
        <v>0</v>
      </c>
      <c r="X119" s="6">
        <f t="shared" si="173"/>
        <v>0</v>
      </c>
      <c r="Y119" s="6">
        <f t="shared" si="173"/>
        <v>0</v>
      </c>
      <c r="Z119" s="6">
        <f t="shared" si="173"/>
        <v>0</v>
      </c>
      <c r="AA119" s="6">
        <f t="shared" si="173"/>
        <v>0</v>
      </c>
      <c r="AB119" s="6">
        <f t="shared" si="173"/>
        <v>0</v>
      </c>
      <c r="AC119" s="67"/>
      <c r="AD119" s="55"/>
    </row>
    <row r="120" spans="1:30" s="52" customFormat="1">
      <c r="A120" s="97" t="s">
        <v>240</v>
      </c>
      <c r="B120" s="18">
        <v>81945.318749037557</v>
      </c>
      <c r="C120" s="160">
        <f t="shared" si="98"/>
        <v>6828.78</v>
      </c>
      <c r="D120" s="5"/>
      <c r="E120" s="5"/>
      <c r="F120" s="5">
        <v>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7"/>
      <c r="AD120" s="55"/>
    </row>
    <row r="121" spans="1:30" s="52" customFormat="1">
      <c r="A121" s="96"/>
      <c r="B121" s="12"/>
      <c r="C121" s="160"/>
      <c r="D121" s="6">
        <f t="shared" ref="D121" si="174">$C120*D120</f>
        <v>0</v>
      </c>
      <c r="E121" s="6">
        <f t="shared" ref="E121" si="175">$C120*E120</f>
        <v>0</v>
      </c>
      <c r="F121" s="6">
        <f t="shared" ref="F121:AB121" si="176">$C120*F120</f>
        <v>6828.78</v>
      </c>
      <c r="G121" s="6">
        <f t="shared" si="176"/>
        <v>0</v>
      </c>
      <c r="H121" s="6">
        <f t="shared" si="176"/>
        <v>0</v>
      </c>
      <c r="I121" s="6">
        <f t="shared" si="176"/>
        <v>0</v>
      </c>
      <c r="J121" s="6">
        <f t="shared" si="176"/>
        <v>0</v>
      </c>
      <c r="K121" s="6">
        <f t="shared" si="176"/>
        <v>0</v>
      </c>
      <c r="L121" s="6">
        <f t="shared" si="176"/>
        <v>0</v>
      </c>
      <c r="M121" s="6">
        <f t="shared" si="176"/>
        <v>0</v>
      </c>
      <c r="N121" s="6">
        <f t="shared" si="176"/>
        <v>0</v>
      </c>
      <c r="O121" s="6">
        <f t="shared" si="176"/>
        <v>0</v>
      </c>
      <c r="P121" s="6">
        <f t="shared" si="176"/>
        <v>0</v>
      </c>
      <c r="Q121" s="6">
        <f t="shared" si="176"/>
        <v>0</v>
      </c>
      <c r="R121" s="6">
        <f t="shared" si="176"/>
        <v>0</v>
      </c>
      <c r="S121" s="6">
        <f t="shared" si="176"/>
        <v>0</v>
      </c>
      <c r="T121" s="6">
        <f t="shared" si="176"/>
        <v>0</v>
      </c>
      <c r="U121" s="6">
        <f t="shared" si="176"/>
        <v>0</v>
      </c>
      <c r="V121" s="6">
        <f t="shared" si="176"/>
        <v>0</v>
      </c>
      <c r="W121" s="6">
        <f t="shared" si="176"/>
        <v>0</v>
      </c>
      <c r="X121" s="6">
        <f t="shared" si="176"/>
        <v>0</v>
      </c>
      <c r="Y121" s="6">
        <f t="shared" si="176"/>
        <v>0</v>
      </c>
      <c r="Z121" s="6">
        <f t="shared" si="176"/>
        <v>0</v>
      </c>
      <c r="AA121" s="6">
        <f t="shared" si="176"/>
        <v>0</v>
      </c>
      <c r="AB121" s="6">
        <f t="shared" si="176"/>
        <v>0</v>
      </c>
      <c r="AC121" s="67"/>
      <c r="AD121" s="55"/>
    </row>
    <row r="122" spans="1:30" s="52" customFormat="1">
      <c r="A122" s="97" t="s">
        <v>241</v>
      </c>
      <c r="B122" s="18">
        <f>3916452.64*0</f>
        <v>0</v>
      </c>
      <c r="C122" s="160">
        <f t="shared" si="98"/>
        <v>0</v>
      </c>
      <c r="D122" s="40">
        <v>6.4699999999999994E-2</v>
      </c>
      <c r="E122" s="40">
        <v>2.58E-2</v>
      </c>
      <c r="F122" s="40">
        <v>6.88E-2</v>
      </c>
      <c r="G122" s="40"/>
      <c r="H122" s="40">
        <v>6.5699999999999995E-2</v>
      </c>
      <c r="I122" s="40"/>
      <c r="J122" s="40"/>
      <c r="K122" s="40"/>
      <c r="L122" s="40"/>
      <c r="M122" s="40">
        <v>0.1239</v>
      </c>
      <c r="N122" s="40">
        <v>0.1489</v>
      </c>
      <c r="O122" s="40"/>
      <c r="P122" s="40"/>
      <c r="Q122" s="40">
        <v>8.14E-2</v>
      </c>
      <c r="R122" s="40">
        <v>6.2100000000000002E-2</v>
      </c>
      <c r="S122" s="40">
        <v>8.2000000000000007E-3</v>
      </c>
      <c r="T122" s="40">
        <v>0.21560000000000001</v>
      </c>
      <c r="U122" s="40"/>
      <c r="V122" s="40"/>
      <c r="W122" s="40">
        <v>4.8899999999999999E-2</v>
      </c>
      <c r="X122" s="40">
        <v>8.1799999999999998E-2</v>
      </c>
      <c r="Y122" s="40">
        <v>3.3E-3</v>
      </c>
      <c r="Z122" s="40">
        <v>8.9999999999999998E-4</v>
      </c>
      <c r="AA122" s="40">
        <v>0</v>
      </c>
      <c r="AB122" s="40">
        <v>0</v>
      </c>
      <c r="AC122" s="67"/>
      <c r="AD122" s="55"/>
    </row>
    <row r="123" spans="1:30" s="52" customFormat="1">
      <c r="A123" s="96"/>
      <c r="B123" s="12"/>
      <c r="C123" s="160"/>
      <c r="D123" s="39">
        <f>$C122*D122</f>
        <v>0</v>
      </c>
      <c r="E123" s="39">
        <f t="shared" ref="E123" si="177">$C122*E122</f>
        <v>0</v>
      </c>
      <c r="F123" s="39">
        <f t="shared" ref="F123" si="178">$C122*F122</f>
        <v>0</v>
      </c>
      <c r="G123" s="39">
        <f t="shared" ref="G123:AB123" si="179">$C122*G122</f>
        <v>0</v>
      </c>
      <c r="H123" s="39">
        <f t="shared" si="179"/>
        <v>0</v>
      </c>
      <c r="I123" s="39">
        <f t="shared" si="179"/>
        <v>0</v>
      </c>
      <c r="J123" s="39">
        <f t="shared" si="179"/>
        <v>0</v>
      </c>
      <c r="K123" s="39">
        <f t="shared" si="179"/>
        <v>0</v>
      </c>
      <c r="L123" s="39">
        <f t="shared" si="179"/>
        <v>0</v>
      </c>
      <c r="M123" s="39">
        <f t="shared" si="179"/>
        <v>0</v>
      </c>
      <c r="N123" s="39">
        <f t="shared" si="179"/>
        <v>0</v>
      </c>
      <c r="O123" s="39">
        <f t="shared" si="179"/>
        <v>0</v>
      </c>
      <c r="P123" s="39">
        <f t="shared" si="179"/>
        <v>0</v>
      </c>
      <c r="Q123" s="39">
        <f t="shared" si="179"/>
        <v>0</v>
      </c>
      <c r="R123" s="39">
        <f t="shared" si="179"/>
        <v>0</v>
      </c>
      <c r="S123" s="39">
        <f t="shared" si="179"/>
        <v>0</v>
      </c>
      <c r="T123" s="39">
        <f t="shared" si="179"/>
        <v>0</v>
      </c>
      <c r="U123" s="39">
        <f t="shared" si="179"/>
        <v>0</v>
      </c>
      <c r="V123" s="39">
        <f t="shared" si="179"/>
        <v>0</v>
      </c>
      <c r="W123" s="39">
        <f t="shared" si="179"/>
        <v>0</v>
      </c>
      <c r="X123" s="39">
        <f t="shared" si="179"/>
        <v>0</v>
      </c>
      <c r="Y123" s="39">
        <f t="shared" si="179"/>
        <v>0</v>
      </c>
      <c r="Z123" s="39">
        <f t="shared" si="179"/>
        <v>0</v>
      </c>
      <c r="AA123" s="39">
        <f t="shared" si="179"/>
        <v>0</v>
      </c>
      <c r="AB123" s="39">
        <f t="shared" si="179"/>
        <v>0</v>
      </c>
      <c r="AC123" s="67"/>
      <c r="AD123" s="55"/>
    </row>
    <row r="124" spans="1:30" s="52" customFormat="1">
      <c r="A124" s="97" t="s">
        <v>321</v>
      </c>
      <c r="B124" s="18">
        <f>3916452.64*0.6886</f>
        <v>2696869.2879039999</v>
      </c>
      <c r="C124" s="160">
        <f t="shared" si="98"/>
        <v>224739.11</v>
      </c>
      <c r="D124" s="5"/>
      <c r="E124" s="5"/>
      <c r="F124" s="5">
        <v>8.6099999999999996E-2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1.72E-2</v>
      </c>
      <c r="U124" s="5">
        <v>0.89670000000000005</v>
      </c>
      <c r="V124" s="5"/>
      <c r="W124" s="5"/>
      <c r="X124" s="5"/>
      <c r="Y124" s="5"/>
      <c r="Z124" s="5"/>
      <c r="AA124" s="5"/>
      <c r="AB124" s="5"/>
      <c r="AC124" s="67"/>
      <c r="AD124" s="55"/>
    </row>
    <row r="125" spans="1:30" s="52" customFormat="1">
      <c r="A125" s="96"/>
      <c r="B125" s="12"/>
      <c r="C125" s="160"/>
      <c r="D125" s="6">
        <f t="shared" ref="D125" si="180">$C124*D124</f>
        <v>0</v>
      </c>
      <c r="E125" s="6">
        <f t="shared" ref="E125" si="181">$C124*E124</f>
        <v>0</v>
      </c>
      <c r="F125" s="6">
        <f t="shared" ref="F125:AB125" si="182">$C124*F124</f>
        <v>19350.037370999999</v>
      </c>
      <c r="G125" s="6">
        <f t="shared" si="182"/>
        <v>0</v>
      </c>
      <c r="H125" s="6">
        <f t="shared" si="182"/>
        <v>0</v>
      </c>
      <c r="I125" s="6">
        <f t="shared" si="182"/>
        <v>0</v>
      </c>
      <c r="J125" s="6">
        <f t="shared" si="182"/>
        <v>0</v>
      </c>
      <c r="K125" s="6">
        <f t="shared" si="182"/>
        <v>0</v>
      </c>
      <c r="L125" s="6">
        <f t="shared" si="182"/>
        <v>0</v>
      </c>
      <c r="M125" s="6">
        <f t="shared" si="182"/>
        <v>0</v>
      </c>
      <c r="N125" s="6">
        <f t="shared" si="182"/>
        <v>0</v>
      </c>
      <c r="O125" s="6">
        <f t="shared" si="182"/>
        <v>0</v>
      </c>
      <c r="P125" s="6">
        <f t="shared" si="182"/>
        <v>0</v>
      </c>
      <c r="Q125" s="6">
        <f t="shared" si="182"/>
        <v>0</v>
      </c>
      <c r="R125" s="6">
        <f t="shared" si="182"/>
        <v>0</v>
      </c>
      <c r="S125" s="6">
        <f t="shared" si="182"/>
        <v>0</v>
      </c>
      <c r="T125" s="6">
        <f t="shared" si="182"/>
        <v>3865.5126919999998</v>
      </c>
      <c r="U125" s="6">
        <f t="shared" si="182"/>
        <v>201523.55993700001</v>
      </c>
      <c r="V125" s="6">
        <f t="shared" si="182"/>
        <v>0</v>
      </c>
      <c r="W125" s="6">
        <f t="shared" si="182"/>
        <v>0</v>
      </c>
      <c r="X125" s="6">
        <f t="shared" si="182"/>
        <v>0</v>
      </c>
      <c r="Y125" s="6">
        <f t="shared" si="182"/>
        <v>0</v>
      </c>
      <c r="Z125" s="6">
        <f t="shared" si="182"/>
        <v>0</v>
      </c>
      <c r="AA125" s="6">
        <f t="shared" si="182"/>
        <v>0</v>
      </c>
      <c r="AB125" s="6">
        <f t="shared" si="182"/>
        <v>0</v>
      </c>
      <c r="AC125" s="67"/>
      <c r="AD125" s="55"/>
    </row>
    <row r="126" spans="1:30" s="52" customFormat="1">
      <c r="A126" s="97" t="s">
        <v>518</v>
      </c>
      <c r="B126" s="18">
        <f>3916452.64*0.3114</f>
        <v>1219583.352096</v>
      </c>
      <c r="C126" s="160">
        <f t="shared" si="98"/>
        <v>101631.95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1</v>
      </c>
      <c r="V126" s="5"/>
      <c r="W126" s="5"/>
      <c r="X126" s="5"/>
      <c r="Y126" s="5"/>
      <c r="Z126" s="5"/>
      <c r="AA126" s="5"/>
      <c r="AB126" s="5"/>
      <c r="AC126" s="67"/>
      <c r="AD126" s="55"/>
    </row>
    <row r="127" spans="1:30" s="52" customFormat="1">
      <c r="A127" s="96"/>
      <c r="B127" s="12"/>
      <c r="C127" s="160"/>
      <c r="D127" s="6">
        <f t="shared" ref="D127" si="183">$C126*D126</f>
        <v>0</v>
      </c>
      <c r="E127" s="6">
        <f t="shared" ref="E127" si="184">$C126*E126</f>
        <v>0</v>
      </c>
      <c r="F127" s="6">
        <f t="shared" ref="F127:AB127" si="185">$C126*F126</f>
        <v>0</v>
      </c>
      <c r="G127" s="6">
        <f t="shared" si="185"/>
        <v>0</v>
      </c>
      <c r="H127" s="6">
        <f t="shared" si="185"/>
        <v>0</v>
      </c>
      <c r="I127" s="6">
        <f t="shared" si="185"/>
        <v>0</v>
      </c>
      <c r="J127" s="6">
        <f t="shared" si="185"/>
        <v>0</v>
      </c>
      <c r="K127" s="6">
        <f t="shared" si="185"/>
        <v>0</v>
      </c>
      <c r="L127" s="6">
        <f t="shared" si="185"/>
        <v>0</v>
      </c>
      <c r="M127" s="6">
        <f t="shared" si="185"/>
        <v>0</v>
      </c>
      <c r="N127" s="6">
        <f t="shared" si="185"/>
        <v>0</v>
      </c>
      <c r="O127" s="6">
        <f t="shared" si="185"/>
        <v>0</v>
      </c>
      <c r="P127" s="6">
        <f t="shared" si="185"/>
        <v>0</v>
      </c>
      <c r="Q127" s="6">
        <f t="shared" si="185"/>
        <v>0</v>
      </c>
      <c r="R127" s="6">
        <f t="shared" si="185"/>
        <v>0</v>
      </c>
      <c r="S127" s="6">
        <f t="shared" si="185"/>
        <v>0</v>
      </c>
      <c r="T127" s="6">
        <f t="shared" si="185"/>
        <v>0</v>
      </c>
      <c r="U127" s="6">
        <f t="shared" si="185"/>
        <v>101631.95</v>
      </c>
      <c r="V127" s="6">
        <f t="shared" si="185"/>
        <v>0</v>
      </c>
      <c r="W127" s="6">
        <f t="shared" si="185"/>
        <v>0</v>
      </c>
      <c r="X127" s="6">
        <f t="shared" si="185"/>
        <v>0</v>
      </c>
      <c r="Y127" s="6">
        <f t="shared" si="185"/>
        <v>0</v>
      </c>
      <c r="Z127" s="6">
        <f t="shared" si="185"/>
        <v>0</v>
      </c>
      <c r="AA127" s="6">
        <f t="shared" si="185"/>
        <v>0</v>
      </c>
      <c r="AB127" s="6">
        <f t="shared" si="185"/>
        <v>0</v>
      </c>
      <c r="AC127" s="67"/>
      <c r="AD127" s="55"/>
    </row>
    <row r="128" spans="1:30" s="52" customFormat="1">
      <c r="A128" s="97" t="s">
        <v>242</v>
      </c>
      <c r="B128" s="18">
        <v>176942.41919410386</v>
      </c>
      <c r="C128" s="160">
        <f t="shared" si="98"/>
        <v>14745.2</v>
      </c>
      <c r="D128" s="38">
        <v>8.5800000000000001E-2</v>
      </c>
      <c r="E128" s="38"/>
      <c r="F128" s="38">
        <v>1.6899999999999998E-2</v>
      </c>
      <c r="G128" s="38"/>
      <c r="H128" s="38"/>
      <c r="I128" s="38"/>
      <c r="J128" s="38"/>
      <c r="K128" s="38"/>
      <c r="L128" s="38"/>
      <c r="M128" s="38">
        <v>0.12239999999999999</v>
      </c>
      <c r="N128" s="38"/>
      <c r="O128" s="38"/>
      <c r="P128" s="38"/>
      <c r="Q128" s="38">
        <v>0.18160000000000001</v>
      </c>
      <c r="R128" s="38">
        <v>1.55E-2</v>
      </c>
      <c r="S128" s="38">
        <v>1.77E-2</v>
      </c>
      <c r="T128" s="38">
        <v>0.21779999999999999</v>
      </c>
      <c r="U128" s="38"/>
      <c r="V128" s="38"/>
      <c r="W128" s="38">
        <v>6.4000000000000001E-2</v>
      </c>
      <c r="X128" s="38">
        <v>0.26129999999999998</v>
      </c>
      <c r="Y128" s="38">
        <v>9.7000000000000003E-3</v>
      </c>
      <c r="Z128" s="40">
        <v>7.3000000000000001E-3</v>
      </c>
      <c r="AA128" s="40">
        <v>0</v>
      </c>
      <c r="AB128" s="40">
        <v>0</v>
      </c>
      <c r="AC128" s="67"/>
      <c r="AD128" s="55"/>
    </row>
    <row r="129" spans="1:30" s="52" customFormat="1">
      <c r="A129" s="96"/>
      <c r="B129" s="12"/>
      <c r="C129" s="160"/>
      <c r="D129" s="39">
        <f t="shared" ref="D129" si="186">$C128*D128</f>
        <v>1265.13816</v>
      </c>
      <c r="E129" s="39">
        <f t="shared" ref="E129" si="187">$C128*E128</f>
        <v>0</v>
      </c>
      <c r="F129" s="39">
        <f t="shared" ref="F129:AB129" si="188">$C128*F128</f>
        <v>249.19387999999998</v>
      </c>
      <c r="G129" s="39">
        <f t="shared" si="188"/>
        <v>0</v>
      </c>
      <c r="H129" s="39">
        <f t="shared" si="188"/>
        <v>0</v>
      </c>
      <c r="I129" s="39">
        <f t="shared" si="188"/>
        <v>0</v>
      </c>
      <c r="J129" s="39">
        <f t="shared" si="188"/>
        <v>0</v>
      </c>
      <c r="K129" s="39">
        <f t="shared" si="188"/>
        <v>0</v>
      </c>
      <c r="L129" s="39">
        <f t="shared" si="188"/>
        <v>0</v>
      </c>
      <c r="M129" s="39">
        <f t="shared" si="188"/>
        <v>1804.8124800000001</v>
      </c>
      <c r="N129" s="39">
        <f t="shared" si="188"/>
        <v>0</v>
      </c>
      <c r="O129" s="39">
        <f t="shared" si="188"/>
        <v>0</v>
      </c>
      <c r="P129" s="39">
        <f t="shared" si="188"/>
        <v>0</v>
      </c>
      <c r="Q129" s="39">
        <f t="shared" si="188"/>
        <v>2677.7283200000002</v>
      </c>
      <c r="R129" s="39">
        <f t="shared" si="188"/>
        <v>228.5506</v>
      </c>
      <c r="S129" s="39">
        <f t="shared" si="188"/>
        <v>260.99004000000002</v>
      </c>
      <c r="T129" s="39">
        <f t="shared" si="188"/>
        <v>3211.5045599999999</v>
      </c>
      <c r="U129" s="39">
        <f t="shared" si="188"/>
        <v>0</v>
      </c>
      <c r="V129" s="39">
        <f t="shared" si="188"/>
        <v>0</v>
      </c>
      <c r="W129" s="39">
        <f t="shared" si="188"/>
        <v>943.69280000000003</v>
      </c>
      <c r="X129" s="39">
        <f t="shared" si="188"/>
        <v>3852.92076</v>
      </c>
      <c r="Y129" s="39">
        <f t="shared" si="188"/>
        <v>143.02844000000002</v>
      </c>
      <c r="Z129" s="39">
        <f t="shared" si="188"/>
        <v>107.63996</v>
      </c>
      <c r="AA129" s="39">
        <f t="shared" si="188"/>
        <v>0</v>
      </c>
      <c r="AB129" s="39">
        <f t="shared" si="188"/>
        <v>0</v>
      </c>
      <c r="AC129" s="67"/>
      <c r="AD129" s="55"/>
    </row>
    <row r="130" spans="1:30" s="52" customFormat="1">
      <c r="A130" s="97" t="s">
        <v>243</v>
      </c>
      <c r="B130" s="18">
        <v>916036.74157051311</v>
      </c>
      <c r="C130" s="160">
        <f t="shared" si="98"/>
        <v>76336.399999999994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/>
      <c r="AA130" s="5"/>
      <c r="AB130" s="5"/>
      <c r="AC130" s="67"/>
      <c r="AD130" s="55"/>
    </row>
    <row r="131" spans="1:30" s="52" customFormat="1">
      <c r="A131" s="96"/>
      <c r="B131" s="12"/>
      <c r="C131" s="160"/>
      <c r="D131" s="6">
        <f t="shared" ref="D131" si="189">$C130*D130</f>
        <v>0</v>
      </c>
      <c r="E131" s="6">
        <f t="shared" ref="E131" si="190">$C130*E130</f>
        <v>0</v>
      </c>
      <c r="F131" s="6">
        <f t="shared" ref="F131:AB131" si="191">$C130*F130</f>
        <v>0</v>
      </c>
      <c r="G131" s="6">
        <f t="shared" si="191"/>
        <v>0</v>
      </c>
      <c r="H131" s="6">
        <f t="shared" si="191"/>
        <v>0</v>
      </c>
      <c r="I131" s="6">
        <f t="shared" si="191"/>
        <v>0</v>
      </c>
      <c r="J131" s="6">
        <f t="shared" si="191"/>
        <v>0</v>
      </c>
      <c r="K131" s="6">
        <f t="shared" si="191"/>
        <v>0</v>
      </c>
      <c r="L131" s="6">
        <f t="shared" si="191"/>
        <v>0</v>
      </c>
      <c r="M131" s="6">
        <f t="shared" si="191"/>
        <v>0</v>
      </c>
      <c r="N131" s="6">
        <f t="shared" si="191"/>
        <v>0</v>
      </c>
      <c r="O131" s="6">
        <f t="shared" si="191"/>
        <v>0</v>
      </c>
      <c r="P131" s="6">
        <f t="shared" si="191"/>
        <v>0</v>
      </c>
      <c r="Q131" s="6">
        <f t="shared" si="191"/>
        <v>0</v>
      </c>
      <c r="R131" s="6">
        <f t="shared" si="191"/>
        <v>0</v>
      </c>
      <c r="S131" s="6">
        <f t="shared" si="191"/>
        <v>0</v>
      </c>
      <c r="T131" s="6">
        <f t="shared" si="191"/>
        <v>0</v>
      </c>
      <c r="U131" s="6">
        <f t="shared" si="191"/>
        <v>76336.399999999994</v>
      </c>
      <c r="V131" s="6">
        <f t="shared" si="191"/>
        <v>0</v>
      </c>
      <c r="W131" s="6">
        <f t="shared" si="191"/>
        <v>0</v>
      </c>
      <c r="X131" s="6">
        <f t="shared" si="191"/>
        <v>0</v>
      </c>
      <c r="Y131" s="6">
        <f t="shared" si="191"/>
        <v>0</v>
      </c>
      <c r="Z131" s="6">
        <f t="shared" si="191"/>
        <v>0</v>
      </c>
      <c r="AA131" s="6">
        <f t="shared" si="191"/>
        <v>0</v>
      </c>
      <c r="AB131" s="6">
        <f t="shared" si="191"/>
        <v>0</v>
      </c>
      <c r="AC131" s="67"/>
      <c r="AD131" s="55"/>
    </row>
    <row r="132" spans="1:30" s="52" customFormat="1">
      <c r="A132" s="97" t="s">
        <v>245</v>
      </c>
      <c r="B132" s="18">
        <v>2181240.5835823384</v>
      </c>
      <c r="C132" s="160">
        <f t="shared" si="98"/>
        <v>181770.05</v>
      </c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7"/>
      <c r="AD132" s="55"/>
    </row>
    <row r="133" spans="1:30" s="52" customFormat="1">
      <c r="A133" s="96"/>
      <c r="B133" s="12"/>
      <c r="C133" s="160"/>
      <c r="D133" s="6">
        <f t="shared" ref="D133" si="192">$C132*D132</f>
        <v>0</v>
      </c>
      <c r="E133" s="6">
        <f t="shared" ref="E133" si="193">$C132*E132</f>
        <v>0</v>
      </c>
      <c r="F133" s="6">
        <f t="shared" ref="F133:AB133" si="194">$C132*F132</f>
        <v>181770.05</v>
      </c>
      <c r="G133" s="6">
        <f t="shared" si="194"/>
        <v>0</v>
      </c>
      <c r="H133" s="6">
        <f t="shared" si="194"/>
        <v>0</v>
      </c>
      <c r="I133" s="6">
        <f t="shared" si="194"/>
        <v>0</v>
      </c>
      <c r="J133" s="6">
        <f t="shared" si="194"/>
        <v>0</v>
      </c>
      <c r="K133" s="6">
        <f t="shared" si="194"/>
        <v>0</v>
      </c>
      <c r="L133" s="6">
        <f t="shared" si="194"/>
        <v>0</v>
      </c>
      <c r="M133" s="6">
        <f t="shared" si="194"/>
        <v>0</v>
      </c>
      <c r="N133" s="6">
        <f t="shared" si="194"/>
        <v>0</v>
      </c>
      <c r="O133" s="6">
        <f t="shared" si="194"/>
        <v>0</v>
      </c>
      <c r="P133" s="6">
        <f t="shared" si="194"/>
        <v>0</v>
      </c>
      <c r="Q133" s="6">
        <f t="shared" si="194"/>
        <v>0</v>
      </c>
      <c r="R133" s="6">
        <f t="shared" si="194"/>
        <v>0</v>
      </c>
      <c r="S133" s="6">
        <f t="shared" si="194"/>
        <v>0</v>
      </c>
      <c r="T133" s="6">
        <f t="shared" si="194"/>
        <v>0</v>
      </c>
      <c r="U133" s="6">
        <f t="shared" si="194"/>
        <v>0</v>
      </c>
      <c r="V133" s="6">
        <f t="shared" si="194"/>
        <v>0</v>
      </c>
      <c r="W133" s="6">
        <f t="shared" si="194"/>
        <v>0</v>
      </c>
      <c r="X133" s="6">
        <f t="shared" si="194"/>
        <v>0</v>
      </c>
      <c r="Y133" s="6">
        <f t="shared" si="194"/>
        <v>0</v>
      </c>
      <c r="Z133" s="6">
        <f t="shared" si="194"/>
        <v>0</v>
      </c>
      <c r="AA133" s="6">
        <f t="shared" si="194"/>
        <v>0</v>
      </c>
      <c r="AB133" s="6">
        <f t="shared" si="194"/>
        <v>0</v>
      </c>
      <c r="AC133" s="67"/>
      <c r="AD133" s="55"/>
    </row>
    <row r="134" spans="1:30" s="52" customFormat="1">
      <c r="A134" s="97" t="s">
        <v>246</v>
      </c>
      <c r="B134" s="18">
        <v>3596663.3660494001</v>
      </c>
      <c r="C134" s="160">
        <f t="shared" si="98"/>
        <v>299721.95</v>
      </c>
      <c r="D134" s="5"/>
      <c r="E134" s="5"/>
      <c r="F134" s="5">
        <v>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7"/>
      <c r="AD134" s="55"/>
    </row>
    <row r="135" spans="1:30" s="52" customFormat="1">
      <c r="A135" s="96"/>
      <c r="B135" s="12"/>
      <c r="C135" s="160"/>
      <c r="D135" s="6">
        <f t="shared" ref="D135" si="195">$C134*D134</f>
        <v>0</v>
      </c>
      <c r="E135" s="6">
        <f t="shared" ref="E135" si="196">$C134*E134</f>
        <v>0</v>
      </c>
      <c r="F135" s="6">
        <f t="shared" ref="F135:AB135" si="197">$C134*F134</f>
        <v>299721.95</v>
      </c>
      <c r="G135" s="6">
        <f t="shared" si="197"/>
        <v>0</v>
      </c>
      <c r="H135" s="6">
        <f t="shared" si="197"/>
        <v>0</v>
      </c>
      <c r="I135" s="6">
        <f t="shared" si="197"/>
        <v>0</v>
      </c>
      <c r="J135" s="6">
        <f t="shared" si="197"/>
        <v>0</v>
      </c>
      <c r="K135" s="6">
        <f t="shared" si="197"/>
        <v>0</v>
      </c>
      <c r="L135" s="6">
        <f t="shared" si="197"/>
        <v>0</v>
      </c>
      <c r="M135" s="6">
        <f t="shared" si="197"/>
        <v>0</v>
      </c>
      <c r="N135" s="6">
        <f t="shared" si="197"/>
        <v>0</v>
      </c>
      <c r="O135" s="6">
        <f t="shared" si="197"/>
        <v>0</v>
      </c>
      <c r="P135" s="6">
        <f t="shared" si="197"/>
        <v>0</v>
      </c>
      <c r="Q135" s="6">
        <f t="shared" si="197"/>
        <v>0</v>
      </c>
      <c r="R135" s="6">
        <f t="shared" si="197"/>
        <v>0</v>
      </c>
      <c r="S135" s="6">
        <f t="shared" si="197"/>
        <v>0</v>
      </c>
      <c r="T135" s="6">
        <f t="shared" si="197"/>
        <v>0</v>
      </c>
      <c r="U135" s="6">
        <f t="shared" si="197"/>
        <v>0</v>
      </c>
      <c r="V135" s="6">
        <f t="shared" si="197"/>
        <v>0</v>
      </c>
      <c r="W135" s="6">
        <f t="shared" si="197"/>
        <v>0</v>
      </c>
      <c r="X135" s="6">
        <f t="shared" si="197"/>
        <v>0</v>
      </c>
      <c r="Y135" s="6">
        <f t="shared" si="197"/>
        <v>0</v>
      </c>
      <c r="Z135" s="6">
        <f t="shared" si="197"/>
        <v>0</v>
      </c>
      <c r="AA135" s="6">
        <f t="shared" si="197"/>
        <v>0</v>
      </c>
      <c r="AB135" s="6">
        <f t="shared" si="197"/>
        <v>0</v>
      </c>
      <c r="AC135" s="67"/>
      <c r="AD135" s="55"/>
    </row>
    <row r="136" spans="1:30" s="52" customFormat="1">
      <c r="A136" s="97" t="s">
        <v>247</v>
      </c>
      <c r="B136" s="18">
        <v>207853.82512461077</v>
      </c>
      <c r="C136" s="160">
        <f t="shared" si="98"/>
        <v>17321.150000000001</v>
      </c>
      <c r="D136" s="5"/>
      <c r="E136" s="5"/>
      <c r="F136" s="5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7"/>
      <c r="AD136" s="55"/>
    </row>
    <row r="137" spans="1:30" s="52" customFormat="1">
      <c r="A137" s="96"/>
      <c r="B137" s="12"/>
      <c r="C137" s="160"/>
      <c r="D137" s="6">
        <f t="shared" ref="D137" si="198">$C136*D136</f>
        <v>0</v>
      </c>
      <c r="E137" s="6">
        <f t="shared" ref="E137" si="199">$C136*E136</f>
        <v>0</v>
      </c>
      <c r="F137" s="6">
        <f t="shared" ref="F137:AB137" si="200">$C136*F136</f>
        <v>17321.150000000001</v>
      </c>
      <c r="G137" s="6">
        <f t="shared" si="200"/>
        <v>0</v>
      </c>
      <c r="H137" s="6">
        <f t="shared" si="200"/>
        <v>0</v>
      </c>
      <c r="I137" s="6">
        <f t="shared" si="200"/>
        <v>0</v>
      </c>
      <c r="J137" s="6">
        <f t="shared" si="200"/>
        <v>0</v>
      </c>
      <c r="K137" s="6">
        <f t="shared" si="200"/>
        <v>0</v>
      </c>
      <c r="L137" s="6">
        <f t="shared" si="200"/>
        <v>0</v>
      </c>
      <c r="M137" s="6">
        <f t="shared" si="200"/>
        <v>0</v>
      </c>
      <c r="N137" s="6">
        <f t="shared" si="200"/>
        <v>0</v>
      </c>
      <c r="O137" s="6">
        <f t="shared" si="200"/>
        <v>0</v>
      </c>
      <c r="P137" s="6">
        <f t="shared" si="200"/>
        <v>0</v>
      </c>
      <c r="Q137" s="6">
        <f t="shared" si="200"/>
        <v>0</v>
      </c>
      <c r="R137" s="6">
        <f t="shared" si="200"/>
        <v>0</v>
      </c>
      <c r="S137" s="6">
        <f t="shared" si="200"/>
        <v>0</v>
      </c>
      <c r="T137" s="6">
        <f t="shared" si="200"/>
        <v>0</v>
      </c>
      <c r="U137" s="6">
        <f t="shared" si="200"/>
        <v>0</v>
      </c>
      <c r="V137" s="6">
        <f t="shared" si="200"/>
        <v>0</v>
      </c>
      <c r="W137" s="6">
        <f t="shared" si="200"/>
        <v>0</v>
      </c>
      <c r="X137" s="6">
        <f t="shared" si="200"/>
        <v>0</v>
      </c>
      <c r="Y137" s="6">
        <f t="shared" si="200"/>
        <v>0</v>
      </c>
      <c r="Z137" s="6">
        <f t="shared" si="200"/>
        <v>0</v>
      </c>
      <c r="AA137" s="6">
        <f t="shared" si="200"/>
        <v>0</v>
      </c>
      <c r="AB137" s="6">
        <f t="shared" si="200"/>
        <v>0</v>
      </c>
      <c r="AC137" s="67"/>
      <c r="AD137" s="55"/>
    </row>
    <row r="138" spans="1:30" s="52" customFormat="1">
      <c r="A138" s="97" t="s">
        <v>248</v>
      </c>
      <c r="B138" s="18">
        <v>112096.87680932906</v>
      </c>
      <c r="C138" s="160">
        <f t="shared" ref="C138:C160" si="201">ROUND(B138/12,2)</f>
        <v>9341.41</v>
      </c>
      <c r="D138" s="5"/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7"/>
      <c r="AD138" s="55"/>
    </row>
    <row r="139" spans="1:30" s="52" customFormat="1">
      <c r="A139" s="96"/>
      <c r="B139" s="12"/>
      <c r="C139" s="160"/>
      <c r="D139" s="6">
        <f t="shared" ref="D139" si="202">$C138*D138</f>
        <v>0</v>
      </c>
      <c r="E139" s="6">
        <f t="shared" ref="E139" si="203">$C138*E138</f>
        <v>0</v>
      </c>
      <c r="F139" s="6">
        <f t="shared" ref="F139:AB139" si="204">$C138*F138</f>
        <v>9341.41</v>
      </c>
      <c r="G139" s="6">
        <f t="shared" si="204"/>
        <v>0</v>
      </c>
      <c r="H139" s="6">
        <f t="shared" si="204"/>
        <v>0</v>
      </c>
      <c r="I139" s="6">
        <f t="shared" si="204"/>
        <v>0</v>
      </c>
      <c r="J139" s="6">
        <f t="shared" si="204"/>
        <v>0</v>
      </c>
      <c r="K139" s="6">
        <f t="shared" si="204"/>
        <v>0</v>
      </c>
      <c r="L139" s="6">
        <f t="shared" si="204"/>
        <v>0</v>
      </c>
      <c r="M139" s="6">
        <f t="shared" si="204"/>
        <v>0</v>
      </c>
      <c r="N139" s="6">
        <f t="shared" si="204"/>
        <v>0</v>
      </c>
      <c r="O139" s="6">
        <f t="shared" si="204"/>
        <v>0</v>
      </c>
      <c r="P139" s="6">
        <f t="shared" si="204"/>
        <v>0</v>
      </c>
      <c r="Q139" s="6">
        <f t="shared" si="204"/>
        <v>0</v>
      </c>
      <c r="R139" s="6">
        <f t="shared" si="204"/>
        <v>0</v>
      </c>
      <c r="S139" s="6">
        <f t="shared" si="204"/>
        <v>0</v>
      </c>
      <c r="T139" s="6">
        <f t="shared" si="204"/>
        <v>0</v>
      </c>
      <c r="U139" s="6">
        <f t="shared" si="204"/>
        <v>0</v>
      </c>
      <c r="V139" s="6">
        <f t="shared" si="204"/>
        <v>0</v>
      </c>
      <c r="W139" s="6">
        <f t="shared" si="204"/>
        <v>0</v>
      </c>
      <c r="X139" s="6">
        <f t="shared" si="204"/>
        <v>0</v>
      </c>
      <c r="Y139" s="6">
        <f t="shared" si="204"/>
        <v>0</v>
      </c>
      <c r="Z139" s="6">
        <f t="shared" si="204"/>
        <v>0</v>
      </c>
      <c r="AA139" s="6">
        <f t="shared" si="204"/>
        <v>0</v>
      </c>
      <c r="AB139" s="6">
        <f t="shared" si="204"/>
        <v>0</v>
      </c>
      <c r="AC139" s="67"/>
      <c r="AD139" s="55"/>
    </row>
    <row r="140" spans="1:30" s="52" customFormat="1">
      <c r="A140" s="97" t="s">
        <v>282</v>
      </c>
      <c r="B140" s="18">
        <v>8615635.0560153667</v>
      </c>
      <c r="C140" s="160">
        <f t="shared" si="201"/>
        <v>717969.59</v>
      </c>
      <c r="D140" s="5"/>
      <c r="E140" s="5"/>
      <c r="F140" s="5">
        <v>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7"/>
      <c r="AD140" s="55"/>
    </row>
    <row r="141" spans="1:30" s="52" customFormat="1">
      <c r="A141" s="96"/>
      <c r="B141" s="12"/>
      <c r="C141" s="160"/>
      <c r="D141" s="6">
        <f t="shared" ref="D141" si="205">$C140*D140</f>
        <v>0</v>
      </c>
      <c r="E141" s="6">
        <f t="shared" ref="E141" si="206">$C140*E140</f>
        <v>0</v>
      </c>
      <c r="F141" s="6">
        <f t="shared" ref="F141:AB141" si="207">$C140*F140</f>
        <v>717969.59</v>
      </c>
      <c r="G141" s="6">
        <f t="shared" si="207"/>
        <v>0</v>
      </c>
      <c r="H141" s="6">
        <f t="shared" si="207"/>
        <v>0</v>
      </c>
      <c r="I141" s="6">
        <f t="shared" si="207"/>
        <v>0</v>
      </c>
      <c r="J141" s="6">
        <f t="shared" si="207"/>
        <v>0</v>
      </c>
      <c r="K141" s="6">
        <f t="shared" si="207"/>
        <v>0</v>
      </c>
      <c r="L141" s="6">
        <f t="shared" si="207"/>
        <v>0</v>
      </c>
      <c r="M141" s="6">
        <f t="shared" si="207"/>
        <v>0</v>
      </c>
      <c r="N141" s="6">
        <f t="shared" si="207"/>
        <v>0</v>
      </c>
      <c r="O141" s="6">
        <f t="shared" si="207"/>
        <v>0</v>
      </c>
      <c r="P141" s="6">
        <f t="shared" si="207"/>
        <v>0</v>
      </c>
      <c r="Q141" s="6">
        <f t="shared" si="207"/>
        <v>0</v>
      </c>
      <c r="R141" s="6">
        <f t="shared" si="207"/>
        <v>0</v>
      </c>
      <c r="S141" s="6">
        <f t="shared" si="207"/>
        <v>0</v>
      </c>
      <c r="T141" s="6">
        <f t="shared" si="207"/>
        <v>0</v>
      </c>
      <c r="U141" s="6">
        <f t="shared" si="207"/>
        <v>0</v>
      </c>
      <c r="V141" s="6">
        <f t="shared" si="207"/>
        <v>0</v>
      </c>
      <c r="W141" s="6">
        <f t="shared" si="207"/>
        <v>0</v>
      </c>
      <c r="X141" s="6">
        <f t="shared" si="207"/>
        <v>0</v>
      </c>
      <c r="Y141" s="6">
        <f t="shared" si="207"/>
        <v>0</v>
      </c>
      <c r="Z141" s="6">
        <f t="shared" si="207"/>
        <v>0</v>
      </c>
      <c r="AA141" s="6">
        <f t="shared" si="207"/>
        <v>0</v>
      </c>
      <c r="AB141" s="6">
        <f t="shared" si="207"/>
        <v>0</v>
      </c>
      <c r="AC141" s="67"/>
      <c r="AD141" s="55"/>
    </row>
    <row r="142" spans="1:30" s="52" customFormat="1">
      <c r="A142" s="97" t="s">
        <v>286</v>
      </c>
      <c r="B142" s="18">
        <v>5268741.9908592477</v>
      </c>
      <c r="C142" s="160">
        <f t="shared" si="201"/>
        <v>439061.83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>
        <v>1</v>
      </c>
      <c r="V142" s="5"/>
      <c r="W142" s="5"/>
      <c r="X142" s="5"/>
      <c r="Y142" s="5"/>
      <c r="Z142" s="5"/>
      <c r="AA142" s="5"/>
      <c r="AB142" s="5"/>
      <c r="AC142" s="67"/>
      <c r="AD142" s="55"/>
    </row>
    <row r="143" spans="1:30" s="52" customFormat="1">
      <c r="A143" s="96"/>
      <c r="B143" s="12"/>
      <c r="C143" s="160"/>
      <c r="D143" s="6">
        <f t="shared" ref="D143" si="208">$C142*D142</f>
        <v>0</v>
      </c>
      <c r="E143" s="6">
        <f t="shared" ref="E143" si="209">$C142*E142</f>
        <v>0</v>
      </c>
      <c r="F143" s="6">
        <f t="shared" ref="F143:AB143" si="210">$C142*F142</f>
        <v>0</v>
      </c>
      <c r="G143" s="6">
        <f t="shared" si="210"/>
        <v>0</v>
      </c>
      <c r="H143" s="6">
        <f t="shared" si="210"/>
        <v>0</v>
      </c>
      <c r="I143" s="6">
        <f t="shared" si="210"/>
        <v>0</v>
      </c>
      <c r="J143" s="6">
        <f t="shared" si="210"/>
        <v>0</v>
      </c>
      <c r="K143" s="6">
        <f t="shared" si="210"/>
        <v>0</v>
      </c>
      <c r="L143" s="6">
        <f t="shared" si="210"/>
        <v>0</v>
      </c>
      <c r="M143" s="6">
        <f t="shared" si="210"/>
        <v>0</v>
      </c>
      <c r="N143" s="6">
        <f t="shared" si="210"/>
        <v>0</v>
      </c>
      <c r="O143" s="6">
        <f t="shared" si="210"/>
        <v>0</v>
      </c>
      <c r="P143" s="6">
        <f t="shared" si="210"/>
        <v>0</v>
      </c>
      <c r="Q143" s="6">
        <f t="shared" si="210"/>
        <v>0</v>
      </c>
      <c r="R143" s="6">
        <f t="shared" si="210"/>
        <v>0</v>
      </c>
      <c r="S143" s="6">
        <f t="shared" si="210"/>
        <v>0</v>
      </c>
      <c r="T143" s="6">
        <f t="shared" si="210"/>
        <v>0</v>
      </c>
      <c r="U143" s="6">
        <f t="shared" si="210"/>
        <v>439061.83</v>
      </c>
      <c r="V143" s="6">
        <f t="shared" si="210"/>
        <v>0</v>
      </c>
      <c r="W143" s="6">
        <f t="shared" si="210"/>
        <v>0</v>
      </c>
      <c r="X143" s="6">
        <f t="shared" si="210"/>
        <v>0</v>
      </c>
      <c r="Y143" s="6">
        <f t="shared" si="210"/>
        <v>0</v>
      </c>
      <c r="Z143" s="6">
        <f t="shared" si="210"/>
        <v>0</v>
      </c>
      <c r="AA143" s="6">
        <f t="shared" si="210"/>
        <v>0</v>
      </c>
      <c r="AB143" s="6">
        <f t="shared" si="210"/>
        <v>0</v>
      </c>
      <c r="AC143" s="67"/>
      <c r="AD143" s="55"/>
    </row>
    <row r="144" spans="1:30" s="52" customFormat="1">
      <c r="A144" s="97" t="s">
        <v>283</v>
      </c>
      <c r="B144" s="18">
        <v>5685742.8669395801</v>
      </c>
      <c r="C144" s="160">
        <f t="shared" si="201"/>
        <v>473811.91</v>
      </c>
      <c r="D144" s="5"/>
      <c r="E144" s="5"/>
      <c r="F144" s="5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7"/>
      <c r="AD144" s="55"/>
    </row>
    <row r="145" spans="1:30" s="52" customFormat="1">
      <c r="A145" s="96"/>
      <c r="B145" s="12"/>
      <c r="C145" s="160"/>
      <c r="D145" s="6">
        <f t="shared" ref="D145" si="211">$C144*D144</f>
        <v>0</v>
      </c>
      <c r="E145" s="6">
        <f t="shared" ref="E145" si="212">$C144*E144</f>
        <v>0</v>
      </c>
      <c r="F145" s="6">
        <f t="shared" ref="F145:AB145" si="213">$C144*F144</f>
        <v>473811.91</v>
      </c>
      <c r="G145" s="6">
        <f t="shared" si="213"/>
        <v>0</v>
      </c>
      <c r="H145" s="6">
        <f t="shared" si="213"/>
        <v>0</v>
      </c>
      <c r="I145" s="6">
        <f t="shared" si="213"/>
        <v>0</v>
      </c>
      <c r="J145" s="6">
        <f t="shared" si="213"/>
        <v>0</v>
      </c>
      <c r="K145" s="6">
        <f t="shared" si="213"/>
        <v>0</v>
      </c>
      <c r="L145" s="6">
        <f t="shared" si="213"/>
        <v>0</v>
      </c>
      <c r="M145" s="6">
        <f t="shared" si="213"/>
        <v>0</v>
      </c>
      <c r="N145" s="6">
        <f t="shared" si="213"/>
        <v>0</v>
      </c>
      <c r="O145" s="6">
        <f t="shared" si="213"/>
        <v>0</v>
      </c>
      <c r="P145" s="6">
        <f t="shared" si="213"/>
        <v>0</v>
      </c>
      <c r="Q145" s="6">
        <f t="shared" si="213"/>
        <v>0</v>
      </c>
      <c r="R145" s="6">
        <f t="shared" si="213"/>
        <v>0</v>
      </c>
      <c r="S145" s="6">
        <f t="shared" si="213"/>
        <v>0</v>
      </c>
      <c r="T145" s="6">
        <f t="shared" si="213"/>
        <v>0</v>
      </c>
      <c r="U145" s="6">
        <f t="shared" si="213"/>
        <v>0</v>
      </c>
      <c r="V145" s="6">
        <f t="shared" si="213"/>
        <v>0</v>
      </c>
      <c r="W145" s="6">
        <f t="shared" si="213"/>
        <v>0</v>
      </c>
      <c r="X145" s="6">
        <f t="shared" si="213"/>
        <v>0</v>
      </c>
      <c r="Y145" s="6">
        <f t="shared" si="213"/>
        <v>0</v>
      </c>
      <c r="Z145" s="6">
        <f t="shared" si="213"/>
        <v>0</v>
      </c>
      <c r="AA145" s="6">
        <f t="shared" si="213"/>
        <v>0</v>
      </c>
      <c r="AB145" s="6">
        <f t="shared" si="213"/>
        <v>0</v>
      </c>
      <c r="AC145" s="67"/>
      <c r="AD145" s="55"/>
    </row>
    <row r="146" spans="1:30" s="52" customFormat="1">
      <c r="A146" s="97" t="s">
        <v>284</v>
      </c>
      <c r="B146" s="18">
        <v>13543711.522232419</v>
      </c>
      <c r="C146" s="160">
        <f t="shared" si="201"/>
        <v>1128642.6299999999</v>
      </c>
      <c r="D146" s="5"/>
      <c r="E146" s="5"/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7"/>
      <c r="AD146" s="55"/>
    </row>
    <row r="147" spans="1:30" s="52" customFormat="1">
      <c r="A147" s="96"/>
      <c r="B147" s="12"/>
      <c r="C147" s="160"/>
      <c r="D147" s="6">
        <f t="shared" ref="D147" si="214">$C146*D146</f>
        <v>0</v>
      </c>
      <c r="E147" s="6">
        <f t="shared" ref="E147" si="215">$C146*E146</f>
        <v>0</v>
      </c>
      <c r="F147" s="6">
        <f t="shared" ref="F147:AB147" si="216">$C146*F146</f>
        <v>1128642.6299999999</v>
      </c>
      <c r="G147" s="6">
        <f t="shared" si="216"/>
        <v>0</v>
      </c>
      <c r="H147" s="6">
        <f t="shared" si="216"/>
        <v>0</v>
      </c>
      <c r="I147" s="6">
        <f t="shared" si="216"/>
        <v>0</v>
      </c>
      <c r="J147" s="6">
        <f t="shared" si="216"/>
        <v>0</v>
      </c>
      <c r="K147" s="6">
        <f t="shared" si="216"/>
        <v>0</v>
      </c>
      <c r="L147" s="6">
        <f t="shared" si="216"/>
        <v>0</v>
      </c>
      <c r="M147" s="6">
        <f t="shared" si="216"/>
        <v>0</v>
      </c>
      <c r="N147" s="6">
        <f t="shared" si="216"/>
        <v>0</v>
      </c>
      <c r="O147" s="6">
        <f t="shared" si="216"/>
        <v>0</v>
      </c>
      <c r="P147" s="6">
        <f t="shared" si="216"/>
        <v>0</v>
      </c>
      <c r="Q147" s="6">
        <f t="shared" si="216"/>
        <v>0</v>
      </c>
      <c r="R147" s="6">
        <f t="shared" si="216"/>
        <v>0</v>
      </c>
      <c r="S147" s="6">
        <f t="shared" si="216"/>
        <v>0</v>
      </c>
      <c r="T147" s="6">
        <f t="shared" si="216"/>
        <v>0</v>
      </c>
      <c r="U147" s="6">
        <f t="shared" si="216"/>
        <v>0</v>
      </c>
      <c r="V147" s="6">
        <f t="shared" si="216"/>
        <v>0</v>
      </c>
      <c r="W147" s="6">
        <f t="shared" si="216"/>
        <v>0</v>
      </c>
      <c r="X147" s="6">
        <f t="shared" si="216"/>
        <v>0</v>
      </c>
      <c r="Y147" s="6">
        <f t="shared" si="216"/>
        <v>0</v>
      </c>
      <c r="Z147" s="6">
        <f t="shared" si="216"/>
        <v>0</v>
      </c>
      <c r="AA147" s="6">
        <f t="shared" si="216"/>
        <v>0</v>
      </c>
      <c r="AB147" s="6">
        <f t="shared" si="216"/>
        <v>0</v>
      </c>
      <c r="AC147" s="67"/>
      <c r="AD147" s="55"/>
    </row>
    <row r="148" spans="1:30" s="52" customFormat="1">
      <c r="A148" s="97" t="s">
        <v>285</v>
      </c>
      <c r="B148" s="18">
        <v>4501773.5719150985</v>
      </c>
      <c r="C148" s="160">
        <f t="shared" si="201"/>
        <v>375147.8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>
        <v>1</v>
      </c>
      <c r="V148" s="5"/>
      <c r="W148" s="5"/>
      <c r="X148" s="5"/>
      <c r="Y148" s="5"/>
      <c r="Z148" s="5"/>
      <c r="AA148" s="5"/>
      <c r="AB148" s="5"/>
      <c r="AC148" s="67"/>
      <c r="AD148" s="55"/>
    </row>
    <row r="149" spans="1:30" s="52" customFormat="1">
      <c r="A149" s="96"/>
      <c r="B149" s="12"/>
      <c r="C149" s="160"/>
      <c r="D149" s="6">
        <f t="shared" ref="D149" si="217">$C148*D148</f>
        <v>0</v>
      </c>
      <c r="E149" s="6">
        <f t="shared" ref="E149" si="218">$C148*E148</f>
        <v>0</v>
      </c>
      <c r="F149" s="6">
        <f t="shared" ref="F149:AB149" si="219">$C148*F148</f>
        <v>0</v>
      </c>
      <c r="G149" s="6">
        <f t="shared" si="219"/>
        <v>0</v>
      </c>
      <c r="H149" s="6">
        <f t="shared" si="219"/>
        <v>0</v>
      </c>
      <c r="I149" s="6">
        <f t="shared" si="219"/>
        <v>0</v>
      </c>
      <c r="J149" s="6">
        <f t="shared" si="219"/>
        <v>0</v>
      </c>
      <c r="K149" s="6">
        <f t="shared" si="219"/>
        <v>0</v>
      </c>
      <c r="L149" s="6">
        <f t="shared" si="219"/>
        <v>0</v>
      </c>
      <c r="M149" s="6">
        <f t="shared" si="219"/>
        <v>0</v>
      </c>
      <c r="N149" s="6">
        <f t="shared" si="219"/>
        <v>0</v>
      </c>
      <c r="O149" s="6">
        <f t="shared" si="219"/>
        <v>0</v>
      </c>
      <c r="P149" s="6">
        <f t="shared" si="219"/>
        <v>0</v>
      </c>
      <c r="Q149" s="6">
        <f t="shared" si="219"/>
        <v>0</v>
      </c>
      <c r="R149" s="6">
        <f t="shared" si="219"/>
        <v>0</v>
      </c>
      <c r="S149" s="6">
        <f t="shared" si="219"/>
        <v>0</v>
      </c>
      <c r="T149" s="6">
        <f t="shared" si="219"/>
        <v>0</v>
      </c>
      <c r="U149" s="6">
        <f t="shared" si="219"/>
        <v>375147.8</v>
      </c>
      <c r="V149" s="6">
        <f t="shared" si="219"/>
        <v>0</v>
      </c>
      <c r="W149" s="6">
        <f t="shared" si="219"/>
        <v>0</v>
      </c>
      <c r="X149" s="6">
        <f t="shared" si="219"/>
        <v>0</v>
      </c>
      <c r="Y149" s="6">
        <f t="shared" si="219"/>
        <v>0</v>
      </c>
      <c r="Z149" s="6">
        <f t="shared" si="219"/>
        <v>0</v>
      </c>
      <c r="AA149" s="6">
        <f t="shared" si="219"/>
        <v>0</v>
      </c>
      <c r="AB149" s="6">
        <f t="shared" si="219"/>
        <v>0</v>
      </c>
      <c r="AC149" s="67"/>
      <c r="AD149" s="55"/>
    </row>
    <row r="150" spans="1:30" s="52" customFormat="1">
      <c r="A150" s="97" t="s">
        <v>313</v>
      </c>
      <c r="B150" s="18">
        <v>253453.3483029239</v>
      </c>
      <c r="C150" s="160">
        <f t="shared" si="201"/>
        <v>21121.11</v>
      </c>
      <c r="D150" s="5"/>
      <c r="E150" s="5"/>
      <c r="F150" s="5">
        <v>1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7"/>
      <c r="AD150" s="55"/>
    </row>
    <row r="151" spans="1:30" s="52" customFormat="1">
      <c r="A151" s="96"/>
      <c r="B151" s="12"/>
      <c r="C151" s="160"/>
      <c r="D151" s="6">
        <f t="shared" ref="D151" si="220">$C150*D150</f>
        <v>0</v>
      </c>
      <c r="E151" s="6">
        <f t="shared" ref="E151" si="221">$C150*E150</f>
        <v>0</v>
      </c>
      <c r="F151" s="6">
        <f t="shared" ref="F151:AB151" si="222">$C150*F150</f>
        <v>21121.11</v>
      </c>
      <c r="G151" s="6">
        <f t="shared" si="222"/>
        <v>0</v>
      </c>
      <c r="H151" s="6">
        <f t="shared" si="222"/>
        <v>0</v>
      </c>
      <c r="I151" s="6">
        <f t="shared" si="222"/>
        <v>0</v>
      </c>
      <c r="J151" s="6">
        <f t="shared" si="222"/>
        <v>0</v>
      </c>
      <c r="K151" s="6">
        <f t="shared" si="222"/>
        <v>0</v>
      </c>
      <c r="L151" s="6">
        <f t="shared" si="222"/>
        <v>0</v>
      </c>
      <c r="M151" s="6">
        <f t="shared" si="222"/>
        <v>0</v>
      </c>
      <c r="N151" s="6">
        <f t="shared" si="222"/>
        <v>0</v>
      </c>
      <c r="O151" s="6">
        <f t="shared" si="222"/>
        <v>0</v>
      </c>
      <c r="P151" s="6">
        <f t="shared" si="222"/>
        <v>0</v>
      </c>
      <c r="Q151" s="6">
        <f t="shared" si="222"/>
        <v>0</v>
      </c>
      <c r="R151" s="6">
        <f t="shared" si="222"/>
        <v>0</v>
      </c>
      <c r="S151" s="6">
        <f t="shared" si="222"/>
        <v>0</v>
      </c>
      <c r="T151" s="6">
        <f t="shared" si="222"/>
        <v>0</v>
      </c>
      <c r="U151" s="6">
        <f t="shared" si="222"/>
        <v>0</v>
      </c>
      <c r="V151" s="6">
        <f t="shared" si="222"/>
        <v>0</v>
      </c>
      <c r="W151" s="6">
        <f t="shared" si="222"/>
        <v>0</v>
      </c>
      <c r="X151" s="6">
        <f t="shared" si="222"/>
        <v>0</v>
      </c>
      <c r="Y151" s="6">
        <f t="shared" si="222"/>
        <v>0</v>
      </c>
      <c r="Z151" s="6">
        <f t="shared" si="222"/>
        <v>0</v>
      </c>
      <c r="AA151" s="6">
        <f t="shared" si="222"/>
        <v>0</v>
      </c>
      <c r="AB151" s="6">
        <f t="shared" si="222"/>
        <v>0</v>
      </c>
      <c r="AC151" s="67"/>
      <c r="AD151" s="55"/>
    </row>
    <row r="152" spans="1:30" s="52" customFormat="1">
      <c r="A152" s="97" t="s">
        <v>314</v>
      </c>
      <c r="B152" s="18">
        <v>2759992.1264229743</v>
      </c>
      <c r="C152" s="160">
        <f t="shared" si="201"/>
        <v>229999.34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>
        <v>1</v>
      </c>
      <c r="V152" s="5"/>
      <c r="W152" s="5"/>
      <c r="X152" s="5"/>
      <c r="Y152" s="5"/>
      <c r="Z152" s="5"/>
      <c r="AA152" s="5"/>
      <c r="AB152" s="5"/>
      <c r="AC152" s="67"/>
      <c r="AD152" s="55"/>
    </row>
    <row r="153" spans="1:30" s="52" customFormat="1">
      <c r="A153" s="96"/>
      <c r="B153" s="12"/>
      <c r="C153" s="160"/>
      <c r="D153" s="6">
        <f t="shared" ref="D153" si="223">$C152*D152</f>
        <v>0</v>
      </c>
      <c r="E153" s="6">
        <f t="shared" ref="E153" si="224">$C152*E152</f>
        <v>0</v>
      </c>
      <c r="F153" s="6">
        <f t="shared" ref="F153:AB153" si="225">$C152*F152</f>
        <v>0</v>
      </c>
      <c r="G153" s="6">
        <f t="shared" si="225"/>
        <v>0</v>
      </c>
      <c r="H153" s="6">
        <f t="shared" si="225"/>
        <v>0</v>
      </c>
      <c r="I153" s="6">
        <f t="shared" si="225"/>
        <v>0</v>
      </c>
      <c r="J153" s="6">
        <f t="shared" si="225"/>
        <v>0</v>
      </c>
      <c r="K153" s="6">
        <f t="shared" si="225"/>
        <v>0</v>
      </c>
      <c r="L153" s="6">
        <f t="shared" si="225"/>
        <v>0</v>
      </c>
      <c r="M153" s="6">
        <f t="shared" si="225"/>
        <v>0</v>
      </c>
      <c r="N153" s="6">
        <f t="shared" si="225"/>
        <v>0</v>
      </c>
      <c r="O153" s="6">
        <f t="shared" si="225"/>
        <v>0</v>
      </c>
      <c r="P153" s="6">
        <f t="shared" si="225"/>
        <v>0</v>
      </c>
      <c r="Q153" s="6">
        <f t="shared" si="225"/>
        <v>0</v>
      </c>
      <c r="R153" s="6">
        <f t="shared" si="225"/>
        <v>0</v>
      </c>
      <c r="S153" s="6">
        <f t="shared" si="225"/>
        <v>0</v>
      </c>
      <c r="T153" s="6">
        <f t="shared" si="225"/>
        <v>0</v>
      </c>
      <c r="U153" s="6">
        <f t="shared" si="225"/>
        <v>229999.34</v>
      </c>
      <c r="V153" s="6">
        <f t="shared" si="225"/>
        <v>0</v>
      </c>
      <c r="W153" s="6">
        <f t="shared" si="225"/>
        <v>0</v>
      </c>
      <c r="X153" s="6">
        <f t="shared" si="225"/>
        <v>0</v>
      </c>
      <c r="Y153" s="6">
        <f t="shared" si="225"/>
        <v>0</v>
      </c>
      <c r="Z153" s="6">
        <f t="shared" si="225"/>
        <v>0</v>
      </c>
      <c r="AA153" s="6">
        <f t="shared" si="225"/>
        <v>0</v>
      </c>
      <c r="AB153" s="6">
        <f t="shared" si="225"/>
        <v>0</v>
      </c>
      <c r="AC153" s="67"/>
      <c r="AD153" s="55"/>
    </row>
    <row r="154" spans="1:30" s="52" customFormat="1">
      <c r="A154" s="97" t="s">
        <v>315</v>
      </c>
      <c r="B154" s="18">
        <v>0</v>
      </c>
      <c r="C154" s="160">
        <f t="shared" si="201"/>
        <v>0</v>
      </c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7"/>
      <c r="AD154" s="55"/>
    </row>
    <row r="155" spans="1:30" s="52" customFormat="1">
      <c r="A155" s="96"/>
      <c r="B155" s="12"/>
      <c r="C155" s="160"/>
      <c r="D155" s="6">
        <f t="shared" ref="D155" si="226">$C154*D154</f>
        <v>0</v>
      </c>
      <c r="E155" s="6">
        <f t="shared" ref="E155" si="227">$C154*E154</f>
        <v>0</v>
      </c>
      <c r="F155" s="6">
        <f t="shared" ref="F155:AB155" si="228">$C154*F154</f>
        <v>0</v>
      </c>
      <c r="G155" s="6">
        <f t="shared" si="228"/>
        <v>0</v>
      </c>
      <c r="H155" s="6">
        <f t="shared" si="228"/>
        <v>0</v>
      </c>
      <c r="I155" s="6">
        <f t="shared" si="228"/>
        <v>0</v>
      </c>
      <c r="J155" s="6">
        <f t="shared" si="228"/>
        <v>0</v>
      </c>
      <c r="K155" s="6">
        <f t="shared" si="228"/>
        <v>0</v>
      </c>
      <c r="L155" s="6">
        <f t="shared" si="228"/>
        <v>0</v>
      </c>
      <c r="M155" s="6">
        <f t="shared" si="228"/>
        <v>0</v>
      </c>
      <c r="N155" s="6">
        <f t="shared" si="228"/>
        <v>0</v>
      </c>
      <c r="O155" s="6">
        <f t="shared" si="228"/>
        <v>0</v>
      </c>
      <c r="P155" s="6">
        <f t="shared" si="228"/>
        <v>0</v>
      </c>
      <c r="Q155" s="6">
        <f t="shared" si="228"/>
        <v>0</v>
      </c>
      <c r="R155" s="6">
        <f t="shared" si="228"/>
        <v>0</v>
      </c>
      <c r="S155" s="6">
        <f t="shared" si="228"/>
        <v>0</v>
      </c>
      <c r="T155" s="6">
        <f t="shared" si="228"/>
        <v>0</v>
      </c>
      <c r="U155" s="6">
        <f t="shared" si="228"/>
        <v>0</v>
      </c>
      <c r="V155" s="6">
        <f t="shared" si="228"/>
        <v>0</v>
      </c>
      <c r="W155" s="6">
        <f t="shared" si="228"/>
        <v>0</v>
      </c>
      <c r="X155" s="6">
        <f t="shared" si="228"/>
        <v>0</v>
      </c>
      <c r="Y155" s="6">
        <f t="shared" si="228"/>
        <v>0</v>
      </c>
      <c r="Z155" s="6">
        <f t="shared" si="228"/>
        <v>0</v>
      </c>
      <c r="AA155" s="6">
        <f t="shared" si="228"/>
        <v>0</v>
      </c>
      <c r="AB155" s="6">
        <f t="shared" si="228"/>
        <v>0</v>
      </c>
      <c r="AC155" s="67"/>
      <c r="AD155" s="55"/>
    </row>
    <row r="156" spans="1:30" s="52" customFormat="1">
      <c r="A156" s="100" t="s">
        <v>381</v>
      </c>
      <c r="B156" s="59">
        <v>1265110.4414056756</v>
      </c>
      <c r="C156" s="160">
        <f t="shared" si="201"/>
        <v>105425.87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>
        <v>1</v>
      </c>
      <c r="V156" s="40"/>
      <c r="W156" s="40"/>
      <c r="X156" s="40"/>
      <c r="Y156" s="40"/>
      <c r="Z156" s="40"/>
      <c r="AA156" s="40"/>
      <c r="AB156" s="40"/>
      <c r="AC156" s="67"/>
      <c r="AD156" s="55"/>
    </row>
    <row r="157" spans="1:30" s="52" customFormat="1">
      <c r="A157" s="85"/>
      <c r="B157" s="32"/>
      <c r="C157" s="160"/>
      <c r="D157" s="39">
        <f t="shared" ref="D157" si="229">$C156*D156</f>
        <v>0</v>
      </c>
      <c r="E157" s="39">
        <f t="shared" ref="E157" si="230">$C156*E156</f>
        <v>0</v>
      </c>
      <c r="F157" s="39">
        <f t="shared" ref="F157:AB157" si="231">$C156*F156</f>
        <v>0</v>
      </c>
      <c r="G157" s="39">
        <f t="shared" si="231"/>
        <v>0</v>
      </c>
      <c r="H157" s="39">
        <f t="shared" si="231"/>
        <v>0</v>
      </c>
      <c r="I157" s="39">
        <f t="shared" si="231"/>
        <v>0</v>
      </c>
      <c r="J157" s="39">
        <f t="shared" si="231"/>
        <v>0</v>
      </c>
      <c r="K157" s="39">
        <f t="shared" si="231"/>
        <v>0</v>
      </c>
      <c r="L157" s="39">
        <f t="shared" si="231"/>
        <v>0</v>
      </c>
      <c r="M157" s="39">
        <f t="shared" si="231"/>
        <v>0</v>
      </c>
      <c r="N157" s="39">
        <f t="shared" si="231"/>
        <v>0</v>
      </c>
      <c r="O157" s="39">
        <f t="shared" si="231"/>
        <v>0</v>
      </c>
      <c r="P157" s="39">
        <f t="shared" si="231"/>
        <v>0</v>
      </c>
      <c r="Q157" s="39">
        <f t="shared" si="231"/>
        <v>0</v>
      </c>
      <c r="R157" s="39">
        <f t="shared" si="231"/>
        <v>0</v>
      </c>
      <c r="S157" s="39">
        <f t="shared" si="231"/>
        <v>0</v>
      </c>
      <c r="T157" s="39">
        <f t="shared" si="231"/>
        <v>0</v>
      </c>
      <c r="U157" s="39">
        <f t="shared" si="231"/>
        <v>105425.87</v>
      </c>
      <c r="V157" s="39">
        <f t="shared" si="231"/>
        <v>0</v>
      </c>
      <c r="W157" s="39">
        <f t="shared" si="231"/>
        <v>0</v>
      </c>
      <c r="X157" s="39">
        <f t="shared" si="231"/>
        <v>0</v>
      </c>
      <c r="Y157" s="39">
        <f t="shared" si="231"/>
        <v>0</v>
      </c>
      <c r="Z157" s="39">
        <f t="shared" si="231"/>
        <v>0</v>
      </c>
      <c r="AA157" s="39">
        <f t="shared" si="231"/>
        <v>0</v>
      </c>
      <c r="AB157" s="39">
        <f t="shared" si="231"/>
        <v>0</v>
      </c>
      <c r="AC157" s="67"/>
      <c r="AD157" s="55"/>
    </row>
    <row r="158" spans="1:30" s="52" customFormat="1">
      <c r="A158" s="100" t="s">
        <v>595</v>
      </c>
      <c r="B158" s="59">
        <v>0</v>
      </c>
      <c r="C158" s="160">
        <f t="shared" si="201"/>
        <v>0</v>
      </c>
      <c r="D158" s="40"/>
      <c r="E158" s="40"/>
      <c r="F158" s="40">
        <v>1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67"/>
      <c r="AD158" s="55"/>
    </row>
    <row r="159" spans="1:30" s="52" customFormat="1">
      <c r="A159" s="85"/>
      <c r="B159" s="32"/>
      <c r="C159" s="160"/>
      <c r="D159" s="39">
        <f t="shared" ref="D159" si="232">$C158*D158</f>
        <v>0</v>
      </c>
      <c r="E159" s="39">
        <f t="shared" ref="E159" si="233">$C158*E158</f>
        <v>0</v>
      </c>
      <c r="F159" s="39">
        <f t="shared" ref="F159:AB159" si="234">$C158*F158</f>
        <v>0</v>
      </c>
      <c r="G159" s="39">
        <f t="shared" si="234"/>
        <v>0</v>
      </c>
      <c r="H159" s="39">
        <f t="shared" si="234"/>
        <v>0</v>
      </c>
      <c r="I159" s="39">
        <f t="shared" si="234"/>
        <v>0</v>
      </c>
      <c r="J159" s="39">
        <f t="shared" si="234"/>
        <v>0</v>
      </c>
      <c r="K159" s="39">
        <f t="shared" si="234"/>
        <v>0</v>
      </c>
      <c r="L159" s="39">
        <f t="shared" si="234"/>
        <v>0</v>
      </c>
      <c r="M159" s="39">
        <f t="shared" si="234"/>
        <v>0</v>
      </c>
      <c r="N159" s="39">
        <f t="shared" si="234"/>
        <v>0</v>
      </c>
      <c r="O159" s="39">
        <f t="shared" si="234"/>
        <v>0</v>
      </c>
      <c r="P159" s="39">
        <f t="shared" si="234"/>
        <v>0</v>
      </c>
      <c r="Q159" s="39">
        <f t="shared" si="234"/>
        <v>0</v>
      </c>
      <c r="R159" s="39">
        <f t="shared" si="234"/>
        <v>0</v>
      </c>
      <c r="S159" s="39">
        <f t="shared" si="234"/>
        <v>0</v>
      </c>
      <c r="T159" s="39">
        <f t="shared" si="234"/>
        <v>0</v>
      </c>
      <c r="U159" s="39">
        <f t="shared" si="234"/>
        <v>0</v>
      </c>
      <c r="V159" s="39">
        <f t="shared" si="234"/>
        <v>0</v>
      </c>
      <c r="W159" s="39">
        <f t="shared" si="234"/>
        <v>0</v>
      </c>
      <c r="X159" s="39">
        <f t="shared" si="234"/>
        <v>0</v>
      </c>
      <c r="Y159" s="39">
        <f t="shared" si="234"/>
        <v>0</v>
      </c>
      <c r="Z159" s="39">
        <f t="shared" si="234"/>
        <v>0</v>
      </c>
      <c r="AA159" s="39">
        <f t="shared" si="234"/>
        <v>0</v>
      </c>
      <c r="AB159" s="39">
        <f t="shared" si="234"/>
        <v>0</v>
      </c>
      <c r="AC159" s="67"/>
      <c r="AD159" s="55"/>
    </row>
    <row r="160" spans="1:30" s="52" customFormat="1">
      <c r="A160" s="100" t="s">
        <v>596</v>
      </c>
      <c r="B160" s="59">
        <v>20177343.384029087</v>
      </c>
      <c r="C160" s="163">
        <f t="shared" si="201"/>
        <v>1681445.28</v>
      </c>
      <c r="D160" s="40"/>
      <c r="E160" s="40"/>
      <c r="F160" s="40">
        <v>1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67"/>
      <c r="AD160" s="55"/>
    </row>
    <row r="161" spans="1:30" s="52" customFormat="1">
      <c r="A161" s="85"/>
      <c r="B161" s="32"/>
      <c r="C161" s="162"/>
      <c r="D161" s="39">
        <f t="shared" ref="D161" si="235">$C160*D160</f>
        <v>0</v>
      </c>
      <c r="E161" s="39">
        <f t="shared" ref="E161" si="236">$C160*E160</f>
        <v>0</v>
      </c>
      <c r="F161" s="39">
        <f t="shared" ref="F161:AB161" si="237">$C160*F160</f>
        <v>1681445.28</v>
      </c>
      <c r="G161" s="39">
        <f t="shared" si="237"/>
        <v>0</v>
      </c>
      <c r="H161" s="39">
        <f t="shared" si="237"/>
        <v>0</v>
      </c>
      <c r="I161" s="39">
        <f t="shared" si="237"/>
        <v>0</v>
      </c>
      <c r="J161" s="39">
        <f t="shared" si="237"/>
        <v>0</v>
      </c>
      <c r="K161" s="39">
        <f t="shared" si="237"/>
        <v>0</v>
      </c>
      <c r="L161" s="39">
        <f t="shared" si="237"/>
        <v>0</v>
      </c>
      <c r="M161" s="39">
        <f t="shared" si="237"/>
        <v>0</v>
      </c>
      <c r="N161" s="39">
        <f t="shared" si="237"/>
        <v>0</v>
      </c>
      <c r="O161" s="39">
        <f t="shared" si="237"/>
        <v>0</v>
      </c>
      <c r="P161" s="39">
        <f t="shared" si="237"/>
        <v>0</v>
      </c>
      <c r="Q161" s="39">
        <f t="shared" si="237"/>
        <v>0</v>
      </c>
      <c r="R161" s="39">
        <f t="shared" si="237"/>
        <v>0</v>
      </c>
      <c r="S161" s="39">
        <f t="shared" si="237"/>
        <v>0</v>
      </c>
      <c r="T161" s="39">
        <f t="shared" si="237"/>
        <v>0</v>
      </c>
      <c r="U161" s="39">
        <f t="shared" si="237"/>
        <v>0</v>
      </c>
      <c r="V161" s="39">
        <f t="shared" si="237"/>
        <v>0</v>
      </c>
      <c r="W161" s="39">
        <f t="shared" si="237"/>
        <v>0</v>
      </c>
      <c r="X161" s="39">
        <f t="shared" si="237"/>
        <v>0</v>
      </c>
      <c r="Y161" s="39">
        <f t="shared" si="237"/>
        <v>0</v>
      </c>
      <c r="Z161" s="39">
        <f t="shared" si="237"/>
        <v>0</v>
      </c>
      <c r="AA161" s="39">
        <f t="shared" si="237"/>
        <v>0</v>
      </c>
      <c r="AB161" s="39">
        <f t="shared" si="237"/>
        <v>0</v>
      </c>
      <c r="AC161" s="67"/>
      <c r="AD161" s="55"/>
    </row>
    <row r="162" spans="1:30" s="52" customFormat="1">
      <c r="A162" s="16" t="s">
        <v>50</v>
      </c>
      <c r="B162" s="9">
        <f>B8+B10+B12+B14+B20+B22+B24+B26+B28+B30+B32+B34+B36+B38+B40+B42+B44+B46+B48+B50+B52+B54+B56+B58+B60+B62+B64+B66+B68+B70+B72+B74+B76+B78+B80+B82+B84+B86+B88+B90+B92+B94+B96+B98+B100+B102+B104+B106+B108+B110+B112+B114+B116+B118+B120+B122+B124+B126+B128+B130+B132+B134+B136+B138+B140+B142+B144+B146+B148+B150+B152+B154+B156+B158+B160</f>
        <v>278570075.79930234</v>
      </c>
      <c r="C162" s="164">
        <f>C8+C10+C12+C14+C20+C22+C24+C26+C28+C30+C32+C34+C36+C38+C40+C42+C44+C46+C48+C50+C52+C54+C56+C58+C60+C62+C64+C66+C68+C70+C72+C74+C76+C78+C80+C82+C84+C86+C88+C90+C92+C94+C96+C98+C100+C102+C104+C106+C108+C110+C112+C114+C116+C118+C120+C122+C124+C126+C128+C130+C132+C134+C136+C138+C140+C142+C144+C146+C148+C150+C152+C154+C156+C158+C160</f>
        <v>23214173.009999994</v>
      </c>
      <c r="D162" s="9">
        <f>D9+D11+D13+D15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</f>
        <v>180177.70893700002</v>
      </c>
      <c r="E162" s="9">
        <f t="shared" ref="E162" si="238">E9+E11+E13+E15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+E149+E151+E153+E155+E157+E159+E161</f>
        <v>1022303.8778130001</v>
      </c>
      <c r="F162" s="9">
        <f t="shared" ref="F162" si="239">F9+F11+F13+F15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+F149+F151+F153+F155+F157+F159+F161</f>
        <v>8775014.628397001</v>
      </c>
      <c r="G162" s="9">
        <f t="shared" ref="G162:AB162" si="240">G9+G11+G13+G15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</f>
        <v>509600.41286700004</v>
      </c>
      <c r="H162" s="9">
        <f t="shared" si="240"/>
        <v>981943.99896600016</v>
      </c>
      <c r="I162" s="9">
        <f t="shared" si="240"/>
        <v>956606.38249800005</v>
      </c>
      <c r="J162" s="9">
        <f t="shared" si="240"/>
        <v>138115.99974900001</v>
      </c>
      <c r="K162" s="9">
        <f t="shared" si="240"/>
        <v>218418.77322999999</v>
      </c>
      <c r="L162" s="9">
        <f t="shared" si="240"/>
        <v>113735.704103</v>
      </c>
      <c r="M162" s="9">
        <f t="shared" si="240"/>
        <v>291359.8873810001</v>
      </c>
      <c r="N162" s="9">
        <f t="shared" si="240"/>
        <v>4829706.2118159998</v>
      </c>
      <c r="O162" s="9">
        <f t="shared" si="240"/>
        <v>159887.98000500002</v>
      </c>
      <c r="P162" s="9">
        <f t="shared" si="240"/>
        <v>0</v>
      </c>
      <c r="Q162" s="9">
        <f t="shared" si="240"/>
        <v>357362.63381200004</v>
      </c>
      <c r="R162" s="9">
        <f t="shared" si="240"/>
        <v>196143.53767000002</v>
      </c>
      <c r="S162" s="9">
        <f t="shared" si="240"/>
        <v>37603.298648999989</v>
      </c>
      <c r="T162" s="9">
        <f t="shared" si="240"/>
        <v>585174.30289799999</v>
      </c>
      <c r="U162" s="9">
        <f t="shared" si="240"/>
        <v>1766635.9505429999</v>
      </c>
      <c r="V162" s="9">
        <f t="shared" si="240"/>
        <v>1170810.4764980001</v>
      </c>
      <c r="W162" s="9">
        <f t="shared" si="240"/>
        <v>383512.24296300003</v>
      </c>
      <c r="X162" s="9">
        <f t="shared" si="240"/>
        <v>506624.91735900001</v>
      </c>
      <c r="Y162" s="9">
        <f t="shared" si="240"/>
        <v>19984.045437999994</v>
      </c>
      <c r="Z162" s="9">
        <f t="shared" si="240"/>
        <v>9367.7921100000003</v>
      </c>
      <c r="AA162" s="9">
        <f t="shared" si="240"/>
        <v>4082.2462979999996</v>
      </c>
      <c r="AB162" s="9">
        <f t="shared" si="240"/>
        <v>0</v>
      </c>
      <c r="AC162" s="67"/>
      <c r="AD162" s="55"/>
    </row>
    <row r="163" spans="1:30" s="52" customFormat="1">
      <c r="A163" s="16"/>
      <c r="B163" s="9"/>
      <c r="C163" s="16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22"/>
      <c r="AA163" s="22"/>
      <c r="AB163" s="22"/>
      <c r="AC163" s="67"/>
      <c r="AD163" s="55"/>
    </row>
    <row r="164" spans="1:30" s="52" customFormat="1">
      <c r="A164" s="86"/>
      <c r="B164" s="17"/>
      <c r="C164" s="16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67"/>
      <c r="AD164" s="55"/>
    </row>
    <row r="165" spans="1:30" s="52" customFormat="1" ht="13.8" thickBot="1">
      <c r="A165" s="79" t="s">
        <v>51</v>
      </c>
      <c r="B165" s="126"/>
      <c r="C165" s="157"/>
      <c r="D165" s="126"/>
      <c r="E165" s="126"/>
      <c r="F165" s="126"/>
      <c r="G165" s="22"/>
      <c r="H165" s="25"/>
      <c r="I165" s="25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67"/>
      <c r="AD165" s="55"/>
    </row>
    <row r="166" spans="1:30" s="52" customFormat="1" ht="13.8" thickBot="1">
      <c r="A166" s="112" t="s">
        <v>1</v>
      </c>
      <c r="B166" s="113" t="s">
        <v>2</v>
      </c>
      <c r="C166" s="158" t="s">
        <v>3</v>
      </c>
      <c r="D166" s="213" t="s">
        <v>4</v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122"/>
      <c r="AA166" s="122"/>
      <c r="AB166" s="122"/>
      <c r="AC166" s="67"/>
      <c r="AD166" s="55"/>
    </row>
    <row r="167" spans="1:30" s="52" customFormat="1">
      <c r="A167" s="114" t="s">
        <v>5</v>
      </c>
      <c r="B167" s="115" t="s">
        <v>6</v>
      </c>
      <c r="C167" s="159" t="s">
        <v>6</v>
      </c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8"/>
      <c r="Z167" s="115" t="s">
        <v>7</v>
      </c>
      <c r="AA167" s="115"/>
      <c r="AB167" s="115"/>
      <c r="AC167" s="67"/>
      <c r="AD167" s="55"/>
    </row>
    <row r="168" spans="1:30" s="52" customFormat="1">
      <c r="A168" s="114" t="s">
        <v>8</v>
      </c>
      <c r="B168" s="115" t="s">
        <v>9</v>
      </c>
      <c r="C168" s="159" t="s">
        <v>9</v>
      </c>
      <c r="D168" s="119" t="s">
        <v>10</v>
      </c>
      <c r="E168" s="115" t="s">
        <v>11</v>
      </c>
      <c r="F168" s="115" t="s">
        <v>12</v>
      </c>
      <c r="G168" s="115" t="s">
        <v>13</v>
      </c>
      <c r="H168" s="115" t="s">
        <v>14</v>
      </c>
      <c r="I168" s="115" t="s">
        <v>15</v>
      </c>
      <c r="J168" s="115" t="s">
        <v>16</v>
      </c>
      <c r="K168" s="115" t="s">
        <v>17</v>
      </c>
      <c r="L168" s="115" t="s">
        <v>18</v>
      </c>
      <c r="M168" s="115" t="s">
        <v>19</v>
      </c>
      <c r="N168" s="115" t="s">
        <v>20</v>
      </c>
      <c r="O168" s="115" t="s">
        <v>169</v>
      </c>
      <c r="P168" s="115" t="s">
        <v>21</v>
      </c>
      <c r="Q168" s="115" t="s">
        <v>22</v>
      </c>
      <c r="R168" s="115" t="s">
        <v>23</v>
      </c>
      <c r="S168" s="115" t="s">
        <v>24</v>
      </c>
      <c r="T168" s="115" t="s">
        <v>25</v>
      </c>
      <c r="U168" s="115" t="s">
        <v>26</v>
      </c>
      <c r="V168" s="115" t="s">
        <v>27</v>
      </c>
      <c r="W168" s="115" t="s">
        <v>28</v>
      </c>
      <c r="X168" s="115" t="s">
        <v>29</v>
      </c>
      <c r="Y168" s="115" t="s">
        <v>30</v>
      </c>
      <c r="Z168" s="115" t="s">
        <v>31</v>
      </c>
      <c r="AA168" s="115" t="s">
        <v>484</v>
      </c>
      <c r="AB168" s="115" t="s">
        <v>467</v>
      </c>
      <c r="AC168" s="67"/>
      <c r="AD168" s="55"/>
    </row>
    <row r="169" spans="1:30" s="52" customFormat="1">
      <c r="A169" s="114"/>
      <c r="B169" s="115"/>
      <c r="C169" s="159" t="s">
        <v>623</v>
      </c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67"/>
      <c r="AD169" s="55"/>
    </row>
    <row r="170" spans="1:30" s="52" customFormat="1">
      <c r="A170" s="95" t="s">
        <v>52</v>
      </c>
      <c r="B170" s="18">
        <v>5637521</v>
      </c>
      <c r="C170" s="163">
        <f>ROUND(B170/12,2)</f>
        <v>469793.42</v>
      </c>
      <c r="D170" s="5"/>
      <c r="E170" s="5"/>
      <c r="F170" s="5"/>
      <c r="G170" s="5"/>
      <c r="H170" s="5">
        <v>0.75849999999999995</v>
      </c>
      <c r="I170" s="5"/>
      <c r="J170" s="5"/>
      <c r="K170" s="5"/>
      <c r="L170" s="5"/>
      <c r="M170" s="5"/>
      <c r="N170" s="5">
        <v>0.1154</v>
      </c>
      <c r="O170" s="5"/>
      <c r="P170" s="5"/>
      <c r="Q170" s="5"/>
      <c r="R170" s="5">
        <v>4.7300000000000002E-2</v>
      </c>
      <c r="S170" s="5"/>
      <c r="T170" s="5"/>
      <c r="U170" s="5"/>
      <c r="V170" s="5">
        <v>7.8799999999999995E-2</v>
      </c>
      <c r="W170" s="5"/>
      <c r="X170" s="5"/>
      <c r="Y170" s="5"/>
      <c r="Z170" s="5"/>
      <c r="AA170" s="5"/>
      <c r="AB170" s="5"/>
      <c r="AC170" s="67"/>
      <c r="AD170" s="55"/>
    </row>
    <row r="171" spans="1:30" s="52" customFormat="1">
      <c r="A171" s="96"/>
      <c r="B171" s="12"/>
      <c r="C171" s="163"/>
      <c r="D171" s="6">
        <f t="shared" ref="D171" si="241">$C170*D170</f>
        <v>0</v>
      </c>
      <c r="E171" s="6">
        <f t="shared" ref="E171" si="242">$C170*E170</f>
        <v>0</v>
      </c>
      <c r="F171" s="6">
        <f t="shared" ref="F171:AB171" si="243">$C170*F170</f>
        <v>0</v>
      </c>
      <c r="G171" s="6">
        <f t="shared" si="243"/>
        <v>0</v>
      </c>
      <c r="H171" s="6">
        <f t="shared" si="243"/>
        <v>356338.30906999996</v>
      </c>
      <c r="I171" s="6">
        <f t="shared" si="243"/>
        <v>0</v>
      </c>
      <c r="J171" s="6">
        <f t="shared" si="243"/>
        <v>0</v>
      </c>
      <c r="K171" s="6">
        <f t="shared" si="243"/>
        <v>0</v>
      </c>
      <c r="L171" s="6">
        <f t="shared" si="243"/>
        <v>0</v>
      </c>
      <c r="M171" s="6">
        <f t="shared" si="243"/>
        <v>0</v>
      </c>
      <c r="N171" s="6">
        <f t="shared" si="243"/>
        <v>54214.160667999997</v>
      </c>
      <c r="O171" s="6">
        <f t="shared" si="243"/>
        <v>0</v>
      </c>
      <c r="P171" s="6">
        <f t="shared" si="243"/>
        <v>0</v>
      </c>
      <c r="Q171" s="6">
        <f t="shared" si="243"/>
        <v>0</v>
      </c>
      <c r="R171" s="6">
        <f t="shared" si="243"/>
        <v>22221.228766</v>
      </c>
      <c r="S171" s="6">
        <f t="shared" si="243"/>
        <v>0</v>
      </c>
      <c r="T171" s="6">
        <f t="shared" si="243"/>
        <v>0</v>
      </c>
      <c r="U171" s="6">
        <f t="shared" si="243"/>
        <v>0</v>
      </c>
      <c r="V171" s="6">
        <f t="shared" si="243"/>
        <v>37019.721495999998</v>
      </c>
      <c r="W171" s="6">
        <f t="shared" si="243"/>
        <v>0</v>
      </c>
      <c r="X171" s="6">
        <f t="shared" si="243"/>
        <v>0</v>
      </c>
      <c r="Y171" s="6">
        <f t="shared" si="243"/>
        <v>0</v>
      </c>
      <c r="Z171" s="6">
        <f t="shared" si="243"/>
        <v>0</v>
      </c>
      <c r="AA171" s="6">
        <f t="shared" si="243"/>
        <v>0</v>
      </c>
      <c r="AB171" s="6">
        <f t="shared" si="243"/>
        <v>0</v>
      </c>
      <c r="AC171" s="67"/>
      <c r="AD171" s="55"/>
    </row>
    <row r="172" spans="1:30" s="52" customFormat="1">
      <c r="A172" s="95" t="s">
        <v>53</v>
      </c>
      <c r="B172" s="18">
        <v>4202707</v>
      </c>
      <c r="C172" s="163">
        <f t="shared" ref="C172:C194" si="244">ROUND(B172/12,2)</f>
        <v>350225.58</v>
      </c>
      <c r="D172" s="5"/>
      <c r="E172" s="5"/>
      <c r="F172" s="5"/>
      <c r="G172" s="5"/>
      <c r="H172" s="5">
        <v>0.85560000000000003</v>
      </c>
      <c r="I172" s="5"/>
      <c r="J172" s="5"/>
      <c r="K172" s="5"/>
      <c r="L172" s="5"/>
      <c r="M172" s="5"/>
      <c r="N172" s="5"/>
      <c r="O172" s="5"/>
      <c r="P172" s="5"/>
      <c r="Q172" s="5"/>
      <c r="R172" s="5">
        <v>8.3000000000000001E-3</v>
      </c>
      <c r="S172" s="5"/>
      <c r="T172" s="5"/>
      <c r="U172" s="5"/>
      <c r="V172" s="5">
        <v>0.1361</v>
      </c>
      <c r="W172" s="5"/>
      <c r="X172" s="5"/>
      <c r="Y172" s="5"/>
      <c r="Z172" s="5"/>
      <c r="AA172" s="5"/>
      <c r="AB172" s="5"/>
      <c r="AC172" s="67"/>
      <c r="AD172" s="55"/>
    </row>
    <row r="173" spans="1:30" s="52" customFormat="1">
      <c r="A173" s="96"/>
      <c r="B173" s="12"/>
      <c r="C173" s="163"/>
      <c r="D173" s="6">
        <f t="shared" ref="D173" si="245">$C172*D172</f>
        <v>0</v>
      </c>
      <c r="E173" s="6">
        <f t="shared" ref="E173" si="246">$C172*E172</f>
        <v>0</v>
      </c>
      <c r="F173" s="6">
        <f t="shared" ref="F173:AB173" si="247">$C172*F172</f>
        <v>0</v>
      </c>
      <c r="G173" s="6">
        <f t="shared" si="247"/>
        <v>0</v>
      </c>
      <c r="H173" s="6">
        <f t="shared" si="247"/>
        <v>299653.00624800002</v>
      </c>
      <c r="I173" s="6">
        <f t="shared" si="247"/>
        <v>0</v>
      </c>
      <c r="J173" s="6">
        <f t="shared" si="247"/>
        <v>0</v>
      </c>
      <c r="K173" s="6">
        <f t="shared" si="247"/>
        <v>0</v>
      </c>
      <c r="L173" s="6">
        <f t="shared" si="247"/>
        <v>0</v>
      </c>
      <c r="M173" s="6">
        <f t="shared" si="247"/>
        <v>0</v>
      </c>
      <c r="N173" s="6">
        <f t="shared" si="247"/>
        <v>0</v>
      </c>
      <c r="O173" s="6">
        <f t="shared" si="247"/>
        <v>0</v>
      </c>
      <c r="P173" s="6">
        <f t="shared" si="247"/>
        <v>0</v>
      </c>
      <c r="Q173" s="6">
        <f t="shared" si="247"/>
        <v>0</v>
      </c>
      <c r="R173" s="6">
        <f t="shared" si="247"/>
        <v>2906.8723140000002</v>
      </c>
      <c r="S173" s="6">
        <f t="shared" si="247"/>
        <v>0</v>
      </c>
      <c r="T173" s="6">
        <f t="shared" si="247"/>
        <v>0</v>
      </c>
      <c r="U173" s="6">
        <f t="shared" si="247"/>
        <v>0</v>
      </c>
      <c r="V173" s="6">
        <f t="shared" si="247"/>
        <v>47665.701438000004</v>
      </c>
      <c r="W173" s="6">
        <f t="shared" si="247"/>
        <v>0</v>
      </c>
      <c r="X173" s="6">
        <f t="shared" si="247"/>
        <v>0</v>
      </c>
      <c r="Y173" s="6">
        <f t="shared" si="247"/>
        <v>0</v>
      </c>
      <c r="Z173" s="6">
        <f t="shared" si="247"/>
        <v>0</v>
      </c>
      <c r="AA173" s="6">
        <f t="shared" si="247"/>
        <v>0</v>
      </c>
      <c r="AB173" s="6">
        <f t="shared" si="247"/>
        <v>0</v>
      </c>
      <c r="AC173" s="67"/>
      <c r="AD173" s="55"/>
    </row>
    <row r="174" spans="1:30" s="52" customFormat="1">
      <c r="A174" s="95" t="s">
        <v>54</v>
      </c>
      <c r="B174" s="18">
        <v>2675635</v>
      </c>
      <c r="C174" s="163">
        <f t="shared" si="244"/>
        <v>222969.58</v>
      </c>
      <c r="D174" s="5"/>
      <c r="E174" s="5"/>
      <c r="F174" s="5"/>
      <c r="G174" s="5"/>
      <c r="H174" s="5">
        <v>0.90559999999999996</v>
      </c>
      <c r="I174" s="5"/>
      <c r="J174" s="5"/>
      <c r="K174" s="5"/>
      <c r="L174" s="5"/>
      <c r="M174" s="5"/>
      <c r="N174" s="5"/>
      <c r="O174" s="5"/>
      <c r="P174" s="5"/>
      <c r="Q174" s="5"/>
      <c r="R174" s="5">
        <v>1.5100000000000001E-2</v>
      </c>
      <c r="S174" s="5"/>
      <c r="T174" s="5">
        <v>9.1999999999999998E-3</v>
      </c>
      <c r="U174" s="5"/>
      <c r="V174" s="5">
        <v>4.0099999999999997E-2</v>
      </c>
      <c r="W174" s="5">
        <v>0.03</v>
      </c>
      <c r="X174" s="5"/>
      <c r="Y174" s="5"/>
      <c r="Z174" s="5"/>
      <c r="AA174" s="5"/>
      <c r="AB174" s="5"/>
      <c r="AC174" s="67"/>
      <c r="AD174" s="55"/>
    </row>
    <row r="175" spans="1:30" s="52" customFormat="1">
      <c r="A175" s="96"/>
      <c r="B175" s="12"/>
      <c r="C175" s="163"/>
      <c r="D175" s="6">
        <f t="shared" ref="D175" si="248">$C174*D174</f>
        <v>0</v>
      </c>
      <c r="E175" s="6">
        <f t="shared" ref="E175" si="249">$C174*E174</f>
        <v>0</v>
      </c>
      <c r="F175" s="6">
        <f t="shared" ref="F175:AB175" si="250">$C174*F174</f>
        <v>0</v>
      </c>
      <c r="G175" s="6">
        <f t="shared" si="250"/>
        <v>0</v>
      </c>
      <c r="H175" s="6">
        <f t="shared" si="250"/>
        <v>201921.25164799998</v>
      </c>
      <c r="I175" s="6">
        <f t="shared" si="250"/>
        <v>0</v>
      </c>
      <c r="J175" s="6">
        <f t="shared" si="250"/>
        <v>0</v>
      </c>
      <c r="K175" s="6">
        <f t="shared" si="250"/>
        <v>0</v>
      </c>
      <c r="L175" s="6">
        <f t="shared" si="250"/>
        <v>0</v>
      </c>
      <c r="M175" s="6">
        <f t="shared" si="250"/>
        <v>0</v>
      </c>
      <c r="N175" s="6">
        <f t="shared" si="250"/>
        <v>0</v>
      </c>
      <c r="O175" s="6">
        <f t="shared" si="250"/>
        <v>0</v>
      </c>
      <c r="P175" s="6">
        <f t="shared" si="250"/>
        <v>0</v>
      </c>
      <c r="Q175" s="6">
        <f t="shared" si="250"/>
        <v>0</v>
      </c>
      <c r="R175" s="6">
        <f t="shared" si="250"/>
        <v>3366.8406580000001</v>
      </c>
      <c r="S175" s="6">
        <f t="shared" si="250"/>
        <v>0</v>
      </c>
      <c r="T175" s="6">
        <f t="shared" si="250"/>
        <v>2051.3201359999998</v>
      </c>
      <c r="U175" s="6">
        <f t="shared" si="250"/>
        <v>0</v>
      </c>
      <c r="V175" s="6">
        <f t="shared" si="250"/>
        <v>8941.0801579999988</v>
      </c>
      <c r="W175" s="6">
        <f t="shared" si="250"/>
        <v>6689.0873999999994</v>
      </c>
      <c r="X175" s="6">
        <f t="shared" si="250"/>
        <v>0</v>
      </c>
      <c r="Y175" s="6">
        <f t="shared" si="250"/>
        <v>0</v>
      </c>
      <c r="Z175" s="6">
        <f t="shared" si="250"/>
        <v>0</v>
      </c>
      <c r="AA175" s="6">
        <f t="shared" si="250"/>
        <v>0</v>
      </c>
      <c r="AB175" s="6">
        <f t="shared" si="250"/>
        <v>0</v>
      </c>
      <c r="AC175" s="67"/>
      <c r="AD175" s="55"/>
    </row>
    <row r="176" spans="1:30" s="52" customFormat="1">
      <c r="A176" s="95" t="s">
        <v>309</v>
      </c>
      <c r="B176" s="18">
        <v>2589154</v>
      </c>
      <c r="C176" s="163">
        <f t="shared" si="244"/>
        <v>215762.83</v>
      </c>
      <c r="D176" s="40">
        <v>0.09</v>
      </c>
      <c r="E176" s="40"/>
      <c r="F176" s="40"/>
      <c r="G176" s="40"/>
      <c r="H176" s="40"/>
      <c r="I176" s="40"/>
      <c r="J176" s="40"/>
      <c r="K176" s="40"/>
      <c r="L176" s="40"/>
      <c r="M176" s="40">
        <v>0.16850000000000001</v>
      </c>
      <c r="N176" s="40"/>
      <c r="O176" s="40"/>
      <c r="P176" s="40"/>
      <c r="Q176" s="40">
        <v>9.64E-2</v>
      </c>
      <c r="R176" s="40">
        <v>1.4800000000000001E-2</v>
      </c>
      <c r="S176" s="40">
        <v>9.4999999999999998E-3</v>
      </c>
      <c r="T176" s="40">
        <v>0.30790000000000001</v>
      </c>
      <c r="U176" s="40"/>
      <c r="V176" s="40"/>
      <c r="W176" s="40">
        <v>0.1641</v>
      </c>
      <c r="X176" s="40">
        <v>0.14069999999999999</v>
      </c>
      <c r="Y176" s="40">
        <v>5.1999999999999998E-3</v>
      </c>
      <c r="Z176" s="40">
        <v>2.8999999999999998E-3</v>
      </c>
      <c r="AA176" s="40">
        <v>0</v>
      </c>
      <c r="AB176" s="40">
        <v>0</v>
      </c>
      <c r="AC176" s="67"/>
      <c r="AD176" s="55"/>
    </row>
    <row r="177" spans="1:30" s="52" customFormat="1">
      <c r="A177" s="96"/>
      <c r="B177" s="12"/>
      <c r="C177" s="163"/>
      <c r="D177" s="39">
        <f t="shared" ref="D177" si="251">$C176*D176</f>
        <v>19418.654699999999</v>
      </c>
      <c r="E177" s="39">
        <f t="shared" ref="E177" si="252">$C176*E176</f>
        <v>0</v>
      </c>
      <c r="F177" s="39">
        <f t="shared" ref="F177:O177" si="253">$C176*F176</f>
        <v>0</v>
      </c>
      <c r="G177" s="39">
        <f t="shared" si="253"/>
        <v>0</v>
      </c>
      <c r="H177" s="39">
        <f t="shared" si="253"/>
        <v>0</v>
      </c>
      <c r="I177" s="39">
        <f t="shared" si="253"/>
        <v>0</v>
      </c>
      <c r="J177" s="39">
        <f t="shared" si="253"/>
        <v>0</v>
      </c>
      <c r="K177" s="39">
        <f t="shared" si="253"/>
        <v>0</v>
      </c>
      <c r="L177" s="39">
        <f t="shared" si="253"/>
        <v>0</v>
      </c>
      <c r="M177" s="39">
        <f t="shared" si="253"/>
        <v>36356.036854999998</v>
      </c>
      <c r="N177" s="39">
        <f t="shared" si="253"/>
        <v>0</v>
      </c>
      <c r="O177" s="39">
        <f t="shared" si="253"/>
        <v>0</v>
      </c>
      <c r="P177" s="39">
        <f t="shared" ref="P177" si="254">$C176*P176</f>
        <v>0</v>
      </c>
      <c r="Q177" s="39">
        <f t="shared" ref="Q177" si="255">$C176*Q176</f>
        <v>20799.536811999998</v>
      </c>
      <c r="R177" s="39">
        <f t="shared" ref="R177:AB177" si="256">$C176*R176</f>
        <v>3193.2898839999998</v>
      </c>
      <c r="S177" s="39">
        <f t="shared" si="256"/>
        <v>2049.746885</v>
      </c>
      <c r="T177" s="39">
        <f t="shared" si="256"/>
        <v>66433.375356999997</v>
      </c>
      <c r="U177" s="39">
        <f t="shared" si="256"/>
        <v>0</v>
      </c>
      <c r="V177" s="39">
        <f t="shared" si="256"/>
        <v>0</v>
      </c>
      <c r="W177" s="39">
        <f t="shared" si="256"/>
        <v>35406.680402999998</v>
      </c>
      <c r="X177" s="39">
        <f t="shared" si="256"/>
        <v>30357.830180999998</v>
      </c>
      <c r="Y177" s="39">
        <f t="shared" si="256"/>
        <v>1121.9667159999999</v>
      </c>
      <c r="Z177" s="39">
        <f t="shared" si="256"/>
        <v>625.71220699999992</v>
      </c>
      <c r="AA177" s="39">
        <f t="shared" si="256"/>
        <v>0</v>
      </c>
      <c r="AB177" s="39">
        <f t="shared" si="256"/>
        <v>0</v>
      </c>
      <c r="AC177" s="67"/>
      <c r="AD177" s="55"/>
    </row>
    <row r="178" spans="1:30" s="52" customFormat="1">
      <c r="A178" s="95" t="s">
        <v>310</v>
      </c>
      <c r="B178" s="18">
        <v>10627580</v>
      </c>
      <c r="C178" s="163">
        <f t="shared" si="244"/>
        <v>885631.67</v>
      </c>
      <c r="D178" s="5"/>
      <c r="E178" s="5"/>
      <c r="F178" s="5">
        <v>2.0199999999999999E-2</v>
      </c>
      <c r="G178" s="5"/>
      <c r="H178" s="5">
        <v>0.75219999999999998</v>
      </c>
      <c r="I178" s="5"/>
      <c r="J178" s="5"/>
      <c r="K178" s="5"/>
      <c r="L178" s="5"/>
      <c r="M178" s="5"/>
      <c r="N178" s="5">
        <v>0.161</v>
      </c>
      <c r="O178" s="5"/>
      <c r="P178" s="5"/>
      <c r="Q178" s="5"/>
      <c r="R178" s="5"/>
      <c r="S178" s="5"/>
      <c r="T178" s="5"/>
      <c r="U178" s="5"/>
      <c r="V178" s="5">
        <v>6.6600000000000006E-2</v>
      </c>
      <c r="W178" s="5"/>
      <c r="X178" s="5"/>
      <c r="Y178" s="5"/>
      <c r="Z178" s="5"/>
      <c r="AA178" s="5"/>
      <c r="AB178" s="5"/>
      <c r="AC178" s="67"/>
      <c r="AD178" s="55"/>
    </row>
    <row r="179" spans="1:30" s="52" customFormat="1">
      <c r="A179" s="96"/>
      <c r="B179" s="12"/>
      <c r="C179" s="163"/>
      <c r="D179" s="6">
        <f t="shared" ref="D179" si="257">$C178*D178</f>
        <v>0</v>
      </c>
      <c r="E179" s="6">
        <f t="shared" ref="E179" si="258">$C178*E178</f>
        <v>0</v>
      </c>
      <c r="F179" s="6">
        <f t="shared" ref="F179:O179" si="259">$C178*F178</f>
        <v>17889.759733999999</v>
      </c>
      <c r="G179" s="6">
        <f t="shared" si="259"/>
        <v>0</v>
      </c>
      <c r="H179" s="6">
        <f t="shared" si="259"/>
        <v>666172.14217400004</v>
      </c>
      <c r="I179" s="6">
        <f t="shared" si="259"/>
        <v>0</v>
      </c>
      <c r="J179" s="6">
        <f t="shared" si="259"/>
        <v>0</v>
      </c>
      <c r="K179" s="6">
        <f t="shared" si="259"/>
        <v>0</v>
      </c>
      <c r="L179" s="6">
        <f t="shared" si="259"/>
        <v>0</v>
      </c>
      <c r="M179" s="6">
        <f t="shared" si="259"/>
        <v>0</v>
      </c>
      <c r="N179" s="6">
        <f t="shared" si="259"/>
        <v>142586.69887000002</v>
      </c>
      <c r="O179" s="6">
        <f t="shared" si="259"/>
        <v>0</v>
      </c>
      <c r="P179" s="6">
        <f t="shared" ref="P179" si="260">$C178*P178</f>
        <v>0</v>
      </c>
      <c r="Q179" s="6">
        <f t="shared" ref="Q179" si="261">$C178*Q178</f>
        <v>0</v>
      </c>
      <c r="R179" s="6">
        <f t="shared" ref="R179:AB179" si="262">$C178*R178</f>
        <v>0</v>
      </c>
      <c r="S179" s="6">
        <f t="shared" si="262"/>
        <v>0</v>
      </c>
      <c r="T179" s="6">
        <f t="shared" si="262"/>
        <v>0</v>
      </c>
      <c r="U179" s="6">
        <f t="shared" si="262"/>
        <v>0</v>
      </c>
      <c r="V179" s="6">
        <f t="shared" si="262"/>
        <v>58983.069222000006</v>
      </c>
      <c r="W179" s="6">
        <f t="shared" si="262"/>
        <v>0</v>
      </c>
      <c r="X179" s="6">
        <f t="shared" si="262"/>
        <v>0</v>
      </c>
      <c r="Y179" s="6">
        <f t="shared" si="262"/>
        <v>0</v>
      </c>
      <c r="Z179" s="6">
        <f t="shared" si="262"/>
        <v>0</v>
      </c>
      <c r="AA179" s="6">
        <f t="shared" si="262"/>
        <v>0</v>
      </c>
      <c r="AB179" s="6">
        <f t="shared" si="262"/>
        <v>0</v>
      </c>
      <c r="AC179" s="67"/>
      <c r="AD179" s="55"/>
    </row>
    <row r="180" spans="1:30" s="52" customFormat="1">
      <c r="A180" s="95" t="s">
        <v>311</v>
      </c>
      <c r="B180" s="18">
        <v>2852400</v>
      </c>
      <c r="C180" s="163">
        <f t="shared" si="244"/>
        <v>237700</v>
      </c>
      <c r="D180" s="5"/>
      <c r="E180" s="5"/>
      <c r="F180" s="5">
        <v>4.4200000000000003E-2</v>
      </c>
      <c r="G180" s="5"/>
      <c r="H180" s="5">
        <v>0.66949999999999998</v>
      </c>
      <c r="I180" s="5">
        <v>4.1200000000000001E-2</v>
      </c>
      <c r="J180" s="5">
        <v>4.8999999999999998E-3</v>
      </c>
      <c r="K180" s="5"/>
      <c r="L180" s="5"/>
      <c r="M180" s="5"/>
      <c r="N180" s="5">
        <v>0.18759999999999999</v>
      </c>
      <c r="O180" s="5"/>
      <c r="P180" s="5"/>
      <c r="Q180" s="5"/>
      <c r="R180" s="5"/>
      <c r="S180" s="5"/>
      <c r="T180" s="5"/>
      <c r="U180" s="5">
        <v>5.0000000000000001E-4</v>
      </c>
      <c r="V180" s="5">
        <v>5.21E-2</v>
      </c>
      <c r="W180" s="5"/>
      <c r="X180" s="5"/>
      <c r="Y180" s="5"/>
      <c r="Z180" s="5"/>
      <c r="AA180" s="5"/>
      <c r="AB180" s="5"/>
      <c r="AC180" s="67"/>
      <c r="AD180" s="55"/>
    </row>
    <row r="181" spans="1:30" s="52" customFormat="1">
      <c r="A181" s="96"/>
      <c r="B181" s="12"/>
      <c r="C181" s="163"/>
      <c r="D181" s="6">
        <f t="shared" ref="D181" si="263">$C180*D180</f>
        <v>0</v>
      </c>
      <c r="E181" s="6">
        <f t="shared" ref="E181" si="264">$C180*E180</f>
        <v>0</v>
      </c>
      <c r="F181" s="6">
        <f t="shared" ref="F181:O181" si="265">$C180*F180</f>
        <v>10506.34</v>
      </c>
      <c r="G181" s="6">
        <f t="shared" si="265"/>
        <v>0</v>
      </c>
      <c r="H181" s="6">
        <f t="shared" si="265"/>
        <v>159140.15</v>
      </c>
      <c r="I181" s="6">
        <f t="shared" si="265"/>
        <v>9793.24</v>
      </c>
      <c r="J181" s="6">
        <f t="shared" si="265"/>
        <v>1164.73</v>
      </c>
      <c r="K181" s="6">
        <f t="shared" si="265"/>
        <v>0</v>
      </c>
      <c r="L181" s="6">
        <f t="shared" si="265"/>
        <v>0</v>
      </c>
      <c r="M181" s="6">
        <f t="shared" si="265"/>
        <v>0</v>
      </c>
      <c r="N181" s="6">
        <f t="shared" si="265"/>
        <v>44592.52</v>
      </c>
      <c r="O181" s="6">
        <f t="shared" si="265"/>
        <v>0</v>
      </c>
      <c r="P181" s="6">
        <f t="shared" ref="P181" si="266">$C180*P180</f>
        <v>0</v>
      </c>
      <c r="Q181" s="6">
        <f t="shared" ref="Q181" si="267">$C180*Q180</f>
        <v>0</v>
      </c>
      <c r="R181" s="6">
        <f t="shared" ref="R181:AB181" si="268">$C180*R180</f>
        <v>0</v>
      </c>
      <c r="S181" s="6">
        <f t="shared" si="268"/>
        <v>0</v>
      </c>
      <c r="T181" s="6">
        <f t="shared" si="268"/>
        <v>0</v>
      </c>
      <c r="U181" s="6">
        <f t="shared" si="268"/>
        <v>118.85000000000001</v>
      </c>
      <c r="V181" s="6">
        <f t="shared" si="268"/>
        <v>12384.17</v>
      </c>
      <c r="W181" s="6">
        <f t="shared" si="268"/>
        <v>0</v>
      </c>
      <c r="X181" s="6">
        <f t="shared" si="268"/>
        <v>0</v>
      </c>
      <c r="Y181" s="6">
        <f t="shared" si="268"/>
        <v>0</v>
      </c>
      <c r="Z181" s="6">
        <f t="shared" si="268"/>
        <v>0</v>
      </c>
      <c r="AA181" s="6">
        <f t="shared" si="268"/>
        <v>0</v>
      </c>
      <c r="AB181" s="6">
        <f t="shared" si="268"/>
        <v>0</v>
      </c>
      <c r="AC181" s="67"/>
      <c r="AD181" s="55"/>
    </row>
    <row r="182" spans="1:30" s="52" customFormat="1">
      <c r="A182" s="95" t="s">
        <v>382</v>
      </c>
      <c r="B182" s="18">
        <v>3578622</v>
      </c>
      <c r="C182" s="163">
        <f t="shared" si="244"/>
        <v>298218.5</v>
      </c>
      <c r="D182" s="5"/>
      <c r="E182" s="5"/>
      <c r="F182" s="5">
        <v>4.4200000000000003E-2</v>
      </c>
      <c r="G182" s="5"/>
      <c r="H182" s="5">
        <v>0.66949999999999998</v>
      </c>
      <c r="I182" s="5">
        <v>4.1200000000000001E-2</v>
      </c>
      <c r="J182" s="5">
        <v>4.8999999999999998E-3</v>
      </c>
      <c r="K182" s="5"/>
      <c r="L182" s="5"/>
      <c r="M182" s="5"/>
      <c r="N182" s="5">
        <v>0.18759999999999999</v>
      </c>
      <c r="O182" s="5"/>
      <c r="P182" s="5"/>
      <c r="Q182" s="5"/>
      <c r="R182" s="5"/>
      <c r="S182" s="5"/>
      <c r="T182" s="5"/>
      <c r="U182" s="5">
        <v>5.0000000000000001E-4</v>
      </c>
      <c r="V182" s="5">
        <v>5.21E-2</v>
      </c>
      <c r="W182" s="5"/>
      <c r="X182" s="5"/>
      <c r="Y182" s="5"/>
      <c r="Z182" s="5"/>
      <c r="AA182" s="5"/>
      <c r="AB182" s="5"/>
      <c r="AC182" s="67"/>
      <c r="AD182" s="55"/>
    </row>
    <row r="183" spans="1:30" s="52" customFormat="1">
      <c r="A183" s="96"/>
      <c r="B183" s="12"/>
      <c r="C183" s="163"/>
      <c r="D183" s="6">
        <f t="shared" ref="D183" si="269">$C182*D182</f>
        <v>0</v>
      </c>
      <c r="E183" s="6">
        <f t="shared" ref="E183" si="270">$C182*E182</f>
        <v>0</v>
      </c>
      <c r="F183" s="6">
        <f t="shared" ref="F183:O183" si="271">$C182*F182</f>
        <v>13181.2577</v>
      </c>
      <c r="G183" s="6">
        <f t="shared" si="271"/>
        <v>0</v>
      </c>
      <c r="H183" s="6">
        <f t="shared" si="271"/>
        <v>199657.28574999998</v>
      </c>
      <c r="I183" s="6">
        <f t="shared" si="271"/>
        <v>12286.602199999999</v>
      </c>
      <c r="J183" s="6">
        <f t="shared" si="271"/>
        <v>1461.2706499999999</v>
      </c>
      <c r="K183" s="6">
        <f t="shared" si="271"/>
        <v>0</v>
      </c>
      <c r="L183" s="6">
        <f t="shared" si="271"/>
        <v>0</v>
      </c>
      <c r="M183" s="6">
        <f t="shared" si="271"/>
        <v>0</v>
      </c>
      <c r="N183" s="6">
        <f t="shared" si="271"/>
        <v>55945.7906</v>
      </c>
      <c r="O183" s="6">
        <f t="shared" si="271"/>
        <v>0</v>
      </c>
      <c r="P183" s="6">
        <f t="shared" ref="P183" si="272">$C182*P182</f>
        <v>0</v>
      </c>
      <c r="Q183" s="6">
        <f t="shared" ref="Q183" si="273">$C182*Q182</f>
        <v>0</v>
      </c>
      <c r="R183" s="6">
        <f t="shared" ref="R183:AB183" si="274">$C182*R182</f>
        <v>0</v>
      </c>
      <c r="S183" s="6">
        <f t="shared" si="274"/>
        <v>0</v>
      </c>
      <c r="T183" s="6">
        <f t="shared" si="274"/>
        <v>0</v>
      </c>
      <c r="U183" s="6">
        <f t="shared" si="274"/>
        <v>149.10925</v>
      </c>
      <c r="V183" s="6">
        <f t="shared" si="274"/>
        <v>15537.183849999999</v>
      </c>
      <c r="W183" s="6">
        <f t="shared" si="274"/>
        <v>0</v>
      </c>
      <c r="X183" s="6">
        <f t="shared" si="274"/>
        <v>0</v>
      </c>
      <c r="Y183" s="6">
        <f t="shared" si="274"/>
        <v>0</v>
      </c>
      <c r="Z183" s="6">
        <f t="shared" si="274"/>
        <v>0</v>
      </c>
      <c r="AA183" s="6">
        <f t="shared" si="274"/>
        <v>0</v>
      </c>
      <c r="AB183" s="6">
        <f t="shared" si="274"/>
        <v>0</v>
      </c>
      <c r="AC183" s="67"/>
      <c r="AD183" s="55"/>
    </row>
    <row r="184" spans="1:30" s="52" customFormat="1">
      <c r="A184" s="95" t="s">
        <v>591</v>
      </c>
      <c r="B184" s="18">
        <f>1067115/2</f>
        <v>533557.5</v>
      </c>
      <c r="C184" s="163">
        <f t="shared" si="244"/>
        <v>44463.13</v>
      </c>
      <c r="D184" s="38">
        <v>1.6500000000000001E-2</v>
      </c>
      <c r="E184" s="38">
        <v>0.1429</v>
      </c>
      <c r="F184" s="38">
        <v>5.8200000000000002E-2</v>
      </c>
      <c r="G184" s="38">
        <v>7.4899999999999994E-2</v>
      </c>
      <c r="H184" s="38">
        <v>4.0099999999999997E-2</v>
      </c>
      <c r="I184" s="38">
        <v>0.1406</v>
      </c>
      <c r="J184" s="38">
        <v>2.0299999999999999E-2</v>
      </c>
      <c r="K184" s="38">
        <v>3.2099999999999997E-2</v>
      </c>
      <c r="L184" s="38">
        <v>1.5900000000000001E-2</v>
      </c>
      <c r="M184" s="38">
        <v>2.5499999999999998E-2</v>
      </c>
      <c r="N184" s="38">
        <v>0.1389</v>
      </c>
      <c r="O184" s="38">
        <v>2.35E-2</v>
      </c>
      <c r="P184" s="38">
        <v>0</v>
      </c>
      <c r="Q184" s="38">
        <v>3.5900000000000001E-2</v>
      </c>
      <c r="R184" s="38">
        <v>1.8100000000000002E-2</v>
      </c>
      <c r="S184" s="38">
        <v>4.1999999999999997E-3</v>
      </c>
      <c r="T184" s="38">
        <v>5.11E-2</v>
      </c>
      <c r="U184" s="38">
        <v>1.7299999999999999E-2</v>
      </c>
      <c r="V184" s="38">
        <v>3.6799999999999999E-2</v>
      </c>
      <c r="W184" s="38">
        <v>4.4299999999999999E-2</v>
      </c>
      <c r="X184" s="38">
        <v>5.9900000000000002E-2</v>
      </c>
      <c r="Y184" s="38">
        <v>2.3999999999999998E-3</v>
      </c>
      <c r="Z184" s="5">
        <v>0</v>
      </c>
      <c r="AA184" s="5">
        <v>5.9999999999999995E-4</v>
      </c>
      <c r="AB184" s="5">
        <v>0</v>
      </c>
      <c r="AC184" s="67"/>
      <c r="AD184" s="55"/>
    </row>
    <row r="185" spans="1:30" s="52" customFormat="1">
      <c r="A185" s="96"/>
      <c r="B185" s="12"/>
      <c r="C185" s="163"/>
      <c r="D185" s="6">
        <f t="shared" ref="D185" si="275">$C184*D184</f>
        <v>733.64164500000004</v>
      </c>
      <c r="E185" s="6">
        <f t="shared" ref="E185" si="276">$C184*E184</f>
        <v>6353.781277</v>
      </c>
      <c r="F185" s="6">
        <f t="shared" ref="F185:O185" si="277">$C184*F184</f>
        <v>2587.7541659999997</v>
      </c>
      <c r="G185" s="6">
        <f t="shared" si="277"/>
        <v>3330.2884369999997</v>
      </c>
      <c r="H185" s="6">
        <f t="shared" si="277"/>
        <v>1782.9715129999997</v>
      </c>
      <c r="I185" s="6">
        <f t="shared" si="277"/>
        <v>6251.5160779999997</v>
      </c>
      <c r="J185" s="6">
        <f t="shared" si="277"/>
        <v>902.60153899999989</v>
      </c>
      <c r="K185" s="6">
        <f t="shared" si="277"/>
        <v>1427.2664729999997</v>
      </c>
      <c r="L185" s="6">
        <f t="shared" si="277"/>
        <v>706.96376699999996</v>
      </c>
      <c r="M185" s="6">
        <f t="shared" si="277"/>
        <v>1133.8098149999998</v>
      </c>
      <c r="N185" s="6">
        <f t="shared" si="277"/>
        <v>6175.9287569999997</v>
      </c>
      <c r="O185" s="6">
        <f t="shared" si="277"/>
        <v>1044.8835549999999</v>
      </c>
      <c r="P185" s="6">
        <f t="shared" ref="P185" si="278">$C184*P184</f>
        <v>0</v>
      </c>
      <c r="Q185" s="6">
        <f t="shared" ref="Q185" si="279">$C184*Q184</f>
        <v>1596.226367</v>
      </c>
      <c r="R185" s="6">
        <f t="shared" ref="R185:AB185" si="280">$C184*R184</f>
        <v>804.78265299999998</v>
      </c>
      <c r="S185" s="6">
        <f t="shared" si="280"/>
        <v>186.74514599999998</v>
      </c>
      <c r="T185" s="6">
        <f t="shared" si="280"/>
        <v>2272.0659430000001</v>
      </c>
      <c r="U185" s="6">
        <f t="shared" si="280"/>
        <v>769.21214899999995</v>
      </c>
      <c r="V185" s="6">
        <f t="shared" si="280"/>
        <v>1636.2431839999999</v>
      </c>
      <c r="W185" s="6">
        <f t="shared" si="280"/>
        <v>1969.7166589999999</v>
      </c>
      <c r="X185" s="6">
        <f t="shared" si="280"/>
        <v>2663.3414870000001</v>
      </c>
      <c r="Y185" s="6">
        <f t="shared" si="280"/>
        <v>106.71151199999998</v>
      </c>
      <c r="Z185" s="6">
        <f t="shared" si="280"/>
        <v>0</v>
      </c>
      <c r="AA185" s="6">
        <f t="shared" si="280"/>
        <v>26.677877999999996</v>
      </c>
      <c r="AB185" s="6">
        <f t="shared" si="280"/>
        <v>0</v>
      </c>
      <c r="AC185" s="67"/>
      <c r="AD185" s="55"/>
    </row>
    <row r="186" spans="1:30" s="52" customFormat="1">
      <c r="A186" s="95" t="s">
        <v>594</v>
      </c>
      <c r="B186" s="18">
        <f>1067115/2</f>
        <v>533557.5</v>
      </c>
      <c r="C186" s="163">
        <f t="shared" si="244"/>
        <v>44463.13</v>
      </c>
      <c r="D186" s="5"/>
      <c r="E186" s="5"/>
      <c r="F186" s="5">
        <v>0</v>
      </c>
      <c r="G186" s="5">
        <v>0</v>
      </c>
      <c r="H186" s="5">
        <v>0.1236</v>
      </c>
      <c r="I186" s="5"/>
      <c r="J186" s="5"/>
      <c r="K186" s="5"/>
      <c r="L186" s="5">
        <v>0</v>
      </c>
      <c r="M186" s="5">
        <v>0.25169999999999998</v>
      </c>
      <c r="N186" s="5">
        <v>0.2457</v>
      </c>
      <c r="O186" s="5"/>
      <c r="P186" s="5"/>
      <c r="Q186" s="5">
        <v>7.9000000000000001E-2</v>
      </c>
      <c r="R186" s="5"/>
      <c r="S186" s="5">
        <v>8.8000000000000005E-3</v>
      </c>
      <c r="T186" s="5"/>
      <c r="U186" s="5">
        <v>1.6E-2</v>
      </c>
      <c r="V186" s="5">
        <v>0.1232</v>
      </c>
      <c r="W186" s="5">
        <v>0</v>
      </c>
      <c r="X186" s="5">
        <v>0.1457</v>
      </c>
      <c r="Y186" s="5">
        <v>6.3E-3</v>
      </c>
      <c r="Z186" s="5"/>
      <c r="AA186" s="5"/>
      <c r="AB186" s="5"/>
      <c r="AC186" s="67"/>
      <c r="AD186" s="55"/>
    </row>
    <row r="187" spans="1:30" s="52" customFormat="1">
      <c r="A187" s="96"/>
      <c r="B187" s="12"/>
      <c r="C187" s="163"/>
      <c r="D187" s="6">
        <f t="shared" ref="D187" si="281">$C186*D186</f>
        <v>0</v>
      </c>
      <c r="E187" s="6">
        <f t="shared" ref="E187" si="282">$C186*E186</f>
        <v>0</v>
      </c>
      <c r="F187" s="6">
        <f t="shared" ref="F187:O187" si="283">$C186*F186</f>
        <v>0</v>
      </c>
      <c r="G187" s="6">
        <f t="shared" si="283"/>
        <v>0</v>
      </c>
      <c r="H187" s="6">
        <f t="shared" si="283"/>
        <v>5495.6428679999999</v>
      </c>
      <c r="I187" s="6">
        <f t="shared" si="283"/>
        <v>0</v>
      </c>
      <c r="J187" s="6">
        <f t="shared" si="283"/>
        <v>0</v>
      </c>
      <c r="K187" s="6">
        <f t="shared" si="283"/>
        <v>0</v>
      </c>
      <c r="L187" s="6">
        <f t="shared" si="283"/>
        <v>0</v>
      </c>
      <c r="M187" s="6">
        <f t="shared" si="283"/>
        <v>11191.369820999998</v>
      </c>
      <c r="N187" s="6">
        <f t="shared" si="283"/>
        <v>10924.591041</v>
      </c>
      <c r="O187" s="6">
        <f t="shared" si="283"/>
        <v>0</v>
      </c>
      <c r="P187" s="6">
        <f t="shared" ref="P187" si="284">$C186*P186</f>
        <v>0</v>
      </c>
      <c r="Q187" s="6">
        <f t="shared" ref="Q187" si="285">$C186*Q186</f>
        <v>3512.58727</v>
      </c>
      <c r="R187" s="6">
        <f t="shared" ref="R187:AB187" si="286">$C186*R186</f>
        <v>0</v>
      </c>
      <c r="S187" s="6">
        <f t="shared" si="286"/>
        <v>391.27554400000002</v>
      </c>
      <c r="T187" s="6">
        <f t="shared" si="286"/>
        <v>0</v>
      </c>
      <c r="U187" s="6">
        <f t="shared" si="286"/>
        <v>711.41007999999999</v>
      </c>
      <c r="V187" s="6">
        <f t="shared" si="286"/>
        <v>5477.8576160000002</v>
      </c>
      <c r="W187" s="6">
        <f t="shared" si="286"/>
        <v>0</v>
      </c>
      <c r="X187" s="6">
        <f t="shared" si="286"/>
        <v>6478.2780409999996</v>
      </c>
      <c r="Y187" s="6">
        <f t="shared" si="286"/>
        <v>280.11771899999997</v>
      </c>
      <c r="Z187" s="6">
        <f t="shared" si="286"/>
        <v>0</v>
      </c>
      <c r="AA187" s="6">
        <f t="shared" si="286"/>
        <v>0</v>
      </c>
      <c r="AB187" s="6">
        <f t="shared" si="286"/>
        <v>0</v>
      </c>
      <c r="AC187" s="67"/>
      <c r="AD187" s="55"/>
    </row>
    <row r="188" spans="1:30" s="52" customFormat="1">
      <c r="A188" s="95" t="s">
        <v>592</v>
      </c>
      <c r="B188" s="18">
        <v>43026</v>
      </c>
      <c r="C188" s="163">
        <f t="shared" si="244"/>
        <v>3585.5</v>
      </c>
      <c r="D188" s="5"/>
      <c r="E188" s="5">
        <v>2.2499999999999999E-2</v>
      </c>
      <c r="F188" s="5">
        <v>2.58E-2</v>
      </c>
      <c r="G188" s="5"/>
      <c r="H188" s="5">
        <v>0.4461</v>
      </c>
      <c r="I188" s="5">
        <v>5.1000000000000004E-3</v>
      </c>
      <c r="J188" s="5">
        <v>4.0000000000000001E-3</v>
      </c>
      <c r="K188" s="5">
        <v>1.3899999999999999E-2</v>
      </c>
      <c r="L188" s="5">
        <v>1.4E-3</v>
      </c>
      <c r="M188" s="5"/>
      <c r="N188" s="5">
        <v>0.27050000000000002</v>
      </c>
      <c r="O188" s="5">
        <v>5.1999999999999998E-3</v>
      </c>
      <c r="P188" s="5"/>
      <c r="Q188" s="5"/>
      <c r="R188" s="5"/>
      <c r="S188" s="5"/>
      <c r="T188" s="5"/>
      <c r="U188" s="5">
        <v>2.0000000000000001E-4</v>
      </c>
      <c r="V188" s="5">
        <v>0.20530000000000001</v>
      </c>
      <c r="W188" s="5"/>
      <c r="X188" s="5"/>
      <c r="Y188" s="5"/>
      <c r="Z188" s="5"/>
      <c r="AA188" s="5"/>
      <c r="AB188" s="5"/>
      <c r="AC188" s="67"/>
      <c r="AD188" s="55"/>
    </row>
    <row r="189" spans="1:30" s="52" customFormat="1">
      <c r="A189" s="96"/>
      <c r="B189" s="12"/>
      <c r="C189" s="163"/>
      <c r="D189" s="6">
        <f t="shared" ref="D189" si="287">$C188*D188</f>
        <v>0</v>
      </c>
      <c r="E189" s="6">
        <f t="shared" ref="E189" si="288">$C188*E188</f>
        <v>80.673749999999998</v>
      </c>
      <c r="F189" s="6">
        <f t="shared" ref="F189:O189" si="289">$C188*F188</f>
        <v>92.505899999999997</v>
      </c>
      <c r="G189" s="6">
        <f t="shared" si="289"/>
        <v>0</v>
      </c>
      <c r="H189" s="6">
        <f t="shared" si="289"/>
        <v>1599.49155</v>
      </c>
      <c r="I189" s="6">
        <f t="shared" si="289"/>
        <v>18.286050000000003</v>
      </c>
      <c r="J189" s="6">
        <f t="shared" si="289"/>
        <v>14.342000000000001</v>
      </c>
      <c r="K189" s="6">
        <f t="shared" si="289"/>
        <v>49.838449999999995</v>
      </c>
      <c r="L189" s="6">
        <f t="shared" si="289"/>
        <v>5.0197000000000003</v>
      </c>
      <c r="M189" s="6">
        <f t="shared" si="289"/>
        <v>0</v>
      </c>
      <c r="N189" s="6">
        <f t="shared" si="289"/>
        <v>969.87775000000011</v>
      </c>
      <c r="O189" s="6">
        <f t="shared" si="289"/>
        <v>18.644600000000001</v>
      </c>
      <c r="P189" s="6">
        <f t="shared" ref="P189" si="290">$C188*P188</f>
        <v>0</v>
      </c>
      <c r="Q189" s="6">
        <f t="shared" ref="Q189" si="291">$C188*Q188</f>
        <v>0</v>
      </c>
      <c r="R189" s="6">
        <f t="shared" ref="R189:AB189" si="292">$C188*R188</f>
        <v>0</v>
      </c>
      <c r="S189" s="6">
        <f t="shared" si="292"/>
        <v>0</v>
      </c>
      <c r="T189" s="6">
        <f t="shared" si="292"/>
        <v>0</v>
      </c>
      <c r="U189" s="6">
        <f t="shared" si="292"/>
        <v>0.71710000000000007</v>
      </c>
      <c r="V189" s="6">
        <f t="shared" si="292"/>
        <v>736.10315000000003</v>
      </c>
      <c r="W189" s="6">
        <f t="shared" si="292"/>
        <v>0</v>
      </c>
      <c r="X189" s="6">
        <f t="shared" si="292"/>
        <v>0</v>
      </c>
      <c r="Y189" s="6">
        <f t="shared" si="292"/>
        <v>0</v>
      </c>
      <c r="Z189" s="6">
        <f t="shared" si="292"/>
        <v>0</v>
      </c>
      <c r="AA189" s="6">
        <f t="shared" si="292"/>
        <v>0</v>
      </c>
      <c r="AB189" s="6">
        <f t="shared" si="292"/>
        <v>0</v>
      </c>
      <c r="AC189" s="67"/>
      <c r="AD189" s="55"/>
    </row>
    <row r="190" spans="1:30" s="52" customFormat="1">
      <c r="A190" s="95" t="s">
        <v>593</v>
      </c>
      <c r="B190" s="18">
        <v>1465571</v>
      </c>
      <c r="C190" s="163">
        <f t="shared" si="244"/>
        <v>122130.92</v>
      </c>
      <c r="D190" s="5"/>
      <c r="E190" s="5">
        <v>2.2499999999999999E-2</v>
      </c>
      <c r="F190" s="5">
        <v>2.58E-2</v>
      </c>
      <c r="G190" s="5"/>
      <c r="H190" s="5">
        <v>0.4461</v>
      </c>
      <c r="I190" s="5">
        <v>5.1000000000000004E-3</v>
      </c>
      <c r="J190" s="5">
        <v>4.0000000000000001E-3</v>
      </c>
      <c r="K190" s="5">
        <v>1.3899999999999999E-2</v>
      </c>
      <c r="L190" s="5">
        <v>1.4E-3</v>
      </c>
      <c r="M190" s="5"/>
      <c r="N190" s="5">
        <v>0.27050000000000002</v>
      </c>
      <c r="O190" s="5">
        <v>5.1999999999999998E-3</v>
      </c>
      <c r="P190" s="5"/>
      <c r="Q190" s="5"/>
      <c r="R190" s="5"/>
      <c r="S190" s="5"/>
      <c r="T190" s="5"/>
      <c r="U190" s="5">
        <v>2.0000000000000001E-4</v>
      </c>
      <c r="V190" s="5">
        <v>0.20530000000000001</v>
      </c>
      <c r="W190" s="5"/>
      <c r="X190" s="5"/>
      <c r="Y190" s="5"/>
      <c r="Z190" s="5"/>
      <c r="AA190" s="5"/>
      <c r="AB190" s="5"/>
      <c r="AC190" s="67"/>
      <c r="AD190" s="55"/>
    </row>
    <row r="191" spans="1:30" s="52" customFormat="1">
      <c r="A191" s="96"/>
      <c r="B191" s="12"/>
      <c r="C191" s="163"/>
      <c r="D191" s="6">
        <f t="shared" ref="D191:O195" si="293">$C190*D190</f>
        <v>0</v>
      </c>
      <c r="E191" s="6">
        <f t="shared" ref="E191:O193" si="294">$C190*E190</f>
        <v>2747.9456999999998</v>
      </c>
      <c r="F191" s="6">
        <f t="shared" ref="F191:O191" si="295">$C190*F190</f>
        <v>3150.9777359999998</v>
      </c>
      <c r="G191" s="6">
        <f t="shared" si="295"/>
        <v>0</v>
      </c>
      <c r="H191" s="6">
        <f t="shared" si="295"/>
        <v>54482.603411999997</v>
      </c>
      <c r="I191" s="6">
        <f t="shared" si="295"/>
        <v>622.86769200000003</v>
      </c>
      <c r="J191" s="6">
        <f t="shared" si="295"/>
        <v>488.52368000000001</v>
      </c>
      <c r="K191" s="6">
        <f t="shared" si="295"/>
        <v>1697.619788</v>
      </c>
      <c r="L191" s="6">
        <f t="shared" si="295"/>
        <v>170.98328799999999</v>
      </c>
      <c r="M191" s="6">
        <f t="shared" si="295"/>
        <v>0</v>
      </c>
      <c r="N191" s="6">
        <f t="shared" si="295"/>
        <v>33036.413860000001</v>
      </c>
      <c r="O191" s="6">
        <f t="shared" si="295"/>
        <v>635.08078399999999</v>
      </c>
      <c r="P191" s="6">
        <f t="shared" ref="P191:AB195" si="296">$C190*P190</f>
        <v>0</v>
      </c>
      <c r="Q191" s="6">
        <f t="shared" ref="Q191:AB193" si="297">$C190*Q190</f>
        <v>0</v>
      </c>
      <c r="R191" s="6">
        <f t="shared" ref="R191:AB191" si="298">$C190*R190</f>
        <v>0</v>
      </c>
      <c r="S191" s="6">
        <f t="shared" si="298"/>
        <v>0</v>
      </c>
      <c r="T191" s="6">
        <f t="shared" si="298"/>
        <v>0</v>
      </c>
      <c r="U191" s="6">
        <f t="shared" si="298"/>
        <v>24.426183999999999</v>
      </c>
      <c r="V191" s="6">
        <f t="shared" si="298"/>
        <v>25073.477876000001</v>
      </c>
      <c r="W191" s="6">
        <f t="shared" si="298"/>
        <v>0</v>
      </c>
      <c r="X191" s="6">
        <f t="shared" si="298"/>
        <v>0</v>
      </c>
      <c r="Y191" s="6">
        <f t="shared" si="298"/>
        <v>0</v>
      </c>
      <c r="Z191" s="6">
        <f t="shared" si="298"/>
        <v>0</v>
      </c>
      <c r="AA191" s="6">
        <f t="shared" si="298"/>
        <v>0</v>
      </c>
      <c r="AB191" s="6">
        <f t="shared" si="298"/>
        <v>0</v>
      </c>
      <c r="AC191" s="67"/>
      <c r="AD191" s="55"/>
    </row>
    <row r="192" spans="1:30" s="52" customFormat="1">
      <c r="A192" s="95" t="s">
        <v>604</v>
      </c>
      <c r="B192" s="18">
        <v>2836073</v>
      </c>
      <c r="C192" s="163">
        <f t="shared" si="244"/>
        <v>236339.42</v>
      </c>
      <c r="D192" s="5"/>
      <c r="E192" s="5">
        <v>2.2499999999999999E-2</v>
      </c>
      <c r="F192" s="5">
        <v>2.58E-2</v>
      </c>
      <c r="G192" s="5"/>
      <c r="H192" s="5">
        <v>0.4461</v>
      </c>
      <c r="I192" s="5">
        <v>5.1000000000000004E-3</v>
      </c>
      <c r="J192" s="5">
        <v>4.0000000000000001E-3</v>
      </c>
      <c r="K192" s="5">
        <v>1.3899999999999999E-2</v>
      </c>
      <c r="L192" s="5">
        <v>1.4E-3</v>
      </c>
      <c r="M192" s="5"/>
      <c r="N192" s="5">
        <v>0.27050000000000002</v>
      </c>
      <c r="O192" s="5">
        <v>5.1999999999999998E-3</v>
      </c>
      <c r="P192" s="5"/>
      <c r="Q192" s="5"/>
      <c r="R192" s="5"/>
      <c r="S192" s="5"/>
      <c r="T192" s="5"/>
      <c r="U192" s="5">
        <v>2.0000000000000001E-4</v>
      </c>
      <c r="V192" s="5">
        <v>0.20530000000000001</v>
      </c>
      <c r="W192" s="5"/>
      <c r="X192" s="5"/>
      <c r="Y192" s="5"/>
      <c r="Z192" s="5"/>
      <c r="AA192" s="5"/>
      <c r="AB192" s="5"/>
      <c r="AC192" s="67"/>
      <c r="AD192" s="55"/>
    </row>
    <row r="193" spans="1:30" s="52" customFormat="1">
      <c r="A193" s="96"/>
      <c r="B193" s="12"/>
      <c r="C193" s="163"/>
      <c r="D193" s="6">
        <f t="shared" si="293"/>
        <v>0</v>
      </c>
      <c r="E193" s="6">
        <f t="shared" si="294"/>
        <v>5317.6369500000001</v>
      </c>
      <c r="F193" s="6">
        <f t="shared" si="294"/>
        <v>6097.5570360000002</v>
      </c>
      <c r="G193" s="6">
        <f t="shared" si="294"/>
        <v>0</v>
      </c>
      <c r="H193" s="6">
        <f t="shared" si="294"/>
        <v>105431.015262</v>
      </c>
      <c r="I193" s="6">
        <f t="shared" si="294"/>
        <v>1205.3310420000003</v>
      </c>
      <c r="J193" s="6">
        <f t="shared" si="294"/>
        <v>945.35768000000007</v>
      </c>
      <c r="K193" s="6">
        <f t="shared" si="294"/>
        <v>3285.1179379999999</v>
      </c>
      <c r="L193" s="6">
        <f t="shared" si="294"/>
        <v>330.87518800000004</v>
      </c>
      <c r="M193" s="6">
        <f t="shared" si="294"/>
        <v>0</v>
      </c>
      <c r="N193" s="6">
        <f t="shared" si="294"/>
        <v>63929.81311000001</v>
      </c>
      <c r="O193" s="6">
        <f t="shared" si="294"/>
        <v>1228.964984</v>
      </c>
      <c r="P193" s="6">
        <f t="shared" si="296"/>
        <v>0</v>
      </c>
      <c r="Q193" s="6">
        <f t="shared" si="297"/>
        <v>0</v>
      </c>
      <c r="R193" s="6">
        <f t="shared" si="297"/>
        <v>0</v>
      </c>
      <c r="S193" s="6">
        <f t="shared" si="297"/>
        <v>0</v>
      </c>
      <c r="T193" s="6">
        <f t="shared" si="297"/>
        <v>0</v>
      </c>
      <c r="U193" s="6">
        <f t="shared" si="297"/>
        <v>47.267884000000002</v>
      </c>
      <c r="V193" s="6">
        <f t="shared" si="297"/>
        <v>48520.482926000004</v>
      </c>
      <c r="W193" s="6">
        <f t="shared" si="297"/>
        <v>0</v>
      </c>
      <c r="X193" s="6">
        <f t="shared" si="297"/>
        <v>0</v>
      </c>
      <c r="Y193" s="6">
        <f t="shared" si="297"/>
        <v>0</v>
      </c>
      <c r="Z193" s="6">
        <f t="shared" si="297"/>
        <v>0</v>
      </c>
      <c r="AA193" s="6">
        <f t="shared" si="297"/>
        <v>0</v>
      </c>
      <c r="AB193" s="6">
        <f t="shared" si="297"/>
        <v>0</v>
      </c>
      <c r="AC193" s="67"/>
      <c r="AD193" s="55"/>
    </row>
    <row r="194" spans="1:30" s="52" customFormat="1">
      <c r="A194" s="95" t="s">
        <v>605</v>
      </c>
      <c r="B194" s="18">
        <v>3664582</v>
      </c>
      <c r="C194" s="163">
        <f t="shared" si="244"/>
        <v>305381.83</v>
      </c>
      <c r="D194" s="5"/>
      <c r="E194" s="5">
        <v>2.2499999999999999E-2</v>
      </c>
      <c r="F194" s="5">
        <v>2.58E-2</v>
      </c>
      <c r="G194" s="5"/>
      <c r="H194" s="5">
        <v>0.4461</v>
      </c>
      <c r="I194" s="5">
        <v>5.1000000000000004E-3</v>
      </c>
      <c r="J194" s="5">
        <v>4.0000000000000001E-3</v>
      </c>
      <c r="K194" s="5">
        <v>1.3899999999999999E-2</v>
      </c>
      <c r="L194" s="5">
        <v>1.4E-3</v>
      </c>
      <c r="M194" s="5"/>
      <c r="N194" s="5">
        <v>0.27050000000000002</v>
      </c>
      <c r="O194" s="5">
        <v>5.1999999999999998E-3</v>
      </c>
      <c r="P194" s="5"/>
      <c r="Q194" s="5"/>
      <c r="R194" s="5"/>
      <c r="S194" s="5"/>
      <c r="T194" s="5"/>
      <c r="U194" s="5">
        <v>2.0000000000000001E-4</v>
      </c>
      <c r="V194" s="5">
        <v>0.20530000000000001</v>
      </c>
      <c r="W194" s="5"/>
      <c r="X194" s="5"/>
      <c r="Y194" s="5"/>
      <c r="Z194" s="5"/>
      <c r="AA194" s="5"/>
      <c r="AB194" s="5"/>
      <c r="AC194" s="67"/>
      <c r="AD194" s="55"/>
    </row>
    <row r="195" spans="1:30" s="52" customFormat="1">
      <c r="A195" s="96"/>
      <c r="B195" s="12"/>
      <c r="C195" s="162"/>
      <c r="D195" s="6">
        <f t="shared" si="293"/>
        <v>0</v>
      </c>
      <c r="E195" s="6">
        <f t="shared" si="293"/>
        <v>6871.0911750000005</v>
      </c>
      <c r="F195" s="6">
        <f t="shared" si="293"/>
        <v>7878.8512140000003</v>
      </c>
      <c r="G195" s="6">
        <f t="shared" si="293"/>
        <v>0</v>
      </c>
      <c r="H195" s="6">
        <f t="shared" si="293"/>
        <v>136230.834363</v>
      </c>
      <c r="I195" s="6">
        <f t="shared" si="293"/>
        <v>1557.4473330000003</v>
      </c>
      <c r="J195" s="6">
        <f t="shared" si="293"/>
        <v>1221.5273200000001</v>
      </c>
      <c r="K195" s="6">
        <f t="shared" si="293"/>
        <v>4244.8074370000004</v>
      </c>
      <c r="L195" s="6">
        <f t="shared" si="293"/>
        <v>427.53456199999999</v>
      </c>
      <c r="M195" s="6">
        <f t="shared" si="293"/>
        <v>0</v>
      </c>
      <c r="N195" s="6">
        <f t="shared" si="293"/>
        <v>82605.785015000016</v>
      </c>
      <c r="O195" s="6">
        <f t="shared" si="293"/>
        <v>1587.985516</v>
      </c>
      <c r="P195" s="6">
        <f t="shared" si="296"/>
        <v>0</v>
      </c>
      <c r="Q195" s="6">
        <f t="shared" si="296"/>
        <v>0</v>
      </c>
      <c r="R195" s="6">
        <f t="shared" si="296"/>
        <v>0</v>
      </c>
      <c r="S195" s="6">
        <f t="shared" si="296"/>
        <v>0</v>
      </c>
      <c r="T195" s="6">
        <f t="shared" si="296"/>
        <v>0</v>
      </c>
      <c r="U195" s="6">
        <f t="shared" si="296"/>
        <v>61.076366000000007</v>
      </c>
      <c r="V195" s="6">
        <f t="shared" si="296"/>
        <v>62694.889699000007</v>
      </c>
      <c r="W195" s="6">
        <f t="shared" si="296"/>
        <v>0</v>
      </c>
      <c r="X195" s="6">
        <f t="shared" si="296"/>
        <v>0</v>
      </c>
      <c r="Y195" s="6">
        <f t="shared" si="296"/>
        <v>0</v>
      </c>
      <c r="Z195" s="6">
        <f t="shared" si="296"/>
        <v>0</v>
      </c>
      <c r="AA195" s="6">
        <f t="shared" si="296"/>
        <v>0</v>
      </c>
      <c r="AB195" s="6">
        <f t="shared" si="296"/>
        <v>0</v>
      </c>
      <c r="AC195" s="67"/>
      <c r="AD195" s="55"/>
    </row>
    <row r="196" spans="1:30" s="52" customFormat="1">
      <c r="A196" s="16" t="s">
        <v>50</v>
      </c>
      <c r="B196" s="9">
        <f>SUM(B170:B195)</f>
        <v>41239986</v>
      </c>
      <c r="C196" s="164">
        <f>SUM(C170:C195)</f>
        <v>3436665.51</v>
      </c>
      <c r="D196" s="9">
        <f>D171+D173+D175+D177+D179+D181+D183+D185+D187+D189+D191+D193+D195</f>
        <v>20152.296344999999</v>
      </c>
      <c r="E196" s="9">
        <f t="shared" ref="E196:AB196" si="299">E171+E173+E175+E177+E179+E181+E183+E185+E187+E189+E191+E193+E195</f>
        <v>21371.128852000002</v>
      </c>
      <c r="F196" s="9">
        <f t="shared" si="299"/>
        <v>61385.003485999994</v>
      </c>
      <c r="G196" s="9">
        <f t="shared" si="299"/>
        <v>3330.2884369999997</v>
      </c>
      <c r="H196" s="9">
        <f t="shared" si="299"/>
        <v>2187904.7038580002</v>
      </c>
      <c r="I196" s="9">
        <f t="shared" si="299"/>
        <v>31735.290395</v>
      </c>
      <c r="J196" s="9">
        <f t="shared" si="299"/>
        <v>6198.3528690000003</v>
      </c>
      <c r="K196" s="9">
        <f t="shared" si="299"/>
        <v>10704.650086000001</v>
      </c>
      <c r="L196" s="9">
        <f t="shared" si="299"/>
        <v>1641.3765050000002</v>
      </c>
      <c r="M196" s="9">
        <f t="shared" si="299"/>
        <v>48681.216490999999</v>
      </c>
      <c r="N196" s="9">
        <f t="shared" si="299"/>
        <v>494981.57967100001</v>
      </c>
      <c r="O196" s="9">
        <f t="shared" si="299"/>
        <v>4515.5594389999997</v>
      </c>
      <c r="P196" s="9">
        <f t="shared" si="299"/>
        <v>0</v>
      </c>
      <c r="Q196" s="9">
        <f t="shared" si="299"/>
        <v>25908.350448999998</v>
      </c>
      <c r="R196" s="9">
        <f t="shared" si="299"/>
        <v>32493.014274999998</v>
      </c>
      <c r="S196" s="9">
        <f t="shared" si="299"/>
        <v>2627.7675749999999</v>
      </c>
      <c r="T196" s="9">
        <f t="shared" si="299"/>
        <v>70756.761435999986</v>
      </c>
      <c r="U196" s="9">
        <f t="shared" si="299"/>
        <v>1882.069013</v>
      </c>
      <c r="V196" s="9">
        <f t="shared" si="299"/>
        <v>324669.98061500001</v>
      </c>
      <c r="W196" s="9">
        <f t="shared" si="299"/>
        <v>44065.484461999993</v>
      </c>
      <c r="X196" s="9">
        <f t="shared" si="299"/>
        <v>39499.449708999993</v>
      </c>
      <c r="Y196" s="9">
        <f t="shared" si="299"/>
        <v>1508.7959470000001</v>
      </c>
      <c r="Z196" s="9">
        <f t="shared" si="299"/>
        <v>625.71220699999992</v>
      </c>
      <c r="AA196" s="9">
        <f t="shared" si="299"/>
        <v>26.677877999999996</v>
      </c>
      <c r="AB196" s="9">
        <f t="shared" si="299"/>
        <v>0</v>
      </c>
      <c r="AC196" s="67"/>
      <c r="AD196" s="55"/>
    </row>
    <row r="197" spans="1:30" s="52" customFormat="1">
      <c r="A197" s="34"/>
      <c r="B197" s="22"/>
      <c r="C197" s="164"/>
      <c r="D197" s="9"/>
      <c r="E197" s="36"/>
      <c r="F197" s="36"/>
      <c r="G197" s="3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9"/>
      <c r="X197" s="22"/>
      <c r="Y197" s="22"/>
      <c r="Z197" s="22"/>
      <c r="AA197" s="22"/>
      <c r="AB197" s="22"/>
      <c r="AC197" s="67"/>
      <c r="AD197" s="55"/>
    </row>
    <row r="198" spans="1:30" s="52" customFormat="1">
      <c r="A198" s="34"/>
      <c r="B198" s="22"/>
      <c r="C198" s="165"/>
      <c r="D198" s="9"/>
      <c r="E198" s="36"/>
      <c r="F198" s="22"/>
      <c r="G198" s="22"/>
      <c r="H198" s="41"/>
      <c r="I198" s="25"/>
      <c r="J198" s="22"/>
      <c r="K198" s="22"/>
      <c r="L198" s="22"/>
      <c r="M198" s="13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67"/>
      <c r="AD198" s="55"/>
    </row>
    <row r="199" spans="1:30" s="52" customFormat="1" ht="13.8" thickBot="1">
      <c r="A199" s="79" t="s">
        <v>589</v>
      </c>
      <c r="B199" s="80"/>
      <c r="C199" s="157"/>
      <c r="D199" s="80"/>
      <c r="E199" s="80"/>
      <c r="F199" s="80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67"/>
      <c r="AD199" s="55"/>
    </row>
    <row r="200" spans="1:30" s="52" customFormat="1" ht="13.8" thickBot="1">
      <c r="A200" s="112" t="s">
        <v>1</v>
      </c>
      <c r="B200" s="113" t="s">
        <v>2</v>
      </c>
      <c r="C200" s="202" t="s">
        <v>3</v>
      </c>
      <c r="D200" s="213" t="s">
        <v>4</v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122"/>
      <c r="AA200" s="122"/>
      <c r="AB200" s="122"/>
      <c r="AC200" s="67"/>
      <c r="AD200" s="55"/>
    </row>
    <row r="201" spans="1:30" s="52" customFormat="1">
      <c r="A201" s="114" t="s">
        <v>5</v>
      </c>
      <c r="B201" s="115" t="s">
        <v>6</v>
      </c>
      <c r="C201" s="185" t="s">
        <v>6</v>
      </c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8"/>
      <c r="Z201" s="115" t="s">
        <v>7</v>
      </c>
      <c r="AA201" s="115"/>
      <c r="AB201" s="115"/>
      <c r="AC201" s="67"/>
      <c r="AD201" s="55"/>
    </row>
    <row r="202" spans="1:30" s="52" customFormat="1">
      <c r="A202" s="114" t="s">
        <v>8</v>
      </c>
      <c r="B202" s="115" t="s">
        <v>9</v>
      </c>
      <c r="C202" s="185" t="s">
        <v>9</v>
      </c>
      <c r="D202" s="119" t="s">
        <v>10</v>
      </c>
      <c r="E202" s="115" t="s">
        <v>11</v>
      </c>
      <c r="F202" s="115" t="s">
        <v>12</v>
      </c>
      <c r="G202" s="115" t="s">
        <v>13</v>
      </c>
      <c r="H202" s="115" t="s">
        <v>14</v>
      </c>
      <c r="I202" s="115" t="s">
        <v>15</v>
      </c>
      <c r="J202" s="115" t="s">
        <v>16</v>
      </c>
      <c r="K202" s="115" t="s">
        <v>17</v>
      </c>
      <c r="L202" s="115" t="s">
        <v>18</v>
      </c>
      <c r="M202" s="115" t="s">
        <v>19</v>
      </c>
      <c r="N202" s="115" t="s">
        <v>20</v>
      </c>
      <c r="O202" s="115" t="s">
        <v>169</v>
      </c>
      <c r="P202" s="115" t="s">
        <v>21</v>
      </c>
      <c r="Q202" s="115" t="s">
        <v>22</v>
      </c>
      <c r="R202" s="115" t="s">
        <v>23</v>
      </c>
      <c r="S202" s="115" t="s">
        <v>24</v>
      </c>
      <c r="T202" s="115" t="s">
        <v>25</v>
      </c>
      <c r="U202" s="115" t="s">
        <v>26</v>
      </c>
      <c r="V202" s="115" t="s">
        <v>27</v>
      </c>
      <c r="W202" s="115" t="s">
        <v>28</v>
      </c>
      <c r="X202" s="115" t="s">
        <v>29</v>
      </c>
      <c r="Y202" s="115" t="s">
        <v>30</v>
      </c>
      <c r="Z202" s="115" t="s">
        <v>31</v>
      </c>
      <c r="AA202" s="115" t="s">
        <v>484</v>
      </c>
      <c r="AB202" s="115" t="s">
        <v>467</v>
      </c>
      <c r="AC202" s="67"/>
      <c r="AD202" s="55"/>
    </row>
    <row r="203" spans="1:30" s="52" customFormat="1">
      <c r="A203" s="114"/>
      <c r="B203" s="115"/>
      <c r="C203" s="185" t="s">
        <v>688</v>
      </c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67"/>
      <c r="AD203" s="55"/>
    </row>
    <row r="204" spans="1:30" s="52" customFormat="1">
      <c r="A204" s="95" t="s">
        <v>55</v>
      </c>
      <c r="B204" s="74">
        <f xml:space="preserve"> 180496.86/2</f>
        <v>90248.43</v>
      </c>
      <c r="C204" s="201">
        <f>ROUND(B204/12,2)</f>
        <v>7520.7</v>
      </c>
      <c r="D204" s="38">
        <v>1.6500000000000001E-2</v>
      </c>
      <c r="E204" s="38">
        <v>0.1429</v>
      </c>
      <c r="F204" s="38">
        <v>5.8200000000000002E-2</v>
      </c>
      <c r="G204" s="38">
        <v>7.4899999999999994E-2</v>
      </c>
      <c r="H204" s="38">
        <v>4.0099999999999997E-2</v>
      </c>
      <c r="I204" s="38">
        <v>0.1406</v>
      </c>
      <c r="J204" s="38">
        <v>2.0299999999999999E-2</v>
      </c>
      <c r="K204" s="38">
        <v>3.2099999999999997E-2</v>
      </c>
      <c r="L204" s="38">
        <v>1.5900000000000001E-2</v>
      </c>
      <c r="M204" s="38">
        <v>2.5499999999999998E-2</v>
      </c>
      <c r="N204" s="38">
        <v>0.1389</v>
      </c>
      <c r="O204" s="38">
        <v>2.35E-2</v>
      </c>
      <c r="P204" s="38">
        <v>0</v>
      </c>
      <c r="Q204" s="38">
        <v>3.5900000000000001E-2</v>
      </c>
      <c r="R204" s="38">
        <v>1.8100000000000002E-2</v>
      </c>
      <c r="S204" s="38">
        <v>4.1999999999999997E-3</v>
      </c>
      <c r="T204" s="38">
        <v>5.11E-2</v>
      </c>
      <c r="U204" s="38">
        <v>1.7299999999999999E-2</v>
      </c>
      <c r="V204" s="38">
        <v>3.6799999999999999E-2</v>
      </c>
      <c r="W204" s="38">
        <v>4.4299999999999999E-2</v>
      </c>
      <c r="X204" s="38">
        <v>5.9900000000000002E-2</v>
      </c>
      <c r="Y204" s="38">
        <v>2.3999999999999998E-3</v>
      </c>
      <c r="Z204" s="5">
        <v>0</v>
      </c>
      <c r="AA204" s="5">
        <v>5.9999999999999995E-4</v>
      </c>
      <c r="AB204" s="5">
        <v>0</v>
      </c>
      <c r="AC204" s="67"/>
      <c r="AD204" s="55"/>
    </row>
    <row r="205" spans="1:30" s="52" customFormat="1">
      <c r="A205" s="96"/>
      <c r="B205" s="83"/>
      <c r="C205" s="193"/>
      <c r="D205" s="6">
        <f t="shared" ref="D205" si="300">$C204*D204</f>
        <v>124.09155</v>
      </c>
      <c r="E205" s="6">
        <f t="shared" ref="E205" si="301">$C204*E204</f>
        <v>1074.70803</v>
      </c>
      <c r="F205" s="6">
        <f t="shared" ref="F205:O205" si="302">$C204*F204</f>
        <v>437.70474000000002</v>
      </c>
      <c r="G205" s="6">
        <f t="shared" si="302"/>
        <v>563.30042999999989</v>
      </c>
      <c r="H205" s="6">
        <f t="shared" si="302"/>
        <v>301.58006999999998</v>
      </c>
      <c r="I205" s="6">
        <f t="shared" si="302"/>
        <v>1057.4104199999999</v>
      </c>
      <c r="J205" s="6">
        <f t="shared" si="302"/>
        <v>152.67021</v>
      </c>
      <c r="K205" s="6">
        <f t="shared" si="302"/>
        <v>241.41446999999997</v>
      </c>
      <c r="L205" s="6">
        <f t="shared" si="302"/>
        <v>119.57913000000001</v>
      </c>
      <c r="M205" s="6">
        <f t="shared" si="302"/>
        <v>191.77784999999997</v>
      </c>
      <c r="N205" s="6">
        <f t="shared" si="302"/>
        <v>1044.6252299999999</v>
      </c>
      <c r="O205" s="6">
        <f t="shared" si="302"/>
        <v>176.73644999999999</v>
      </c>
      <c r="P205" s="6">
        <f t="shared" ref="P205" si="303">$C204*P204</f>
        <v>0</v>
      </c>
      <c r="Q205" s="6">
        <f t="shared" ref="Q205" si="304">$C204*Q204</f>
        <v>269.99313000000001</v>
      </c>
      <c r="R205" s="6">
        <f t="shared" ref="R205:AB205" si="305">$C204*R204</f>
        <v>136.12467000000001</v>
      </c>
      <c r="S205" s="6">
        <f t="shared" si="305"/>
        <v>31.586939999999998</v>
      </c>
      <c r="T205" s="6">
        <f t="shared" si="305"/>
        <v>384.30777</v>
      </c>
      <c r="U205" s="6">
        <f t="shared" si="305"/>
        <v>130.10810999999998</v>
      </c>
      <c r="V205" s="6">
        <f t="shared" si="305"/>
        <v>276.76175999999998</v>
      </c>
      <c r="W205" s="6">
        <f t="shared" si="305"/>
        <v>333.16701</v>
      </c>
      <c r="X205" s="6">
        <f t="shared" si="305"/>
        <v>450.48993000000002</v>
      </c>
      <c r="Y205" s="6">
        <f t="shared" si="305"/>
        <v>18.049679999999999</v>
      </c>
      <c r="Z205" s="6">
        <f t="shared" si="305"/>
        <v>0</v>
      </c>
      <c r="AA205" s="6">
        <f t="shared" si="305"/>
        <v>4.5124199999999997</v>
      </c>
      <c r="AB205" s="6">
        <f t="shared" si="305"/>
        <v>0</v>
      </c>
      <c r="AC205" s="67"/>
      <c r="AD205" s="55"/>
    </row>
    <row r="206" spans="1:30" s="52" customFormat="1">
      <c r="A206" s="97" t="s">
        <v>402</v>
      </c>
      <c r="B206" s="74">
        <f xml:space="preserve"> 180496.86/2</f>
        <v>90248.43</v>
      </c>
      <c r="C206" s="201">
        <f t="shared" ref="C206:C268" si="306">ROUND(B206/12,2)</f>
        <v>7520.7</v>
      </c>
      <c r="D206" s="42"/>
      <c r="E206" s="42"/>
      <c r="F206" s="42">
        <v>0.21299999999999999</v>
      </c>
      <c r="G206" s="42"/>
      <c r="H206" s="42">
        <v>6.6199999999999995E-2</v>
      </c>
      <c r="I206" s="42"/>
      <c r="J206" s="42"/>
      <c r="K206" s="42"/>
      <c r="L206" s="42"/>
      <c r="M206" s="42"/>
      <c r="N206" s="42">
        <v>0.64590000000000003</v>
      </c>
      <c r="O206" s="42"/>
      <c r="P206" s="42"/>
      <c r="Q206" s="42"/>
      <c r="R206" s="42"/>
      <c r="S206" s="42"/>
      <c r="T206" s="42"/>
      <c r="U206" s="42"/>
      <c r="V206" s="42">
        <v>7.4899999999999994E-2</v>
      </c>
      <c r="W206" s="42"/>
      <c r="X206" s="42"/>
      <c r="Y206" s="42"/>
      <c r="Z206" s="42"/>
      <c r="AA206" s="42"/>
      <c r="AB206" s="42"/>
      <c r="AC206" s="67"/>
      <c r="AD206" s="55"/>
    </row>
    <row r="207" spans="1:30" s="52" customFormat="1">
      <c r="A207" s="97"/>
      <c r="B207" s="73"/>
      <c r="C207" s="193"/>
      <c r="D207" s="6">
        <f t="shared" ref="D207" si="307">$C206*D206</f>
        <v>0</v>
      </c>
      <c r="E207" s="6">
        <f t="shared" ref="E207" si="308">$C206*E206</f>
        <v>0</v>
      </c>
      <c r="F207" s="6">
        <f t="shared" ref="F207:O207" si="309">$C206*F206</f>
        <v>1601.9090999999999</v>
      </c>
      <c r="G207" s="6">
        <f t="shared" si="309"/>
        <v>0</v>
      </c>
      <c r="H207" s="6">
        <f t="shared" si="309"/>
        <v>497.87033999999994</v>
      </c>
      <c r="I207" s="6">
        <f t="shared" si="309"/>
        <v>0</v>
      </c>
      <c r="J207" s="6">
        <f t="shared" si="309"/>
        <v>0</v>
      </c>
      <c r="K207" s="6">
        <f t="shared" si="309"/>
        <v>0</v>
      </c>
      <c r="L207" s="6">
        <f t="shared" si="309"/>
        <v>0</v>
      </c>
      <c r="M207" s="6">
        <f t="shared" si="309"/>
        <v>0</v>
      </c>
      <c r="N207" s="6">
        <f t="shared" si="309"/>
        <v>4857.6201300000002</v>
      </c>
      <c r="O207" s="6">
        <f t="shared" si="309"/>
        <v>0</v>
      </c>
      <c r="P207" s="6">
        <f t="shared" ref="P207" si="310">$C206*P206</f>
        <v>0</v>
      </c>
      <c r="Q207" s="6">
        <f t="shared" ref="Q207" si="311">$C206*Q206</f>
        <v>0</v>
      </c>
      <c r="R207" s="6">
        <f t="shared" ref="R207:AB207" si="312">$C206*R206</f>
        <v>0</v>
      </c>
      <c r="S207" s="6">
        <f t="shared" si="312"/>
        <v>0</v>
      </c>
      <c r="T207" s="6">
        <f t="shared" si="312"/>
        <v>0</v>
      </c>
      <c r="U207" s="6">
        <f t="shared" si="312"/>
        <v>0</v>
      </c>
      <c r="V207" s="6">
        <f t="shared" si="312"/>
        <v>563.30042999999989</v>
      </c>
      <c r="W207" s="6">
        <f t="shared" si="312"/>
        <v>0</v>
      </c>
      <c r="X207" s="6">
        <f t="shared" si="312"/>
        <v>0</v>
      </c>
      <c r="Y207" s="6">
        <f t="shared" si="312"/>
        <v>0</v>
      </c>
      <c r="Z207" s="6">
        <f t="shared" si="312"/>
        <v>0</v>
      </c>
      <c r="AA207" s="6">
        <f t="shared" si="312"/>
        <v>0</v>
      </c>
      <c r="AB207" s="6">
        <f t="shared" si="312"/>
        <v>0</v>
      </c>
      <c r="AC207" s="67"/>
      <c r="AD207" s="55"/>
    </row>
    <row r="208" spans="1:30" s="52" customFormat="1">
      <c r="A208" s="95" t="s">
        <v>56</v>
      </c>
      <c r="B208" s="74">
        <f>147674.27/2</f>
        <v>73837.134999999995</v>
      </c>
      <c r="C208" s="201">
        <f>ROUND(B208/12,2)</f>
        <v>6153.09</v>
      </c>
      <c r="D208" s="38">
        <v>1.6500000000000001E-2</v>
      </c>
      <c r="E208" s="38">
        <v>0.1429</v>
      </c>
      <c r="F208" s="38">
        <v>5.8200000000000002E-2</v>
      </c>
      <c r="G208" s="38">
        <v>7.4899999999999994E-2</v>
      </c>
      <c r="H208" s="38">
        <v>4.0099999999999997E-2</v>
      </c>
      <c r="I208" s="38">
        <v>0.1406</v>
      </c>
      <c r="J208" s="38">
        <v>2.0299999999999999E-2</v>
      </c>
      <c r="K208" s="38">
        <v>3.2099999999999997E-2</v>
      </c>
      <c r="L208" s="38">
        <v>1.5900000000000001E-2</v>
      </c>
      <c r="M208" s="38">
        <v>2.5499999999999998E-2</v>
      </c>
      <c r="N208" s="38">
        <v>0.1389</v>
      </c>
      <c r="O208" s="38">
        <v>2.35E-2</v>
      </c>
      <c r="P208" s="38">
        <v>0</v>
      </c>
      <c r="Q208" s="38">
        <v>3.5900000000000001E-2</v>
      </c>
      <c r="R208" s="38">
        <v>1.8100000000000002E-2</v>
      </c>
      <c r="S208" s="38">
        <v>4.1999999999999997E-3</v>
      </c>
      <c r="T208" s="38">
        <v>5.11E-2</v>
      </c>
      <c r="U208" s="38">
        <v>1.7299999999999999E-2</v>
      </c>
      <c r="V208" s="38">
        <v>3.6799999999999999E-2</v>
      </c>
      <c r="W208" s="38">
        <v>4.4299999999999999E-2</v>
      </c>
      <c r="X208" s="38">
        <v>5.9900000000000002E-2</v>
      </c>
      <c r="Y208" s="38">
        <v>2.3999999999999998E-3</v>
      </c>
      <c r="Z208" s="5">
        <v>0</v>
      </c>
      <c r="AA208" s="5">
        <v>5.9999999999999995E-4</v>
      </c>
      <c r="AB208" s="5">
        <v>0</v>
      </c>
      <c r="AC208" s="67"/>
      <c r="AD208" s="55"/>
    </row>
    <row r="209" spans="1:30" s="52" customFormat="1">
      <c r="A209" s="96"/>
      <c r="B209" s="83"/>
      <c r="C209" s="193"/>
      <c r="D209" s="6">
        <f t="shared" ref="D209" si="313">$C208*D208</f>
        <v>101.52598500000001</v>
      </c>
      <c r="E209" s="6">
        <f t="shared" ref="E209" si="314">$C208*E208</f>
        <v>879.27656100000002</v>
      </c>
      <c r="F209" s="6">
        <f t="shared" ref="F209:O209" si="315">$C208*F208</f>
        <v>358.10983800000002</v>
      </c>
      <c r="G209" s="6">
        <f t="shared" si="315"/>
        <v>460.86644099999995</v>
      </c>
      <c r="H209" s="6">
        <f t="shared" si="315"/>
        <v>246.73890899999998</v>
      </c>
      <c r="I209" s="6">
        <f t="shared" si="315"/>
        <v>865.12445400000001</v>
      </c>
      <c r="J209" s="6">
        <f t="shared" si="315"/>
        <v>124.90772699999999</v>
      </c>
      <c r="K209" s="6">
        <f t="shared" si="315"/>
        <v>197.51418899999999</v>
      </c>
      <c r="L209" s="6">
        <f t="shared" si="315"/>
        <v>97.834131000000014</v>
      </c>
      <c r="M209" s="6">
        <f t="shared" si="315"/>
        <v>156.903795</v>
      </c>
      <c r="N209" s="6">
        <f t="shared" si="315"/>
        <v>854.66420100000005</v>
      </c>
      <c r="O209" s="6">
        <f t="shared" si="315"/>
        <v>144.59761499999999</v>
      </c>
      <c r="P209" s="6">
        <f t="shared" ref="P209" si="316">$C208*P208</f>
        <v>0</v>
      </c>
      <c r="Q209" s="6">
        <f t="shared" ref="Q209" si="317">$C208*Q208</f>
        <v>220.89593100000002</v>
      </c>
      <c r="R209" s="6">
        <f t="shared" ref="R209:AB209" si="318">$C208*R208</f>
        <v>111.37092900000002</v>
      </c>
      <c r="S209" s="6">
        <f t="shared" si="318"/>
        <v>25.842977999999999</v>
      </c>
      <c r="T209" s="6">
        <f t="shared" si="318"/>
        <v>314.42289900000003</v>
      </c>
      <c r="U209" s="6">
        <f t="shared" si="318"/>
        <v>106.448457</v>
      </c>
      <c r="V209" s="6">
        <f t="shared" si="318"/>
        <v>226.43371200000001</v>
      </c>
      <c r="W209" s="6">
        <f t="shared" si="318"/>
        <v>272.58188699999999</v>
      </c>
      <c r="X209" s="6">
        <f t="shared" si="318"/>
        <v>368.57009100000005</v>
      </c>
      <c r="Y209" s="6">
        <f t="shared" si="318"/>
        <v>14.767415999999999</v>
      </c>
      <c r="Z209" s="6">
        <f t="shared" si="318"/>
        <v>0</v>
      </c>
      <c r="AA209" s="6">
        <f t="shared" si="318"/>
        <v>3.6918539999999997</v>
      </c>
      <c r="AB209" s="6">
        <f t="shared" si="318"/>
        <v>0</v>
      </c>
      <c r="AC209" s="67"/>
      <c r="AD209" s="55"/>
    </row>
    <row r="210" spans="1:30" s="52" customFormat="1">
      <c r="A210" s="97" t="s">
        <v>403</v>
      </c>
      <c r="B210" s="74">
        <f>147674.27/2</f>
        <v>73837.134999999995</v>
      </c>
      <c r="C210" s="201">
        <f t="shared" si="306"/>
        <v>6153.09</v>
      </c>
      <c r="D210" s="42"/>
      <c r="E210" s="42"/>
      <c r="F210" s="42">
        <v>6.5000000000000002E-2</v>
      </c>
      <c r="G210" s="42"/>
      <c r="H210" s="42">
        <v>6.3299999999999995E-2</v>
      </c>
      <c r="I210" s="42"/>
      <c r="J210" s="42"/>
      <c r="K210" s="42"/>
      <c r="L210" s="42"/>
      <c r="M210" s="42"/>
      <c r="N210" s="42">
        <v>0.78039999999999998</v>
      </c>
      <c r="O210" s="42"/>
      <c r="P210" s="42"/>
      <c r="Q210" s="42"/>
      <c r="R210" s="42"/>
      <c r="S210" s="42"/>
      <c r="T210" s="42"/>
      <c r="U210" s="42"/>
      <c r="V210" s="42">
        <v>9.1300000000000006E-2</v>
      </c>
      <c r="W210" s="42"/>
      <c r="X210" s="42"/>
      <c r="Y210" s="42"/>
      <c r="Z210" s="42"/>
      <c r="AA210" s="42"/>
      <c r="AB210" s="42"/>
      <c r="AC210" s="67"/>
      <c r="AD210" s="55"/>
    </row>
    <row r="211" spans="1:30" s="52" customFormat="1">
      <c r="A211" s="97"/>
      <c r="B211" s="73"/>
      <c r="C211" s="193"/>
      <c r="D211" s="6">
        <f t="shared" ref="D211" si="319">$C210*D210</f>
        <v>0</v>
      </c>
      <c r="E211" s="6">
        <f t="shared" ref="E211" si="320">$C210*E210</f>
        <v>0</v>
      </c>
      <c r="F211" s="6">
        <f t="shared" ref="F211:O211" si="321">$C210*F210</f>
        <v>399.95085</v>
      </c>
      <c r="G211" s="6">
        <f t="shared" si="321"/>
        <v>0</v>
      </c>
      <c r="H211" s="6">
        <f t="shared" si="321"/>
        <v>389.49059699999998</v>
      </c>
      <c r="I211" s="6">
        <f t="shared" si="321"/>
        <v>0</v>
      </c>
      <c r="J211" s="6">
        <f t="shared" si="321"/>
        <v>0</v>
      </c>
      <c r="K211" s="6">
        <f t="shared" si="321"/>
        <v>0</v>
      </c>
      <c r="L211" s="6">
        <f t="shared" si="321"/>
        <v>0</v>
      </c>
      <c r="M211" s="6">
        <f t="shared" si="321"/>
        <v>0</v>
      </c>
      <c r="N211" s="6">
        <f t="shared" si="321"/>
        <v>4801.8714360000004</v>
      </c>
      <c r="O211" s="6">
        <f t="shared" si="321"/>
        <v>0</v>
      </c>
      <c r="P211" s="6">
        <f t="shared" ref="P211" si="322">$C210*P210</f>
        <v>0</v>
      </c>
      <c r="Q211" s="6">
        <f t="shared" ref="Q211" si="323">$C210*Q210</f>
        <v>0</v>
      </c>
      <c r="R211" s="6">
        <f t="shared" ref="R211:AB211" si="324">$C210*R210</f>
        <v>0</v>
      </c>
      <c r="S211" s="6">
        <f t="shared" si="324"/>
        <v>0</v>
      </c>
      <c r="T211" s="6">
        <f t="shared" si="324"/>
        <v>0</v>
      </c>
      <c r="U211" s="6">
        <f t="shared" si="324"/>
        <v>0</v>
      </c>
      <c r="V211" s="6">
        <f t="shared" si="324"/>
        <v>561.77711700000009</v>
      </c>
      <c r="W211" s="6">
        <f t="shared" si="324"/>
        <v>0</v>
      </c>
      <c r="X211" s="6">
        <f t="shared" si="324"/>
        <v>0</v>
      </c>
      <c r="Y211" s="6">
        <f t="shared" si="324"/>
        <v>0</v>
      </c>
      <c r="Z211" s="6">
        <f t="shared" si="324"/>
        <v>0</v>
      </c>
      <c r="AA211" s="6">
        <f t="shared" si="324"/>
        <v>0</v>
      </c>
      <c r="AB211" s="6">
        <f t="shared" si="324"/>
        <v>0</v>
      </c>
      <c r="AC211" s="67"/>
      <c r="AD211" s="55"/>
    </row>
    <row r="212" spans="1:30" s="52" customFormat="1">
      <c r="A212" s="95" t="s">
        <v>57</v>
      </c>
      <c r="B212" s="74">
        <v>740823.76</v>
      </c>
      <c r="C212" s="201">
        <f>ROUND(B212/12,2)</f>
        <v>61735.31</v>
      </c>
      <c r="D212" s="5"/>
      <c r="E212" s="5"/>
      <c r="F212" s="5">
        <v>3.6900000000000002E-2</v>
      </c>
      <c r="G212" s="5"/>
      <c r="H212" s="5">
        <v>3.5400000000000001E-2</v>
      </c>
      <c r="I212" s="5"/>
      <c r="J212" s="5"/>
      <c r="K212" s="5"/>
      <c r="L212" s="5"/>
      <c r="M212" s="5"/>
      <c r="N212" s="5">
        <v>0.85729999999999995</v>
      </c>
      <c r="O212" s="5"/>
      <c r="P212" s="5"/>
      <c r="Q212" s="5"/>
      <c r="R212" s="5"/>
      <c r="S212" s="5"/>
      <c r="T212" s="5"/>
      <c r="U212" s="5"/>
      <c r="V212" s="5">
        <v>7.0400000000000004E-2</v>
      </c>
      <c r="W212" s="5"/>
      <c r="X212" s="5"/>
      <c r="Y212" s="5"/>
      <c r="Z212" s="5"/>
      <c r="AA212" s="5"/>
      <c r="AB212" s="5"/>
      <c r="AC212" s="67"/>
      <c r="AD212" s="55"/>
    </row>
    <row r="213" spans="1:30" s="52" customFormat="1">
      <c r="A213" s="96"/>
      <c r="B213" s="83"/>
      <c r="C213" s="193"/>
      <c r="D213" s="6">
        <f t="shared" ref="D213" si="325">$C212*D212</f>
        <v>0</v>
      </c>
      <c r="E213" s="6">
        <f t="shared" ref="E213" si="326">$C212*E212</f>
        <v>0</v>
      </c>
      <c r="F213" s="6">
        <f t="shared" ref="F213:AB213" si="327">$C212*F212</f>
        <v>2278.0329390000002</v>
      </c>
      <c r="G213" s="6">
        <f t="shared" si="327"/>
        <v>0</v>
      </c>
      <c r="H213" s="6">
        <f t="shared" si="327"/>
        <v>2185.4299740000001</v>
      </c>
      <c r="I213" s="6">
        <f t="shared" si="327"/>
        <v>0</v>
      </c>
      <c r="J213" s="6">
        <f t="shared" si="327"/>
        <v>0</v>
      </c>
      <c r="K213" s="6">
        <f t="shared" si="327"/>
        <v>0</v>
      </c>
      <c r="L213" s="6">
        <f t="shared" si="327"/>
        <v>0</v>
      </c>
      <c r="M213" s="6">
        <f t="shared" si="327"/>
        <v>0</v>
      </c>
      <c r="N213" s="6">
        <f t="shared" si="327"/>
        <v>52925.681262999999</v>
      </c>
      <c r="O213" s="6">
        <f t="shared" si="327"/>
        <v>0</v>
      </c>
      <c r="P213" s="6">
        <f t="shared" si="327"/>
        <v>0</v>
      </c>
      <c r="Q213" s="6">
        <f t="shared" si="327"/>
        <v>0</v>
      </c>
      <c r="R213" s="6">
        <f t="shared" si="327"/>
        <v>0</v>
      </c>
      <c r="S213" s="6">
        <f t="shared" si="327"/>
        <v>0</v>
      </c>
      <c r="T213" s="6">
        <f t="shared" si="327"/>
        <v>0</v>
      </c>
      <c r="U213" s="6">
        <f t="shared" si="327"/>
        <v>0</v>
      </c>
      <c r="V213" s="6">
        <f t="shared" si="327"/>
        <v>4346.1658239999997</v>
      </c>
      <c r="W213" s="6">
        <f t="shared" si="327"/>
        <v>0</v>
      </c>
      <c r="X213" s="6">
        <f t="shared" si="327"/>
        <v>0</v>
      </c>
      <c r="Y213" s="6">
        <f t="shared" si="327"/>
        <v>0</v>
      </c>
      <c r="Z213" s="6">
        <f t="shared" si="327"/>
        <v>0</v>
      </c>
      <c r="AA213" s="6">
        <f t="shared" si="327"/>
        <v>0</v>
      </c>
      <c r="AB213" s="6">
        <f t="shared" si="327"/>
        <v>0</v>
      </c>
      <c r="AC213" s="67"/>
      <c r="AD213" s="55"/>
    </row>
    <row r="214" spans="1:30" s="52" customFormat="1">
      <c r="A214" s="95" t="s">
        <v>58</v>
      </c>
      <c r="B214" s="74">
        <v>811405.62</v>
      </c>
      <c r="C214" s="201">
        <f>ROUND(B214/12,2)</f>
        <v>67617.14</v>
      </c>
      <c r="D214" s="5"/>
      <c r="E214" s="5"/>
      <c r="F214" s="5">
        <v>3.3500000000000002E-2</v>
      </c>
      <c r="G214" s="5"/>
      <c r="H214" s="5">
        <v>4.2200000000000001E-2</v>
      </c>
      <c r="I214" s="5"/>
      <c r="J214" s="5"/>
      <c r="K214" s="5"/>
      <c r="L214" s="5"/>
      <c r="M214" s="5">
        <v>1.0999999999999999E-2</v>
      </c>
      <c r="N214" s="5">
        <v>0.83940000000000003</v>
      </c>
      <c r="O214" s="5"/>
      <c r="P214" s="5"/>
      <c r="Q214" s="5"/>
      <c r="R214" s="5"/>
      <c r="S214" s="5"/>
      <c r="T214" s="5"/>
      <c r="U214" s="5"/>
      <c r="V214" s="5">
        <v>7.3899999999999993E-2</v>
      </c>
      <c r="W214" s="5"/>
      <c r="X214" s="5"/>
      <c r="Y214" s="5"/>
      <c r="Z214" s="5"/>
      <c r="AA214" s="5"/>
      <c r="AB214" s="5"/>
      <c r="AC214" s="67"/>
      <c r="AD214" s="55"/>
    </row>
    <row r="215" spans="1:30" s="52" customFormat="1">
      <c r="A215" s="96"/>
      <c r="B215" s="83"/>
      <c r="C215" s="193"/>
      <c r="D215" s="6">
        <f t="shared" ref="D215" si="328">$C214*D214</f>
        <v>0</v>
      </c>
      <c r="E215" s="6">
        <f t="shared" ref="E215" si="329">$C214*E214</f>
        <v>0</v>
      </c>
      <c r="F215" s="6">
        <f t="shared" ref="F215:AB215" si="330">$C214*F214</f>
        <v>2265.1741900000002</v>
      </c>
      <c r="G215" s="6">
        <f t="shared" si="330"/>
        <v>0</v>
      </c>
      <c r="H215" s="6">
        <f t="shared" si="330"/>
        <v>2853.4433079999999</v>
      </c>
      <c r="I215" s="6">
        <f t="shared" si="330"/>
        <v>0</v>
      </c>
      <c r="J215" s="6">
        <f t="shared" si="330"/>
        <v>0</v>
      </c>
      <c r="K215" s="6">
        <f t="shared" si="330"/>
        <v>0</v>
      </c>
      <c r="L215" s="6">
        <f t="shared" si="330"/>
        <v>0</v>
      </c>
      <c r="M215" s="6">
        <f t="shared" si="330"/>
        <v>743.7885399999999</v>
      </c>
      <c r="N215" s="6">
        <f t="shared" si="330"/>
        <v>56757.827316000003</v>
      </c>
      <c r="O215" s="6">
        <f t="shared" si="330"/>
        <v>0</v>
      </c>
      <c r="P215" s="6">
        <f t="shared" si="330"/>
        <v>0</v>
      </c>
      <c r="Q215" s="6">
        <f t="shared" si="330"/>
        <v>0</v>
      </c>
      <c r="R215" s="6">
        <f t="shared" si="330"/>
        <v>0</v>
      </c>
      <c r="S215" s="6">
        <f t="shared" si="330"/>
        <v>0</v>
      </c>
      <c r="T215" s="6">
        <f t="shared" si="330"/>
        <v>0</v>
      </c>
      <c r="U215" s="6">
        <f t="shared" si="330"/>
        <v>0</v>
      </c>
      <c r="V215" s="6">
        <f t="shared" si="330"/>
        <v>4996.9066459999995</v>
      </c>
      <c r="W215" s="6">
        <f t="shared" si="330"/>
        <v>0</v>
      </c>
      <c r="X215" s="6">
        <f t="shared" si="330"/>
        <v>0</v>
      </c>
      <c r="Y215" s="6">
        <f t="shared" si="330"/>
        <v>0</v>
      </c>
      <c r="Z215" s="6">
        <f t="shared" si="330"/>
        <v>0</v>
      </c>
      <c r="AA215" s="6">
        <f t="shared" si="330"/>
        <v>0</v>
      </c>
      <c r="AB215" s="6">
        <f t="shared" si="330"/>
        <v>0</v>
      </c>
      <c r="AC215" s="67"/>
      <c r="AD215" s="55"/>
    </row>
    <row r="216" spans="1:30" s="52" customFormat="1">
      <c r="A216" s="95" t="s">
        <v>34</v>
      </c>
      <c r="B216" s="74">
        <f>22417866.37/2</f>
        <v>11208933.185000001</v>
      </c>
      <c r="C216" s="201">
        <f t="shared" si="306"/>
        <v>934077.77</v>
      </c>
      <c r="D216" s="38">
        <v>1.6500000000000001E-2</v>
      </c>
      <c r="E216" s="38">
        <v>0.1429</v>
      </c>
      <c r="F216" s="38">
        <v>5.8200000000000002E-2</v>
      </c>
      <c r="G216" s="38">
        <v>7.4899999999999994E-2</v>
      </c>
      <c r="H216" s="38">
        <v>4.0099999999999997E-2</v>
      </c>
      <c r="I216" s="38">
        <v>0.1406</v>
      </c>
      <c r="J216" s="38">
        <v>2.0299999999999999E-2</v>
      </c>
      <c r="K216" s="38">
        <v>3.2099999999999997E-2</v>
      </c>
      <c r="L216" s="38">
        <v>1.5900000000000001E-2</v>
      </c>
      <c r="M216" s="38">
        <v>2.5499999999999998E-2</v>
      </c>
      <c r="N216" s="38">
        <v>0.1389</v>
      </c>
      <c r="O216" s="38">
        <v>2.35E-2</v>
      </c>
      <c r="P216" s="38">
        <v>0</v>
      </c>
      <c r="Q216" s="38">
        <v>3.5900000000000001E-2</v>
      </c>
      <c r="R216" s="38">
        <v>1.8100000000000002E-2</v>
      </c>
      <c r="S216" s="38">
        <v>4.1999999999999997E-3</v>
      </c>
      <c r="T216" s="38">
        <v>5.11E-2</v>
      </c>
      <c r="U216" s="38">
        <v>1.7299999999999999E-2</v>
      </c>
      <c r="V216" s="38">
        <v>3.6799999999999999E-2</v>
      </c>
      <c r="W216" s="38">
        <v>4.4299999999999999E-2</v>
      </c>
      <c r="X216" s="38">
        <v>5.9900000000000002E-2</v>
      </c>
      <c r="Y216" s="38">
        <v>2.3999999999999998E-3</v>
      </c>
      <c r="Z216" s="5">
        <v>0</v>
      </c>
      <c r="AA216" s="5">
        <v>5.9999999999999995E-4</v>
      </c>
      <c r="AB216" s="5">
        <v>0</v>
      </c>
      <c r="AC216" s="67"/>
      <c r="AD216" s="55"/>
    </row>
    <row r="217" spans="1:30" s="52" customFormat="1">
      <c r="A217" s="96"/>
      <c r="B217" s="83"/>
      <c r="C217" s="193"/>
      <c r="D217" s="6">
        <f t="shared" ref="D217" si="331">$C216*D216</f>
        <v>15412.283205000002</v>
      </c>
      <c r="E217" s="6">
        <f t="shared" ref="E217" si="332">$C216*E216</f>
        <v>133479.71333299999</v>
      </c>
      <c r="F217" s="6">
        <f t="shared" ref="F217:O217" si="333">$C216*F216</f>
        <v>54363.326214000001</v>
      </c>
      <c r="G217" s="6">
        <f t="shared" si="333"/>
        <v>69962.424973000001</v>
      </c>
      <c r="H217" s="6">
        <f t="shared" si="333"/>
        <v>37456.518576999995</v>
      </c>
      <c r="I217" s="6">
        <f t="shared" si="333"/>
        <v>131331.334462</v>
      </c>
      <c r="J217" s="6">
        <f t="shared" si="333"/>
        <v>18961.778730999999</v>
      </c>
      <c r="K217" s="6">
        <f t="shared" si="333"/>
        <v>29983.896416999996</v>
      </c>
      <c r="L217" s="6">
        <f t="shared" si="333"/>
        <v>14851.836543000001</v>
      </c>
      <c r="M217" s="6">
        <f t="shared" si="333"/>
        <v>23818.983134999999</v>
      </c>
      <c r="N217" s="6">
        <f t="shared" si="333"/>
        <v>129743.40225299999</v>
      </c>
      <c r="O217" s="6">
        <f t="shared" si="333"/>
        <v>21950.827594999999</v>
      </c>
      <c r="P217" s="6">
        <f t="shared" ref="P217" si="334">$C216*P216</f>
        <v>0</v>
      </c>
      <c r="Q217" s="6">
        <f t="shared" ref="Q217" si="335">$C216*Q216</f>
        <v>33533.391943000002</v>
      </c>
      <c r="R217" s="6">
        <f t="shared" ref="R217:AB217" si="336">$C216*R216</f>
        <v>16906.807637000002</v>
      </c>
      <c r="S217" s="6">
        <f t="shared" si="336"/>
        <v>3923.1266339999997</v>
      </c>
      <c r="T217" s="6">
        <f t="shared" si="336"/>
        <v>47731.374046999998</v>
      </c>
      <c r="U217" s="6">
        <f t="shared" si="336"/>
        <v>16159.545420999999</v>
      </c>
      <c r="V217" s="6">
        <f t="shared" si="336"/>
        <v>34374.061935999998</v>
      </c>
      <c r="W217" s="6">
        <f t="shared" si="336"/>
        <v>41379.645211000003</v>
      </c>
      <c r="X217" s="6">
        <f t="shared" si="336"/>
        <v>55951.258422999999</v>
      </c>
      <c r="Y217" s="6">
        <f t="shared" si="336"/>
        <v>2241.7866479999998</v>
      </c>
      <c r="Z217" s="6">
        <f t="shared" si="336"/>
        <v>0</v>
      </c>
      <c r="AA217" s="6">
        <f t="shared" si="336"/>
        <v>560.44666199999995</v>
      </c>
      <c r="AB217" s="6">
        <f t="shared" si="336"/>
        <v>0</v>
      </c>
      <c r="AC217" s="67"/>
      <c r="AD217" s="55"/>
    </row>
    <row r="218" spans="1:30" s="52" customFormat="1">
      <c r="A218" s="97" t="s">
        <v>392</v>
      </c>
      <c r="B218" s="74">
        <f>22417866.37/2</f>
        <v>11208933.185000001</v>
      </c>
      <c r="C218" s="201">
        <f t="shared" si="306"/>
        <v>934077.77</v>
      </c>
      <c r="D218" s="42"/>
      <c r="E218" s="42"/>
      <c r="F218" s="42">
        <v>6.5000000000000002E-2</v>
      </c>
      <c r="G218" s="42"/>
      <c r="H218" s="42">
        <v>6.3299999999999995E-2</v>
      </c>
      <c r="I218" s="42"/>
      <c r="J218" s="42"/>
      <c r="K218" s="42"/>
      <c r="L218" s="42"/>
      <c r="M218" s="42"/>
      <c r="N218" s="42">
        <v>0.78039999999999998</v>
      </c>
      <c r="O218" s="42"/>
      <c r="P218" s="42"/>
      <c r="Q218" s="42"/>
      <c r="R218" s="42"/>
      <c r="S218" s="42"/>
      <c r="T218" s="42"/>
      <c r="U218" s="42"/>
      <c r="V218" s="42">
        <v>9.1300000000000006E-2</v>
      </c>
      <c r="W218" s="42"/>
      <c r="X218" s="42"/>
      <c r="Y218" s="42"/>
      <c r="Z218" s="42"/>
      <c r="AA218" s="42"/>
      <c r="AB218" s="42"/>
      <c r="AC218" s="67"/>
      <c r="AD218" s="55"/>
    </row>
    <row r="219" spans="1:30" s="52" customFormat="1">
      <c r="A219" s="97"/>
      <c r="B219" s="73"/>
      <c r="C219" s="193"/>
      <c r="D219" s="6">
        <f t="shared" ref="D219" si="337">$C218*D218</f>
        <v>0</v>
      </c>
      <c r="E219" s="6">
        <f t="shared" ref="E219" si="338">$C218*E218</f>
        <v>0</v>
      </c>
      <c r="F219" s="6">
        <f t="shared" ref="F219:O219" si="339">$C218*F218</f>
        <v>60715.055050000003</v>
      </c>
      <c r="G219" s="6">
        <f t="shared" si="339"/>
        <v>0</v>
      </c>
      <c r="H219" s="6">
        <f t="shared" si="339"/>
        <v>59127.122840999997</v>
      </c>
      <c r="I219" s="6">
        <f t="shared" si="339"/>
        <v>0</v>
      </c>
      <c r="J219" s="6">
        <f t="shared" si="339"/>
        <v>0</v>
      </c>
      <c r="K219" s="6">
        <f t="shared" si="339"/>
        <v>0</v>
      </c>
      <c r="L219" s="6">
        <f t="shared" si="339"/>
        <v>0</v>
      </c>
      <c r="M219" s="6">
        <f t="shared" si="339"/>
        <v>0</v>
      </c>
      <c r="N219" s="6">
        <f t="shared" si="339"/>
        <v>728954.291708</v>
      </c>
      <c r="O219" s="6">
        <f t="shared" si="339"/>
        <v>0</v>
      </c>
      <c r="P219" s="6">
        <f t="shared" ref="P219" si="340">$C218*P218</f>
        <v>0</v>
      </c>
      <c r="Q219" s="6">
        <f t="shared" ref="Q219" si="341">$C218*Q218</f>
        <v>0</v>
      </c>
      <c r="R219" s="6">
        <f t="shared" ref="R219:AB219" si="342">$C218*R218</f>
        <v>0</v>
      </c>
      <c r="S219" s="6">
        <f t="shared" si="342"/>
        <v>0</v>
      </c>
      <c r="T219" s="6">
        <f t="shared" si="342"/>
        <v>0</v>
      </c>
      <c r="U219" s="6">
        <f t="shared" si="342"/>
        <v>0</v>
      </c>
      <c r="V219" s="6">
        <f t="shared" si="342"/>
        <v>85281.300401</v>
      </c>
      <c r="W219" s="6">
        <f t="shared" si="342"/>
        <v>0</v>
      </c>
      <c r="X219" s="6">
        <f t="shared" si="342"/>
        <v>0</v>
      </c>
      <c r="Y219" s="6">
        <f t="shared" si="342"/>
        <v>0</v>
      </c>
      <c r="Z219" s="6">
        <f t="shared" si="342"/>
        <v>0</v>
      </c>
      <c r="AA219" s="6">
        <f t="shared" si="342"/>
        <v>0</v>
      </c>
      <c r="AB219" s="6">
        <f t="shared" si="342"/>
        <v>0</v>
      </c>
      <c r="AC219" s="67"/>
      <c r="AD219" s="55"/>
    </row>
    <row r="220" spans="1:30" s="52" customFormat="1">
      <c r="A220" s="95" t="s">
        <v>59</v>
      </c>
      <c r="B220" s="74">
        <f>1373437.9/2</f>
        <v>686718.95</v>
      </c>
      <c r="C220" s="201">
        <f t="shared" si="306"/>
        <v>57226.58</v>
      </c>
      <c r="D220" s="38">
        <v>1.6500000000000001E-2</v>
      </c>
      <c r="E220" s="38">
        <v>0.1429</v>
      </c>
      <c r="F220" s="38">
        <v>5.8200000000000002E-2</v>
      </c>
      <c r="G220" s="38">
        <v>7.4899999999999994E-2</v>
      </c>
      <c r="H220" s="38">
        <v>4.0099999999999997E-2</v>
      </c>
      <c r="I220" s="38">
        <v>0.1406</v>
      </c>
      <c r="J220" s="38">
        <v>2.0299999999999999E-2</v>
      </c>
      <c r="K220" s="38">
        <v>3.2099999999999997E-2</v>
      </c>
      <c r="L220" s="38">
        <v>1.5900000000000001E-2</v>
      </c>
      <c r="M220" s="38">
        <v>2.5499999999999998E-2</v>
      </c>
      <c r="N220" s="38">
        <v>0.1389</v>
      </c>
      <c r="O220" s="38">
        <v>2.35E-2</v>
      </c>
      <c r="P220" s="38">
        <v>0</v>
      </c>
      <c r="Q220" s="38">
        <v>3.5900000000000001E-2</v>
      </c>
      <c r="R220" s="38">
        <v>1.8100000000000002E-2</v>
      </c>
      <c r="S220" s="38">
        <v>4.1999999999999997E-3</v>
      </c>
      <c r="T220" s="38">
        <v>5.11E-2</v>
      </c>
      <c r="U220" s="38">
        <v>1.7299999999999999E-2</v>
      </c>
      <c r="V220" s="38">
        <v>3.6799999999999999E-2</v>
      </c>
      <c r="W220" s="38">
        <v>4.4299999999999999E-2</v>
      </c>
      <c r="X220" s="38">
        <v>5.9900000000000002E-2</v>
      </c>
      <c r="Y220" s="38">
        <v>2.3999999999999998E-3</v>
      </c>
      <c r="Z220" s="5">
        <v>0</v>
      </c>
      <c r="AA220" s="5">
        <v>5.9999999999999995E-4</v>
      </c>
      <c r="AB220" s="5">
        <v>0</v>
      </c>
      <c r="AC220" s="67"/>
      <c r="AD220" s="55"/>
    </row>
    <row r="221" spans="1:30" s="52" customFormat="1">
      <c r="A221" s="96"/>
      <c r="B221" s="83"/>
      <c r="C221" s="193"/>
      <c r="D221" s="6">
        <f t="shared" ref="D221" si="343">$C220*D220</f>
        <v>944.2385700000001</v>
      </c>
      <c r="E221" s="6">
        <f t="shared" ref="E221" si="344">$C220*E220</f>
        <v>8177.6782819999999</v>
      </c>
      <c r="F221" s="6">
        <f t="shared" ref="F221:O221" si="345">$C220*F220</f>
        <v>3330.5869560000001</v>
      </c>
      <c r="G221" s="6">
        <f t="shared" si="345"/>
        <v>4286.2708419999999</v>
      </c>
      <c r="H221" s="6">
        <f t="shared" si="345"/>
        <v>2294.7858579999997</v>
      </c>
      <c r="I221" s="6">
        <f t="shared" si="345"/>
        <v>8046.0571480000008</v>
      </c>
      <c r="J221" s="6">
        <f t="shared" si="345"/>
        <v>1161.699574</v>
      </c>
      <c r="K221" s="6">
        <f t="shared" si="345"/>
        <v>1836.9732179999999</v>
      </c>
      <c r="L221" s="6">
        <f t="shared" si="345"/>
        <v>909.90262200000006</v>
      </c>
      <c r="M221" s="6">
        <f t="shared" si="345"/>
        <v>1459.2777899999999</v>
      </c>
      <c r="N221" s="6">
        <f t="shared" si="345"/>
        <v>7948.7719619999998</v>
      </c>
      <c r="O221" s="6">
        <f t="shared" si="345"/>
        <v>1344.8246300000001</v>
      </c>
      <c r="P221" s="6">
        <f t="shared" ref="P221" si="346">$C220*P220</f>
        <v>0</v>
      </c>
      <c r="Q221" s="6">
        <f t="shared" ref="Q221" si="347">$C220*Q220</f>
        <v>2054.4342220000003</v>
      </c>
      <c r="R221" s="6">
        <f t="shared" ref="R221:AB221" si="348">$C220*R220</f>
        <v>1035.8010980000001</v>
      </c>
      <c r="S221" s="6">
        <f t="shared" si="348"/>
        <v>240.35163599999998</v>
      </c>
      <c r="T221" s="6">
        <f t="shared" si="348"/>
        <v>2924.2782379999999</v>
      </c>
      <c r="U221" s="6">
        <f t="shared" si="348"/>
        <v>990.01983399999995</v>
      </c>
      <c r="V221" s="6">
        <f t="shared" si="348"/>
        <v>2105.9381440000002</v>
      </c>
      <c r="W221" s="6">
        <f t="shared" si="348"/>
        <v>2535.1374940000001</v>
      </c>
      <c r="X221" s="6">
        <f t="shared" si="348"/>
        <v>3427.8721420000002</v>
      </c>
      <c r="Y221" s="6">
        <f t="shared" si="348"/>
        <v>137.34379199999998</v>
      </c>
      <c r="Z221" s="6">
        <f t="shared" si="348"/>
        <v>0</v>
      </c>
      <c r="AA221" s="6">
        <f t="shared" si="348"/>
        <v>34.335947999999995</v>
      </c>
      <c r="AB221" s="6">
        <f t="shared" si="348"/>
        <v>0</v>
      </c>
      <c r="AC221" s="67"/>
      <c r="AD221" s="55"/>
    </row>
    <row r="222" spans="1:30" s="52" customFormat="1">
      <c r="A222" s="95" t="s">
        <v>404</v>
      </c>
      <c r="B222" s="74">
        <f>1373437.9/2</f>
        <v>686718.95</v>
      </c>
      <c r="C222" s="201">
        <f t="shared" si="306"/>
        <v>57226.58</v>
      </c>
      <c r="D222" s="5"/>
      <c r="E222" s="5"/>
      <c r="F222" s="5">
        <v>0.21840000000000001</v>
      </c>
      <c r="G222" s="5"/>
      <c r="H222" s="5">
        <v>7.0800000000000002E-2</v>
      </c>
      <c r="I222" s="5"/>
      <c r="J222" s="5"/>
      <c r="K222" s="5"/>
      <c r="L222" s="5"/>
      <c r="M222" s="5"/>
      <c r="N222" s="5">
        <v>0.60140000000000005</v>
      </c>
      <c r="O222" s="5"/>
      <c r="P222" s="5"/>
      <c r="Q222" s="5"/>
      <c r="R222" s="5"/>
      <c r="S222" s="5"/>
      <c r="T222" s="5"/>
      <c r="U222" s="5"/>
      <c r="V222" s="5">
        <v>0.1094</v>
      </c>
      <c r="W222" s="5"/>
      <c r="X222" s="5"/>
      <c r="Y222" s="5"/>
      <c r="Z222" s="5"/>
      <c r="AA222" s="5"/>
      <c r="AB222" s="5"/>
      <c r="AC222" s="67"/>
      <c r="AD222" s="55"/>
    </row>
    <row r="223" spans="1:30" s="52" customFormat="1">
      <c r="A223" s="96"/>
      <c r="B223" s="73"/>
      <c r="C223" s="193"/>
      <c r="D223" s="6">
        <f t="shared" ref="D223" si="349">$C222*D222</f>
        <v>0</v>
      </c>
      <c r="E223" s="6">
        <f t="shared" ref="E223" si="350">$C222*E222</f>
        <v>0</v>
      </c>
      <c r="F223" s="6">
        <f t="shared" ref="F223:O223" si="351">$C222*F222</f>
        <v>12498.285072000001</v>
      </c>
      <c r="G223" s="6">
        <f t="shared" si="351"/>
        <v>0</v>
      </c>
      <c r="H223" s="6">
        <f t="shared" si="351"/>
        <v>4051.6418640000002</v>
      </c>
      <c r="I223" s="6">
        <f t="shared" si="351"/>
        <v>0</v>
      </c>
      <c r="J223" s="6">
        <f t="shared" si="351"/>
        <v>0</v>
      </c>
      <c r="K223" s="6">
        <f t="shared" si="351"/>
        <v>0</v>
      </c>
      <c r="L223" s="6">
        <f t="shared" si="351"/>
        <v>0</v>
      </c>
      <c r="M223" s="6">
        <f t="shared" si="351"/>
        <v>0</v>
      </c>
      <c r="N223" s="6">
        <f t="shared" si="351"/>
        <v>34416.065212000001</v>
      </c>
      <c r="O223" s="6">
        <f t="shared" si="351"/>
        <v>0</v>
      </c>
      <c r="P223" s="6">
        <f t="shared" ref="P223" si="352">$C222*P222</f>
        <v>0</v>
      </c>
      <c r="Q223" s="6">
        <f t="shared" ref="Q223" si="353">$C222*Q222</f>
        <v>0</v>
      </c>
      <c r="R223" s="6">
        <f t="shared" ref="R223:AB223" si="354">$C222*R222</f>
        <v>0</v>
      </c>
      <c r="S223" s="6">
        <f t="shared" si="354"/>
        <v>0</v>
      </c>
      <c r="T223" s="6">
        <f t="shared" si="354"/>
        <v>0</v>
      </c>
      <c r="U223" s="6">
        <f t="shared" si="354"/>
        <v>0</v>
      </c>
      <c r="V223" s="6">
        <f t="shared" si="354"/>
        <v>6260.5878519999997</v>
      </c>
      <c r="W223" s="6">
        <f t="shared" si="354"/>
        <v>0</v>
      </c>
      <c r="X223" s="6">
        <f t="shared" si="354"/>
        <v>0</v>
      </c>
      <c r="Y223" s="6">
        <f t="shared" si="354"/>
        <v>0</v>
      </c>
      <c r="Z223" s="6">
        <f t="shared" si="354"/>
        <v>0</v>
      </c>
      <c r="AA223" s="6">
        <f t="shared" si="354"/>
        <v>0</v>
      </c>
      <c r="AB223" s="6">
        <f t="shared" si="354"/>
        <v>0</v>
      </c>
      <c r="AC223" s="67"/>
      <c r="AD223" s="55"/>
    </row>
    <row r="224" spans="1:30" s="52" customFormat="1">
      <c r="A224" s="95" t="s">
        <v>60</v>
      </c>
      <c r="B224" s="74">
        <f>309908.61/2</f>
        <v>154954.30499999999</v>
      </c>
      <c r="C224" s="201">
        <f t="shared" si="306"/>
        <v>12912.86</v>
      </c>
      <c r="D224" s="38">
        <v>1.6500000000000001E-2</v>
      </c>
      <c r="E224" s="38">
        <v>0.1429</v>
      </c>
      <c r="F224" s="38">
        <v>5.8200000000000002E-2</v>
      </c>
      <c r="G224" s="38">
        <v>7.4899999999999994E-2</v>
      </c>
      <c r="H224" s="38">
        <v>4.0099999999999997E-2</v>
      </c>
      <c r="I224" s="38">
        <v>0.1406</v>
      </c>
      <c r="J224" s="38">
        <v>2.0299999999999999E-2</v>
      </c>
      <c r="K224" s="38">
        <v>3.2099999999999997E-2</v>
      </c>
      <c r="L224" s="38">
        <v>1.5900000000000001E-2</v>
      </c>
      <c r="M224" s="38">
        <v>2.5499999999999998E-2</v>
      </c>
      <c r="N224" s="38">
        <v>0.1389</v>
      </c>
      <c r="O224" s="38">
        <v>2.35E-2</v>
      </c>
      <c r="P224" s="38">
        <v>0</v>
      </c>
      <c r="Q224" s="38">
        <v>3.5900000000000001E-2</v>
      </c>
      <c r="R224" s="38">
        <v>1.8100000000000002E-2</v>
      </c>
      <c r="S224" s="38">
        <v>4.1999999999999997E-3</v>
      </c>
      <c r="T224" s="38">
        <v>5.11E-2</v>
      </c>
      <c r="U224" s="38">
        <v>1.7299999999999999E-2</v>
      </c>
      <c r="V224" s="38">
        <v>3.6799999999999999E-2</v>
      </c>
      <c r="W224" s="38">
        <v>4.4299999999999999E-2</v>
      </c>
      <c r="X224" s="38">
        <v>5.9900000000000002E-2</v>
      </c>
      <c r="Y224" s="38">
        <v>2.3999999999999998E-3</v>
      </c>
      <c r="Z224" s="5">
        <v>0</v>
      </c>
      <c r="AA224" s="5">
        <v>5.9999999999999995E-4</v>
      </c>
      <c r="AB224" s="5">
        <v>0</v>
      </c>
      <c r="AC224" s="67"/>
      <c r="AD224" s="55"/>
    </row>
    <row r="225" spans="1:30" s="52" customFormat="1">
      <c r="A225" s="96"/>
      <c r="B225" s="83"/>
      <c r="C225" s="193"/>
      <c r="D225" s="6">
        <f t="shared" ref="D225" si="355">$C224*D224</f>
        <v>213.06219000000002</v>
      </c>
      <c r="E225" s="6">
        <f t="shared" ref="E225" si="356">$C224*E224</f>
        <v>1845.2476940000001</v>
      </c>
      <c r="F225" s="6">
        <f t="shared" ref="F225:O225" si="357">$C224*F224</f>
        <v>751.52845200000002</v>
      </c>
      <c r="G225" s="6">
        <f t="shared" si="357"/>
        <v>967.17321399999992</v>
      </c>
      <c r="H225" s="6">
        <f t="shared" si="357"/>
        <v>517.80568600000004</v>
      </c>
      <c r="I225" s="6">
        <f t="shared" si="357"/>
        <v>1815.5481160000002</v>
      </c>
      <c r="J225" s="6">
        <f t="shared" si="357"/>
        <v>262.131058</v>
      </c>
      <c r="K225" s="6">
        <f t="shared" si="357"/>
        <v>414.50280599999996</v>
      </c>
      <c r="L225" s="6">
        <f t="shared" si="357"/>
        <v>205.31447400000002</v>
      </c>
      <c r="M225" s="6">
        <f t="shared" si="357"/>
        <v>329.27792999999997</v>
      </c>
      <c r="N225" s="6">
        <f t="shared" si="357"/>
        <v>1793.596254</v>
      </c>
      <c r="O225" s="6">
        <f t="shared" si="357"/>
        <v>303.45221000000004</v>
      </c>
      <c r="P225" s="6">
        <f t="shared" ref="P225" si="358">$C224*P224</f>
        <v>0</v>
      </c>
      <c r="Q225" s="6">
        <f t="shared" ref="Q225" si="359">$C224*Q224</f>
        <v>463.57167400000003</v>
      </c>
      <c r="R225" s="6">
        <f t="shared" ref="R225:AB225" si="360">$C224*R224</f>
        <v>233.72276600000004</v>
      </c>
      <c r="S225" s="6">
        <f t="shared" si="360"/>
        <v>54.234012</v>
      </c>
      <c r="T225" s="6">
        <f t="shared" si="360"/>
        <v>659.84714600000007</v>
      </c>
      <c r="U225" s="6">
        <f t="shared" si="360"/>
        <v>223.39247800000001</v>
      </c>
      <c r="V225" s="6">
        <f t="shared" si="360"/>
        <v>475.19324800000004</v>
      </c>
      <c r="W225" s="6">
        <f t="shared" si="360"/>
        <v>572.03969800000004</v>
      </c>
      <c r="X225" s="6">
        <f t="shared" si="360"/>
        <v>773.48031400000002</v>
      </c>
      <c r="Y225" s="6">
        <f t="shared" si="360"/>
        <v>30.990863999999998</v>
      </c>
      <c r="Z225" s="6">
        <f t="shared" si="360"/>
        <v>0</v>
      </c>
      <c r="AA225" s="6">
        <f t="shared" si="360"/>
        <v>7.7477159999999996</v>
      </c>
      <c r="AB225" s="6">
        <f t="shared" si="360"/>
        <v>0</v>
      </c>
      <c r="AC225" s="67"/>
      <c r="AD225" s="55"/>
    </row>
    <row r="226" spans="1:30" s="52" customFormat="1">
      <c r="A226" s="95" t="s">
        <v>405</v>
      </c>
      <c r="B226" s="74">
        <f>309908.61/2</f>
        <v>154954.30499999999</v>
      </c>
      <c r="C226" s="201">
        <f t="shared" si="306"/>
        <v>12912.86</v>
      </c>
      <c r="D226" s="5"/>
      <c r="E226" s="5"/>
      <c r="F226" s="5">
        <v>6.5000000000000002E-2</v>
      </c>
      <c r="G226" s="5"/>
      <c r="H226" s="5">
        <v>6.3299999999999995E-2</v>
      </c>
      <c r="I226" s="5"/>
      <c r="J226" s="5"/>
      <c r="K226" s="5"/>
      <c r="L226" s="5"/>
      <c r="M226" s="5"/>
      <c r="N226" s="5">
        <v>0.78039999999999998</v>
      </c>
      <c r="O226" s="5"/>
      <c r="P226" s="5"/>
      <c r="Q226" s="5"/>
      <c r="R226" s="5"/>
      <c r="S226" s="5"/>
      <c r="T226" s="5"/>
      <c r="U226" s="5"/>
      <c r="V226" s="5">
        <v>9.1300000000000006E-2</v>
      </c>
      <c r="W226" s="5"/>
      <c r="X226" s="5"/>
      <c r="Y226" s="5"/>
      <c r="Z226" s="5"/>
      <c r="AA226" s="5"/>
      <c r="AB226" s="5"/>
      <c r="AC226" s="67"/>
      <c r="AD226" s="55"/>
    </row>
    <row r="227" spans="1:30" s="52" customFormat="1">
      <c r="A227" s="96"/>
      <c r="B227" s="73"/>
      <c r="C227" s="193"/>
      <c r="D227" s="6">
        <f t="shared" ref="D227" si="361">$C226*D226</f>
        <v>0</v>
      </c>
      <c r="E227" s="6">
        <f t="shared" ref="E227" si="362">$C226*E226</f>
        <v>0</v>
      </c>
      <c r="F227" s="6">
        <f t="shared" ref="F227:O227" si="363">$C226*F226</f>
        <v>839.33590000000004</v>
      </c>
      <c r="G227" s="6">
        <f t="shared" si="363"/>
        <v>0</v>
      </c>
      <c r="H227" s="6">
        <f t="shared" si="363"/>
        <v>817.38403799999992</v>
      </c>
      <c r="I227" s="6">
        <f t="shared" si="363"/>
        <v>0</v>
      </c>
      <c r="J227" s="6">
        <f t="shared" si="363"/>
        <v>0</v>
      </c>
      <c r="K227" s="6">
        <f t="shared" si="363"/>
        <v>0</v>
      </c>
      <c r="L227" s="6">
        <f t="shared" si="363"/>
        <v>0</v>
      </c>
      <c r="M227" s="6">
        <f t="shared" si="363"/>
        <v>0</v>
      </c>
      <c r="N227" s="6">
        <f t="shared" si="363"/>
        <v>10077.195944000001</v>
      </c>
      <c r="O227" s="6">
        <f t="shared" si="363"/>
        <v>0</v>
      </c>
      <c r="P227" s="6">
        <f t="shared" ref="P227" si="364">$C226*P226</f>
        <v>0</v>
      </c>
      <c r="Q227" s="6">
        <f t="shared" ref="Q227" si="365">$C226*Q226</f>
        <v>0</v>
      </c>
      <c r="R227" s="6">
        <f t="shared" ref="R227:AB227" si="366">$C226*R226</f>
        <v>0</v>
      </c>
      <c r="S227" s="6">
        <f t="shared" si="366"/>
        <v>0</v>
      </c>
      <c r="T227" s="6">
        <f t="shared" si="366"/>
        <v>0</v>
      </c>
      <c r="U227" s="6">
        <f t="shared" si="366"/>
        <v>0</v>
      </c>
      <c r="V227" s="6">
        <f t="shared" si="366"/>
        <v>1178.9441180000001</v>
      </c>
      <c r="W227" s="6">
        <f t="shared" si="366"/>
        <v>0</v>
      </c>
      <c r="X227" s="6">
        <f t="shared" si="366"/>
        <v>0</v>
      </c>
      <c r="Y227" s="6">
        <f t="shared" si="366"/>
        <v>0</v>
      </c>
      <c r="Z227" s="6">
        <f t="shared" si="366"/>
        <v>0</v>
      </c>
      <c r="AA227" s="6">
        <f t="shared" si="366"/>
        <v>0</v>
      </c>
      <c r="AB227" s="6">
        <f t="shared" si="366"/>
        <v>0</v>
      </c>
      <c r="AC227" s="67"/>
      <c r="AD227" s="55"/>
    </row>
    <row r="228" spans="1:30" s="52" customFormat="1">
      <c r="A228" s="95" t="s">
        <v>61</v>
      </c>
      <c r="B228" s="74">
        <v>2329381.4700000002</v>
      </c>
      <c r="C228" s="201">
        <f t="shared" si="306"/>
        <v>194115.12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1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7"/>
      <c r="AD228" s="55"/>
    </row>
    <row r="229" spans="1:30" s="52" customFormat="1">
      <c r="A229" s="96"/>
      <c r="B229" s="83"/>
      <c r="C229" s="193"/>
      <c r="D229" s="6">
        <f t="shared" ref="D229" si="367">$C228*D228</f>
        <v>0</v>
      </c>
      <c r="E229" s="6">
        <f t="shared" ref="E229" si="368">$C228*E228</f>
        <v>0</v>
      </c>
      <c r="F229" s="6">
        <f t="shared" ref="F229:AB229" si="369">$C228*F228</f>
        <v>0</v>
      </c>
      <c r="G229" s="6">
        <f t="shared" si="369"/>
        <v>0</v>
      </c>
      <c r="H229" s="6">
        <f t="shared" si="369"/>
        <v>0</v>
      </c>
      <c r="I229" s="6">
        <f t="shared" si="369"/>
        <v>0</v>
      </c>
      <c r="J229" s="6">
        <f t="shared" si="369"/>
        <v>0</v>
      </c>
      <c r="K229" s="6">
        <f t="shared" si="369"/>
        <v>0</v>
      </c>
      <c r="L229" s="6">
        <f t="shared" si="369"/>
        <v>0</v>
      </c>
      <c r="M229" s="6">
        <f t="shared" si="369"/>
        <v>0</v>
      </c>
      <c r="N229" s="6">
        <f t="shared" si="369"/>
        <v>194115.12</v>
      </c>
      <c r="O229" s="6">
        <f t="shared" si="369"/>
        <v>0</v>
      </c>
      <c r="P229" s="6">
        <f t="shared" si="369"/>
        <v>0</v>
      </c>
      <c r="Q229" s="6">
        <f t="shared" si="369"/>
        <v>0</v>
      </c>
      <c r="R229" s="6">
        <f t="shared" si="369"/>
        <v>0</v>
      </c>
      <c r="S229" s="6">
        <f t="shared" si="369"/>
        <v>0</v>
      </c>
      <c r="T229" s="6">
        <f t="shared" si="369"/>
        <v>0</v>
      </c>
      <c r="U229" s="6">
        <f t="shared" si="369"/>
        <v>0</v>
      </c>
      <c r="V229" s="6">
        <f t="shared" si="369"/>
        <v>0</v>
      </c>
      <c r="W229" s="6">
        <f t="shared" si="369"/>
        <v>0</v>
      </c>
      <c r="X229" s="6">
        <f t="shared" si="369"/>
        <v>0</v>
      </c>
      <c r="Y229" s="6">
        <f t="shared" si="369"/>
        <v>0</v>
      </c>
      <c r="Z229" s="6">
        <f t="shared" si="369"/>
        <v>0</v>
      </c>
      <c r="AA229" s="6">
        <f t="shared" si="369"/>
        <v>0</v>
      </c>
      <c r="AB229" s="6">
        <f t="shared" si="369"/>
        <v>0</v>
      </c>
      <c r="AC229" s="67"/>
      <c r="AD229" s="55"/>
    </row>
    <row r="230" spans="1:30" s="52" customFormat="1">
      <c r="A230" s="95" t="s">
        <v>62</v>
      </c>
      <c r="B230" s="74">
        <v>596781.67000000004</v>
      </c>
      <c r="C230" s="201">
        <f t="shared" si="306"/>
        <v>49731.81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>
        <v>1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7"/>
      <c r="AD230" s="55"/>
    </row>
    <row r="231" spans="1:30" s="52" customFormat="1">
      <c r="A231" s="96"/>
      <c r="B231" s="83"/>
      <c r="C231" s="193"/>
      <c r="D231" s="6">
        <f t="shared" ref="D231" si="370">$C230*D230</f>
        <v>0</v>
      </c>
      <c r="E231" s="6">
        <f t="shared" ref="E231" si="371">$C230*E230</f>
        <v>0</v>
      </c>
      <c r="F231" s="6">
        <f t="shared" ref="F231:AB231" si="372">$C230*F230</f>
        <v>0</v>
      </c>
      <c r="G231" s="6">
        <f t="shared" si="372"/>
        <v>0</v>
      </c>
      <c r="H231" s="6">
        <f t="shared" si="372"/>
        <v>0</v>
      </c>
      <c r="I231" s="6">
        <f t="shared" si="372"/>
        <v>0</v>
      </c>
      <c r="J231" s="6">
        <f t="shared" si="372"/>
        <v>0</v>
      </c>
      <c r="K231" s="6">
        <f t="shared" si="372"/>
        <v>0</v>
      </c>
      <c r="L231" s="6">
        <f t="shared" si="372"/>
        <v>0</v>
      </c>
      <c r="M231" s="6">
        <f t="shared" si="372"/>
        <v>0</v>
      </c>
      <c r="N231" s="6">
        <f t="shared" si="372"/>
        <v>49731.81</v>
      </c>
      <c r="O231" s="6">
        <f t="shared" si="372"/>
        <v>0</v>
      </c>
      <c r="P231" s="6">
        <f t="shared" si="372"/>
        <v>0</v>
      </c>
      <c r="Q231" s="6">
        <f t="shared" si="372"/>
        <v>0</v>
      </c>
      <c r="R231" s="6">
        <f t="shared" si="372"/>
        <v>0</v>
      </c>
      <c r="S231" s="6">
        <f t="shared" si="372"/>
        <v>0</v>
      </c>
      <c r="T231" s="6">
        <f t="shared" si="372"/>
        <v>0</v>
      </c>
      <c r="U231" s="6">
        <f t="shared" si="372"/>
        <v>0</v>
      </c>
      <c r="V231" s="6">
        <f t="shared" si="372"/>
        <v>0</v>
      </c>
      <c r="W231" s="6">
        <f t="shared" si="372"/>
        <v>0</v>
      </c>
      <c r="X231" s="6">
        <f t="shared" si="372"/>
        <v>0</v>
      </c>
      <c r="Y231" s="6">
        <f t="shared" si="372"/>
        <v>0</v>
      </c>
      <c r="Z231" s="6">
        <f t="shared" si="372"/>
        <v>0</v>
      </c>
      <c r="AA231" s="6">
        <f t="shared" si="372"/>
        <v>0</v>
      </c>
      <c r="AB231" s="6">
        <f t="shared" si="372"/>
        <v>0</v>
      </c>
      <c r="AC231" s="67"/>
      <c r="AD231" s="55"/>
    </row>
    <row r="232" spans="1:30" s="52" customFormat="1">
      <c r="A232" s="95" t="s">
        <v>63</v>
      </c>
      <c r="B232" s="74">
        <v>301493.32</v>
      </c>
      <c r="C232" s="201">
        <f>ROUND(B232/12,2)</f>
        <v>25124.44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>
        <v>1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7"/>
      <c r="AD232" s="55"/>
    </row>
    <row r="233" spans="1:30" s="52" customFormat="1">
      <c r="A233" s="96"/>
      <c r="B233" s="83"/>
      <c r="C233" s="193"/>
      <c r="D233" s="6">
        <f t="shared" ref="D233" si="373">$C232*D232</f>
        <v>0</v>
      </c>
      <c r="E233" s="6">
        <f t="shared" ref="E233" si="374">$C232*E232</f>
        <v>0</v>
      </c>
      <c r="F233" s="6">
        <f t="shared" ref="F233:AB233" si="375">$C232*F232</f>
        <v>0</v>
      </c>
      <c r="G233" s="6">
        <f t="shared" si="375"/>
        <v>0</v>
      </c>
      <c r="H233" s="6">
        <f t="shared" si="375"/>
        <v>0</v>
      </c>
      <c r="I233" s="6">
        <f t="shared" si="375"/>
        <v>0</v>
      </c>
      <c r="J233" s="6">
        <f t="shared" si="375"/>
        <v>0</v>
      </c>
      <c r="K233" s="6">
        <f t="shared" si="375"/>
        <v>0</v>
      </c>
      <c r="L233" s="6">
        <f t="shared" si="375"/>
        <v>0</v>
      </c>
      <c r="M233" s="6">
        <f t="shared" si="375"/>
        <v>0</v>
      </c>
      <c r="N233" s="6">
        <f t="shared" si="375"/>
        <v>25124.44</v>
      </c>
      <c r="O233" s="6">
        <f t="shared" si="375"/>
        <v>0</v>
      </c>
      <c r="P233" s="6">
        <f t="shared" si="375"/>
        <v>0</v>
      </c>
      <c r="Q233" s="6">
        <f t="shared" si="375"/>
        <v>0</v>
      </c>
      <c r="R233" s="6">
        <f t="shared" si="375"/>
        <v>0</v>
      </c>
      <c r="S233" s="6">
        <f t="shared" si="375"/>
        <v>0</v>
      </c>
      <c r="T233" s="6">
        <f t="shared" si="375"/>
        <v>0</v>
      </c>
      <c r="U233" s="6">
        <f t="shared" si="375"/>
        <v>0</v>
      </c>
      <c r="V233" s="6">
        <f t="shared" si="375"/>
        <v>0</v>
      </c>
      <c r="W233" s="6">
        <f t="shared" si="375"/>
        <v>0</v>
      </c>
      <c r="X233" s="6">
        <f t="shared" si="375"/>
        <v>0</v>
      </c>
      <c r="Y233" s="6">
        <f t="shared" si="375"/>
        <v>0</v>
      </c>
      <c r="Z233" s="6">
        <f t="shared" si="375"/>
        <v>0</v>
      </c>
      <c r="AA233" s="6">
        <f t="shared" si="375"/>
        <v>0</v>
      </c>
      <c r="AB233" s="6">
        <f t="shared" si="375"/>
        <v>0</v>
      </c>
      <c r="AC233" s="67"/>
      <c r="AD233" s="55"/>
    </row>
    <row r="234" spans="1:30" s="52" customFormat="1">
      <c r="A234" s="95" t="s">
        <v>64</v>
      </c>
      <c r="B234" s="74">
        <f>2059312.99/2</f>
        <v>1029656.495</v>
      </c>
      <c r="C234" s="201">
        <f t="shared" si="306"/>
        <v>85804.71</v>
      </c>
      <c r="D234" s="38">
        <v>1.6500000000000001E-2</v>
      </c>
      <c r="E234" s="38">
        <v>0.1429</v>
      </c>
      <c r="F234" s="38">
        <v>5.8200000000000002E-2</v>
      </c>
      <c r="G234" s="38">
        <v>7.4899999999999994E-2</v>
      </c>
      <c r="H234" s="38">
        <v>4.0099999999999997E-2</v>
      </c>
      <c r="I234" s="38">
        <v>0.1406</v>
      </c>
      <c r="J234" s="38">
        <v>2.0299999999999999E-2</v>
      </c>
      <c r="K234" s="38">
        <v>3.2099999999999997E-2</v>
      </c>
      <c r="L234" s="38">
        <v>1.5900000000000001E-2</v>
      </c>
      <c r="M234" s="38">
        <v>2.5499999999999998E-2</v>
      </c>
      <c r="N234" s="38">
        <v>0.1389</v>
      </c>
      <c r="O234" s="38">
        <v>2.35E-2</v>
      </c>
      <c r="P234" s="38">
        <v>0</v>
      </c>
      <c r="Q234" s="38">
        <v>3.5900000000000001E-2</v>
      </c>
      <c r="R234" s="38">
        <v>1.8100000000000002E-2</v>
      </c>
      <c r="S234" s="38">
        <v>4.1999999999999997E-3</v>
      </c>
      <c r="T234" s="38">
        <v>5.11E-2</v>
      </c>
      <c r="U234" s="38">
        <v>1.7299999999999999E-2</v>
      </c>
      <c r="V234" s="38">
        <v>3.6799999999999999E-2</v>
      </c>
      <c r="W234" s="38">
        <v>4.4299999999999999E-2</v>
      </c>
      <c r="X234" s="38">
        <v>5.9900000000000002E-2</v>
      </c>
      <c r="Y234" s="38">
        <v>2.3999999999999998E-3</v>
      </c>
      <c r="Z234" s="5">
        <v>0</v>
      </c>
      <c r="AA234" s="5">
        <v>5.9999999999999995E-4</v>
      </c>
      <c r="AB234" s="5">
        <v>0</v>
      </c>
      <c r="AC234" s="67"/>
      <c r="AD234" s="55"/>
    </row>
    <row r="235" spans="1:30" s="52" customFormat="1">
      <c r="A235" s="96"/>
      <c r="B235" s="83"/>
      <c r="C235" s="193"/>
      <c r="D235" s="6">
        <f t="shared" ref="D235" si="376">$C234*D234</f>
        <v>1415.7777150000002</v>
      </c>
      <c r="E235" s="6">
        <f t="shared" ref="E235" si="377">$C234*E234</f>
        <v>12261.493059</v>
      </c>
      <c r="F235" s="6">
        <f t="shared" ref="F235:O235" si="378">$C234*F234</f>
        <v>4993.8341220000002</v>
      </c>
      <c r="G235" s="6">
        <f t="shared" si="378"/>
        <v>6426.7727789999999</v>
      </c>
      <c r="H235" s="6">
        <f t="shared" si="378"/>
        <v>3440.7688709999998</v>
      </c>
      <c r="I235" s="6">
        <f t="shared" si="378"/>
        <v>12064.142226000002</v>
      </c>
      <c r="J235" s="6">
        <f t="shared" si="378"/>
        <v>1741.835613</v>
      </c>
      <c r="K235" s="6">
        <f t="shared" si="378"/>
        <v>2754.3311909999998</v>
      </c>
      <c r="L235" s="6">
        <f t="shared" si="378"/>
        <v>1364.2948890000002</v>
      </c>
      <c r="M235" s="6">
        <f t="shared" si="378"/>
        <v>2188.0201050000001</v>
      </c>
      <c r="N235" s="6">
        <f t="shared" si="378"/>
        <v>11918.274219000001</v>
      </c>
      <c r="O235" s="6">
        <f t="shared" si="378"/>
        <v>2016.4106850000001</v>
      </c>
      <c r="P235" s="6">
        <f t="shared" ref="P235" si="379">$C234*P234</f>
        <v>0</v>
      </c>
      <c r="Q235" s="6">
        <f t="shared" ref="Q235" si="380">$C234*Q234</f>
        <v>3080.3890890000002</v>
      </c>
      <c r="R235" s="6">
        <f t="shared" ref="R235:AB235" si="381">$C234*R234</f>
        <v>1553.0652510000002</v>
      </c>
      <c r="S235" s="6">
        <f t="shared" si="381"/>
        <v>360.37978199999998</v>
      </c>
      <c r="T235" s="6">
        <f t="shared" si="381"/>
        <v>4384.6206810000003</v>
      </c>
      <c r="U235" s="6">
        <f t="shared" si="381"/>
        <v>1484.4214830000001</v>
      </c>
      <c r="V235" s="6">
        <f t="shared" si="381"/>
        <v>3157.6133280000004</v>
      </c>
      <c r="W235" s="6">
        <f t="shared" si="381"/>
        <v>3801.1486530000002</v>
      </c>
      <c r="X235" s="6">
        <f t="shared" si="381"/>
        <v>5139.7021290000002</v>
      </c>
      <c r="Y235" s="6">
        <f t="shared" si="381"/>
        <v>205.93130400000001</v>
      </c>
      <c r="Z235" s="6">
        <f t="shared" si="381"/>
        <v>0</v>
      </c>
      <c r="AA235" s="6">
        <f t="shared" si="381"/>
        <v>51.482826000000003</v>
      </c>
      <c r="AB235" s="6">
        <f t="shared" si="381"/>
        <v>0</v>
      </c>
      <c r="AC235" s="67"/>
      <c r="AD235" s="55"/>
    </row>
    <row r="236" spans="1:30" s="52" customFormat="1">
      <c r="A236" s="95" t="s">
        <v>406</v>
      </c>
      <c r="B236" s="74">
        <f>2059312.99/2</f>
        <v>1029656.495</v>
      </c>
      <c r="C236" s="201">
        <f t="shared" si="306"/>
        <v>85804.71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1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7"/>
      <c r="AD236" s="55"/>
    </row>
    <row r="237" spans="1:30" s="52" customFormat="1">
      <c r="A237" s="96"/>
      <c r="B237" s="73"/>
      <c r="C237" s="193"/>
      <c r="D237" s="6">
        <f t="shared" ref="D237" si="382">$C236*D236</f>
        <v>0</v>
      </c>
      <c r="E237" s="6">
        <f t="shared" ref="E237" si="383">$C236*E236</f>
        <v>0</v>
      </c>
      <c r="F237" s="6">
        <f t="shared" ref="F237:O237" si="384">$C236*F236</f>
        <v>0</v>
      </c>
      <c r="G237" s="6">
        <f t="shared" si="384"/>
        <v>0</v>
      </c>
      <c r="H237" s="6">
        <f t="shared" si="384"/>
        <v>0</v>
      </c>
      <c r="I237" s="6">
        <f t="shared" si="384"/>
        <v>0</v>
      </c>
      <c r="J237" s="6">
        <f t="shared" si="384"/>
        <v>0</v>
      </c>
      <c r="K237" s="6">
        <f t="shared" si="384"/>
        <v>0</v>
      </c>
      <c r="L237" s="6">
        <f t="shared" si="384"/>
        <v>0</v>
      </c>
      <c r="M237" s="6">
        <f t="shared" si="384"/>
        <v>0</v>
      </c>
      <c r="N237" s="6">
        <f t="shared" si="384"/>
        <v>85804.71</v>
      </c>
      <c r="O237" s="6">
        <f t="shared" si="384"/>
        <v>0</v>
      </c>
      <c r="P237" s="6">
        <f t="shared" ref="P237" si="385">$C236*P236</f>
        <v>0</v>
      </c>
      <c r="Q237" s="6">
        <f t="shared" ref="Q237" si="386">$C236*Q236</f>
        <v>0</v>
      </c>
      <c r="R237" s="6">
        <f t="shared" ref="R237:AB237" si="387">$C236*R236</f>
        <v>0</v>
      </c>
      <c r="S237" s="6">
        <f t="shared" si="387"/>
        <v>0</v>
      </c>
      <c r="T237" s="6">
        <f t="shared" si="387"/>
        <v>0</v>
      </c>
      <c r="U237" s="6">
        <f t="shared" si="387"/>
        <v>0</v>
      </c>
      <c r="V237" s="6">
        <f t="shared" si="387"/>
        <v>0</v>
      </c>
      <c r="W237" s="6">
        <f t="shared" si="387"/>
        <v>0</v>
      </c>
      <c r="X237" s="6">
        <f t="shared" si="387"/>
        <v>0</v>
      </c>
      <c r="Y237" s="6">
        <f t="shared" si="387"/>
        <v>0</v>
      </c>
      <c r="Z237" s="6">
        <f t="shared" si="387"/>
        <v>0</v>
      </c>
      <c r="AA237" s="6">
        <f t="shared" si="387"/>
        <v>0</v>
      </c>
      <c r="AB237" s="6">
        <f t="shared" si="387"/>
        <v>0</v>
      </c>
      <c r="AC237" s="67"/>
      <c r="AD237" s="55"/>
    </row>
    <row r="238" spans="1:30" s="52" customFormat="1">
      <c r="A238" s="95" t="s">
        <v>65</v>
      </c>
      <c r="B238" s="74">
        <v>435780.62</v>
      </c>
      <c r="C238" s="201">
        <f t="shared" si="306"/>
        <v>36315.050000000003</v>
      </c>
      <c r="D238" s="5"/>
      <c r="E238" s="5"/>
      <c r="F238" s="5">
        <v>0.33689999999999998</v>
      </c>
      <c r="G238" s="5"/>
      <c r="H238" s="5">
        <v>0.12180000000000001</v>
      </c>
      <c r="I238" s="5"/>
      <c r="J238" s="5"/>
      <c r="K238" s="5"/>
      <c r="L238" s="5"/>
      <c r="M238" s="5"/>
      <c r="N238" s="5">
        <v>0.40079999999999999</v>
      </c>
      <c r="O238" s="5"/>
      <c r="P238" s="5"/>
      <c r="Q238" s="5"/>
      <c r="R238" s="5"/>
      <c r="S238" s="5"/>
      <c r="T238" s="5"/>
      <c r="U238" s="5"/>
      <c r="V238" s="5">
        <v>0.14050000000000001</v>
      </c>
      <c r="W238" s="5"/>
      <c r="X238" s="5"/>
      <c r="Y238" s="5"/>
      <c r="Z238" s="5"/>
      <c r="AA238" s="5"/>
      <c r="AB238" s="5"/>
      <c r="AC238" s="67"/>
      <c r="AD238" s="55"/>
    </row>
    <row r="239" spans="1:30" s="52" customFormat="1">
      <c r="A239" s="96"/>
      <c r="B239" s="83"/>
      <c r="C239" s="193"/>
      <c r="D239" s="6">
        <f t="shared" ref="D239" si="388">$C238*D238</f>
        <v>0</v>
      </c>
      <c r="E239" s="6">
        <f t="shared" ref="E239" si="389">$C238*E238</f>
        <v>0</v>
      </c>
      <c r="F239" s="6">
        <f t="shared" ref="F239:AB239" si="390">$C238*F238</f>
        <v>12234.540344999999</v>
      </c>
      <c r="G239" s="6">
        <f t="shared" si="390"/>
        <v>0</v>
      </c>
      <c r="H239" s="6">
        <f t="shared" si="390"/>
        <v>4423.1730900000002</v>
      </c>
      <c r="I239" s="6">
        <f t="shared" si="390"/>
        <v>0</v>
      </c>
      <c r="J239" s="6">
        <f t="shared" si="390"/>
        <v>0</v>
      </c>
      <c r="K239" s="6">
        <f t="shared" si="390"/>
        <v>0</v>
      </c>
      <c r="L239" s="6">
        <f t="shared" si="390"/>
        <v>0</v>
      </c>
      <c r="M239" s="6">
        <f t="shared" si="390"/>
        <v>0</v>
      </c>
      <c r="N239" s="6">
        <f t="shared" si="390"/>
        <v>14555.072040000001</v>
      </c>
      <c r="O239" s="6">
        <f t="shared" si="390"/>
        <v>0</v>
      </c>
      <c r="P239" s="6">
        <f t="shared" si="390"/>
        <v>0</v>
      </c>
      <c r="Q239" s="6">
        <f t="shared" si="390"/>
        <v>0</v>
      </c>
      <c r="R239" s="6">
        <f t="shared" si="390"/>
        <v>0</v>
      </c>
      <c r="S239" s="6">
        <f t="shared" si="390"/>
        <v>0</v>
      </c>
      <c r="T239" s="6">
        <f t="shared" si="390"/>
        <v>0</v>
      </c>
      <c r="U239" s="6">
        <f t="shared" si="390"/>
        <v>0</v>
      </c>
      <c r="V239" s="6">
        <f t="shared" si="390"/>
        <v>5102.2645250000005</v>
      </c>
      <c r="W239" s="6">
        <f t="shared" si="390"/>
        <v>0</v>
      </c>
      <c r="X239" s="6">
        <f t="shared" si="390"/>
        <v>0</v>
      </c>
      <c r="Y239" s="6">
        <f t="shared" si="390"/>
        <v>0</v>
      </c>
      <c r="Z239" s="6">
        <f t="shared" si="390"/>
        <v>0</v>
      </c>
      <c r="AA239" s="6">
        <f t="shared" si="390"/>
        <v>0</v>
      </c>
      <c r="AB239" s="6">
        <f t="shared" si="390"/>
        <v>0</v>
      </c>
      <c r="AC239" s="67"/>
      <c r="AD239" s="55"/>
    </row>
    <row r="240" spans="1:30" s="52" customFormat="1">
      <c r="A240" s="95" t="s">
        <v>66</v>
      </c>
      <c r="B240" s="74">
        <v>1880279.93</v>
      </c>
      <c r="C240" s="201">
        <f>ROUND(B240/12,2)</f>
        <v>156689.99</v>
      </c>
      <c r="D240" s="5">
        <v>7.1000000000000004E-3</v>
      </c>
      <c r="E240" s="5"/>
      <c r="F240" s="5">
        <v>3.3599999999999998E-2</v>
      </c>
      <c r="G240" s="5"/>
      <c r="H240" s="5">
        <v>0.10929999999999999</v>
      </c>
      <c r="I240" s="5"/>
      <c r="J240" s="5"/>
      <c r="K240" s="5"/>
      <c r="L240" s="5"/>
      <c r="M240" s="5">
        <v>1.66E-2</v>
      </c>
      <c r="N240" s="5">
        <v>0.67379999999999995</v>
      </c>
      <c r="O240" s="5"/>
      <c r="P240" s="5"/>
      <c r="Q240" s="5"/>
      <c r="R240" s="5">
        <v>8.8999999999999999E-3</v>
      </c>
      <c r="S240" s="5"/>
      <c r="T240" s="5">
        <v>2.3300000000000001E-2</v>
      </c>
      <c r="U240" s="5"/>
      <c r="V240" s="5">
        <v>0.122</v>
      </c>
      <c r="W240" s="5">
        <v>5.4000000000000003E-3</v>
      </c>
      <c r="X240" s="5"/>
      <c r="Y240" s="5"/>
      <c r="Z240" s="5"/>
      <c r="AA240" s="5"/>
      <c r="AB240" s="5"/>
      <c r="AC240" s="67"/>
      <c r="AD240" s="55"/>
    </row>
    <row r="241" spans="1:30" s="52" customFormat="1">
      <c r="A241" s="96"/>
      <c r="B241" s="83"/>
      <c r="C241" s="193"/>
      <c r="D241" s="6">
        <f t="shared" ref="D241" si="391">$C240*D240</f>
        <v>1112.4989290000001</v>
      </c>
      <c r="E241" s="6">
        <f t="shared" ref="E241" si="392">$C240*E240</f>
        <v>0</v>
      </c>
      <c r="F241" s="6">
        <f t="shared" ref="F241:AB241" si="393">$C240*F240</f>
        <v>5264.7836639999996</v>
      </c>
      <c r="G241" s="6">
        <f t="shared" si="393"/>
        <v>0</v>
      </c>
      <c r="H241" s="6">
        <f t="shared" si="393"/>
        <v>17126.215906999998</v>
      </c>
      <c r="I241" s="6">
        <f t="shared" si="393"/>
        <v>0</v>
      </c>
      <c r="J241" s="6">
        <f t="shared" si="393"/>
        <v>0</v>
      </c>
      <c r="K241" s="6">
        <f t="shared" si="393"/>
        <v>0</v>
      </c>
      <c r="L241" s="6">
        <f t="shared" si="393"/>
        <v>0</v>
      </c>
      <c r="M241" s="6">
        <f t="shared" si="393"/>
        <v>2601.0538339999998</v>
      </c>
      <c r="N241" s="6">
        <f t="shared" si="393"/>
        <v>105577.71526199998</v>
      </c>
      <c r="O241" s="6">
        <f t="shared" si="393"/>
        <v>0</v>
      </c>
      <c r="P241" s="6">
        <f t="shared" si="393"/>
        <v>0</v>
      </c>
      <c r="Q241" s="6">
        <f t="shared" si="393"/>
        <v>0</v>
      </c>
      <c r="R241" s="6">
        <f t="shared" si="393"/>
        <v>1394.5409109999998</v>
      </c>
      <c r="S241" s="6">
        <f t="shared" si="393"/>
        <v>0</v>
      </c>
      <c r="T241" s="6">
        <f t="shared" si="393"/>
        <v>3650.8767670000002</v>
      </c>
      <c r="U241" s="6">
        <f t="shared" si="393"/>
        <v>0</v>
      </c>
      <c r="V241" s="6">
        <f t="shared" si="393"/>
        <v>19116.178779999998</v>
      </c>
      <c r="W241" s="6">
        <f t="shared" si="393"/>
        <v>846.125946</v>
      </c>
      <c r="X241" s="6">
        <f t="shared" si="393"/>
        <v>0</v>
      </c>
      <c r="Y241" s="6">
        <f t="shared" si="393"/>
        <v>0</v>
      </c>
      <c r="Z241" s="6">
        <f t="shared" si="393"/>
        <v>0</v>
      </c>
      <c r="AA241" s="6">
        <f t="shared" si="393"/>
        <v>0</v>
      </c>
      <c r="AB241" s="6">
        <f t="shared" si="393"/>
        <v>0</v>
      </c>
      <c r="AC241" s="67"/>
      <c r="AD241" s="55"/>
    </row>
    <row r="242" spans="1:30" s="52" customFormat="1">
      <c r="A242" s="95" t="s">
        <v>67</v>
      </c>
      <c r="B242" s="74">
        <v>304343.06</v>
      </c>
      <c r="C242" s="201">
        <f t="shared" si="306"/>
        <v>25361.919999999998</v>
      </c>
      <c r="D242" s="5"/>
      <c r="E242" s="5"/>
      <c r="F242" s="5">
        <v>0.32700000000000001</v>
      </c>
      <c r="G242" s="5"/>
      <c r="H242" s="5">
        <v>7.0099999999999996E-2</v>
      </c>
      <c r="I242" s="5"/>
      <c r="J242" s="5"/>
      <c r="K242" s="5"/>
      <c r="L242" s="5"/>
      <c r="M242" s="5">
        <v>1.7999999999999999E-2</v>
      </c>
      <c r="N242" s="5">
        <v>0.50819999999999999</v>
      </c>
      <c r="O242" s="5"/>
      <c r="P242" s="5"/>
      <c r="Q242" s="5"/>
      <c r="R242" s="5"/>
      <c r="S242" s="5"/>
      <c r="T242" s="5"/>
      <c r="U242" s="5"/>
      <c r="V242" s="5">
        <v>7.6700000000000004E-2</v>
      </c>
      <c r="W242" s="5"/>
      <c r="X242" s="5"/>
      <c r="Y242" s="5"/>
      <c r="Z242" s="5"/>
      <c r="AA242" s="5"/>
      <c r="AB242" s="5"/>
      <c r="AC242" s="67"/>
      <c r="AD242" s="55"/>
    </row>
    <row r="243" spans="1:30" s="52" customFormat="1">
      <c r="A243" s="96"/>
      <c r="B243" s="83"/>
      <c r="C243" s="193"/>
      <c r="D243" s="6">
        <f t="shared" ref="D243" si="394">$C242*D242</f>
        <v>0</v>
      </c>
      <c r="E243" s="6">
        <f t="shared" ref="E243" si="395">$C242*E242</f>
        <v>0</v>
      </c>
      <c r="F243" s="6">
        <f t="shared" ref="F243:AB243" si="396">$C242*F242</f>
        <v>8293.3478400000004</v>
      </c>
      <c r="G243" s="6">
        <f t="shared" si="396"/>
        <v>0</v>
      </c>
      <c r="H243" s="6">
        <f t="shared" si="396"/>
        <v>1777.8705919999998</v>
      </c>
      <c r="I243" s="6">
        <f t="shared" si="396"/>
        <v>0</v>
      </c>
      <c r="J243" s="6">
        <f t="shared" si="396"/>
        <v>0</v>
      </c>
      <c r="K243" s="6">
        <f t="shared" si="396"/>
        <v>0</v>
      </c>
      <c r="L243" s="6">
        <f t="shared" si="396"/>
        <v>0</v>
      </c>
      <c r="M243" s="6">
        <f t="shared" si="396"/>
        <v>456.51455999999996</v>
      </c>
      <c r="N243" s="6">
        <f t="shared" si="396"/>
        <v>12888.927743999999</v>
      </c>
      <c r="O243" s="6">
        <f t="shared" si="396"/>
        <v>0</v>
      </c>
      <c r="P243" s="6">
        <f t="shared" si="396"/>
        <v>0</v>
      </c>
      <c r="Q243" s="6">
        <f t="shared" si="396"/>
        <v>0</v>
      </c>
      <c r="R243" s="6">
        <f t="shared" si="396"/>
        <v>0</v>
      </c>
      <c r="S243" s="6">
        <f t="shared" si="396"/>
        <v>0</v>
      </c>
      <c r="T243" s="6">
        <f t="shared" si="396"/>
        <v>0</v>
      </c>
      <c r="U243" s="6">
        <f t="shared" si="396"/>
        <v>0</v>
      </c>
      <c r="V243" s="6">
        <f t="shared" si="396"/>
        <v>1945.259264</v>
      </c>
      <c r="W243" s="6">
        <f t="shared" si="396"/>
        <v>0</v>
      </c>
      <c r="X243" s="6">
        <f t="shared" si="396"/>
        <v>0</v>
      </c>
      <c r="Y243" s="6">
        <f t="shared" si="396"/>
        <v>0</v>
      </c>
      <c r="Z243" s="6">
        <f t="shared" si="396"/>
        <v>0</v>
      </c>
      <c r="AA243" s="6">
        <f t="shared" si="396"/>
        <v>0</v>
      </c>
      <c r="AB243" s="6">
        <f t="shared" si="396"/>
        <v>0</v>
      </c>
      <c r="AC243" s="67"/>
      <c r="AD243" s="55"/>
    </row>
    <row r="244" spans="1:30" s="52" customFormat="1">
      <c r="A244" s="95" t="s">
        <v>68</v>
      </c>
      <c r="B244" s="74">
        <v>142401.06</v>
      </c>
      <c r="C244" s="201">
        <f>ROUND(B244/12,2)</f>
        <v>11866.76</v>
      </c>
      <c r="D244" s="5"/>
      <c r="E244" s="5"/>
      <c r="F244" s="5">
        <v>3.0999999999999999E-3</v>
      </c>
      <c r="G244" s="5"/>
      <c r="H244" s="5">
        <v>3.0099999999999998E-2</v>
      </c>
      <c r="I244" s="5"/>
      <c r="J244" s="5"/>
      <c r="K244" s="5"/>
      <c r="L244" s="5"/>
      <c r="M244" s="5">
        <v>4.0000000000000002E-4</v>
      </c>
      <c r="N244" s="5">
        <v>0.92749999999999999</v>
      </c>
      <c r="O244" s="5"/>
      <c r="P244" s="5"/>
      <c r="Q244" s="5"/>
      <c r="R244" s="5">
        <v>2.9999999999999997E-4</v>
      </c>
      <c r="S244" s="5"/>
      <c r="T244" s="5"/>
      <c r="U244" s="5"/>
      <c r="V244" s="5">
        <v>3.8600000000000002E-2</v>
      </c>
      <c r="W244" s="5"/>
      <c r="X244" s="5"/>
      <c r="Y244" s="5"/>
      <c r="Z244" s="5"/>
      <c r="AA244" s="5"/>
      <c r="AB244" s="5"/>
      <c r="AC244" s="67"/>
      <c r="AD244" s="55"/>
    </row>
    <row r="245" spans="1:30" s="52" customFormat="1">
      <c r="A245" s="96"/>
      <c r="B245" s="83"/>
      <c r="C245" s="193"/>
      <c r="D245" s="6">
        <f t="shared" ref="D245" si="397">$C244*D244</f>
        <v>0</v>
      </c>
      <c r="E245" s="6">
        <f t="shared" ref="E245" si="398">$C244*E244</f>
        <v>0</v>
      </c>
      <c r="F245" s="6">
        <f t="shared" ref="F245:AB245" si="399">$C244*F244</f>
        <v>36.786955999999996</v>
      </c>
      <c r="G245" s="6">
        <f t="shared" si="399"/>
        <v>0</v>
      </c>
      <c r="H245" s="6">
        <f t="shared" si="399"/>
        <v>357.18947600000001</v>
      </c>
      <c r="I245" s="6">
        <f t="shared" si="399"/>
        <v>0</v>
      </c>
      <c r="J245" s="6">
        <f t="shared" si="399"/>
        <v>0</v>
      </c>
      <c r="K245" s="6">
        <f t="shared" si="399"/>
        <v>0</v>
      </c>
      <c r="L245" s="6">
        <f t="shared" si="399"/>
        <v>0</v>
      </c>
      <c r="M245" s="6">
        <f t="shared" si="399"/>
        <v>4.7467040000000003</v>
      </c>
      <c r="N245" s="6">
        <f t="shared" si="399"/>
        <v>11006.419900000001</v>
      </c>
      <c r="O245" s="6">
        <f t="shared" si="399"/>
        <v>0</v>
      </c>
      <c r="P245" s="6">
        <f t="shared" si="399"/>
        <v>0</v>
      </c>
      <c r="Q245" s="6">
        <f t="shared" si="399"/>
        <v>0</v>
      </c>
      <c r="R245" s="6">
        <f t="shared" si="399"/>
        <v>3.560028</v>
      </c>
      <c r="S245" s="6">
        <f t="shared" si="399"/>
        <v>0</v>
      </c>
      <c r="T245" s="6">
        <f t="shared" si="399"/>
        <v>0</v>
      </c>
      <c r="U245" s="6">
        <f t="shared" si="399"/>
        <v>0</v>
      </c>
      <c r="V245" s="6">
        <f t="shared" si="399"/>
        <v>458.05693600000006</v>
      </c>
      <c r="W245" s="6">
        <f t="shared" si="399"/>
        <v>0</v>
      </c>
      <c r="X245" s="6">
        <f t="shared" si="399"/>
        <v>0</v>
      </c>
      <c r="Y245" s="6">
        <f t="shared" si="399"/>
        <v>0</v>
      </c>
      <c r="Z245" s="6">
        <f t="shared" si="399"/>
        <v>0</v>
      </c>
      <c r="AA245" s="6">
        <f t="shared" si="399"/>
        <v>0</v>
      </c>
      <c r="AB245" s="6">
        <f t="shared" si="399"/>
        <v>0</v>
      </c>
      <c r="AC245" s="67"/>
      <c r="AD245" s="55"/>
    </row>
    <row r="246" spans="1:30" s="52" customFormat="1">
      <c r="A246" s="95" t="s">
        <v>69</v>
      </c>
      <c r="B246" s="74">
        <v>1360939.47</v>
      </c>
      <c r="C246" s="201">
        <f t="shared" si="306"/>
        <v>113411.62</v>
      </c>
      <c r="D246" s="5"/>
      <c r="E246" s="5"/>
      <c r="F246" s="5">
        <v>3.0999999999999999E-3</v>
      </c>
      <c r="G246" s="5"/>
      <c r="H246" s="5">
        <v>3.0099999999999998E-2</v>
      </c>
      <c r="I246" s="5"/>
      <c r="J246" s="5"/>
      <c r="K246" s="5"/>
      <c r="L246" s="5"/>
      <c r="M246" s="5">
        <v>4.0000000000000002E-4</v>
      </c>
      <c r="N246" s="5">
        <v>0.92749999999999999</v>
      </c>
      <c r="O246" s="5"/>
      <c r="P246" s="5"/>
      <c r="Q246" s="5"/>
      <c r="R246" s="5">
        <v>2.9999999999999997E-4</v>
      </c>
      <c r="S246" s="5"/>
      <c r="T246" s="5"/>
      <c r="U246" s="5"/>
      <c r="V246" s="5">
        <v>3.8600000000000002E-2</v>
      </c>
      <c r="W246" s="5"/>
      <c r="X246" s="5"/>
      <c r="Y246" s="5"/>
      <c r="Z246" s="5"/>
      <c r="AA246" s="5"/>
      <c r="AB246" s="5"/>
      <c r="AC246" s="67"/>
      <c r="AD246" s="55"/>
    </row>
    <row r="247" spans="1:30" s="52" customFormat="1">
      <c r="A247" s="96"/>
      <c r="B247" s="83"/>
      <c r="C247" s="193"/>
      <c r="D247" s="6">
        <f t="shared" ref="D247" si="400">$C246*D246</f>
        <v>0</v>
      </c>
      <c r="E247" s="6">
        <f t="shared" ref="E247" si="401">$C246*E246</f>
        <v>0</v>
      </c>
      <c r="F247" s="6">
        <f>$C246*F246</f>
        <v>351.57602199999997</v>
      </c>
      <c r="G247" s="6">
        <f t="shared" ref="G247:AB247" si="402">$C246*G246</f>
        <v>0</v>
      </c>
      <c r="H247" s="6">
        <f t="shared" si="402"/>
        <v>3413.6897619999995</v>
      </c>
      <c r="I247" s="6">
        <f t="shared" si="402"/>
        <v>0</v>
      </c>
      <c r="J247" s="6">
        <f t="shared" si="402"/>
        <v>0</v>
      </c>
      <c r="K247" s="6">
        <f t="shared" si="402"/>
        <v>0</v>
      </c>
      <c r="L247" s="6">
        <f t="shared" si="402"/>
        <v>0</v>
      </c>
      <c r="M247" s="6">
        <f t="shared" si="402"/>
        <v>45.364648000000003</v>
      </c>
      <c r="N247" s="6">
        <f t="shared" si="402"/>
        <v>105189.27755</v>
      </c>
      <c r="O247" s="6">
        <f t="shared" si="402"/>
        <v>0</v>
      </c>
      <c r="P247" s="6">
        <f t="shared" si="402"/>
        <v>0</v>
      </c>
      <c r="Q247" s="6">
        <f t="shared" si="402"/>
        <v>0</v>
      </c>
      <c r="R247" s="6">
        <f t="shared" si="402"/>
        <v>34.023485999999998</v>
      </c>
      <c r="S247" s="6">
        <f t="shared" si="402"/>
        <v>0</v>
      </c>
      <c r="T247" s="6">
        <f t="shared" si="402"/>
        <v>0</v>
      </c>
      <c r="U247" s="6">
        <f t="shared" si="402"/>
        <v>0</v>
      </c>
      <c r="V247" s="6">
        <f t="shared" si="402"/>
        <v>4377.6885320000001</v>
      </c>
      <c r="W247" s="6">
        <f t="shared" si="402"/>
        <v>0</v>
      </c>
      <c r="X247" s="6">
        <f t="shared" si="402"/>
        <v>0</v>
      </c>
      <c r="Y247" s="6">
        <f t="shared" si="402"/>
        <v>0</v>
      </c>
      <c r="Z247" s="6">
        <f t="shared" si="402"/>
        <v>0</v>
      </c>
      <c r="AA247" s="6">
        <f t="shared" si="402"/>
        <v>0</v>
      </c>
      <c r="AB247" s="6">
        <f t="shared" si="402"/>
        <v>0</v>
      </c>
      <c r="AC247" s="67"/>
      <c r="AD247" s="55"/>
    </row>
    <row r="248" spans="1:30" s="52" customFormat="1">
      <c r="A248" s="95" t="s">
        <v>70</v>
      </c>
      <c r="B248" s="74">
        <v>317095.90999999997</v>
      </c>
      <c r="C248" s="201">
        <f t="shared" si="306"/>
        <v>26424.66</v>
      </c>
      <c r="D248" s="5"/>
      <c r="E248" s="5"/>
      <c r="F248" s="5">
        <v>3.0999999999999999E-3</v>
      </c>
      <c r="G248" s="5"/>
      <c r="H248" s="5">
        <v>3.0099999999999998E-2</v>
      </c>
      <c r="I248" s="5"/>
      <c r="J248" s="5"/>
      <c r="K248" s="5"/>
      <c r="L248" s="5"/>
      <c r="M248" s="5">
        <v>4.0000000000000002E-4</v>
      </c>
      <c r="N248" s="5">
        <v>0.92749999999999999</v>
      </c>
      <c r="O248" s="5"/>
      <c r="P248" s="5"/>
      <c r="Q248" s="5"/>
      <c r="R248" s="5">
        <v>2.9999999999999997E-4</v>
      </c>
      <c r="S248" s="5"/>
      <c r="T248" s="5"/>
      <c r="U248" s="5"/>
      <c r="V248" s="5">
        <v>3.8600000000000002E-2</v>
      </c>
      <c r="W248" s="5"/>
      <c r="X248" s="5"/>
      <c r="Y248" s="5"/>
      <c r="Z248" s="5"/>
      <c r="AA248" s="5"/>
      <c r="AB248" s="5"/>
      <c r="AC248" s="67"/>
      <c r="AD248" s="55"/>
    </row>
    <row r="249" spans="1:30" s="52" customFormat="1">
      <c r="A249" s="96"/>
      <c r="B249" s="83"/>
      <c r="C249" s="193"/>
      <c r="D249" s="6">
        <f t="shared" ref="D249" si="403">$C248*D248</f>
        <v>0</v>
      </c>
      <c r="E249" s="6">
        <f t="shared" ref="E249" si="404">$C248*E248</f>
        <v>0</v>
      </c>
      <c r="F249" s="6">
        <f t="shared" ref="F249:AB249" si="405">$C248*F248</f>
        <v>81.916445999999993</v>
      </c>
      <c r="G249" s="6">
        <f t="shared" si="405"/>
        <v>0</v>
      </c>
      <c r="H249" s="6">
        <f t="shared" si="405"/>
        <v>795.38226599999996</v>
      </c>
      <c r="I249" s="6">
        <f t="shared" si="405"/>
        <v>0</v>
      </c>
      <c r="J249" s="6">
        <f t="shared" si="405"/>
        <v>0</v>
      </c>
      <c r="K249" s="6">
        <f t="shared" si="405"/>
        <v>0</v>
      </c>
      <c r="L249" s="6">
        <f t="shared" si="405"/>
        <v>0</v>
      </c>
      <c r="M249" s="6">
        <f t="shared" si="405"/>
        <v>10.569864000000001</v>
      </c>
      <c r="N249" s="6">
        <f t="shared" si="405"/>
        <v>24508.872149999999</v>
      </c>
      <c r="O249" s="6">
        <f t="shared" si="405"/>
        <v>0</v>
      </c>
      <c r="P249" s="6">
        <f t="shared" si="405"/>
        <v>0</v>
      </c>
      <c r="Q249" s="6">
        <f t="shared" si="405"/>
        <v>0</v>
      </c>
      <c r="R249" s="6">
        <f t="shared" si="405"/>
        <v>7.9273979999999993</v>
      </c>
      <c r="S249" s="6">
        <f t="shared" si="405"/>
        <v>0</v>
      </c>
      <c r="T249" s="6">
        <f t="shared" si="405"/>
        <v>0</v>
      </c>
      <c r="U249" s="6">
        <f t="shared" si="405"/>
        <v>0</v>
      </c>
      <c r="V249" s="6">
        <f t="shared" si="405"/>
        <v>1019.991876</v>
      </c>
      <c r="W249" s="6">
        <f t="shared" si="405"/>
        <v>0</v>
      </c>
      <c r="X249" s="6">
        <f t="shared" si="405"/>
        <v>0</v>
      </c>
      <c r="Y249" s="6">
        <f t="shared" si="405"/>
        <v>0</v>
      </c>
      <c r="Z249" s="6">
        <f t="shared" si="405"/>
        <v>0</v>
      </c>
      <c r="AA249" s="6">
        <f t="shared" si="405"/>
        <v>0</v>
      </c>
      <c r="AB249" s="6">
        <f t="shared" si="405"/>
        <v>0</v>
      </c>
      <c r="AC249" s="67"/>
      <c r="AD249" s="55"/>
    </row>
    <row r="250" spans="1:30" s="52" customFormat="1">
      <c r="A250" s="95" t="s">
        <v>71</v>
      </c>
      <c r="B250" s="74">
        <f>69377.75/2</f>
        <v>34688.875</v>
      </c>
      <c r="C250" s="201">
        <f t="shared" si="306"/>
        <v>2890.74</v>
      </c>
      <c r="D250" s="38">
        <v>1.6500000000000001E-2</v>
      </c>
      <c r="E250" s="38">
        <v>0.1429</v>
      </c>
      <c r="F250" s="38">
        <v>5.8200000000000002E-2</v>
      </c>
      <c r="G250" s="38">
        <v>7.4899999999999994E-2</v>
      </c>
      <c r="H250" s="38">
        <v>4.0099999999999997E-2</v>
      </c>
      <c r="I250" s="38">
        <v>0.1406</v>
      </c>
      <c r="J250" s="38">
        <v>2.0299999999999999E-2</v>
      </c>
      <c r="K250" s="38">
        <v>3.2099999999999997E-2</v>
      </c>
      <c r="L250" s="38">
        <v>1.5900000000000001E-2</v>
      </c>
      <c r="M250" s="38">
        <v>2.5499999999999998E-2</v>
      </c>
      <c r="N250" s="38">
        <v>0.1389</v>
      </c>
      <c r="O250" s="38">
        <v>2.35E-2</v>
      </c>
      <c r="P250" s="38">
        <v>0</v>
      </c>
      <c r="Q250" s="38">
        <v>3.5900000000000001E-2</v>
      </c>
      <c r="R250" s="38">
        <v>1.8100000000000002E-2</v>
      </c>
      <c r="S250" s="38">
        <v>4.1999999999999997E-3</v>
      </c>
      <c r="T250" s="38">
        <v>5.11E-2</v>
      </c>
      <c r="U250" s="38">
        <v>1.7299999999999999E-2</v>
      </c>
      <c r="V250" s="38">
        <v>3.6799999999999999E-2</v>
      </c>
      <c r="W250" s="38">
        <v>4.4299999999999999E-2</v>
      </c>
      <c r="X250" s="38">
        <v>5.9900000000000002E-2</v>
      </c>
      <c r="Y250" s="38">
        <v>2.3999999999999998E-3</v>
      </c>
      <c r="Z250" s="5">
        <v>0</v>
      </c>
      <c r="AA250" s="5">
        <v>5.9999999999999995E-4</v>
      </c>
      <c r="AB250" s="5">
        <v>0</v>
      </c>
      <c r="AC250" s="67"/>
      <c r="AD250" s="55"/>
    </row>
    <row r="251" spans="1:30" s="52" customFormat="1">
      <c r="A251" s="96"/>
      <c r="B251" s="83"/>
      <c r="C251" s="193"/>
      <c r="D251" s="6">
        <f t="shared" ref="D251" si="406">$C250*D250</f>
        <v>47.697209999999998</v>
      </c>
      <c r="E251" s="6">
        <f t="shared" ref="E251" si="407">$C250*E250</f>
        <v>413.08674599999995</v>
      </c>
      <c r="F251" s="6">
        <f t="shared" ref="F251:O251" si="408">$C250*F250</f>
        <v>168.24106799999998</v>
      </c>
      <c r="G251" s="6">
        <f t="shared" si="408"/>
        <v>216.51642599999997</v>
      </c>
      <c r="H251" s="6">
        <f t="shared" si="408"/>
        <v>115.91867399999998</v>
      </c>
      <c r="I251" s="6">
        <f t="shared" si="408"/>
        <v>406.43804399999999</v>
      </c>
      <c r="J251" s="6">
        <f t="shared" si="408"/>
        <v>58.682021999999989</v>
      </c>
      <c r="K251" s="6">
        <f t="shared" si="408"/>
        <v>92.792753999999988</v>
      </c>
      <c r="L251" s="6">
        <f t="shared" si="408"/>
        <v>45.962766000000002</v>
      </c>
      <c r="M251" s="6">
        <f t="shared" si="408"/>
        <v>73.713869999999986</v>
      </c>
      <c r="N251" s="6">
        <f t="shared" si="408"/>
        <v>401.52378599999997</v>
      </c>
      <c r="O251" s="6">
        <f t="shared" si="408"/>
        <v>67.932389999999998</v>
      </c>
      <c r="P251" s="6">
        <f t="shared" ref="P251" si="409">$C250*P250</f>
        <v>0</v>
      </c>
      <c r="Q251" s="6">
        <f t="shared" ref="Q251" si="410">$C250*Q250</f>
        <v>103.77756599999999</v>
      </c>
      <c r="R251" s="6">
        <f t="shared" ref="R251:AB251" si="411">$C250*R250</f>
        <v>52.322394000000003</v>
      </c>
      <c r="S251" s="6">
        <f t="shared" si="411"/>
        <v>12.141107999999999</v>
      </c>
      <c r="T251" s="6">
        <f t="shared" si="411"/>
        <v>147.716814</v>
      </c>
      <c r="U251" s="6">
        <f t="shared" si="411"/>
        <v>50.009801999999993</v>
      </c>
      <c r="V251" s="6">
        <f t="shared" si="411"/>
        <v>106.37923199999999</v>
      </c>
      <c r="W251" s="6">
        <f t="shared" si="411"/>
        <v>128.05978199999998</v>
      </c>
      <c r="X251" s="6">
        <f t="shared" si="411"/>
        <v>173.155326</v>
      </c>
      <c r="Y251" s="6">
        <f t="shared" si="411"/>
        <v>6.9377759999999986</v>
      </c>
      <c r="Z251" s="6">
        <f t="shared" si="411"/>
        <v>0</v>
      </c>
      <c r="AA251" s="6">
        <f t="shared" si="411"/>
        <v>1.7344439999999997</v>
      </c>
      <c r="AB251" s="6">
        <f t="shared" si="411"/>
        <v>0</v>
      </c>
      <c r="AC251" s="67"/>
      <c r="AD251" s="55"/>
    </row>
    <row r="252" spans="1:30" s="52" customFormat="1">
      <c r="A252" s="95" t="s">
        <v>407</v>
      </c>
      <c r="B252" s="74">
        <f>69377.75/2</f>
        <v>34688.875</v>
      </c>
      <c r="C252" s="201">
        <f t="shared" si="306"/>
        <v>2890.74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1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7"/>
      <c r="AD252" s="55"/>
    </row>
    <row r="253" spans="1:30" s="52" customFormat="1">
      <c r="A253" s="96"/>
      <c r="B253" s="73"/>
      <c r="C253" s="193"/>
      <c r="D253" s="6">
        <f t="shared" ref="D253" si="412">$C252*D252</f>
        <v>0</v>
      </c>
      <c r="E253" s="6">
        <f t="shared" ref="E253" si="413">$C252*E252</f>
        <v>0</v>
      </c>
      <c r="F253" s="6">
        <f t="shared" ref="F253:O253" si="414">$C252*F252</f>
        <v>0</v>
      </c>
      <c r="G253" s="6">
        <f t="shared" si="414"/>
        <v>0</v>
      </c>
      <c r="H253" s="6">
        <f t="shared" si="414"/>
        <v>0</v>
      </c>
      <c r="I253" s="6">
        <f t="shared" si="414"/>
        <v>0</v>
      </c>
      <c r="J253" s="6">
        <f t="shared" si="414"/>
        <v>0</v>
      </c>
      <c r="K253" s="6">
        <f t="shared" si="414"/>
        <v>0</v>
      </c>
      <c r="L253" s="6">
        <f t="shared" si="414"/>
        <v>0</v>
      </c>
      <c r="M253" s="6">
        <f t="shared" si="414"/>
        <v>0</v>
      </c>
      <c r="N253" s="6">
        <f t="shared" si="414"/>
        <v>2890.74</v>
      </c>
      <c r="O253" s="6">
        <f t="shared" si="414"/>
        <v>0</v>
      </c>
      <c r="P253" s="6">
        <f t="shared" ref="P253" si="415">$C252*P252</f>
        <v>0</v>
      </c>
      <c r="Q253" s="6">
        <f t="shared" ref="Q253" si="416">$C252*Q252</f>
        <v>0</v>
      </c>
      <c r="R253" s="6">
        <f t="shared" ref="R253:AB253" si="417">$C252*R252</f>
        <v>0</v>
      </c>
      <c r="S253" s="6">
        <f t="shared" si="417"/>
        <v>0</v>
      </c>
      <c r="T253" s="6">
        <f t="shared" si="417"/>
        <v>0</v>
      </c>
      <c r="U253" s="6">
        <f t="shared" si="417"/>
        <v>0</v>
      </c>
      <c r="V253" s="6">
        <f t="shared" si="417"/>
        <v>0</v>
      </c>
      <c r="W253" s="6">
        <f t="shared" si="417"/>
        <v>0</v>
      </c>
      <c r="X253" s="6">
        <f t="shared" si="417"/>
        <v>0</v>
      </c>
      <c r="Y253" s="6">
        <f t="shared" si="417"/>
        <v>0</v>
      </c>
      <c r="Z253" s="6">
        <f t="shared" si="417"/>
        <v>0</v>
      </c>
      <c r="AA253" s="6">
        <f t="shared" si="417"/>
        <v>0</v>
      </c>
      <c r="AB253" s="6">
        <f t="shared" si="417"/>
        <v>0</v>
      </c>
      <c r="AC253" s="67"/>
      <c r="AD253" s="55"/>
    </row>
    <row r="254" spans="1:30" s="52" customFormat="1">
      <c r="A254" s="95" t="s">
        <v>72</v>
      </c>
      <c r="B254" s="74">
        <v>563935</v>
      </c>
      <c r="C254" s="201">
        <f t="shared" si="306"/>
        <v>46994.58</v>
      </c>
      <c r="D254" s="5"/>
      <c r="E254" s="5"/>
      <c r="F254" s="5">
        <v>0.19789999999999999</v>
      </c>
      <c r="G254" s="5"/>
      <c r="H254" s="5"/>
      <c r="I254" s="5"/>
      <c r="J254" s="5"/>
      <c r="K254" s="5"/>
      <c r="L254" s="5"/>
      <c r="M254" s="5"/>
      <c r="N254" s="5">
        <v>0.76180000000000003</v>
      </c>
      <c r="O254" s="5"/>
      <c r="P254" s="5"/>
      <c r="Q254" s="5"/>
      <c r="R254" s="5"/>
      <c r="S254" s="5"/>
      <c r="T254" s="5"/>
      <c r="U254" s="5"/>
      <c r="V254" s="5">
        <v>4.0300000000000002E-2</v>
      </c>
      <c r="W254" s="5"/>
      <c r="X254" s="5"/>
      <c r="Y254" s="5"/>
      <c r="Z254" s="5"/>
      <c r="AA254" s="5"/>
      <c r="AB254" s="5"/>
      <c r="AC254" s="67"/>
      <c r="AD254" s="55"/>
    </row>
    <row r="255" spans="1:30" s="52" customFormat="1">
      <c r="A255" s="96"/>
      <c r="B255" s="83"/>
      <c r="C255" s="193"/>
      <c r="D255" s="6">
        <f t="shared" ref="D255" si="418">$C254*D254</f>
        <v>0</v>
      </c>
      <c r="E255" s="6">
        <f t="shared" ref="E255" si="419">$C254*E254</f>
        <v>0</v>
      </c>
      <c r="F255" s="6">
        <f t="shared" ref="F255:AB255" si="420">$C254*F254</f>
        <v>9300.2273819999991</v>
      </c>
      <c r="G255" s="6">
        <f t="shared" si="420"/>
        <v>0</v>
      </c>
      <c r="H255" s="6">
        <f t="shared" si="420"/>
        <v>0</v>
      </c>
      <c r="I255" s="6">
        <f t="shared" si="420"/>
        <v>0</v>
      </c>
      <c r="J255" s="6">
        <f t="shared" si="420"/>
        <v>0</v>
      </c>
      <c r="K255" s="6">
        <f t="shared" si="420"/>
        <v>0</v>
      </c>
      <c r="L255" s="6">
        <f t="shared" si="420"/>
        <v>0</v>
      </c>
      <c r="M255" s="6">
        <f t="shared" si="420"/>
        <v>0</v>
      </c>
      <c r="N255" s="6">
        <f t="shared" si="420"/>
        <v>35800.471044000005</v>
      </c>
      <c r="O255" s="6">
        <f t="shared" si="420"/>
        <v>0</v>
      </c>
      <c r="P255" s="6">
        <f t="shared" si="420"/>
        <v>0</v>
      </c>
      <c r="Q255" s="6">
        <f t="shared" si="420"/>
        <v>0</v>
      </c>
      <c r="R255" s="6">
        <f t="shared" si="420"/>
        <v>0</v>
      </c>
      <c r="S255" s="6">
        <f t="shared" si="420"/>
        <v>0</v>
      </c>
      <c r="T255" s="6">
        <f t="shared" si="420"/>
        <v>0</v>
      </c>
      <c r="U255" s="6">
        <f t="shared" si="420"/>
        <v>0</v>
      </c>
      <c r="V255" s="6">
        <f t="shared" si="420"/>
        <v>1893.8815740000002</v>
      </c>
      <c r="W255" s="6">
        <f t="shared" si="420"/>
        <v>0</v>
      </c>
      <c r="X255" s="6">
        <f t="shared" si="420"/>
        <v>0</v>
      </c>
      <c r="Y255" s="6">
        <f t="shared" si="420"/>
        <v>0</v>
      </c>
      <c r="Z255" s="6">
        <f t="shared" si="420"/>
        <v>0</v>
      </c>
      <c r="AA255" s="6">
        <f t="shared" si="420"/>
        <v>0</v>
      </c>
      <c r="AB255" s="6">
        <f t="shared" si="420"/>
        <v>0</v>
      </c>
      <c r="AC255" s="67"/>
      <c r="AD255" s="55"/>
    </row>
    <row r="256" spans="1:30" s="52" customFormat="1">
      <c r="A256" s="95" t="s">
        <v>73</v>
      </c>
      <c r="B256" s="74">
        <v>4041731.29</v>
      </c>
      <c r="C256" s="201">
        <f>ROUND(B256/12,2)</f>
        <v>336810.94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>
        <v>1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7"/>
      <c r="AD256" s="55"/>
    </row>
    <row r="257" spans="1:30" s="52" customFormat="1">
      <c r="A257" s="96"/>
      <c r="B257" s="83"/>
      <c r="C257" s="193"/>
      <c r="D257" s="6">
        <f t="shared" ref="D257" si="421">$C256*D256</f>
        <v>0</v>
      </c>
      <c r="E257" s="6">
        <f t="shared" ref="E257" si="422">$C256*E256</f>
        <v>0</v>
      </c>
      <c r="F257" s="6">
        <f t="shared" ref="F257:AB257" si="423">$C256*F256</f>
        <v>0</v>
      </c>
      <c r="G257" s="6">
        <f t="shared" si="423"/>
        <v>0</v>
      </c>
      <c r="H257" s="6">
        <f t="shared" si="423"/>
        <v>0</v>
      </c>
      <c r="I257" s="6">
        <f t="shared" si="423"/>
        <v>0</v>
      </c>
      <c r="J257" s="6">
        <f t="shared" si="423"/>
        <v>0</v>
      </c>
      <c r="K257" s="6">
        <f t="shared" si="423"/>
        <v>0</v>
      </c>
      <c r="L257" s="6">
        <f t="shared" si="423"/>
        <v>0</v>
      </c>
      <c r="M257" s="6">
        <f t="shared" si="423"/>
        <v>0</v>
      </c>
      <c r="N257" s="6">
        <f t="shared" si="423"/>
        <v>336810.94</v>
      </c>
      <c r="O257" s="6">
        <f t="shared" si="423"/>
        <v>0</v>
      </c>
      <c r="P257" s="6">
        <f t="shared" si="423"/>
        <v>0</v>
      </c>
      <c r="Q257" s="6">
        <f t="shared" si="423"/>
        <v>0</v>
      </c>
      <c r="R257" s="6">
        <f t="shared" si="423"/>
        <v>0</v>
      </c>
      <c r="S257" s="6">
        <f t="shared" si="423"/>
        <v>0</v>
      </c>
      <c r="T257" s="6">
        <f t="shared" si="423"/>
        <v>0</v>
      </c>
      <c r="U257" s="6">
        <f t="shared" si="423"/>
        <v>0</v>
      </c>
      <c r="V257" s="6">
        <f t="shared" si="423"/>
        <v>0</v>
      </c>
      <c r="W257" s="6">
        <f t="shared" si="423"/>
        <v>0</v>
      </c>
      <c r="X257" s="6">
        <f t="shared" si="423"/>
        <v>0</v>
      </c>
      <c r="Y257" s="6">
        <f t="shared" si="423"/>
        <v>0</v>
      </c>
      <c r="Z257" s="6">
        <f t="shared" si="423"/>
        <v>0</v>
      </c>
      <c r="AA257" s="6">
        <f t="shared" si="423"/>
        <v>0</v>
      </c>
      <c r="AB257" s="6">
        <f t="shared" si="423"/>
        <v>0</v>
      </c>
      <c r="AC257" s="67"/>
      <c r="AD257" s="55"/>
    </row>
    <row r="258" spans="1:30" s="52" customFormat="1">
      <c r="A258" s="95" t="s">
        <v>74</v>
      </c>
      <c r="B258" s="74">
        <f>16311011.54/2</f>
        <v>8155505.7699999996</v>
      </c>
      <c r="C258" s="201">
        <f t="shared" si="306"/>
        <v>679625.48</v>
      </c>
      <c r="D258" s="38">
        <v>1.6500000000000001E-2</v>
      </c>
      <c r="E258" s="38">
        <v>0.1429</v>
      </c>
      <c r="F258" s="38">
        <v>5.8200000000000002E-2</v>
      </c>
      <c r="G258" s="38">
        <v>7.4899999999999994E-2</v>
      </c>
      <c r="H258" s="38">
        <v>4.0099999999999997E-2</v>
      </c>
      <c r="I258" s="38">
        <v>0.1406</v>
      </c>
      <c r="J258" s="38">
        <v>2.0299999999999999E-2</v>
      </c>
      <c r="K258" s="38">
        <v>3.2099999999999997E-2</v>
      </c>
      <c r="L258" s="38">
        <v>1.5900000000000001E-2</v>
      </c>
      <c r="M258" s="38">
        <v>2.5499999999999998E-2</v>
      </c>
      <c r="N258" s="38">
        <v>0.1389</v>
      </c>
      <c r="O258" s="38">
        <v>2.35E-2</v>
      </c>
      <c r="P258" s="38">
        <v>0</v>
      </c>
      <c r="Q258" s="38">
        <v>3.5900000000000001E-2</v>
      </c>
      <c r="R258" s="38">
        <v>1.8100000000000002E-2</v>
      </c>
      <c r="S258" s="38">
        <v>4.1999999999999997E-3</v>
      </c>
      <c r="T258" s="38">
        <v>5.11E-2</v>
      </c>
      <c r="U258" s="38">
        <v>1.7299999999999999E-2</v>
      </c>
      <c r="V258" s="38">
        <v>3.6799999999999999E-2</v>
      </c>
      <c r="W258" s="38">
        <v>4.4299999999999999E-2</v>
      </c>
      <c r="X258" s="38">
        <v>5.9900000000000002E-2</v>
      </c>
      <c r="Y258" s="38">
        <v>2.3999999999999998E-3</v>
      </c>
      <c r="Z258" s="5">
        <v>0</v>
      </c>
      <c r="AA258" s="5">
        <v>5.9999999999999995E-4</v>
      </c>
      <c r="AB258" s="5">
        <v>0</v>
      </c>
      <c r="AC258" s="67"/>
      <c r="AD258" s="55"/>
    </row>
    <row r="259" spans="1:30" s="52" customFormat="1">
      <c r="A259" s="96"/>
      <c r="B259" s="83"/>
      <c r="C259" s="193"/>
      <c r="D259" s="6">
        <f t="shared" ref="D259" si="424">$C258*D258</f>
        <v>11213.82042</v>
      </c>
      <c r="E259" s="6">
        <f t="shared" ref="E259" si="425">$C258*E258</f>
        <v>97118.481092000002</v>
      </c>
      <c r="F259" s="6">
        <f t="shared" ref="F259:O259" si="426">$C258*F258</f>
        <v>39554.202936000002</v>
      </c>
      <c r="G259" s="6">
        <f t="shared" si="426"/>
        <v>50903.948451999997</v>
      </c>
      <c r="H259" s="6">
        <f t="shared" si="426"/>
        <v>27252.981747999998</v>
      </c>
      <c r="I259" s="6">
        <f t="shared" si="426"/>
        <v>95555.342487999995</v>
      </c>
      <c r="J259" s="6">
        <f t="shared" si="426"/>
        <v>13796.397243999998</v>
      </c>
      <c r="K259" s="6">
        <f t="shared" si="426"/>
        <v>21815.977907999997</v>
      </c>
      <c r="L259" s="6">
        <f t="shared" si="426"/>
        <v>10806.045132000001</v>
      </c>
      <c r="M259" s="6">
        <f t="shared" si="426"/>
        <v>17330.44974</v>
      </c>
      <c r="N259" s="6">
        <f t="shared" si="426"/>
        <v>94399.979171999992</v>
      </c>
      <c r="O259" s="6">
        <f t="shared" si="426"/>
        <v>15971.198779999999</v>
      </c>
      <c r="P259" s="6">
        <f t="shared" ref="P259" si="427">$C258*P258</f>
        <v>0</v>
      </c>
      <c r="Q259" s="6">
        <f t="shared" ref="Q259" si="428">$C258*Q258</f>
        <v>24398.554732000001</v>
      </c>
      <c r="R259" s="6">
        <f t="shared" ref="R259:AB259" si="429">$C258*R258</f>
        <v>12301.221188000001</v>
      </c>
      <c r="S259" s="6">
        <f t="shared" si="429"/>
        <v>2854.4270159999996</v>
      </c>
      <c r="T259" s="6">
        <f t="shared" si="429"/>
        <v>34728.862027999996</v>
      </c>
      <c r="U259" s="6">
        <f t="shared" si="429"/>
        <v>11757.520804</v>
      </c>
      <c r="V259" s="6">
        <f t="shared" si="429"/>
        <v>25010.217664</v>
      </c>
      <c r="W259" s="6">
        <f t="shared" si="429"/>
        <v>30107.408764</v>
      </c>
      <c r="X259" s="6">
        <f t="shared" si="429"/>
        <v>40709.566251999997</v>
      </c>
      <c r="Y259" s="6">
        <f t="shared" si="429"/>
        <v>1631.1011519999997</v>
      </c>
      <c r="Z259" s="6">
        <f t="shared" si="429"/>
        <v>0</v>
      </c>
      <c r="AA259" s="6">
        <f t="shared" si="429"/>
        <v>407.77528799999993</v>
      </c>
      <c r="AB259" s="6">
        <f t="shared" si="429"/>
        <v>0</v>
      </c>
      <c r="AC259" s="67"/>
      <c r="AD259" s="55"/>
    </row>
    <row r="260" spans="1:30" s="52" customFormat="1">
      <c r="A260" s="95" t="s">
        <v>408</v>
      </c>
      <c r="B260" s="74">
        <f>16311011.54/2</f>
        <v>8155505.7699999996</v>
      </c>
      <c r="C260" s="201">
        <f t="shared" si="306"/>
        <v>679625.48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7"/>
      <c r="AD260" s="55"/>
    </row>
    <row r="261" spans="1:30" s="52" customFormat="1">
      <c r="A261" s="96"/>
      <c r="B261" s="73"/>
      <c r="C261" s="193"/>
      <c r="D261" s="6">
        <f t="shared" ref="D261" si="430">$C260*D260</f>
        <v>0</v>
      </c>
      <c r="E261" s="6">
        <f t="shared" ref="E261" si="431">$C260*E260</f>
        <v>0</v>
      </c>
      <c r="F261" s="6">
        <f t="shared" ref="F261:O261" si="432">$C260*F260</f>
        <v>0</v>
      </c>
      <c r="G261" s="6">
        <f t="shared" si="432"/>
        <v>0</v>
      </c>
      <c r="H261" s="6">
        <f t="shared" si="432"/>
        <v>0</v>
      </c>
      <c r="I261" s="6">
        <f t="shared" si="432"/>
        <v>0</v>
      </c>
      <c r="J261" s="6">
        <f t="shared" si="432"/>
        <v>0</v>
      </c>
      <c r="K261" s="6">
        <f t="shared" si="432"/>
        <v>0</v>
      </c>
      <c r="L261" s="6">
        <f t="shared" si="432"/>
        <v>0</v>
      </c>
      <c r="M261" s="6">
        <f t="shared" si="432"/>
        <v>0</v>
      </c>
      <c r="N261" s="6">
        <f t="shared" si="432"/>
        <v>679625.48</v>
      </c>
      <c r="O261" s="6">
        <f t="shared" si="432"/>
        <v>0</v>
      </c>
      <c r="P261" s="6">
        <f t="shared" ref="P261" si="433">$C260*P260</f>
        <v>0</v>
      </c>
      <c r="Q261" s="6">
        <f t="shared" ref="Q261" si="434">$C260*Q260</f>
        <v>0</v>
      </c>
      <c r="R261" s="6">
        <f t="shared" ref="R261:AB261" si="435">$C260*R260</f>
        <v>0</v>
      </c>
      <c r="S261" s="6">
        <f t="shared" si="435"/>
        <v>0</v>
      </c>
      <c r="T261" s="6">
        <f t="shared" si="435"/>
        <v>0</v>
      </c>
      <c r="U261" s="6">
        <f t="shared" si="435"/>
        <v>0</v>
      </c>
      <c r="V261" s="6">
        <f t="shared" si="435"/>
        <v>0</v>
      </c>
      <c r="W261" s="6">
        <f t="shared" si="435"/>
        <v>0</v>
      </c>
      <c r="X261" s="6">
        <f t="shared" si="435"/>
        <v>0</v>
      </c>
      <c r="Y261" s="6">
        <f t="shared" si="435"/>
        <v>0</v>
      </c>
      <c r="Z261" s="6">
        <f t="shared" si="435"/>
        <v>0</v>
      </c>
      <c r="AA261" s="6">
        <f t="shared" si="435"/>
        <v>0</v>
      </c>
      <c r="AB261" s="6">
        <f t="shared" si="435"/>
        <v>0</v>
      </c>
      <c r="AC261" s="67"/>
      <c r="AD261" s="55"/>
    </row>
    <row r="262" spans="1:30" s="52" customFormat="1">
      <c r="A262" s="95" t="s">
        <v>75</v>
      </c>
      <c r="B262" s="74">
        <v>516277.48</v>
      </c>
      <c r="C262" s="201">
        <f t="shared" si="306"/>
        <v>43023.12</v>
      </c>
      <c r="D262" s="5">
        <v>1.7500000000000002E-2</v>
      </c>
      <c r="E262" s="5"/>
      <c r="F262" s="5">
        <v>0.19700000000000001</v>
      </c>
      <c r="G262" s="5"/>
      <c r="H262" s="5">
        <v>0.2213</v>
      </c>
      <c r="I262" s="5"/>
      <c r="J262" s="5"/>
      <c r="K262" s="5"/>
      <c r="L262" s="5"/>
      <c r="M262" s="5">
        <v>3.6999999999999998E-2</v>
      </c>
      <c r="N262" s="5"/>
      <c r="O262" s="5"/>
      <c r="P262" s="5"/>
      <c r="Q262" s="5">
        <v>7.1000000000000004E-3</v>
      </c>
      <c r="R262" s="5">
        <v>2.4799999999999999E-2</v>
      </c>
      <c r="S262" s="5">
        <v>5.9999999999999995E-4</v>
      </c>
      <c r="T262" s="5">
        <v>5.5399999999999998E-2</v>
      </c>
      <c r="U262" s="5"/>
      <c r="V262" s="5">
        <v>0.41860000000000003</v>
      </c>
      <c r="W262" s="5">
        <v>2.07E-2</v>
      </c>
      <c r="X262" s="5"/>
      <c r="Y262" s="5"/>
      <c r="Z262" s="5"/>
      <c r="AA262" s="5"/>
      <c r="AB262" s="5"/>
      <c r="AC262" s="67"/>
      <c r="AD262" s="55"/>
    </row>
    <row r="263" spans="1:30" s="52" customFormat="1">
      <c r="A263" s="96"/>
      <c r="B263" s="83"/>
      <c r="C263" s="193"/>
      <c r="D263" s="6">
        <f t="shared" ref="D263" si="436">$C262*D262</f>
        <v>752.90460000000007</v>
      </c>
      <c r="E263" s="6">
        <f t="shared" ref="E263" si="437">$C262*E262</f>
        <v>0</v>
      </c>
      <c r="F263" s="6">
        <f t="shared" ref="F263:AB263" si="438">$C262*F262</f>
        <v>8475.5546400000003</v>
      </c>
      <c r="G263" s="6">
        <f t="shared" si="438"/>
        <v>0</v>
      </c>
      <c r="H263" s="6">
        <f t="shared" si="438"/>
        <v>9521.0164560000012</v>
      </c>
      <c r="I263" s="6">
        <f t="shared" si="438"/>
        <v>0</v>
      </c>
      <c r="J263" s="6">
        <f t="shared" si="438"/>
        <v>0</v>
      </c>
      <c r="K263" s="6">
        <f t="shared" si="438"/>
        <v>0</v>
      </c>
      <c r="L263" s="6">
        <f t="shared" si="438"/>
        <v>0</v>
      </c>
      <c r="M263" s="6">
        <f t="shared" si="438"/>
        <v>1591.85544</v>
      </c>
      <c r="N263" s="6">
        <f t="shared" si="438"/>
        <v>0</v>
      </c>
      <c r="O263" s="6">
        <f t="shared" si="438"/>
        <v>0</v>
      </c>
      <c r="P263" s="6">
        <f t="shared" si="438"/>
        <v>0</v>
      </c>
      <c r="Q263" s="6">
        <f t="shared" si="438"/>
        <v>305.46415200000001</v>
      </c>
      <c r="R263" s="6">
        <f t="shared" si="438"/>
        <v>1066.9733759999999</v>
      </c>
      <c r="S263" s="6">
        <f t="shared" si="438"/>
        <v>25.813872</v>
      </c>
      <c r="T263" s="6">
        <f t="shared" si="438"/>
        <v>2383.4808480000002</v>
      </c>
      <c r="U263" s="6">
        <f t="shared" si="438"/>
        <v>0</v>
      </c>
      <c r="V263" s="6">
        <f t="shared" si="438"/>
        <v>18009.478032000003</v>
      </c>
      <c r="W263" s="6">
        <f t="shared" si="438"/>
        <v>890.57858400000009</v>
      </c>
      <c r="X263" s="6">
        <f t="shared" si="438"/>
        <v>0</v>
      </c>
      <c r="Y263" s="6">
        <f t="shared" si="438"/>
        <v>0</v>
      </c>
      <c r="Z263" s="6">
        <f t="shared" si="438"/>
        <v>0</v>
      </c>
      <c r="AA263" s="6">
        <f t="shared" si="438"/>
        <v>0</v>
      </c>
      <c r="AB263" s="6">
        <f t="shared" si="438"/>
        <v>0</v>
      </c>
      <c r="AC263" s="67"/>
      <c r="AD263" s="55"/>
    </row>
    <row r="264" spans="1:30" s="52" customFormat="1">
      <c r="A264" s="95" t="s">
        <v>76</v>
      </c>
      <c r="B264" s="74">
        <f>32571157.03/2</f>
        <v>16285578.515000001</v>
      </c>
      <c r="C264" s="201">
        <f t="shared" si="306"/>
        <v>1357131.54</v>
      </c>
      <c r="D264" s="38">
        <v>1.6500000000000001E-2</v>
      </c>
      <c r="E264" s="38">
        <v>0.1429</v>
      </c>
      <c r="F264" s="38">
        <v>5.8200000000000002E-2</v>
      </c>
      <c r="G264" s="38">
        <v>7.4899999999999994E-2</v>
      </c>
      <c r="H264" s="38">
        <v>4.0099999999999997E-2</v>
      </c>
      <c r="I264" s="38">
        <v>0.1406</v>
      </c>
      <c r="J264" s="38">
        <v>2.0299999999999999E-2</v>
      </c>
      <c r="K264" s="38">
        <v>3.2099999999999997E-2</v>
      </c>
      <c r="L264" s="38">
        <v>1.5900000000000001E-2</v>
      </c>
      <c r="M264" s="38">
        <v>2.5499999999999998E-2</v>
      </c>
      <c r="N264" s="38">
        <v>0.1389</v>
      </c>
      <c r="O264" s="38">
        <v>2.35E-2</v>
      </c>
      <c r="P264" s="38">
        <v>0</v>
      </c>
      <c r="Q264" s="38">
        <v>3.5900000000000001E-2</v>
      </c>
      <c r="R264" s="38">
        <v>1.8100000000000002E-2</v>
      </c>
      <c r="S264" s="38">
        <v>4.1999999999999997E-3</v>
      </c>
      <c r="T264" s="38">
        <v>5.11E-2</v>
      </c>
      <c r="U264" s="38">
        <v>1.7299999999999999E-2</v>
      </c>
      <c r="V264" s="38">
        <v>3.6799999999999999E-2</v>
      </c>
      <c r="W264" s="38">
        <v>4.4299999999999999E-2</v>
      </c>
      <c r="X264" s="38">
        <v>5.9900000000000002E-2</v>
      </c>
      <c r="Y264" s="38">
        <v>2.3999999999999998E-3</v>
      </c>
      <c r="Z264" s="5">
        <v>0</v>
      </c>
      <c r="AA264" s="5">
        <v>5.9999999999999995E-4</v>
      </c>
      <c r="AB264" s="5">
        <v>0</v>
      </c>
      <c r="AC264" s="67"/>
      <c r="AD264" s="55"/>
    </row>
    <row r="265" spans="1:30" s="52" customFormat="1">
      <c r="A265" s="96"/>
      <c r="B265" s="83"/>
      <c r="C265" s="193"/>
      <c r="D265" s="6">
        <f t="shared" ref="D265" si="439">$C264*D264</f>
        <v>22392.670410000002</v>
      </c>
      <c r="E265" s="6">
        <f t="shared" ref="E265" si="440">$C264*E264</f>
        <v>193934.09706600002</v>
      </c>
      <c r="F265" s="6">
        <f t="shared" ref="F265:O265" si="441">$C264*F264</f>
        <v>78985.055628000002</v>
      </c>
      <c r="G265" s="6">
        <f t="shared" si="441"/>
        <v>101649.15234599999</v>
      </c>
      <c r="H265" s="6">
        <f t="shared" si="441"/>
        <v>54420.974753999995</v>
      </c>
      <c r="I265" s="6">
        <f t="shared" si="441"/>
        <v>190812.69452400002</v>
      </c>
      <c r="J265" s="6">
        <f t="shared" si="441"/>
        <v>27549.770261999998</v>
      </c>
      <c r="K265" s="6">
        <f t="shared" si="441"/>
        <v>43563.922434</v>
      </c>
      <c r="L265" s="6">
        <f t="shared" si="441"/>
        <v>21578.391486</v>
      </c>
      <c r="M265" s="6">
        <f t="shared" si="441"/>
        <v>34606.854269999996</v>
      </c>
      <c r="N265" s="6">
        <f t="shared" si="441"/>
        <v>188505.57090600001</v>
      </c>
      <c r="O265" s="6">
        <f t="shared" si="441"/>
        <v>31892.591189999999</v>
      </c>
      <c r="P265" s="6">
        <f t="shared" ref="P265" si="442">$C264*P264</f>
        <v>0</v>
      </c>
      <c r="Q265" s="6">
        <f t="shared" ref="Q265" si="443">$C264*Q264</f>
        <v>48721.022286000007</v>
      </c>
      <c r="R265" s="6">
        <f t="shared" ref="R265:AB265" si="444">$C264*R264</f>
        <v>24564.080874000003</v>
      </c>
      <c r="S265" s="6">
        <f t="shared" si="444"/>
        <v>5699.9524679999995</v>
      </c>
      <c r="T265" s="6">
        <f t="shared" si="444"/>
        <v>69349.421694000004</v>
      </c>
      <c r="U265" s="6">
        <f t="shared" si="444"/>
        <v>23478.375641999999</v>
      </c>
      <c r="V265" s="6">
        <f t="shared" si="444"/>
        <v>49942.440671999997</v>
      </c>
      <c r="W265" s="6">
        <f t="shared" si="444"/>
        <v>60120.927221999998</v>
      </c>
      <c r="X265" s="6">
        <f t="shared" si="444"/>
        <v>81292.179246</v>
      </c>
      <c r="Y265" s="6">
        <f t="shared" si="444"/>
        <v>3257.1156959999998</v>
      </c>
      <c r="Z265" s="6">
        <f t="shared" si="444"/>
        <v>0</v>
      </c>
      <c r="AA265" s="6">
        <f t="shared" si="444"/>
        <v>814.27892399999996</v>
      </c>
      <c r="AB265" s="6">
        <f t="shared" si="444"/>
        <v>0</v>
      </c>
      <c r="AC265" s="67"/>
      <c r="AD265" s="55"/>
    </row>
    <row r="266" spans="1:30" s="52" customFormat="1">
      <c r="A266" s="95" t="s">
        <v>409</v>
      </c>
      <c r="B266" s="74">
        <f>32571157.03/2</f>
        <v>16285578.515000001</v>
      </c>
      <c r="C266" s="201">
        <f t="shared" si="306"/>
        <v>1357131.54</v>
      </c>
      <c r="D266" s="5"/>
      <c r="E266" s="5"/>
      <c r="F266" s="5">
        <v>0.21299999999999999</v>
      </c>
      <c r="G266" s="5"/>
      <c r="H266" s="5">
        <v>6.6199999999999995E-2</v>
      </c>
      <c r="I266" s="5"/>
      <c r="J266" s="5"/>
      <c r="K266" s="5"/>
      <c r="L266" s="5"/>
      <c r="M266" s="5"/>
      <c r="N266" s="5">
        <v>0.64590000000000003</v>
      </c>
      <c r="O266" s="5"/>
      <c r="P266" s="5"/>
      <c r="Q266" s="5"/>
      <c r="R266" s="5"/>
      <c r="S266" s="5"/>
      <c r="T266" s="5"/>
      <c r="U266" s="5"/>
      <c r="V266" s="5">
        <v>7.4899999999999994E-2</v>
      </c>
      <c r="W266" s="5"/>
      <c r="X266" s="5"/>
      <c r="Y266" s="5"/>
      <c r="Z266" s="5"/>
      <c r="AA266" s="5"/>
      <c r="AB266" s="5"/>
      <c r="AC266" s="67"/>
      <c r="AD266" s="55"/>
    </row>
    <row r="267" spans="1:30" s="52" customFormat="1">
      <c r="A267" s="96"/>
      <c r="B267" s="73"/>
      <c r="C267" s="193"/>
      <c r="D267" s="6">
        <f t="shared" ref="D267" si="445">$C266*D266</f>
        <v>0</v>
      </c>
      <c r="E267" s="6">
        <f t="shared" ref="E267" si="446">$C266*E266</f>
        <v>0</v>
      </c>
      <c r="F267" s="6">
        <f t="shared" ref="F267:O267" si="447">$C266*F266</f>
        <v>289069.01802000002</v>
      </c>
      <c r="G267" s="6">
        <f t="shared" si="447"/>
        <v>0</v>
      </c>
      <c r="H267" s="6">
        <f t="shared" si="447"/>
        <v>89842.10794799999</v>
      </c>
      <c r="I267" s="6">
        <f t="shared" si="447"/>
        <v>0</v>
      </c>
      <c r="J267" s="6">
        <f t="shared" si="447"/>
        <v>0</v>
      </c>
      <c r="K267" s="6">
        <f t="shared" si="447"/>
        <v>0</v>
      </c>
      <c r="L267" s="6">
        <f t="shared" si="447"/>
        <v>0</v>
      </c>
      <c r="M267" s="6">
        <f t="shared" si="447"/>
        <v>0</v>
      </c>
      <c r="N267" s="6">
        <f t="shared" si="447"/>
        <v>876571.26168600004</v>
      </c>
      <c r="O267" s="6">
        <f t="shared" si="447"/>
        <v>0</v>
      </c>
      <c r="P267" s="6">
        <f t="shared" ref="P267" si="448">$C266*P266</f>
        <v>0</v>
      </c>
      <c r="Q267" s="6">
        <f t="shared" ref="Q267" si="449">$C266*Q266</f>
        <v>0</v>
      </c>
      <c r="R267" s="6">
        <f t="shared" ref="R267:AB267" si="450">$C266*R266</f>
        <v>0</v>
      </c>
      <c r="S267" s="6">
        <f t="shared" si="450"/>
        <v>0</v>
      </c>
      <c r="T267" s="6">
        <f t="shared" si="450"/>
        <v>0</v>
      </c>
      <c r="U267" s="6">
        <f t="shared" si="450"/>
        <v>0</v>
      </c>
      <c r="V267" s="6">
        <f t="shared" si="450"/>
        <v>101649.15234599999</v>
      </c>
      <c r="W267" s="6">
        <f t="shared" si="450"/>
        <v>0</v>
      </c>
      <c r="X267" s="6">
        <f t="shared" si="450"/>
        <v>0</v>
      </c>
      <c r="Y267" s="6">
        <f t="shared" si="450"/>
        <v>0</v>
      </c>
      <c r="Z267" s="6">
        <f t="shared" si="450"/>
        <v>0</v>
      </c>
      <c r="AA267" s="6">
        <f t="shared" si="450"/>
        <v>0</v>
      </c>
      <c r="AB267" s="6">
        <f t="shared" si="450"/>
        <v>0</v>
      </c>
      <c r="AC267" s="67"/>
      <c r="AD267" s="55"/>
    </row>
    <row r="268" spans="1:30" s="52" customFormat="1">
      <c r="A268" s="95" t="s">
        <v>77</v>
      </c>
      <c r="B268" s="74">
        <f>10242.75/2</f>
        <v>5121.375</v>
      </c>
      <c r="C268" s="201">
        <f t="shared" si="306"/>
        <v>426.78</v>
      </c>
      <c r="D268" s="38">
        <v>1.6500000000000001E-2</v>
      </c>
      <c r="E268" s="38">
        <v>0.1429</v>
      </c>
      <c r="F268" s="38">
        <v>5.8200000000000002E-2</v>
      </c>
      <c r="G268" s="38">
        <v>7.4899999999999994E-2</v>
      </c>
      <c r="H268" s="38">
        <v>4.0099999999999997E-2</v>
      </c>
      <c r="I268" s="38">
        <v>0.1406</v>
      </c>
      <c r="J268" s="38">
        <v>2.0299999999999999E-2</v>
      </c>
      <c r="K268" s="38">
        <v>3.2099999999999997E-2</v>
      </c>
      <c r="L268" s="38">
        <v>1.5900000000000001E-2</v>
      </c>
      <c r="M268" s="38">
        <v>2.5499999999999998E-2</v>
      </c>
      <c r="N268" s="38">
        <v>0.1389</v>
      </c>
      <c r="O268" s="38">
        <v>2.35E-2</v>
      </c>
      <c r="P268" s="38">
        <v>0</v>
      </c>
      <c r="Q268" s="38">
        <v>3.5900000000000001E-2</v>
      </c>
      <c r="R268" s="38">
        <v>1.8100000000000002E-2</v>
      </c>
      <c r="S268" s="38">
        <v>4.1999999999999997E-3</v>
      </c>
      <c r="T268" s="38">
        <v>5.11E-2</v>
      </c>
      <c r="U268" s="38">
        <v>1.7299999999999999E-2</v>
      </c>
      <c r="V268" s="38">
        <v>3.6799999999999999E-2</v>
      </c>
      <c r="W268" s="38">
        <v>4.4299999999999999E-2</v>
      </c>
      <c r="X268" s="38">
        <v>5.9900000000000002E-2</v>
      </c>
      <c r="Y268" s="38">
        <v>2.3999999999999998E-3</v>
      </c>
      <c r="Z268" s="5">
        <v>0</v>
      </c>
      <c r="AA268" s="5">
        <v>5.9999999999999995E-4</v>
      </c>
      <c r="AB268" s="5">
        <v>0</v>
      </c>
      <c r="AC268" s="67"/>
      <c r="AD268" s="55"/>
    </row>
    <row r="269" spans="1:30" s="52" customFormat="1">
      <c r="A269" s="96"/>
      <c r="B269" s="83"/>
      <c r="C269" s="193"/>
      <c r="D269" s="6">
        <f t="shared" ref="D269" si="451">$C268*D268</f>
        <v>7.0418700000000003</v>
      </c>
      <c r="E269" s="6">
        <f t="shared" ref="E269" si="452">$C268*E268</f>
        <v>60.986861999999995</v>
      </c>
      <c r="F269" s="6">
        <f t="shared" ref="F269:O269" si="453">$C268*F268</f>
        <v>24.838595999999999</v>
      </c>
      <c r="G269" s="6">
        <f t="shared" si="453"/>
        <v>31.965821999999996</v>
      </c>
      <c r="H269" s="6">
        <f t="shared" si="453"/>
        <v>17.113877999999996</v>
      </c>
      <c r="I269" s="6">
        <f t="shared" si="453"/>
        <v>60.005267999999994</v>
      </c>
      <c r="J269" s="6">
        <f t="shared" si="453"/>
        <v>8.6636339999999983</v>
      </c>
      <c r="K269" s="6">
        <f t="shared" si="453"/>
        <v>13.699637999999998</v>
      </c>
      <c r="L269" s="6">
        <f t="shared" si="453"/>
        <v>6.7858020000000003</v>
      </c>
      <c r="M269" s="6">
        <f t="shared" si="453"/>
        <v>10.882889999999998</v>
      </c>
      <c r="N269" s="6">
        <f t="shared" si="453"/>
        <v>59.279741999999992</v>
      </c>
      <c r="O269" s="6">
        <f t="shared" si="453"/>
        <v>10.02933</v>
      </c>
      <c r="P269" s="6">
        <f t="shared" ref="P269" si="454">$C268*P268</f>
        <v>0</v>
      </c>
      <c r="Q269" s="6">
        <f t="shared" ref="Q269" si="455">$C268*Q268</f>
        <v>15.321401999999999</v>
      </c>
      <c r="R269" s="6">
        <f t="shared" ref="R269:AB269" si="456">$C268*R268</f>
        <v>7.7247180000000002</v>
      </c>
      <c r="S269" s="6">
        <f t="shared" si="456"/>
        <v>1.7924759999999997</v>
      </c>
      <c r="T269" s="6">
        <f t="shared" si="456"/>
        <v>21.808457999999998</v>
      </c>
      <c r="U269" s="6">
        <f t="shared" si="456"/>
        <v>7.3832939999999994</v>
      </c>
      <c r="V269" s="6">
        <f t="shared" si="456"/>
        <v>15.705503999999999</v>
      </c>
      <c r="W269" s="6">
        <f t="shared" si="456"/>
        <v>18.906353999999997</v>
      </c>
      <c r="X269" s="6">
        <f t="shared" si="456"/>
        <v>25.564121999999998</v>
      </c>
      <c r="Y269" s="6">
        <f t="shared" si="456"/>
        <v>1.0242719999999998</v>
      </c>
      <c r="Z269" s="6">
        <f t="shared" si="456"/>
        <v>0</v>
      </c>
      <c r="AA269" s="6">
        <f t="shared" si="456"/>
        <v>0.25606799999999996</v>
      </c>
      <c r="AB269" s="6">
        <f t="shared" si="456"/>
        <v>0</v>
      </c>
      <c r="AC269" s="67"/>
      <c r="AD269" s="55"/>
    </row>
    <row r="270" spans="1:30" s="52" customFormat="1">
      <c r="A270" s="95" t="s">
        <v>410</v>
      </c>
      <c r="B270" s="74">
        <f>10242.75/2</f>
        <v>5121.375</v>
      </c>
      <c r="C270" s="201">
        <f t="shared" ref="C270:C332" si="457">ROUND(B270/12,2)</f>
        <v>426.78</v>
      </c>
      <c r="D270" s="5"/>
      <c r="E270" s="5"/>
      <c r="F270" s="5"/>
      <c r="G270" s="5"/>
      <c r="H270" s="5">
        <v>0</v>
      </c>
      <c r="I270" s="5"/>
      <c r="J270" s="5"/>
      <c r="K270" s="5">
        <v>2.9999999999999997E-4</v>
      </c>
      <c r="L270" s="5"/>
      <c r="M270" s="5"/>
      <c r="N270" s="5">
        <v>0.90539999999999998</v>
      </c>
      <c r="O270" s="5">
        <v>2.0000000000000001E-4</v>
      </c>
      <c r="P270" s="5"/>
      <c r="Q270" s="5"/>
      <c r="R270" s="5"/>
      <c r="S270" s="5"/>
      <c r="T270" s="5"/>
      <c r="U270" s="5"/>
      <c r="V270" s="5">
        <v>9.4100000000000003E-2</v>
      </c>
      <c r="W270" s="5"/>
      <c r="X270" s="5"/>
      <c r="Y270" s="5"/>
      <c r="Z270" s="5"/>
      <c r="AA270" s="5"/>
      <c r="AB270" s="5"/>
      <c r="AC270" s="67"/>
      <c r="AD270" s="55"/>
    </row>
    <row r="271" spans="1:30" s="52" customFormat="1">
      <c r="A271" s="96"/>
      <c r="B271" s="73"/>
      <c r="C271" s="193"/>
      <c r="D271" s="6">
        <f t="shared" ref="D271" si="458">$C270*D270</f>
        <v>0</v>
      </c>
      <c r="E271" s="6">
        <f t="shared" ref="E271" si="459">$C270*E270</f>
        <v>0</v>
      </c>
      <c r="F271" s="6">
        <f t="shared" ref="F271:O271" si="460">$C270*F270</f>
        <v>0</v>
      </c>
      <c r="G271" s="6">
        <f t="shared" si="460"/>
        <v>0</v>
      </c>
      <c r="H271" s="6">
        <f t="shared" si="460"/>
        <v>0</v>
      </c>
      <c r="I271" s="6">
        <f t="shared" si="460"/>
        <v>0</v>
      </c>
      <c r="J271" s="6">
        <f t="shared" si="460"/>
        <v>0</v>
      </c>
      <c r="K271" s="6">
        <f t="shared" si="460"/>
        <v>0.12803399999999998</v>
      </c>
      <c r="L271" s="6">
        <f t="shared" si="460"/>
        <v>0</v>
      </c>
      <c r="M271" s="6">
        <f t="shared" si="460"/>
        <v>0</v>
      </c>
      <c r="N271" s="6">
        <f t="shared" si="460"/>
        <v>386.406612</v>
      </c>
      <c r="O271" s="6">
        <f t="shared" si="460"/>
        <v>8.5356000000000001E-2</v>
      </c>
      <c r="P271" s="6">
        <f t="shared" ref="P271" si="461">$C270*P270</f>
        <v>0</v>
      </c>
      <c r="Q271" s="6">
        <f t="shared" ref="Q271" si="462">$C270*Q270</f>
        <v>0</v>
      </c>
      <c r="R271" s="6">
        <f t="shared" ref="R271:AB271" si="463">$C270*R270</f>
        <v>0</v>
      </c>
      <c r="S271" s="6">
        <f t="shared" si="463"/>
        <v>0</v>
      </c>
      <c r="T271" s="6">
        <f t="shared" si="463"/>
        <v>0</v>
      </c>
      <c r="U271" s="6">
        <f t="shared" si="463"/>
        <v>0</v>
      </c>
      <c r="V271" s="6">
        <f t="shared" si="463"/>
        <v>40.159998000000002</v>
      </c>
      <c r="W271" s="6">
        <f t="shared" si="463"/>
        <v>0</v>
      </c>
      <c r="X271" s="6">
        <f t="shared" si="463"/>
        <v>0</v>
      </c>
      <c r="Y271" s="6">
        <f t="shared" si="463"/>
        <v>0</v>
      </c>
      <c r="Z271" s="6">
        <f t="shared" si="463"/>
        <v>0</v>
      </c>
      <c r="AA271" s="6">
        <f t="shared" si="463"/>
        <v>0</v>
      </c>
      <c r="AB271" s="6">
        <f t="shared" si="463"/>
        <v>0</v>
      </c>
      <c r="AC271" s="67"/>
      <c r="AD271" s="55"/>
    </row>
    <row r="272" spans="1:30" s="52" customFormat="1">
      <c r="A272" s="95" t="s">
        <v>78</v>
      </c>
      <c r="B272" s="74">
        <f>7102.66/2</f>
        <v>3551.33</v>
      </c>
      <c r="C272" s="201">
        <f t="shared" si="457"/>
        <v>295.94</v>
      </c>
      <c r="D272" s="38">
        <v>1.6500000000000001E-2</v>
      </c>
      <c r="E272" s="38">
        <v>0.1429</v>
      </c>
      <c r="F272" s="38">
        <v>5.8200000000000002E-2</v>
      </c>
      <c r="G272" s="38">
        <v>7.4899999999999994E-2</v>
      </c>
      <c r="H272" s="38">
        <v>4.0099999999999997E-2</v>
      </c>
      <c r="I272" s="38">
        <v>0.1406</v>
      </c>
      <c r="J272" s="38">
        <v>2.0299999999999999E-2</v>
      </c>
      <c r="K272" s="38">
        <v>3.2099999999999997E-2</v>
      </c>
      <c r="L272" s="38">
        <v>1.5900000000000001E-2</v>
      </c>
      <c r="M272" s="38">
        <v>2.5499999999999998E-2</v>
      </c>
      <c r="N272" s="38">
        <v>0.1389</v>
      </c>
      <c r="O272" s="38">
        <v>2.35E-2</v>
      </c>
      <c r="P272" s="38">
        <v>0</v>
      </c>
      <c r="Q272" s="38">
        <v>3.5900000000000001E-2</v>
      </c>
      <c r="R272" s="38">
        <v>1.8100000000000002E-2</v>
      </c>
      <c r="S272" s="38">
        <v>4.1999999999999997E-3</v>
      </c>
      <c r="T272" s="38">
        <v>5.11E-2</v>
      </c>
      <c r="U272" s="38">
        <v>1.7299999999999999E-2</v>
      </c>
      <c r="V272" s="38">
        <v>3.6799999999999999E-2</v>
      </c>
      <c r="W272" s="38">
        <v>4.4299999999999999E-2</v>
      </c>
      <c r="X272" s="38">
        <v>5.9900000000000002E-2</v>
      </c>
      <c r="Y272" s="38">
        <v>2.3999999999999998E-3</v>
      </c>
      <c r="Z272" s="5">
        <v>0</v>
      </c>
      <c r="AA272" s="5">
        <v>5.9999999999999995E-4</v>
      </c>
      <c r="AB272" s="5">
        <v>0</v>
      </c>
      <c r="AC272" s="67"/>
      <c r="AD272" s="55"/>
    </row>
    <row r="273" spans="1:30" s="52" customFormat="1">
      <c r="A273" s="96"/>
      <c r="B273" s="83"/>
      <c r="C273" s="193"/>
      <c r="D273" s="6">
        <f t="shared" ref="D273" si="464">$C272*D272</f>
        <v>4.8830100000000005</v>
      </c>
      <c r="E273" s="6">
        <f t="shared" ref="E273" si="465">$C272*E272</f>
        <v>42.289825999999998</v>
      </c>
      <c r="F273" s="6">
        <f t="shared" ref="F273:O273" si="466">$C272*F272</f>
        <v>17.223708000000002</v>
      </c>
      <c r="G273" s="6">
        <f t="shared" si="466"/>
        <v>22.165906</v>
      </c>
      <c r="H273" s="6">
        <f t="shared" si="466"/>
        <v>11.867194</v>
      </c>
      <c r="I273" s="6">
        <f t="shared" si="466"/>
        <v>41.609164</v>
      </c>
      <c r="J273" s="6">
        <f t="shared" si="466"/>
        <v>6.0075819999999993</v>
      </c>
      <c r="K273" s="6">
        <f t="shared" si="466"/>
        <v>9.4996739999999988</v>
      </c>
      <c r="L273" s="6">
        <f t="shared" si="466"/>
        <v>4.7054460000000002</v>
      </c>
      <c r="M273" s="6">
        <f t="shared" si="466"/>
        <v>7.5464699999999993</v>
      </c>
      <c r="N273" s="6">
        <f t="shared" si="466"/>
        <v>41.106065999999998</v>
      </c>
      <c r="O273" s="6">
        <f t="shared" si="466"/>
        <v>6.9545899999999996</v>
      </c>
      <c r="P273" s="6">
        <f t="shared" ref="P273" si="467">$C272*P272</f>
        <v>0</v>
      </c>
      <c r="Q273" s="6">
        <f t="shared" ref="Q273" si="468">$C272*Q272</f>
        <v>10.624246000000001</v>
      </c>
      <c r="R273" s="6">
        <f t="shared" ref="R273:AB273" si="469">$C272*R272</f>
        <v>5.3565140000000007</v>
      </c>
      <c r="S273" s="6">
        <f t="shared" si="469"/>
        <v>1.2429479999999999</v>
      </c>
      <c r="T273" s="6">
        <f t="shared" si="469"/>
        <v>15.122534</v>
      </c>
      <c r="U273" s="6">
        <f t="shared" si="469"/>
        <v>5.1197619999999997</v>
      </c>
      <c r="V273" s="6">
        <f t="shared" si="469"/>
        <v>10.890592</v>
      </c>
      <c r="W273" s="6">
        <f t="shared" si="469"/>
        <v>13.110142</v>
      </c>
      <c r="X273" s="6">
        <f t="shared" si="469"/>
        <v>17.726806</v>
      </c>
      <c r="Y273" s="6">
        <f t="shared" si="469"/>
        <v>0.71025599999999989</v>
      </c>
      <c r="Z273" s="6">
        <f t="shared" si="469"/>
        <v>0</v>
      </c>
      <c r="AA273" s="6">
        <f t="shared" si="469"/>
        <v>0.17756399999999997</v>
      </c>
      <c r="AB273" s="6">
        <f t="shared" si="469"/>
        <v>0</v>
      </c>
      <c r="AC273" s="67"/>
      <c r="AD273" s="55"/>
    </row>
    <row r="274" spans="1:30" s="52" customFormat="1">
      <c r="A274" s="95" t="s">
        <v>411</v>
      </c>
      <c r="B274" s="74">
        <f>7102.66/2</f>
        <v>3551.33</v>
      </c>
      <c r="C274" s="201">
        <f t="shared" si="457"/>
        <v>295.94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>
        <v>0.92830000000000001</v>
      </c>
      <c r="O274" s="5"/>
      <c r="P274" s="5"/>
      <c r="Q274" s="5"/>
      <c r="R274" s="5"/>
      <c r="S274" s="5"/>
      <c r="T274" s="5"/>
      <c r="U274" s="5"/>
      <c r="V274" s="5">
        <v>7.17E-2</v>
      </c>
      <c r="W274" s="5"/>
      <c r="X274" s="5"/>
      <c r="Y274" s="5"/>
      <c r="Z274" s="5"/>
      <c r="AA274" s="5"/>
      <c r="AB274" s="5"/>
      <c r="AC274" s="67"/>
      <c r="AD274" s="55"/>
    </row>
    <row r="275" spans="1:30" s="52" customFormat="1">
      <c r="A275" s="96"/>
      <c r="B275" s="73"/>
      <c r="C275" s="193"/>
      <c r="D275" s="6">
        <f t="shared" ref="D275" si="470">$C274*D274</f>
        <v>0</v>
      </c>
      <c r="E275" s="6">
        <f t="shared" ref="E275" si="471">$C274*E274</f>
        <v>0</v>
      </c>
      <c r="F275" s="6">
        <f t="shared" ref="F275:O275" si="472">$C274*F274</f>
        <v>0</v>
      </c>
      <c r="G275" s="6">
        <f t="shared" si="472"/>
        <v>0</v>
      </c>
      <c r="H275" s="6">
        <f t="shared" si="472"/>
        <v>0</v>
      </c>
      <c r="I275" s="6">
        <f t="shared" si="472"/>
        <v>0</v>
      </c>
      <c r="J275" s="6">
        <f t="shared" si="472"/>
        <v>0</v>
      </c>
      <c r="K275" s="6">
        <f t="shared" si="472"/>
        <v>0</v>
      </c>
      <c r="L275" s="6">
        <f t="shared" si="472"/>
        <v>0</v>
      </c>
      <c r="M275" s="6">
        <f t="shared" si="472"/>
        <v>0</v>
      </c>
      <c r="N275" s="6">
        <f t="shared" si="472"/>
        <v>274.72110200000003</v>
      </c>
      <c r="O275" s="6">
        <f t="shared" si="472"/>
        <v>0</v>
      </c>
      <c r="P275" s="6">
        <f t="shared" ref="P275" si="473">$C274*P274</f>
        <v>0</v>
      </c>
      <c r="Q275" s="6">
        <f t="shared" ref="Q275" si="474">$C274*Q274</f>
        <v>0</v>
      </c>
      <c r="R275" s="6">
        <f t="shared" ref="R275:AB275" si="475">$C274*R274</f>
        <v>0</v>
      </c>
      <c r="S275" s="6">
        <f t="shared" si="475"/>
        <v>0</v>
      </c>
      <c r="T275" s="6">
        <f t="shared" si="475"/>
        <v>0</v>
      </c>
      <c r="U275" s="6">
        <f t="shared" si="475"/>
        <v>0</v>
      </c>
      <c r="V275" s="6">
        <f t="shared" si="475"/>
        <v>21.218897999999999</v>
      </c>
      <c r="W275" s="6">
        <f t="shared" si="475"/>
        <v>0</v>
      </c>
      <c r="X275" s="6">
        <f t="shared" si="475"/>
        <v>0</v>
      </c>
      <c r="Y275" s="6">
        <f t="shared" si="475"/>
        <v>0</v>
      </c>
      <c r="Z275" s="6">
        <f t="shared" si="475"/>
        <v>0</v>
      </c>
      <c r="AA275" s="6">
        <f t="shared" si="475"/>
        <v>0</v>
      </c>
      <c r="AB275" s="6">
        <f t="shared" si="475"/>
        <v>0</v>
      </c>
      <c r="AC275" s="67"/>
      <c r="AD275" s="55"/>
    </row>
    <row r="276" spans="1:30" s="52" customFormat="1">
      <c r="A276" s="95" t="s">
        <v>79</v>
      </c>
      <c r="B276" s="74">
        <v>1432790.33</v>
      </c>
      <c r="C276" s="201">
        <f t="shared" si="457"/>
        <v>119399.19</v>
      </c>
      <c r="D276" s="10"/>
      <c r="E276" s="10"/>
      <c r="F276" s="10"/>
      <c r="G276" s="10"/>
      <c r="H276" s="10">
        <v>7.5600000000000001E-2</v>
      </c>
      <c r="I276" s="10"/>
      <c r="J276" s="10"/>
      <c r="K276" s="10"/>
      <c r="L276" s="10"/>
      <c r="M276" s="10">
        <v>1.03E-2</v>
      </c>
      <c r="N276" s="10">
        <v>0.78210000000000002</v>
      </c>
      <c r="O276" s="10"/>
      <c r="P276" s="10"/>
      <c r="Q276" s="10"/>
      <c r="R276" s="10">
        <v>7.7000000000000002E-3</v>
      </c>
      <c r="S276" s="10"/>
      <c r="T276" s="10">
        <v>1.3899999999999999E-2</v>
      </c>
      <c r="U276" s="10"/>
      <c r="V276" s="10">
        <v>0.1104</v>
      </c>
      <c r="W276" s="10"/>
      <c r="X276" s="10"/>
      <c r="Y276" s="10"/>
      <c r="Z276" s="10"/>
      <c r="AA276" s="10"/>
      <c r="AB276" s="10"/>
      <c r="AC276" s="67"/>
      <c r="AD276" s="55"/>
    </row>
    <row r="277" spans="1:30" s="52" customFormat="1">
      <c r="A277" s="96"/>
      <c r="B277" s="189"/>
      <c r="C277" s="193"/>
      <c r="D277" s="6">
        <f t="shared" ref="D277" si="476">$C276*D276</f>
        <v>0</v>
      </c>
      <c r="E277" s="6">
        <f t="shared" ref="E277" si="477">$C276*E276</f>
        <v>0</v>
      </c>
      <c r="F277" s="6">
        <f t="shared" ref="F277:AB277" si="478">$C276*F276</f>
        <v>0</v>
      </c>
      <c r="G277" s="6">
        <f t="shared" si="478"/>
        <v>0</v>
      </c>
      <c r="H277" s="6">
        <f t="shared" si="478"/>
        <v>9026.5787639999999</v>
      </c>
      <c r="I277" s="6">
        <f t="shared" si="478"/>
        <v>0</v>
      </c>
      <c r="J277" s="6">
        <f t="shared" si="478"/>
        <v>0</v>
      </c>
      <c r="K277" s="6">
        <f t="shared" si="478"/>
        <v>0</v>
      </c>
      <c r="L277" s="6">
        <f t="shared" si="478"/>
        <v>0</v>
      </c>
      <c r="M277" s="6">
        <f t="shared" si="478"/>
        <v>1229.811657</v>
      </c>
      <c r="N277" s="6">
        <f t="shared" si="478"/>
        <v>93382.106499000001</v>
      </c>
      <c r="O277" s="6">
        <f t="shared" si="478"/>
        <v>0</v>
      </c>
      <c r="P277" s="6">
        <f t="shared" si="478"/>
        <v>0</v>
      </c>
      <c r="Q277" s="6">
        <f t="shared" si="478"/>
        <v>0</v>
      </c>
      <c r="R277" s="6">
        <f t="shared" si="478"/>
        <v>919.37376300000005</v>
      </c>
      <c r="S277" s="6">
        <f t="shared" si="478"/>
        <v>0</v>
      </c>
      <c r="T277" s="6">
        <f t="shared" si="478"/>
        <v>1659.648741</v>
      </c>
      <c r="U277" s="6">
        <f t="shared" si="478"/>
        <v>0</v>
      </c>
      <c r="V277" s="6">
        <f t="shared" si="478"/>
        <v>13181.670576</v>
      </c>
      <c r="W277" s="6">
        <f t="shared" si="478"/>
        <v>0</v>
      </c>
      <c r="X277" s="6">
        <f t="shared" si="478"/>
        <v>0</v>
      </c>
      <c r="Y277" s="6">
        <f t="shared" si="478"/>
        <v>0</v>
      </c>
      <c r="Z277" s="6">
        <f t="shared" si="478"/>
        <v>0</v>
      </c>
      <c r="AA277" s="6">
        <f t="shared" si="478"/>
        <v>0</v>
      </c>
      <c r="AB277" s="6">
        <f t="shared" si="478"/>
        <v>0</v>
      </c>
      <c r="AC277" s="67"/>
      <c r="AD277" s="55"/>
    </row>
    <row r="278" spans="1:30" s="52" customFormat="1">
      <c r="A278" s="95" t="s">
        <v>80</v>
      </c>
      <c r="B278" s="74">
        <v>117305.29</v>
      </c>
      <c r="C278" s="201">
        <f t="shared" si="457"/>
        <v>9775.44</v>
      </c>
      <c r="D278" s="10"/>
      <c r="E278" s="10"/>
      <c r="F278" s="10">
        <v>0.3705</v>
      </c>
      <c r="G278" s="10"/>
      <c r="H278" s="10"/>
      <c r="I278" s="10"/>
      <c r="J278" s="10"/>
      <c r="K278" s="10"/>
      <c r="L278" s="10"/>
      <c r="M278" s="10"/>
      <c r="N278" s="10">
        <v>0.62949999999999995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67"/>
      <c r="AD278" s="55"/>
    </row>
    <row r="279" spans="1:30" s="52" customFormat="1">
      <c r="A279" s="96"/>
      <c r="B279" s="189"/>
      <c r="C279" s="193"/>
      <c r="D279" s="6">
        <f t="shared" ref="D279" si="479">$C278*D278</f>
        <v>0</v>
      </c>
      <c r="E279" s="6">
        <f t="shared" ref="E279" si="480">$C278*E278</f>
        <v>0</v>
      </c>
      <c r="F279" s="6">
        <f t="shared" ref="F279:AB279" si="481">$C278*F278</f>
        <v>3621.8005200000002</v>
      </c>
      <c r="G279" s="6">
        <f t="shared" si="481"/>
        <v>0</v>
      </c>
      <c r="H279" s="6">
        <f t="shared" si="481"/>
        <v>0</v>
      </c>
      <c r="I279" s="6">
        <f t="shared" si="481"/>
        <v>0</v>
      </c>
      <c r="J279" s="6">
        <f t="shared" si="481"/>
        <v>0</v>
      </c>
      <c r="K279" s="6">
        <f t="shared" si="481"/>
        <v>0</v>
      </c>
      <c r="L279" s="6">
        <f t="shared" si="481"/>
        <v>0</v>
      </c>
      <c r="M279" s="6">
        <f t="shared" si="481"/>
        <v>0</v>
      </c>
      <c r="N279" s="6">
        <f t="shared" si="481"/>
        <v>6153.6394799999998</v>
      </c>
      <c r="O279" s="6">
        <f t="shared" si="481"/>
        <v>0</v>
      </c>
      <c r="P279" s="6">
        <f t="shared" si="481"/>
        <v>0</v>
      </c>
      <c r="Q279" s="6">
        <f t="shared" si="481"/>
        <v>0</v>
      </c>
      <c r="R279" s="6">
        <f t="shared" si="481"/>
        <v>0</v>
      </c>
      <c r="S279" s="6">
        <f t="shared" si="481"/>
        <v>0</v>
      </c>
      <c r="T279" s="6">
        <f t="shared" si="481"/>
        <v>0</v>
      </c>
      <c r="U279" s="6">
        <f t="shared" si="481"/>
        <v>0</v>
      </c>
      <c r="V279" s="6">
        <f t="shared" si="481"/>
        <v>0</v>
      </c>
      <c r="W279" s="6">
        <f t="shared" si="481"/>
        <v>0</v>
      </c>
      <c r="X279" s="6">
        <f t="shared" si="481"/>
        <v>0</v>
      </c>
      <c r="Y279" s="6">
        <f t="shared" si="481"/>
        <v>0</v>
      </c>
      <c r="Z279" s="6">
        <f t="shared" si="481"/>
        <v>0</v>
      </c>
      <c r="AA279" s="6">
        <f t="shared" si="481"/>
        <v>0</v>
      </c>
      <c r="AB279" s="6">
        <f t="shared" si="481"/>
        <v>0</v>
      </c>
      <c r="AC279" s="67"/>
      <c r="AD279" s="55"/>
    </row>
    <row r="280" spans="1:30" s="52" customFormat="1">
      <c r="A280" s="95" t="s">
        <v>81</v>
      </c>
      <c r="B280" s="74">
        <f>1569.2/2</f>
        <v>784.6</v>
      </c>
      <c r="C280" s="201">
        <f t="shared" si="457"/>
        <v>65.38</v>
      </c>
      <c r="D280" s="38">
        <v>1.6500000000000001E-2</v>
      </c>
      <c r="E280" s="38">
        <v>0.1429</v>
      </c>
      <c r="F280" s="38">
        <v>5.8200000000000002E-2</v>
      </c>
      <c r="G280" s="38">
        <v>7.4899999999999994E-2</v>
      </c>
      <c r="H280" s="38">
        <v>4.0099999999999997E-2</v>
      </c>
      <c r="I280" s="38">
        <v>0.1406</v>
      </c>
      <c r="J280" s="38">
        <v>2.0299999999999999E-2</v>
      </c>
      <c r="K280" s="38">
        <v>3.2099999999999997E-2</v>
      </c>
      <c r="L280" s="38">
        <v>1.5900000000000001E-2</v>
      </c>
      <c r="M280" s="38">
        <v>2.5499999999999998E-2</v>
      </c>
      <c r="N280" s="38">
        <v>0.1389</v>
      </c>
      <c r="O280" s="38">
        <v>2.35E-2</v>
      </c>
      <c r="P280" s="38">
        <v>0</v>
      </c>
      <c r="Q280" s="38">
        <v>3.5900000000000001E-2</v>
      </c>
      <c r="R280" s="38">
        <v>1.8100000000000002E-2</v>
      </c>
      <c r="S280" s="38">
        <v>4.1999999999999997E-3</v>
      </c>
      <c r="T280" s="38">
        <v>5.11E-2</v>
      </c>
      <c r="U280" s="38">
        <v>1.7299999999999999E-2</v>
      </c>
      <c r="V280" s="38">
        <v>3.6799999999999999E-2</v>
      </c>
      <c r="W280" s="38">
        <v>4.4299999999999999E-2</v>
      </c>
      <c r="X280" s="38">
        <v>5.9900000000000002E-2</v>
      </c>
      <c r="Y280" s="38">
        <v>2.3999999999999998E-3</v>
      </c>
      <c r="Z280" s="5">
        <v>0</v>
      </c>
      <c r="AA280" s="5">
        <v>5.9999999999999995E-4</v>
      </c>
      <c r="AB280" s="5">
        <v>0</v>
      </c>
      <c r="AC280" s="67"/>
      <c r="AD280" s="55"/>
    </row>
    <row r="281" spans="1:30" s="52" customFormat="1">
      <c r="A281" s="96"/>
      <c r="B281" s="83"/>
      <c r="C281" s="193"/>
      <c r="D281" s="6">
        <f t="shared" ref="D281" si="482">$C280*D280</f>
        <v>1.07877</v>
      </c>
      <c r="E281" s="6">
        <f t="shared" ref="E281" si="483">$C280*E280</f>
        <v>9.3428019999999989</v>
      </c>
      <c r="F281" s="6">
        <f t="shared" ref="F281:O281" si="484">$C280*F280</f>
        <v>3.8051159999999999</v>
      </c>
      <c r="G281" s="6">
        <f t="shared" si="484"/>
        <v>4.8969619999999994</v>
      </c>
      <c r="H281" s="6">
        <f t="shared" si="484"/>
        <v>2.6217379999999997</v>
      </c>
      <c r="I281" s="6">
        <f t="shared" si="484"/>
        <v>9.1924279999999996</v>
      </c>
      <c r="J281" s="6">
        <f t="shared" si="484"/>
        <v>1.3272139999999999</v>
      </c>
      <c r="K281" s="6">
        <f t="shared" si="484"/>
        <v>2.0986979999999997</v>
      </c>
      <c r="L281" s="6">
        <f t="shared" si="484"/>
        <v>1.039542</v>
      </c>
      <c r="M281" s="6">
        <f t="shared" si="484"/>
        <v>1.6671899999999997</v>
      </c>
      <c r="N281" s="6">
        <f t="shared" si="484"/>
        <v>9.0812819999999999</v>
      </c>
      <c r="O281" s="6">
        <f t="shared" si="484"/>
        <v>1.53643</v>
      </c>
      <c r="P281" s="6">
        <f t="shared" ref="P281" si="485">$C280*P280</f>
        <v>0</v>
      </c>
      <c r="Q281" s="6">
        <f t="shared" ref="Q281" si="486">$C280*Q280</f>
        <v>2.3471419999999998</v>
      </c>
      <c r="R281" s="6">
        <f t="shared" ref="R281:AB281" si="487">$C280*R280</f>
        <v>1.183378</v>
      </c>
      <c r="S281" s="6">
        <f t="shared" si="487"/>
        <v>0.27459599999999995</v>
      </c>
      <c r="T281" s="6">
        <f t="shared" si="487"/>
        <v>3.3409179999999998</v>
      </c>
      <c r="U281" s="6">
        <f t="shared" si="487"/>
        <v>1.1310739999999999</v>
      </c>
      <c r="V281" s="6">
        <f t="shared" si="487"/>
        <v>2.4059839999999997</v>
      </c>
      <c r="W281" s="6">
        <f t="shared" si="487"/>
        <v>2.8963339999999995</v>
      </c>
      <c r="X281" s="6">
        <f t="shared" si="487"/>
        <v>3.9162619999999997</v>
      </c>
      <c r="Y281" s="6">
        <f t="shared" si="487"/>
        <v>0.15691199999999997</v>
      </c>
      <c r="Z281" s="6">
        <f t="shared" si="487"/>
        <v>0</v>
      </c>
      <c r="AA281" s="6">
        <f t="shared" si="487"/>
        <v>3.9227999999999992E-2</v>
      </c>
      <c r="AB281" s="6">
        <f t="shared" si="487"/>
        <v>0</v>
      </c>
      <c r="AC281" s="67"/>
      <c r="AD281" s="55"/>
    </row>
    <row r="282" spans="1:30" s="52" customFormat="1">
      <c r="A282" s="95" t="s">
        <v>412</v>
      </c>
      <c r="B282" s="74">
        <f>1569.2/2</f>
        <v>784.6</v>
      </c>
      <c r="C282" s="201">
        <f t="shared" si="457"/>
        <v>65.38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>
        <v>1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67"/>
      <c r="AD282" s="55"/>
    </row>
    <row r="283" spans="1:30" s="52" customFormat="1">
      <c r="A283" s="96"/>
      <c r="B283" s="73"/>
      <c r="C283" s="193"/>
      <c r="D283" s="6">
        <f t="shared" ref="D283" si="488">$C282*D282</f>
        <v>0</v>
      </c>
      <c r="E283" s="6">
        <f t="shared" ref="E283" si="489">$C282*E282</f>
        <v>0</v>
      </c>
      <c r="F283" s="6">
        <f t="shared" ref="F283:O283" si="490">$C282*F282</f>
        <v>0</v>
      </c>
      <c r="G283" s="6">
        <f t="shared" si="490"/>
        <v>0</v>
      </c>
      <c r="H283" s="6">
        <f t="shared" si="490"/>
        <v>0</v>
      </c>
      <c r="I283" s="6">
        <f t="shared" si="490"/>
        <v>0</v>
      </c>
      <c r="J283" s="6">
        <f t="shared" si="490"/>
        <v>0</v>
      </c>
      <c r="K283" s="6">
        <f t="shared" si="490"/>
        <v>0</v>
      </c>
      <c r="L283" s="6">
        <f t="shared" si="490"/>
        <v>0</v>
      </c>
      <c r="M283" s="6">
        <f t="shared" si="490"/>
        <v>0</v>
      </c>
      <c r="N283" s="6">
        <f t="shared" si="490"/>
        <v>65.38</v>
      </c>
      <c r="O283" s="6">
        <f t="shared" si="490"/>
        <v>0</v>
      </c>
      <c r="P283" s="6">
        <f t="shared" ref="P283" si="491">$C282*P282</f>
        <v>0</v>
      </c>
      <c r="Q283" s="6">
        <f t="shared" ref="Q283" si="492">$C282*Q282</f>
        <v>0</v>
      </c>
      <c r="R283" s="6">
        <f t="shared" ref="R283:AB283" si="493">$C282*R282</f>
        <v>0</v>
      </c>
      <c r="S283" s="6">
        <f t="shared" si="493"/>
        <v>0</v>
      </c>
      <c r="T283" s="6">
        <f t="shared" si="493"/>
        <v>0</v>
      </c>
      <c r="U283" s="6">
        <f t="shared" si="493"/>
        <v>0</v>
      </c>
      <c r="V283" s="6">
        <f t="shared" si="493"/>
        <v>0</v>
      </c>
      <c r="W283" s="6">
        <f t="shared" si="493"/>
        <v>0</v>
      </c>
      <c r="X283" s="6">
        <f t="shared" si="493"/>
        <v>0</v>
      </c>
      <c r="Y283" s="6">
        <f t="shared" si="493"/>
        <v>0</v>
      </c>
      <c r="Z283" s="6">
        <f t="shared" si="493"/>
        <v>0</v>
      </c>
      <c r="AA283" s="6">
        <f t="shared" si="493"/>
        <v>0</v>
      </c>
      <c r="AB283" s="6">
        <f t="shared" si="493"/>
        <v>0</v>
      </c>
      <c r="AC283" s="67"/>
      <c r="AD283" s="55"/>
    </row>
    <row r="284" spans="1:30" s="52" customFormat="1">
      <c r="A284" s="95" t="s">
        <v>82</v>
      </c>
      <c r="B284" s="74">
        <f>1569.2/2</f>
        <v>784.6</v>
      </c>
      <c r="C284" s="201">
        <f t="shared" si="457"/>
        <v>65.38</v>
      </c>
      <c r="D284" s="38">
        <v>1.6500000000000001E-2</v>
      </c>
      <c r="E284" s="38">
        <v>0.1429</v>
      </c>
      <c r="F284" s="38">
        <v>5.8200000000000002E-2</v>
      </c>
      <c r="G284" s="38">
        <v>7.4899999999999994E-2</v>
      </c>
      <c r="H284" s="38">
        <v>4.0099999999999997E-2</v>
      </c>
      <c r="I284" s="38">
        <v>0.1406</v>
      </c>
      <c r="J284" s="38">
        <v>2.0299999999999999E-2</v>
      </c>
      <c r="K284" s="38">
        <v>3.2099999999999997E-2</v>
      </c>
      <c r="L284" s="38">
        <v>1.5900000000000001E-2</v>
      </c>
      <c r="M284" s="38">
        <v>2.5499999999999998E-2</v>
      </c>
      <c r="N284" s="38">
        <v>0.1389</v>
      </c>
      <c r="O284" s="38">
        <v>2.35E-2</v>
      </c>
      <c r="P284" s="38">
        <v>0</v>
      </c>
      <c r="Q284" s="38">
        <v>3.5900000000000001E-2</v>
      </c>
      <c r="R284" s="38">
        <v>1.8100000000000002E-2</v>
      </c>
      <c r="S284" s="38">
        <v>4.1999999999999997E-3</v>
      </c>
      <c r="T284" s="38">
        <v>5.11E-2</v>
      </c>
      <c r="U284" s="38">
        <v>1.7299999999999999E-2</v>
      </c>
      <c r="V284" s="38">
        <v>3.6799999999999999E-2</v>
      </c>
      <c r="W284" s="38">
        <v>4.4299999999999999E-2</v>
      </c>
      <c r="X284" s="38">
        <v>5.9900000000000002E-2</v>
      </c>
      <c r="Y284" s="38">
        <v>2.3999999999999998E-3</v>
      </c>
      <c r="Z284" s="5">
        <v>0</v>
      </c>
      <c r="AA284" s="5">
        <v>5.9999999999999995E-4</v>
      </c>
      <c r="AB284" s="5">
        <v>0</v>
      </c>
      <c r="AC284" s="67"/>
      <c r="AD284" s="55"/>
    </row>
    <row r="285" spans="1:30" s="52" customFormat="1">
      <c r="A285" s="96"/>
      <c r="B285" s="83"/>
      <c r="C285" s="193"/>
      <c r="D285" s="6">
        <f t="shared" ref="D285" si="494">$C284*D284</f>
        <v>1.07877</v>
      </c>
      <c r="E285" s="6">
        <f t="shared" ref="E285" si="495">$C284*E284</f>
        <v>9.3428019999999989</v>
      </c>
      <c r="F285" s="6">
        <f t="shared" ref="F285:O285" si="496">$C284*F284</f>
        <v>3.8051159999999999</v>
      </c>
      <c r="G285" s="6">
        <f t="shared" si="496"/>
        <v>4.8969619999999994</v>
      </c>
      <c r="H285" s="6">
        <f t="shared" si="496"/>
        <v>2.6217379999999997</v>
      </c>
      <c r="I285" s="6">
        <f t="shared" si="496"/>
        <v>9.1924279999999996</v>
      </c>
      <c r="J285" s="6">
        <f t="shared" si="496"/>
        <v>1.3272139999999999</v>
      </c>
      <c r="K285" s="6">
        <f t="shared" si="496"/>
        <v>2.0986979999999997</v>
      </c>
      <c r="L285" s="6">
        <f t="shared" si="496"/>
        <v>1.039542</v>
      </c>
      <c r="M285" s="6">
        <f t="shared" si="496"/>
        <v>1.6671899999999997</v>
      </c>
      <c r="N285" s="6">
        <f t="shared" si="496"/>
        <v>9.0812819999999999</v>
      </c>
      <c r="O285" s="6">
        <f t="shared" si="496"/>
        <v>1.53643</v>
      </c>
      <c r="P285" s="6">
        <f t="shared" ref="P285" si="497">$C284*P284</f>
        <v>0</v>
      </c>
      <c r="Q285" s="6">
        <f t="shared" ref="Q285" si="498">$C284*Q284</f>
        <v>2.3471419999999998</v>
      </c>
      <c r="R285" s="6">
        <f t="shared" ref="R285:AB285" si="499">$C284*R284</f>
        <v>1.183378</v>
      </c>
      <c r="S285" s="6">
        <f t="shared" si="499"/>
        <v>0.27459599999999995</v>
      </c>
      <c r="T285" s="6">
        <f t="shared" si="499"/>
        <v>3.3409179999999998</v>
      </c>
      <c r="U285" s="6">
        <f t="shared" si="499"/>
        <v>1.1310739999999999</v>
      </c>
      <c r="V285" s="6">
        <f t="shared" si="499"/>
        <v>2.4059839999999997</v>
      </c>
      <c r="W285" s="6">
        <f t="shared" si="499"/>
        <v>2.8963339999999995</v>
      </c>
      <c r="X285" s="6">
        <f t="shared" si="499"/>
        <v>3.9162619999999997</v>
      </c>
      <c r="Y285" s="6">
        <f t="shared" si="499"/>
        <v>0.15691199999999997</v>
      </c>
      <c r="Z285" s="6">
        <f t="shared" si="499"/>
        <v>0</v>
      </c>
      <c r="AA285" s="6">
        <f t="shared" si="499"/>
        <v>3.9227999999999992E-2</v>
      </c>
      <c r="AB285" s="6">
        <f t="shared" si="499"/>
        <v>0</v>
      </c>
      <c r="AC285" s="67"/>
      <c r="AD285" s="55"/>
    </row>
    <row r="286" spans="1:30" s="52" customFormat="1">
      <c r="A286" s="95" t="s">
        <v>413</v>
      </c>
      <c r="B286" s="74">
        <f>1569.2/2</f>
        <v>784.6</v>
      </c>
      <c r="C286" s="201">
        <f t="shared" si="457"/>
        <v>65.38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>
        <v>1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67"/>
      <c r="AD286" s="55"/>
    </row>
    <row r="287" spans="1:30" s="52" customFormat="1">
      <c r="A287" s="96"/>
      <c r="B287" s="73"/>
      <c r="C287" s="193"/>
      <c r="D287" s="6">
        <f t="shared" ref="D287" si="500">$C286*D286</f>
        <v>0</v>
      </c>
      <c r="E287" s="6">
        <f t="shared" ref="E287" si="501">$C286*E286</f>
        <v>0</v>
      </c>
      <c r="F287" s="6">
        <f t="shared" ref="F287:O287" si="502">$C286*F286</f>
        <v>0</v>
      </c>
      <c r="G287" s="6">
        <f t="shared" si="502"/>
        <v>0</v>
      </c>
      <c r="H287" s="6">
        <f t="shared" si="502"/>
        <v>0</v>
      </c>
      <c r="I287" s="6">
        <f t="shared" si="502"/>
        <v>0</v>
      </c>
      <c r="J287" s="6">
        <f t="shared" si="502"/>
        <v>0</v>
      </c>
      <c r="K287" s="6">
        <f t="shared" si="502"/>
        <v>0</v>
      </c>
      <c r="L287" s="6">
        <f t="shared" si="502"/>
        <v>0</v>
      </c>
      <c r="M287" s="6">
        <f t="shared" si="502"/>
        <v>0</v>
      </c>
      <c r="N287" s="6">
        <f t="shared" si="502"/>
        <v>65.38</v>
      </c>
      <c r="O287" s="6">
        <f t="shared" si="502"/>
        <v>0</v>
      </c>
      <c r="P287" s="6">
        <f t="shared" ref="P287" si="503">$C286*P286</f>
        <v>0</v>
      </c>
      <c r="Q287" s="6">
        <f t="shared" ref="Q287" si="504">$C286*Q286</f>
        <v>0</v>
      </c>
      <c r="R287" s="6">
        <f t="shared" ref="R287:AB287" si="505">$C286*R286</f>
        <v>0</v>
      </c>
      <c r="S287" s="6">
        <f t="shared" si="505"/>
        <v>0</v>
      </c>
      <c r="T287" s="6">
        <f t="shared" si="505"/>
        <v>0</v>
      </c>
      <c r="U287" s="6">
        <f t="shared" si="505"/>
        <v>0</v>
      </c>
      <c r="V287" s="6">
        <f t="shared" si="505"/>
        <v>0</v>
      </c>
      <c r="W287" s="6">
        <f t="shared" si="505"/>
        <v>0</v>
      </c>
      <c r="X287" s="6">
        <f t="shared" si="505"/>
        <v>0</v>
      </c>
      <c r="Y287" s="6">
        <f t="shared" si="505"/>
        <v>0</v>
      </c>
      <c r="Z287" s="6">
        <f t="shared" si="505"/>
        <v>0</v>
      </c>
      <c r="AA287" s="6">
        <f t="shared" si="505"/>
        <v>0</v>
      </c>
      <c r="AB287" s="6">
        <f t="shared" si="505"/>
        <v>0</v>
      </c>
      <c r="AC287" s="67"/>
      <c r="AD287" s="55"/>
    </row>
    <row r="288" spans="1:30" s="52" customFormat="1">
      <c r="A288" s="95" t="s">
        <v>83</v>
      </c>
      <c r="B288" s="74">
        <f>82795.71/2</f>
        <v>41397.855000000003</v>
      </c>
      <c r="C288" s="201">
        <f t="shared" si="457"/>
        <v>3449.82</v>
      </c>
      <c r="D288" s="38">
        <v>1.6500000000000001E-2</v>
      </c>
      <c r="E288" s="38">
        <v>0.1429</v>
      </c>
      <c r="F288" s="38">
        <v>5.8200000000000002E-2</v>
      </c>
      <c r="G288" s="38">
        <v>7.4899999999999994E-2</v>
      </c>
      <c r="H288" s="38">
        <v>4.0099999999999997E-2</v>
      </c>
      <c r="I288" s="38">
        <v>0.1406</v>
      </c>
      <c r="J288" s="38">
        <v>2.0299999999999999E-2</v>
      </c>
      <c r="K288" s="38">
        <v>3.2099999999999997E-2</v>
      </c>
      <c r="L288" s="38">
        <v>1.5900000000000001E-2</v>
      </c>
      <c r="M288" s="38">
        <v>2.5499999999999998E-2</v>
      </c>
      <c r="N288" s="38">
        <v>0.1389</v>
      </c>
      <c r="O288" s="38">
        <v>2.35E-2</v>
      </c>
      <c r="P288" s="38">
        <v>0</v>
      </c>
      <c r="Q288" s="38">
        <v>3.5900000000000001E-2</v>
      </c>
      <c r="R288" s="38">
        <v>1.8100000000000002E-2</v>
      </c>
      <c r="S288" s="38">
        <v>4.1999999999999997E-3</v>
      </c>
      <c r="T288" s="38">
        <v>5.11E-2</v>
      </c>
      <c r="U288" s="38">
        <v>1.7299999999999999E-2</v>
      </c>
      <c r="V288" s="38">
        <v>3.6799999999999999E-2</v>
      </c>
      <c r="W288" s="38">
        <v>4.4299999999999999E-2</v>
      </c>
      <c r="X288" s="38">
        <v>5.9900000000000002E-2</v>
      </c>
      <c r="Y288" s="38">
        <v>2.3999999999999998E-3</v>
      </c>
      <c r="Z288" s="5">
        <v>0</v>
      </c>
      <c r="AA288" s="5">
        <v>5.9999999999999995E-4</v>
      </c>
      <c r="AB288" s="5">
        <v>0</v>
      </c>
      <c r="AC288" s="67"/>
      <c r="AD288" s="55"/>
    </row>
    <row r="289" spans="1:30" s="52" customFormat="1">
      <c r="A289" s="96"/>
      <c r="B289" s="83"/>
      <c r="C289" s="193"/>
      <c r="D289" s="6">
        <f t="shared" ref="D289" si="506">$C288*D288</f>
        <v>56.922030000000007</v>
      </c>
      <c r="E289" s="6">
        <f t="shared" ref="E289" si="507">$C288*E288</f>
        <v>492.97927800000002</v>
      </c>
      <c r="F289" s="6">
        <f t="shared" ref="F289:O289" si="508">$C288*F288</f>
        <v>200.77952400000001</v>
      </c>
      <c r="G289" s="6">
        <f t="shared" si="508"/>
        <v>258.39151800000002</v>
      </c>
      <c r="H289" s="6">
        <f t="shared" si="508"/>
        <v>138.337782</v>
      </c>
      <c r="I289" s="6">
        <f t="shared" si="508"/>
        <v>485.04469200000005</v>
      </c>
      <c r="J289" s="6">
        <f t="shared" si="508"/>
        <v>70.031345999999999</v>
      </c>
      <c r="K289" s="6">
        <f t="shared" si="508"/>
        <v>110.739222</v>
      </c>
      <c r="L289" s="6">
        <f t="shared" si="508"/>
        <v>54.852138000000004</v>
      </c>
      <c r="M289" s="6">
        <f t="shared" si="508"/>
        <v>87.970410000000001</v>
      </c>
      <c r="N289" s="6">
        <f t="shared" si="508"/>
        <v>479.17999800000001</v>
      </c>
      <c r="O289" s="6">
        <f t="shared" si="508"/>
        <v>81.07077000000001</v>
      </c>
      <c r="P289" s="6">
        <f t="shared" ref="P289" si="509">$C288*P288</f>
        <v>0</v>
      </c>
      <c r="Q289" s="6">
        <f t="shared" ref="Q289" si="510">$C288*Q288</f>
        <v>123.848538</v>
      </c>
      <c r="R289" s="6">
        <f t="shared" ref="R289:AB289" si="511">$C288*R288</f>
        <v>62.441742000000005</v>
      </c>
      <c r="S289" s="6">
        <f t="shared" si="511"/>
        <v>14.489243999999999</v>
      </c>
      <c r="T289" s="6">
        <f t="shared" si="511"/>
        <v>176.28580200000002</v>
      </c>
      <c r="U289" s="6">
        <f t="shared" si="511"/>
        <v>59.681885999999999</v>
      </c>
      <c r="V289" s="6">
        <f t="shared" si="511"/>
        <v>126.95337600000001</v>
      </c>
      <c r="W289" s="6">
        <f t="shared" si="511"/>
        <v>152.82702600000002</v>
      </c>
      <c r="X289" s="6">
        <f t="shared" si="511"/>
        <v>206.64421800000002</v>
      </c>
      <c r="Y289" s="6">
        <f t="shared" si="511"/>
        <v>8.2795679999999994</v>
      </c>
      <c r="Z289" s="6">
        <f t="shared" si="511"/>
        <v>0</v>
      </c>
      <c r="AA289" s="6">
        <f t="shared" si="511"/>
        <v>2.0698919999999998</v>
      </c>
      <c r="AB289" s="6">
        <f t="shared" si="511"/>
        <v>0</v>
      </c>
      <c r="AC289" s="67"/>
      <c r="AD289" s="55"/>
    </row>
    <row r="290" spans="1:30" s="52" customFormat="1">
      <c r="A290" s="95" t="s">
        <v>414</v>
      </c>
      <c r="B290" s="74">
        <f>82795.71/2</f>
        <v>41397.855000000003</v>
      </c>
      <c r="C290" s="201">
        <f t="shared" si="457"/>
        <v>3449.82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>
        <v>1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67"/>
      <c r="AD290" s="55"/>
    </row>
    <row r="291" spans="1:30" s="52" customFormat="1">
      <c r="A291" s="96"/>
      <c r="B291" s="73"/>
      <c r="C291" s="193"/>
      <c r="D291" s="6">
        <f t="shared" ref="D291" si="512">$C290*D290</f>
        <v>0</v>
      </c>
      <c r="E291" s="6">
        <f t="shared" ref="E291" si="513">$C290*E290</f>
        <v>0</v>
      </c>
      <c r="F291" s="6">
        <f t="shared" ref="F291:O291" si="514">$C290*F290</f>
        <v>0</v>
      </c>
      <c r="G291" s="6">
        <f t="shared" si="514"/>
        <v>0</v>
      </c>
      <c r="H291" s="6">
        <f t="shared" si="514"/>
        <v>0</v>
      </c>
      <c r="I291" s="6">
        <f t="shared" si="514"/>
        <v>0</v>
      </c>
      <c r="J291" s="6">
        <f t="shared" si="514"/>
        <v>0</v>
      </c>
      <c r="K291" s="6">
        <f t="shared" si="514"/>
        <v>0</v>
      </c>
      <c r="L291" s="6">
        <f t="shared" si="514"/>
        <v>0</v>
      </c>
      <c r="M291" s="6">
        <f t="shared" si="514"/>
        <v>0</v>
      </c>
      <c r="N291" s="6">
        <f t="shared" si="514"/>
        <v>3449.82</v>
      </c>
      <c r="O291" s="6">
        <f t="shared" si="514"/>
        <v>0</v>
      </c>
      <c r="P291" s="6">
        <f t="shared" ref="P291" si="515">$C290*P290</f>
        <v>0</v>
      </c>
      <c r="Q291" s="6">
        <f t="shared" ref="Q291" si="516">$C290*Q290</f>
        <v>0</v>
      </c>
      <c r="R291" s="6">
        <f t="shared" ref="R291:AB291" si="517">$C290*R290</f>
        <v>0</v>
      </c>
      <c r="S291" s="6">
        <f t="shared" si="517"/>
        <v>0</v>
      </c>
      <c r="T291" s="6">
        <f t="shared" si="517"/>
        <v>0</v>
      </c>
      <c r="U291" s="6">
        <f t="shared" si="517"/>
        <v>0</v>
      </c>
      <c r="V291" s="6">
        <f t="shared" si="517"/>
        <v>0</v>
      </c>
      <c r="W291" s="6">
        <f t="shared" si="517"/>
        <v>0</v>
      </c>
      <c r="X291" s="6">
        <f t="shared" si="517"/>
        <v>0</v>
      </c>
      <c r="Y291" s="6">
        <f t="shared" si="517"/>
        <v>0</v>
      </c>
      <c r="Z291" s="6">
        <f t="shared" si="517"/>
        <v>0</v>
      </c>
      <c r="AA291" s="6">
        <f t="shared" si="517"/>
        <v>0</v>
      </c>
      <c r="AB291" s="6">
        <f t="shared" si="517"/>
        <v>0</v>
      </c>
      <c r="AC291" s="67"/>
      <c r="AD291" s="55"/>
    </row>
    <row r="292" spans="1:30" s="52" customFormat="1">
      <c r="A292" s="95" t="s">
        <v>84</v>
      </c>
      <c r="B292" s="74">
        <f>82795.71/2</f>
        <v>41397.855000000003</v>
      </c>
      <c r="C292" s="201">
        <f t="shared" si="457"/>
        <v>3449.82</v>
      </c>
      <c r="D292" s="38">
        <v>1.6500000000000001E-2</v>
      </c>
      <c r="E292" s="38">
        <v>0.1429</v>
      </c>
      <c r="F292" s="38">
        <v>5.8200000000000002E-2</v>
      </c>
      <c r="G292" s="38">
        <v>7.4899999999999994E-2</v>
      </c>
      <c r="H292" s="38">
        <v>4.0099999999999997E-2</v>
      </c>
      <c r="I292" s="38">
        <v>0.1406</v>
      </c>
      <c r="J292" s="38">
        <v>2.0299999999999999E-2</v>
      </c>
      <c r="K292" s="38">
        <v>3.2099999999999997E-2</v>
      </c>
      <c r="L292" s="38">
        <v>1.5900000000000001E-2</v>
      </c>
      <c r="M292" s="38">
        <v>2.5499999999999998E-2</v>
      </c>
      <c r="N292" s="38">
        <v>0.1389</v>
      </c>
      <c r="O292" s="38">
        <v>2.35E-2</v>
      </c>
      <c r="P292" s="38">
        <v>0</v>
      </c>
      <c r="Q292" s="38">
        <v>3.5900000000000001E-2</v>
      </c>
      <c r="R292" s="38">
        <v>1.8100000000000002E-2</v>
      </c>
      <c r="S292" s="38">
        <v>4.1999999999999997E-3</v>
      </c>
      <c r="T292" s="38">
        <v>5.11E-2</v>
      </c>
      <c r="U292" s="38">
        <v>1.7299999999999999E-2</v>
      </c>
      <c r="V292" s="38">
        <v>3.6799999999999999E-2</v>
      </c>
      <c r="W292" s="38">
        <v>4.4299999999999999E-2</v>
      </c>
      <c r="X292" s="38">
        <v>5.9900000000000002E-2</v>
      </c>
      <c r="Y292" s="38">
        <v>2.3999999999999998E-3</v>
      </c>
      <c r="Z292" s="5">
        <v>0</v>
      </c>
      <c r="AA292" s="5">
        <v>5.9999999999999995E-4</v>
      </c>
      <c r="AB292" s="5">
        <v>0</v>
      </c>
      <c r="AC292" s="67"/>
      <c r="AD292" s="55"/>
    </row>
    <row r="293" spans="1:30" s="52" customFormat="1">
      <c r="A293" s="96"/>
      <c r="B293" s="74"/>
      <c r="C293" s="193"/>
      <c r="D293" s="6">
        <f t="shared" ref="D293" si="518">$C292*D292</f>
        <v>56.922030000000007</v>
      </c>
      <c r="E293" s="6">
        <f t="shared" ref="E293" si="519">$C292*E292</f>
        <v>492.97927800000002</v>
      </c>
      <c r="F293" s="6">
        <f t="shared" ref="F293:O293" si="520">$C292*F292</f>
        <v>200.77952400000001</v>
      </c>
      <c r="G293" s="6">
        <f t="shared" si="520"/>
        <v>258.39151800000002</v>
      </c>
      <c r="H293" s="6">
        <f t="shared" si="520"/>
        <v>138.337782</v>
      </c>
      <c r="I293" s="6">
        <f t="shared" si="520"/>
        <v>485.04469200000005</v>
      </c>
      <c r="J293" s="6">
        <f t="shared" si="520"/>
        <v>70.031345999999999</v>
      </c>
      <c r="K293" s="6">
        <f t="shared" si="520"/>
        <v>110.739222</v>
      </c>
      <c r="L293" s="6">
        <f t="shared" si="520"/>
        <v>54.852138000000004</v>
      </c>
      <c r="M293" s="6">
        <f t="shared" si="520"/>
        <v>87.970410000000001</v>
      </c>
      <c r="N293" s="6">
        <f t="shared" si="520"/>
        <v>479.17999800000001</v>
      </c>
      <c r="O293" s="6">
        <f t="shared" si="520"/>
        <v>81.07077000000001</v>
      </c>
      <c r="P293" s="6">
        <f t="shared" ref="P293" si="521">$C292*P292</f>
        <v>0</v>
      </c>
      <c r="Q293" s="6">
        <f t="shared" ref="Q293" si="522">$C292*Q292</f>
        <v>123.848538</v>
      </c>
      <c r="R293" s="6">
        <f t="shared" ref="R293:AB293" si="523">$C292*R292</f>
        <v>62.441742000000005</v>
      </c>
      <c r="S293" s="6">
        <f t="shared" si="523"/>
        <v>14.489243999999999</v>
      </c>
      <c r="T293" s="6">
        <f t="shared" si="523"/>
        <v>176.28580200000002</v>
      </c>
      <c r="U293" s="6">
        <f t="shared" si="523"/>
        <v>59.681885999999999</v>
      </c>
      <c r="V293" s="6">
        <f t="shared" si="523"/>
        <v>126.95337600000001</v>
      </c>
      <c r="W293" s="6">
        <f t="shared" si="523"/>
        <v>152.82702600000002</v>
      </c>
      <c r="X293" s="6">
        <f t="shared" si="523"/>
        <v>206.64421800000002</v>
      </c>
      <c r="Y293" s="6">
        <f t="shared" si="523"/>
        <v>8.2795679999999994</v>
      </c>
      <c r="Z293" s="6">
        <f t="shared" si="523"/>
        <v>0</v>
      </c>
      <c r="AA293" s="6">
        <f t="shared" si="523"/>
        <v>2.0698919999999998</v>
      </c>
      <c r="AB293" s="6">
        <f t="shared" si="523"/>
        <v>0</v>
      </c>
      <c r="AC293" s="67"/>
      <c r="AD293" s="55"/>
    </row>
    <row r="294" spans="1:30" s="52" customFormat="1">
      <c r="A294" s="95" t="s">
        <v>415</v>
      </c>
      <c r="B294" s="74">
        <f>82795.71/2</f>
        <v>41397.855000000003</v>
      </c>
      <c r="C294" s="201">
        <f t="shared" si="457"/>
        <v>3449.82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>
        <v>1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67"/>
      <c r="AD294" s="55"/>
    </row>
    <row r="295" spans="1:30" s="52" customFormat="1">
      <c r="A295" s="96"/>
      <c r="B295" s="73"/>
      <c r="C295" s="193"/>
      <c r="D295" s="6">
        <f t="shared" ref="D295" si="524">$C294*D294</f>
        <v>0</v>
      </c>
      <c r="E295" s="6">
        <f t="shared" ref="E295" si="525">$C294*E294</f>
        <v>0</v>
      </c>
      <c r="F295" s="6">
        <f t="shared" ref="F295:O295" si="526">$C294*F294</f>
        <v>0</v>
      </c>
      <c r="G295" s="6">
        <f t="shared" si="526"/>
        <v>0</v>
      </c>
      <c r="H295" s="6">
        <f t="shared" si="526"/>
        <v>0</v>
      </c>
      <c r="I295" s="6">
        <f t="shared" si="526"/>
        <v>0</v>
      </c>
      <c r="J295" s="6">
        <f t="shared" si="526"/>
        <v>0</v>
      </c>
      <c r="K295" s="6">
        <f t="shared" si="526"/>
        <v>0</v>
      </c>
      <c r="L295" s="6">
        <f t="shared" si="526"/>
        <v>0</v>
      </c>
      <c r="M295" s="6">
        <f t="shared" si="526"/>
        <v>0</v>
      </c>
      <c r="N295" s="6">
        <f t="shared" si="526"/>
        <v>3449.82</v>
      </c>
      <c r="O295" s="6">
        <f t="shared" si="526"/>
        <v>0</v>
      </c>
      <c r="P295" s="6">
        <f t="shared" ref="P295" si="527">$C294*P294</f>
        <v>0</v>
      </c>
      <c r="Q295" s="6">
        <f t="shared" ref="Q295" si="528">$C294*Q294</f>
        <v>0</v>
      </c>
      <c r="R295" s="6">
        <f t="shared" ref="R295:AB295" si="529">$C294*R294</f>
        <v>0</v>
      </c>
      <c r="S295" s="6">
        <f t="shared" si="529"/>
        <v>0</v>
      </c>
      <c r="T295" s="6">
        <f t="shared" si="529"/>
        <v>0</v>
      </c>
      <c r="U295" s="6">
        <f t="shared" si="529"/>
        <v>0</v>
      </c>
      <c r="V295" s="6">
        <f t="shared" si="529"/>
        <v>0</v>
      </c>
      <c r="W295" s="6">
        <f t="shared" si="529"/>
        <v>0</v>
      </c>
      <c r="X295" s="6">
        <f t="shared" si="529"/>
        <v>0</v>
      </c>
      <c r="Y295" s="6">
        <f t="shared" si="529"/>
        <v>0</v>
      </c>
      <c r="Z295" s="6">
        <f t="shared" si="529"/>
        <v>0</v>
      </c>
      <c r="AA295" s="6">
        <f t="shared" si="529"/>
        <v>0</v>
      </c>
      <c r="AB295" s="6">
        <f t="shared" si="529"/>
        <v>0</v>
      </c>
      <c r="AC295" s="67"/>
      <c r="AD295" s="55"/>
    </row>
    <row r="296" spans="1:30" s="52" customFormat="1">
      <c r="A296" s="95" t="s">
        <v>172</v>
      </c>
      <c r="B296" s="74">
        <v>1778974.57</v>
      </c>
      <c r="C296" s="201">
        <f t="shared" si="457"/>
        <v>148247.88</v>
      </c>
      <c r="D296" s="37">
        <v>2.2000000000000001E-3</v>
      </c>
      <c r="E296" s="37"/>
      <c r="F296" s="37"/>
      <c r="G296" s="37"/>
      <c r="H296" s="37">
        <v>7.9000000000000001E-2</v>
      </c>
      <c r="I296" s="37"/>
      <c r="J296" s="37"/>
      <c r="K296" s="37"/>
      <c r="L296" s="37"/>
      <c r="M296" s="37">
        <v>5.8999999999999999E-3</v>
      </c>
      <c r="N296" s="37">
        <v>0.75580000000000003</v>
      </c>
      <c r="O296" s="37"/>
      <c r="P296" s="37"/>
      <c r="Q296" s="37"/>
      <c r="R296" s="37">
        <v>2.2000000000000001E-3</v>
      </c>
      <c r="S296" s="37"/>
      <c r="T296" s="37">
        <v>7.3000000000000001E-3</v>
      </c>
      <c r="U296" s="37"/>
      <c r="V296" s="37">
        <v>0.14760000000000001</v>
      </c>
      <c r="W296" s="37"/>
      <c r="X296" s="37"/>
      <c r="Y296" s="37"/>
      <c r="Z296" s="37"/>
      <c r="AA296" s="37"/>
      <c r="AB296" s="37"/>
      <c r="AC296" s="67"/>
      <c r="AD296" s="55"/>
    </row>
    <row r="297" spans="1:30" s="52" customFormat="1">
      <c r="A297" s="96"/>
      <c r="B297" s="189"/>
      <c r="C297" s="193"/>
      <c r="D297" s="6">
        <f t="shared" ref="D297" si="530">$C296*D296</f>
        <v>326.14533600000004</v>
      </c>
      <c r="E297" s="6">
        <f t="shared" ref="E297" si="531">$C296*E296</f>
        <v>0</v>
      </c>
      <c r="F297" s="6">
        <f t="shared" ref="F297:AB297" si="532">$C296*F296</f>
        <v>0</v>
      </c>
      <c r="G297" s="6">
        <f t="shared" si="532"/>
        <v>0</v>
      </c>
      <c r="H297" s="6">
        <f t="shared" si="532"/>
        <v>11711.58252</v>
      </c>
      <c r="I297" s="6">
        <f t="shared" si="532"/>
        <v>0</v>
      </c>
      <c r="J297" s="6">
        <f t="shared" si="532"/>
        <v>0</v>
      </c>
      <c r="K297" s="6">
        <f t="shared" si="532"/>
        <v>0</v>
      </c>
      <c r="L297" s="6">
        <f t="shared" si="532"/>
        <v>0</v>
      </c>
      <c r="M297" s="6">
        <f t="shared" si="532"/>
        <v>874.66249200000004</v>
      </c>
      <c r="N297" s="6">
        <f t="shared" si="532"/>
        <v>112045.74770400001</v>
      </c>
      <c r="O297" s="6">
        <f t="shared" si="532"/>
        <v>0</v>
      </c>
      <c r="P297" s="6">
        <f t="shared" si="532"/>
        <v>0</v>
      </c>
      <c r="Q297" s="6">
        <f t="shared" si="532"/>
        <v>0</v>
      </c>
      <c r="R297" s="6">
        <f t="shared" si="532"/>
        <v>326.14533600000004</v>
      </c>
      <c r="S297" s="6">
        <f t="shared" si="532"/>
        <v>0</v>
      </c>
      <c r="T297" s="6">
        <f t="shared" si="532"/>
        <v>1082.2095240000001</v>
      </c>
      <c r="U297" s="6">
        <f t="shared" si="532"/>
        <v>0</v>
      </c>
      <c r="V297" s="6">
        <f t="shared" si="532"/>
        <v>21881.387088000003</v>
      </c>
      <c r="W297" s="6">
        <f t="shared" si="532"/>
        <v>0</v>
      </c>
      <c r="X297" s="6">
        <f t="shared" si="532"/>
        <v>0</v>
      </c>
      <c r="Y297" s="6">
        <f t="shared" si="532"/>
        <v>0</v>
      </c>
      <c r="Z297" s="6">
        <f t="shared" si="532"/>
        <v>0</v>
      </c>
      <c r="AA297" s="6">
        <f t="shared" si="532"/>
        <v>0</v>
      </c>
      <c r="AB297" s="6">
        <f t="shared" si="532"/>
        <v>0</v>
      </c>
      <c r="AC297" s="67"/>
      <c r="AD297" s="55"/>
    </row>
    <row r="298" spans="1:30" s="52" customFormat="1">
      <c r="A298" s="95" t="s">
        <v>173</v>
      </c>
      <c r="B298" s="74">
        <f>146252.87/2</f>
        <v>73126.434999999998</v>
      </c>
      <c r="C298" s="201">
        <f t="shared" si="457"/>
        <v>6093.87</v>
      </c>
      <c r="D298" s="38">
        <v>1.6500000000000001E-2</v>
      </c>
      <c r="E298" s="38">
        <v>0.1429</v>
      </c>
      <c r="F298" s="38">
        <v>5.8200000000000002E-2</v>
      </c>
      <c r="G298" s="38">
        <v>7.4899999999999994E-2</v>
      </c>
      <c r="H298" s="38">
        <v>4.0099999999999997E-2</v>
      </c>
      <c r="I298" s="38">
        <v>0.1406</v>
      </c>
      <c r="J298" s="38">
        <v>2.0299999999999999E-2</v>
      </c>
      <c r="K298" s="38">
        <v>3.2099999999999997E-2</v>
      </c>
      <c r="L298" s="38">
        <v>1.5900000000000001E-2</v>
      </c>
      <c r="M298" s="38">
        <v>2.5499999999999998E-2</v>
      </c>
      <c r="N298" s="38">
        <v>0.1389</v>
      </c>
      <c r="O298" s="38">
        <v>2.35E-2</v>
      </c>
      <c r="P298" s="38">
        <v>0</v>
      </c>
      <c r="Q298" s="38">
        <v>3.5900000000000001E-2</v>
      </c>
      <c r="R298" s="38">
        <v>1.8100000000000002E-2</v>
      </c>
      <c r="S298" s="38">
        <v>4.1999999999999997E-3</v>
      </c>
      <c r="T298" s="38">
        <v>5.11E-2</v>
      </c>
      <c r="U298" s="38">
        <v>1.7299999999999999E-2</v>
      </c>
      <c r="V298" s="38">
        <v>3.6799999999999999E-2</v>
      </c>
      <c r="W298" s="38">
        <v>4.4299999999999999E-2</v>
      </c>
      <c r="X298" s="38">
        <v>5.9900000000000002E-2</v>
      </c>
      <c r="Y298" s="38">
        <v>2.3999999999999998E-3</v>
      </c>
      <c r="Z298" s="5">
        <v>0</v>
      </c>
      <c r="AA298" s="5">
        <v>5.9999999999999995E-4</v>
      </c>
      <c r="AB298" s="5">
        <v>0</v>
      </c>
      <c r="AC298" s="67"/>
      <c r="AD298" s="55"/>
    </row>
    <row r="299" spans="1:30" s="52" customFormat="1">
      <c r="A299" s="96"/>
      <c r="B299" s="83"/>
      <c r="C299" s="193"/>
      <c r="D299" s="6">
        <f t="shared" ref="D299" si="533">$C298*D298</f>
        <v>100.548855</v>
      </c>
      <c r="E299" s="6">
        <f t="shared" ref="E299" si="534">$C298*E298</f>
        <v>870.81402300000002</v>
      </c>
      <c r="F299" s="6">
        <f t="shared" ref="F299:O299" si="535">$C298*F298</f>
        <v>354.66323399999999</v>
      </c>
      <c r="G299" s="6">
        <f t="shared" si="535"/>
        <v>456.43086299999993</v>
      </c>
      <c r="H299" s="6">
        <f t="shared" si="535"/>
        <v>244.36418699999999</v>
      </c>
      <c r="I299" s="6">
        <f t="shared" si="535"/>
        <v>856.79812200000003</v>
      </c>
      <c r="J299" s="6">
        <f t="shared" si="535"/>
        <v>123.70556099999999</v>
      </c>
      <c r="K299" s="6">
        <f t="shared" si="535"/>
        <v>195.61322699999997</v>
      </c>
      <c r="L299" s="6">
        <f t="shared" si="535"/>
        <v>96.892533</v>
      </c>
      <c r="M299" s="6">
        <f t="shared" si="535"/>
        <v>155.39368499999998</v>
      </c>
      <c r="N299" s="6">
        <f t="shared" si="535"/>
        <v>846.43854299999998</v>
      </c>
      <c r="O299" s="6">
        <f t="shared" si="535"/>
        <v>143.20594499999999</v>
      </c>
      <c r="P299" s="6">
        <f t="shared" ref="P299" si="536">$C298*P298</f>
        <v>0</v>
      </c>
      <c r="Q299" s="6">
        <f t="shared" ref="Q299" si="537">$C298*Q298</f>
        <v>218.76993300000001</v>
      </c>
      <c r="R299" s="6">
        <f t="shared" ref="R299:AB299" si="538">$C298*R298</f>
        <v>110.299047</v>
      </c>
      <c r="S299" s="6">
        <f t="shared" si="538"/>
        <v>25.594253999999999</v>
      </c>
      <c r="T299" s="6">
        <f t="shared" si="538"/>
        <v>311.39675699999998</v>
      </c>
      <c r="U299" s="6">
        <f t="shared" si="538"/>
        <v>105.42395099999999</v>
      </c>
      <c r="V299" s="6">
        <f t="shared" si="538"/>
        <v>224.25441599999999</v>
      </c>
      <c r="W299" s="6">
        <f t="shared" si="538"/>
        <v>269.95844099999999</v>
      </c>
      <c r="X299" s="6">
        <f t="shared" si="538"/>
        <v>365.02281299999999</v>
      </c>
      <c r="Y299" s="6">
        <f t="shared" si="538"/>
        <v>14.625287999999998</v>
      </c>
      <c r="Z299" s="6">
        <f t="shared" si="538"/>
        <v>0</v>
      </c>
      <c r="AA299" s="6">
        <f t="shared" si="538"/>
        <v>3.6563219999999994</v>
      </c>
      <c r="AB299" s="6">
        <f t="shared" si="538"/>
        <v>0</v>
      </c>
      <c r="AC299" s="67"/>
      <c r="AD299" s="55"/>
    </row>
    <row r="300" spans="1:30" s="52" customFormat="1">
      <c r="A300" s="95" t="s">
        <v>416</v>
      </c>
      <c r="B300" s="74">
        <f>146252.87/2</f>
        <v>73126.434999999998</v>
      </c>
      <c r="C300" s="201">
        <f t="shared" si="457"/>
        <v>6093.87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>
        <v>1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67"/>
      <c r="AD300" s="55"/>
    </row>
    <row r="301" spans="1:30" s="52" customFormat="1">
      <c r="A301" s="96"/>
      <c r="B301" s="73"/>
      <c r="C301" s="193"/>
      <c r="D301" s="6">
        <f t="shared" ref="D301" si="539">$C300*D300</f>
        <v>0</v>
      </c>
      <c r="E301" s="6">
        <f t="shared" ref="E301" si="540">$C300*E300</f>
        <v>0</v>
      </c>
      <c r="F301" s="6">
        <f t="shared" ref="F301:O301" si="541">$C300*F300</f>
        <v>0</v>
      </c>
      <c r="G301" s="6">
        <f t="shared" si="541"/>
        <v>0</v>
      </c>
      <c r="H301" s="6">
        <f t="shared" si="541"/>
        <v>0</v>
      </c>
      <c r="I301" s="6">
        <f t="shared" si="541"/>
        <v>0</v>
      </c>
      <c r="J301" s="6">
        <f t="shared" si="541"/>
        <v>0</v>
      </c>
      <c r="K301" s="6">
        <f t="shared" si="541"/>
        <v>0</v>
      </c>
      <c r="L301" s="6">
        <f t="shared" si="541"/>
        <v>0</v>
      </c>
      <c r="M301" s="6">
        <f t="shared" si="541"/>
        <v>0</v>
      </c>
      <c r="N301" s="6">
        <f t="shared" si="541"/>
        <v>6093.87</v>
      </c>
      <c r="O301" s="6">
        <f t="shared" si="541"/>
        <v>0</v>
      </c>
      <c r="P301" s="6">
        <f t="shared" ref="P301" si="542">$C300*P300</f>
        <v>0</v>
      </c>
      <c r="Q301" s="6">
        <f t="shared" ref="Q301" si="543">$C300*Q300</f>
        <v>0</v>
      </c>
      <c r="R301" s="6">
        <f t="shared" ref="R301:AB301" si="544">$C300*R300</f>
        <v>0</v>
      </c>
      <c r="S301" s="6">
        <f t="shared" si="544"/>
        <v>0</v>
      </c>
      <c r="T301" s="6">
        <f t="shared" si="544"/>
        <v>0</v>
      </c>
      <c r="U301" s="6">
        <f t="shared" si="544"/>
        <v>0</v>
      </c>
      <c r="V301" s="6">
        <f t="shared" si="544"/>
        <v>0</v>
      </c>
      <c r="W301" s="6">
        <f t="shared" si="544"/>
        <v>0</v>
      </c>
      <c r="X301" s="6">
        <f t="shared" si="544"/>
        <v>0</v>
      </c>
      <c r="Y301" s="6">
        <f t="shared" si="544"/>
        <v>0</v>
      </c>
      <c r="Z301" s="6">
        <f t="shared" si="544"/>
        <v>0</v>
      </c>
      <c r="AA301" s="6">
        <f t="shared" si="544"/>
        <v>0</v>
      </c>
      <c r="AB301" s="6">
        <f t="shared" si="544"/>
        <v>0</v>
      </c>
      <c r="AC301" s="67"/>
      <c r="AD301" s="55"/>
    </row>
    <row r="302" spans="1:30" s="52" customFormat="1">
      <c r="A302" s="98" t="s">
        <v>174</v>
      </c>
      <c r="B302" s="74">
        <v>3895116.54</v>
      </c>
      <c r="C302" s="201">
        <f>ROUND(B302/12,2)</f>
        <v>324593.05</v>
      </c>
      <c r="D302" s="5"/>
      <c r="E302" s="5"/>
      <c r="F302" s="5"/>
      <c r="G302" s="5"/>
      <c r="H302" s="5">
        <v>8.5000000000000006E-3</v>
      </c>
      <c r="I302" s="5"/>
      <c r="J302" s="5"/>
      <c r="K302" s="5"/>
      <c r="L302" s="5"/>
      <c r="M302" s="5"/>
      <c r="N302" s="5">
        <v>0.97960000000000003</v>
      </c>
      <c r="O302" s="5"/>
      <c r="P302" s="5"/>
      <c r="Q302" s="5"/>
      <c r="R302" s="5"/>
      <c r="S302" s="5"/>
      <c r="T302" s="5"/>
      <c r="U302" s="5"/>
      <c r="V302" s="5">
        <v>1.1900000000000001E-2</v>
      </c>
      <c r="W302" s="5"/>
      <c r="X302" s="5"/>
      <c r="Y302" s="5"/>
      <c r="Z302" s="5"/>
      <c r="AA302" s="5"/>
      <c r="AB302" s="5"/>
      <c r="AC302" s="67"/>
      <c r="AD302" s="55"/>
    </row>
    <row r="303" spans="1:30" s="52" customFormat="1">
      <c r="A303" s="96"/>
      <c r="B303" s="189"/>
      <c r="C303" s="193"/>
      <c r="D303" s="6">
        <f>$C302*D302</f>
        <v>0</v>
      </c>
      <c r="E303" s="6">
        <f t="shared" ref="E303" si="545">$C302*E302</f>
        <v>0</v>
      </c>
      <c r="F303" s="6">
        <f t="shared" ref="F303" si="546">$C302*F302</f>
        <v>0</v>
      </c>
      <c r="G303" s="6">
        <f t="shared" ref="G303:AB303" si="547">$C302*G302</f>
        <v>0</v>
      </c>
      <c r="H303" s="6">
        <f t="shared" si="547"/>
        <v>2759.0409250000002</v>
      </c>
      <c r="I303" s="6">
        <f t="shared" si="547"/>
        <v>0</v>
      </c>
      <c r="J303" s="6">
        <f t="shared" si="547"/>
        <v>0</v>
      </c>
      <c r="K303" s="6">
        <f t="shared" si="547"/>
        <v>0</v>
      </c>
      <c r="L303" s="6">
        <f t="shared" si="547"/>
        <v>0</v>
      </c>
      <c r="M303" s="6">
        <f t="shared" si="547"/>
        <v>0</v>
      </c>
      <c r="N303" s="6">
        <f t="shared" si="547"/>
        <v>317971.35177999997</v>
      </c>
      <c r="O303" s="6">
        <f t="shared" si="547"/>
        <v>0</v>
      </c>
      <c r="P303" s="6">
        <f t="shared" si="547"/>
        <v>0</v>
      </c>
      <c r="Q303" s="6">
        <f t="shared" si="547"/>
        <v>0</v>
      </c>
      <c r="R303" s="6">
        <f t="shared" si="547"/>
        <v>0</v>
      </c>
      <c r="S303" s="6">
        <f t="shared" si="547"/>
        <v>0</v>
      </c>
      <c r="T303" s="6">
        <f t="shared" si="547"/>
        <v>0</v>
      </c>
      <c r="U303" s="6">
        <f t="shared" si="547"/>
        <v>0</v>
      </c>
      <c r="V303" s="6">
        <f t="shared" si="547"/>
        <v>3862.657295</v>
      </c>
      <c r="W303" s="6">
        <f t="shared" si="547"/>
        <v>0</v>
      </c>
      <c r="X303" s="6">
        <f t="shared" si="547"/>
        <v>0</v>
      </c>
      <c r="Y303" s="6">
        <f t="shared" si="547"/>
        <v>0</v>
      </c>
      <c r="Z303" s="6">
        <f t="shared" si="547"/>
        <v>0</v>
      </c>
      <c r="AA303" s="6">
        <f t="shared" si="547"/>
        <v>0</v>
      </c>
      <c r="AB303" s="6">
        <f t="shared" si="547"/>
        <v>0</v>
      </c>
      <c r="AC303" s="67"/>
      <c r="AD303" s="55"/>
    </row>
    <row r="304" spans="1:30" s="52" customFormat="1">
      <c r="A304" s="95" t="s">
        <v>175</v>
      </c>
      <c r="B304" s="74">
        <f>407695.04/2</f>
        <v>203847.52</v>
      </c>
      <c r="C304" s="201">
        <f t="shared" si="457"/>
        <v>16987.29</v>
      </c>
      <c r="D304" s="38">
        <v>1.6500000000000001E-2</v>
      </c>
      <c r="E304" s="38">
        <v>0.1429</v>
      </c>
      <c r="F304" s="38">
        <v>5.8200000000000002E-2</v>
      </c>
      <c r="G304" s="38">
        <v>7.4899999999999994E-2</v>
      </c>
      <c r="H304" s="38">
        <v>4.0099999999999997E-2</v>
      </c>
      <c r="I304" s="38">
        <v>0.1406</v>
      </c>
      <c r="J304" s="38">
        <v>2.0299999999999999E-2</v>
      </c>
      <c r="K304" s="38">
        <v>3.2099999999999997E-2</v>
      </c>
      <c r="L304" s="38">
        <v>1.5900000000000001E-2</v>
      </c>
      <c r="M304" s="38">
        <v>2.5499999999999998E-2</v>
      </c>
      <c r="N304" s="38">
        <v>0.1389</v>
      </c>
      <c r="O304" s="38">
        <v>2.35E-2</v>
      </c>
      <c r="P304" s="38">
        <v>0</v>
      </c>
      <c r="Q304" s="38">
        <v>3.5900000000000001E-2</v>
      </c>
      <c r="R304" s="38">
        <v>1.8100000000000002E-2</v>
      </c>
      <c r="S304" s="38">
        <v>4.1999999999999997E-3</v>
      </c>
      <c r="T304" s="38">
        <v>5.11E-2</v>
      </c>
      <c r="U304" s="38">
        <v>1.7299999999999999E-2</v>
      </c>
      <c r="V304" s="38">
        <v>3.6799999999999999E-2</v>
      </c>
      <c r="W304" s="38">
        <v>4.4299999999999999E-2</v>
      </c>
      <c r="X304" s="38">
        <v>5.9900000000000002E-2</v>
      </c>
      <c r="Y304" s="38">
        <v>2.3999999999999998E-3</v>
      </c>
      <c r="Z304" s="5">
        <v>0</v>
      </c>
      <c r="AA304" s="5">
        <v>5.9999999999999995E-4</v>
      </c>
      <c r="AB304" s="5">
        <v>0</v>
      </c>
      <c r="AC304" s="67"/>
      <c r="AD304" s="55"/>
    </row>
    <row r="305" spans="1:30" s="52" customFormat="1">
      <c r="A305" s="96"/>
      <c r="B305" s="83"/>
      <c r="C305" s="193"/>
      <c r="D305" s="6">
        <f t="shared" ref="D305" si="548">$C304*D304</f>
        <v>280.29028500000004</v>
      </c>
      <c r="E305" s="6">
        <f t="shared" ref="E305" si="549">$C304*E304</f>
        <v>2427.483741</v>
      </c>
      <c r="F305" s="6">
        <f t="shared" ref="F305:O305" si="550">$C304*F304</f>
        <v>988.66027800000006</v>
      </c>
      <c r="G305" s="6">
        <f t="shared" si="550"/>
        <v>1272.348021</v>
      </c>
      <c r="H305" s="6">
        <f t="shared" si="550"/>
        <v>681.19032900000002</v>
      </c>
      <c r="I305" s="6">
        <f t="shared" si="550"/>
        <v>2388.4129740000003</v>
      </c>
      <c r="J305" s="6">
        <f t="shared" si="550"/>
        <v>344.84198700000002</v>
      </c>
      <c r="K305" s="6">
        <f t="shared" si="550"/>
        <v>545.29200900000001</v>
      </c>
      <c r="L305" s="6">
        <f t="shared" si="550"/>
        <v>270.09791100000001</v>
      </c>
      <c r="M305" s="6">
        <f t="shared" si="550"/>
        <v>433.17589499999997</v>
      </c>
      <c r="N305" s="6">
        <f t="shared" si="550"/>
        <v>2359.5345809999999</v>
      </c>
      <c r="O305" s="6">
        <f t="shared" si="550"/>
        <v>399.20131500000002</v>
      </c>
      <c r="P305" s="6">
        <f t="shared" ref="P305" si="551">$C304*P304</f>
        <v>0</v>
      </c>
      <c r="Q305" s="6">
        <f t="shared" ref="Q305" si="552">$C304*Q304</f>
        <v>609.8437110000001</v>
      </c>
      <c r="R305" s="6">
        <f t="shared" ref="R305:AB305" si="553">$C304*R304</f>
        <v>307.46994900000004</v>
      </c>
      <c r="S305" s="6">
        <f t="shared" si="553"/>
        <v>71.346617999999992</v>
      </c>
      <c r="T305" s="6">
        <f t="shared" si="553"/>
        <v>868.05051900000001</v>
      </c>
      <c r="U305" s="6">
        <f t="shared" si="553"/>
        <v>293.88011699999998</v>
      </c>
      <c r="V305" s="6">
        <f t="shared" si="553"/>
        <v>625.13227200000006</v>
      </c>
      <c r="W305" s="6">
        <f t="shared" si="553"/>
        <v>752.53694700000005</v>
      </c>
      <c r="X305" s="6">
        <f t="shared" si="553"/>
        <v>1017.5386710000001</v>
      </c>
      <c r="Y305" s="6">
        <f t="shared" si="553"/>
        <v>40.769495999999997</v>
      </c>
      <c r="Z305" s="6">
        <f t="shared" si="553"/>
        <v>0</v>
      </c>
      <c r="AA305" s="6">
        <f t="shared" si="553"/>
        <v>10.192373999999999</v>
      </c>
      <c r="AB305" s="6">
        <f t="shared" si="553"/>
        <v>0</v>
      </c>
      <c r="AC305" s="67"/>
      <c r="AD305" s="55"/>
    </row>
    <row r="306" spans="1:30" s="52" customFormat="1">
      <c r="A306" s="95" t="s">
        <v>417</v>
      </c>
      <c r="B306" s="74">
        <f>407695.04/2</f>
        <v>203847.52</v>
      </c>
      <c r="C306" s="201">
        <f t="shared" si="457"/>
        <v>16987.29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7"/>
      <c r="AD306" s="55"/>
    </row>
    <row r="307" spans="1:30" s="52" customFormat="1">
      <c r="A307" s="96"/>
      <c r="B307" s="73"/>
      <c r="C307" s="193"/>
      <c r="D307" s="6">
        <f t="shared" ref="D307" si="554">$C306*D306</f>
        <v>0</v>
      </c>
      <c r="E307" s="6">
        <f t="shared" ref="E307" si="555">$C306*E306</f>
        <v>0</v>
      </c>
      <c r="F307" s="6">
        <f t="shared" ref="F307:O307" si="556">$C306*F306</f>
        <v>0</v>
      </c>
      <c r="G307" s="6">
        <f t="shared" si="556"/>
        <v>0</v>
      </c>
      <c r="H307" s="6">
        <f t="shared" si="556"/>
        <v>0</v>
      </c>
      <c r="I307" s="6">
        <f t="shared" si="556"/>
        <v>0</v>
      </c>
      <c r="J307" s="6">
        <f t="shared" si="556"/>
        <v>0</v>
      </c>
      <c r="K307" s="6">
        <f t="shared" si="556"/>
        <v>0</v>
      </c>
      <c r="L307" s="6">
        <f t="shared" si="556"/>
        <v>0</v>
      </c>
      <c r="M307" s="6">
        <f t="shared" si="556"/>
        <v>0</v>
      </c>
      <c r="N307" s="6">
        <f t="shared" si="556"/>
        <v>16987.29</v>
      </c>
      <c r="O307" s="6">
        <f t="shared" si="556"/>
        <v>0</v>
      </c>
      <c r="P307" s="6">
        <f t="shared" ref="P307" si="557">$C306*P306</f>
        <v>0</v>
      </c>
      <c r="Q307" s="6">
        <f t="shared" ref="Q307" si="558">$C306*Q306</f>
        <v>0</v>
      </c>
      <c r="R307" s="6">
        <f t="shared" ref="R307:AB307" si="559">$C306*R306</f>
        <v>0</v>
      </c>
      <c r="S307" s="6">
        <f t="shared" si="559"/>
        <v>0</v>
      </c>
      <c r="T307" s="6">
        <f t="shared" si="559"/>
        <v>0</v>
      </c>
      <c r="U307" s="6">
        <f t="shared" si="559"/>
        <v>0</v>
      </c>
      <c r="V307" s="6">
        <f t="shared" si="559"/>
        <v>0</v>
      </c>
      <c r="W307" s="6">
        <f t="shared" si="559"/>
        <v>0</v>
      </c>
      <c r="X307" s="6">
        <f t="shared" si="559"/>
        <v>0</v>
      </c>
      <c r="Y307" s="6">
        <f t="shared" si="559"/>
        <v>0</v>
      </c>
      <c r="Z307" s="6">
        <f t="shared" si="559"/>
        <v>0</v>
      </c>
      <c r="AA307" s="6">
        <f t="shared" si="559"/>
        <v>0</v>
      </c>
      <c r="AB307" s="6">
        <f t="shared" si="559"/>
        <v>0</v>
      </c>
      <c r="AC307" s="67"/>
      <c r="AD307" s="55"/>
    </row>
    <row r="308" spans="1:30" s="52" customFormat="1">
      <c r="A308" s="95" t="s">
        <v>176</v>
      </c>
      <c r="B308" s="74">
        <f>1811790.92/2</f>
        <v>905895.46</v>
      </c>
      <c r="C308" s="201">
        <f t="shared" si="457"/>
        <v>75491.289999999994</v>
      </c>
      <c r="D308" s="38">
        <v>1.6500000000000001E-2</v>
      </c>
      <c r="E308" s="38">
        <v>0.1429</v>
      </c>
      <c r="F308" s="38">
        <v>5.8200000000000002E-2</v>
      </c>
      <c r="G308" s="38">
        <v>7.4899999999999994E-2</v>
      </c>
      <c r="H308" s="38">
        <v>4.0099999999999997E-2</v>
      </c>
      <c r="I308" s="38">
        <v>0.1406</v>
      </c>
      <c r="J308" s="38">
        <v>2.0299999999999999E-2</v>
      </c>
      <c r="K308" s="38">
        <v>3.2099999999999997E-2</v>
      </c>
      <c r="L308" s="38">
        <v>1.5900000000000001E-2</v>
      </c>
      <c r="M308" s="38">
        <v>2.5499999999999998E-2</v>
      </c>
      <c r="N308" s="38">
        <v>0.1389</v>
      </c>
      <c r="O308" s="38">
        <v>2.35E-2</v>
      </c>
      <c r="P308" s="38">
        <v>0</v>
      </c>
      <c r="Q308" s="38">
        <v>3.5900000000000001E-2</v>
      </c>
      <c r="R308" s="38">
        <v>1.8100000000000002E-2</v>
      </c>
      <c r="S308" s="38">
        <v>4.1999999999999997E-3</v>
      </c>
      <c r="T308" s="38">
        <v>5.11E-2</v>
      </c>
      <c r="U308" s="38">
        <v>1.7299999999999999E-2</v>
      </c>
      <c r="V308" s="38">
        <v>3.6799999999999999E-2</v>
      </c>
      <c r="W308" s="38">
        <v>4.4299999999999999E-2</v>
      </c>
      <c r="X308" s="38">
        <v>5.9900000000000002E-2</v>
      </c>
      <c r="Y308" s="38">
        <v>2.3999999999999998E-3</v>
      </c>
      <c r="Z308" s="5">
        <v>0</v>
      </c>
      <c r="AA308" s="5">
        <v>5.9999999999999995E-4</v>
      </c>
      <c r="AB308" s="5">
        <v>0</v>
      </c>
      <c r="AC308" s="67"/>
      <c r="AD308" s="55"/>
    </row>
    <row r="309" spans="1:30" s="52" customFormat="1">
      <c r="A309" s="96"/>
      <c r="B309" s="83"/>
      <c r="C309" s="193"/>
      <c r="D309" s="6">
        <f t="shared" ref="D309" si="560">$C308*D308</f>
        <v>1245.6062849999998</v>
      </c>
      <c r="E309" s="6">
        <f t="shared" ref="E309" si="561">$C308*E308</f>
        <v>10787.705340999999</v>
      </c>
      <c r="F309" s="6">
        <f t="shared" ref="F309:O309" si="562">$C308*F308</f>
        <v>4393.5930779999999</v>
      </c>
      <c r="G309" s="6">
        <f t="shared" si="562"/>
        <v>5654.2976209999988</v>
      </c>
      <c r="H309" s="6">
        <f t="shared" si="562"/>
        <v>3027.2007289999997</v>
      </c>
      <c r="I309" s="6">
        <f t="shared" si="562"/>
        <v>10614.075374</v>
      </c>
      <c r="J309" s="6">
        <f t="shared" si="562"/>
        <v>1532.4731869999998</v>
      </c>
      <c r="K309" s="6">
        <f t="shared" si="562"/>
        <v>2423.2704089999997</v>
      </c>
      <c r="L309" s="6">
        <f t="shared" si="562"/>
        <v>1200.3115109999999</v>
      </c>
      <c r="M309" s="6">
        <f t="shared" si="562"/>
        <v>1925.0278949999997</v>
      </c>
      <c r="N309" s="6">
        <f t="shared" si="562"/>
        <v>10485.740180999999</v>
      </c>
      <c r="O309" s="6">
        <f t="shared" si="562"/>
        <v>1774.0453149999998</v>
      </c>
      <c r="P309" s="6">
        <f t="shared" ref="P309" si="563">$C308*P308</f>
        <v>0</v>
      </c>
      <c r="Q309" s="6">
        <f t="shared" ref="Q309" si="564">$C308*Q308</f>
        <v>2710.137311</v>
      </c>
      <c r="R309" s="6">
        <f t="shared" ref="R309:AB309" si="565">$C308*R308</f>
        <v>1366.392349</v>
      </c>
      <c r="S309" s="6">
        <f t="shared" si="565"/>
        <v>317.06341799999996</v>
      </c>
      <c r="T309" s="6">
        <f t="shared" si="565"/>
        <v>3857.6049189999994</v>
      </c>
      <c r="U309" s="6">
        <f t="shared" si="565"/>
        <v>1305.9993169999998</v>
      </c>
      <c r="V309" s="6">
        <f t="shared" si="565"/>
        <v>2778.0794719999999</v>
      </c>
      <c r="W309" s="6">
        <f t="shared" si="565"/>
        <v>3344.2641469999999</v>
      </c>
      <c r="X309" s="6">
        <f t="shared" si="565"/>
        <v>4521.9282709999998</v>
      </c>
      <c r="Y309" s="6">
        <f t="shared" si="565"/>
        <v>181.17909599999996</v>
      </c>
      <c r="Z309" s="6">
        <f t="shared" si="565"/>
        <v>0</v>
      </c>
      <c r="AA309" s="6">
        <f t="shared" si="565"/>
        <v>45.29477399999999</v>
      </c>
      <c r="AB309" s="6">
        <f t="shared" si="565"/>
        <v>0</v>
      </c>
      <c r="AC309" s="67"/>
      <c r="AD309" s="55"/>
    </row>
    <row r="310" spans="1:30" s="52" customFormat="1">
      <c r="A310" s="95" t="s">
        <v>418</v>
      </c>
      <c r="B310" s="74">
        <f>1811790.92/2</f>
        <v>905895.46</v>
      </c>
      <c r="C310" s="201">
        <f t="shared" si="457"/>
        <v>75491.289999999994</v>
      </c>
      <c r="D310" s="5"/>
      <c r="E310" s="5"/>
      <c r="F310" s="5"/>
      <c r="G310" s="5">
        <v>0</v>
      </c>
      <c r="H310" s="5">
        <v>0.1946</v>
      </c>
      <c r="I310" s="5"/>
      <c r="J310" s="5">
        <v>2.9999999999999997E-4</v>
      </c>
      <c r="K310" s="5">
        <v>8.0000000000000004E-4</v>
      </c>
      <c r="L310" s="5"/>
      <c r="M310" s="5"/>
      <c r="N310" s="5">
        <v>0.53610000000000002</v>
      </c>
      <c r="O310" s="5">
        <v>2.9999999999999997E-4</v>
      </c>
      <c r="P310" s="5"/>
      <c r="Q310" s="5"/>
      <c r="R310" s="5"/>
      <c r="S310" s="5"/>
      <c r="T310" s="5"/>
      <c r="U310" s="5"/>
      <c r="V310" s="5">
        <v>0.26790000000000003</v>
      </c>
      <c r="W310" s="5"/>
      <c r="X310" s="5"/>
      <c r="Y310" s="5"/>
      <c r="Z310" s="5"/>
      <c r="AA310" s="5"/>
      <c r="AB310" s="5"/>
      <c r="AC310" s="67"/>
      <c r="AD310" s="55"/>
    </row>
    <row r="311" spans="1:30" s="52" customFormat="1">
      <c r="A311" s="96"/>
      <c r="B311" s="73"/>
      <c r="C311" s="193"/>
      <c r="D311" s="6">
        <f t="shared" ref="D311" si="566">$C310*D310</f>
        <v>0</v>
      </c>
      <c r="E311" s="6">
        <f t="shared" ref="E311" si="567">$C310*E310</f>
        <v>0</v>
      </c>
      <c r="F311" s="6">
        <f t="shared" ref="F311:O311" si="568">$C310*F310</f>
        <v>0</v>
      </c>
      <c r="G311" s="6">
        <f t="shared" si="568"/>
        <v>0</v>
      </c>
      <c r="H311" s="6">
        <f t="shared" si="568"/>
        <v>14690.605033999998</v>
      </c>
      <c r="I311" s="6">
        <f t="shared" si="568"/>
        <v>0</v>
      </c>
      <c r="J311" s="6">
        <f t="shared" si="568"/>
        <v>22.647386999999995</v>
      </c>
      <c r="K311" s="6">
        <f t="shared" si="568"/>
        <v>60.393031999999998</v>
      </c>
      <c r="L311" s="6">
        <f t="shared" si="568"/>
        <v>0</v>
      </c>
      <c r="M311" s="6">
        <f t="shared" si="568"/>
        <v>0</v>
      </c>
      <c r="N311" s="6">
        <f t="shared" si="568"/>
        <v>40470.880569000001</v>
      </c>
      <c r="O311" s="6">
        <f t="shared" si="568"/>
        <v>22.647386999999995</v>
      </c>
      <c r="P311" s="6">
        <f t="shared" ref="P311" si="569">$C310*P310</f>
        <v>0</v>
      </c>
      <c r="Q311" s="6">
        <f t="shared" ref="Q311" si="570">$C310*Q310</f>
        <v>0</v>
      </c>
      <c r="R311" s="6">
        <f t="shared" ref="R311:AB311" si="571">$C310*R310</f>
        <v>0</v>
      </c>
      <c r="S311" s="6">
        <f t="shared" si="571"/>
        <v>0</v>
      </c>
      <c r="T311" s="6">
        <f t="shared" si="571"/>
        <v>0</v>
      </c>
      <c r="U311" s="6">
        <f t="shared" si="571"/>
        <v>0</v>
      </c>
      <c r="V311" s="6">
        <f t="shared" si="571"/>
        <v>20224.116591000002</v>
      </c>
      <c r="W311" s="6">
        <f t="shared" si="571"/>
        <v>0</v>
      </c>
      <c r="X311" s="6">
        <f t="shared" si="571"/>
        <v>0</v>
      </c>
      <c r="Y311" s="6">
        <f t="shared" si="571"/>
        <v>0</v>
      </c>
      <c r="Z311" s="6">
        <f t="shared" si="571"/>
        <v>0</v>
      </c>
      <c r="AA311" s="6">
        <f t="shared" si="571"/>
        <v>0</v>
      </c>
      <c r="AB311" s="6">
        <f t="shared" si="571"/>
        <v>0</v>
      </c>
      <c r="AC311" s="67"/>
      <c r="AD311" s="55"/>
    </row>
    <row r="312" spans="1:30" s="52" customFormat="1">
      <c r="A312" s="95" t="s">
        <v>177</v>
      </c>
      <c r="B312" s="74">
        <f>2627595.06/2</f>
        <v>1313797.53</v>
      </c>
      <c r="C312" s="201">
        <f t="shared" si="457"/>
        <v>109483.13</v>
      </c>
      <c r="D312" s="38">
        <v>1.6500000000000001E-2</v>
      </c>
      <c r="E312" s="38">
        <v>0.1429</v>
      </c>
      <c r="F312" s="38">
        <v>5.8200000000000002E-2</v>
      </c>
      <c r="G312" s="38">
        <v>7.4899999999999994E-2</v>
      </c>
      <c r="H312" s="38">
        <v>4.0099999999999997E-2</v>
      </c>
      <c r="I312" s="38">
        <v>0.1406</v>
      </c>
      <c r="J312" s="38">
        <v>2.0299999999999999E-2</v>
      </c>
      <c r="K312" s="38">
        <v>3.2099999999999997E-2</v>
      </c>
      <c r="L312" s="38">
        <v>1.5900000000000001E-2</v>
      </c>
      <c r="M312" s="38">
        <v>2.5499999999999998E-2</v>
      </c>
      <c r="N312" s="38">
        <v>0.1389</v>
      </c>
      <c r="O312" s="38">
        <v>2.35E-2</v>
      </c>
      <c r="P312" s="38">
        <v>0</v>
      </c>
      <c r="Q312" s="38">
        <v>3.5900000000000001E-2</v>
      </c>
      <c r="R312" s="38">
        <v>1.8100000000000002E-2</v>
      </c>
      <c r="S312" s="38">
        <v>4.1999999999999997E-3</v>
      </c>
      <c r="T312" s="38">
        <v>5.11E-2</v>
      </c>
      <c r="U312" s="38">
        <v>1.7299999999999999E-2</v>
      </c>
      <c r="V312" s="38">
        <v>3.6799999999999999E-2</v>
      </c>
      <c r="W312" s="38">
        <v>4.4299999999999999E-2</v>
      </c>
      <c r="X312" s="38">
        <v>5.9900000000000002E-2</v>
      </c>
      <c r="Y312" s="38">
        <v>2.3999999999999998E-3</v>
      </c>
      <c r="Z312" s="5">
        <v>0</v>
      </c>
      <c r="AA312" s="5">
        <v>5.9999999999999995E-4</v>
      </c>
      <c r="AB312" s="5">
        <v>0</v>
      </c>
      <c r="AC312" s="67"/>
      <c r="AD312" s="55"/>
    </row>
    <row r="313" spans="1:30" s="52" customFormat="1">
      <c r="A313" s="96"/>
      <c r="B313" s="83"/>
      <c r="C313" s="193"/>
      <c r="D313" s="6">
        <f t="shared" ref="D313" si="572">$C312*D312</f>
        <v>1806.4716450000001</v>
      </c>
      <c r="E313" s="6">
        <f t="shared" ref="E313" si="573">$C312*E312</f>
        <v>15645.139277</v>
      </c>
      <c r="F313" s="6">
        <f t="shared" ref="F313:O313" si="574">$C312*F312</f>
        <v>6371.9181660000004</v>
      </c>
      <c r="G313" s="6">
        <f t="shared" si="574"/>
        <v>8200.2864369999988</v>
      </c>
      <c r="H313" s="6">
        <f t="shared" si="574"/>
        <v>4390.2735130000001</v>
      </c>
      <c r="I313" s="6">
        <f t="shared" si="574"/>
        <v>15393.328078</v>
      </c>
      <c r="J313" s="6">
        <f t="shared" si="574"/>
        <v>2222.5075389999997</v>
      </c>
      <c r="K313" s="6">
        <f t="shared" si="574"/>
        <v>3514.408473</v>
      </c>
      <c r="L313" s="6">
        <f t="shared" si="574"/>
        <v>1740.7817670000002</v>
      </c>
      <c r="M313" s="6">
        <f t="shared" si="574"/>
        <v>2791.8198149999998</v>
      </c>
      <c r="N313" s="6">
        <f t="shared" si="574"/>
        <v>15207.206757</v>
      </c>
      <c r="O313" s="6">
        <f t="shared" si="574"/>
        <v>2572.8535550000001</v>
      </c>
      <c r="P313" s="6">
        <f t="shared" ref="P313" si="575">$C312*P312</f>
        <v>0</v>
      </c>
      <c r="Q313" s="6">
        <f t="shared" ref="Q313" si="576">$C312*Q312</f>
        <v>3930.4443670000005</v>
      </c>
      <c r="R313" s="6">
        <f t="shared" ref="R313:AB313" si="577">$C312*R312</f>
        <v>1981.6446530000003</v>
      </c>
      <c r="S313" s="6">
        <f t="shared" si="577"/>
        <v>459.82914599999998</v>
      </c>
      <c r="T313" s="6">
        <f t="shared" si="577"/>
        <v>5594.5879430000005</v>
      </c>
      <c r="U313" s="6">
        <f t="shared" si="577"/>
        <v>1894.058149</v>
      </c>
      <c r="V313" s="6">
        <f t="shared" si="577"/>
        <v>4028.9791840000003</v>
      </c>
      <c r="W313" s="6">
        <f t="shared" si="577"/>
        <v>4850.1026590000001</v>
      </c>
      <c r="X313" s="6">
        <f t="shared" si="577"/>
        <v>6558.0394870000009</v>
      </c>
      <c r="Y313" s="6">
        <f t="shared" si="577"/>
        <v>262.75951199999997</v>
      </c>
      <c r="Z313" s="6">
        <f t="shared" si="577"/>
        <v>0</v>
      </c>
      <c r="AA313" s="6">
        <f t="shared" si="577"/>
        <v>65.689877999999993</v>
      </c>
      <c r="AB313" s="6">
        <f t="shared" si="577"/>
        <v>0</v>
      </c>
      <c r="AC313" s="67"/>
      <c r="AD313" s="55"/>
    </row>
    <row r="314" spans="1:30" s="52" customFormat="1">
      <c r="A314" s="95" t="s">
        <v>419</v>
      </c>
      <c r="B314" s="74">
        <f>2627595.06/2</f>
        <v>1313797.53</v>
      </c>
      <c r="C314" s="201">
        <f t="shared" si="457"/>
        <v>109483.13</v>
      </c>
      <c r="D314" s="5"/>
      <c r="E314" s="5"/>
      <c r="F314" s="5">
        <v>0</v>
      </c>
      <c r="G314" s="5"/>
      <c r="H314" s="5"/>
      <c r="I314" s="5"/>
      <c r="J314" s="5"/>
      <c r="K314" s="5"/>
      <c r="L314" s="5"/>
      <c r="M314" s="5"/>
      <c r="N314" s="5">
        <v>1</v>
      </c>
      <c r="O314" s="5"/>
      <c r="P314" s="5"/>
      <c r="Q314" s="5"/>
      <c r="R314" s="5">
        <v>0</v>
      </c>
      <c r="S314" s="5"/>
      <c r="T314" s="5"/>
      <c r="U314" s="5"/>
      <c r="V314" s="5">
        <v>0</v>
      </c>
      <c r="W314" s="5"/>
      <c r="X314" s="5"/>
      <c r="Y314" s="5"/>
      <c r="Z314" s="5"/>
      <c r="AA314" s="5"/>
      <c r="AB314" s="5"/>
      <c r="AC314" s="67"/>
      <c r="AD314" s="55"/>
    </row>
    <row r="315" spans="1:30" s="52" customFormat="1">
      <c r="A315" s="96"/>
      <c r="B315" s="73"/>
      <c r="C315" s="193"/>
      <c r="D315" s="6">
        <f t="shared" ref="D315" si="578">$C314*D314</f>
        <v>0</v>
      </c>
      <c r="E315" s="6">
        <f t="shared" ref="E315" si="579">$C314*E314</f>
        <v>0</v>
      </c>
      <c r="F315" s="6">
        <f t="shared" ref="F315:O315" si="580">$C314*F314</f>
        <v>0</v>
      </c>
      <c r="G315" s="6">
        <f t="shared" si="580"/>
        <v>0</v>
      </c>
      <c r="H315" s="6">
        <f t="shared" si="580"/>
        <v>0</v>
      </c>
      <c r="I315" s="6">
        <f t="shared" si="580"/>
        <v>0</v>
      </c>
      <c r="J315" s="6">
        <f t="shared" si="580"/>
        <v>0</v>
      </c>
      <c r="K315" s="6">
        <f t="shared" si="580"/>
        <v>0</v>
      </c>
      <c r="L315" s="6">
        <f t="shared" si="580"/>
        <v>0</v>
      </c>
      <c r="M315" s="6">
        <f t="shared" si="580"/>
        <v>0</v>
      </c>
      <c r="N315" s="6">
        <f t="shared" si="580"/>
        <v>109483.13</v>
      </c>
      <c r="O315" s="6">
        <f t="shared" si="580"/>
        <v>0</v>
      </c>
      <c r="P315" s="6">
        <f t="shared" ref="P315" si="581">$C314*P314</f>
        <v>0</v>
      </c>
      <c r="Q315" s="6">
        <f t="shared" ref="Q315" si="582">$C314*Q314</f>
        <v>0</v>
      </c>
      <c r="R315" s="6">
        <f t="shared" ref="R315:AB315" si="583">$C314*R314</f>
        <v>0</v>
      </c>
      <c r="S315" s="6">
        <f t="shared" si="583"/>
        <v>0</v>
      </c>
      <c r="T315" s="6">
        <f t="shared" si="583"/>
        <v>0</v>
      </c>
      <c r="U315" s="6">
        <f t="shared" si="583"/>
        <v>0</v>
      </c>
      <c r="V315" s="6">
        <f t="shared" si="583"/>
        <v>0</v>
      </c>
      <c r="W315" s="6">
        <f t="shared" si="583"/>
        <v>0</v>
      </c>
      <c r="X315" s="6">
        <f t="shared" si="583"/>
        <v>0</v>
      </c>
      <c r="Y315" s="6">
        <f t="shared" si="583"/>
        <v>0</v>
      </c>
      <c r="Z315" s="6">
        <f t="shared" si="583"/>
        <v>0</v>
      </c>
      <c r="AA315" s="6">
        <f t="shared" si="583"/>
        <v>0</v>
      </c>
      <c r="AB315" s="6">
        <f t="shared" si="583"/>
        <v>0</v>
      </c>
      <c r="AC315" s="67"/>
      <c r="AD315" s="55"/>
    </row>
    <row r="316" spans="1:30" s="52" customFormat="1">
      <c r="A316" s="95" t="s">
        <v>178</v>
      </c>
      <c r="B316" s="74">
        <f>11109416.58/2</f>
        <v>5554708.29</v>
      </c>
      <c r="C316" s="201">
        <f t="shared" si="457"/>
        <v>462892.36</v>
      </c>
      <c r="D316" s="38">
        <v>1.6500000000000001E-2</v>
      </c>
      <c r="E316" s="38">
        <v>0.1429</v>
      </c>
      <c r="F316" s="38">
        <v>5.8200000000000002E-2</v>
      </c>
      <c r="G316" s="38">
        <v>7.4899999999999994E-2</v>
      </c>
      <c r="H316" s="38">
        <v>4.0099999999999997E-2</v>
      </c>
      <c r="I316" s="38">
        <v>0.1406</v>
      </c>
      <c r="J316" s="38">
        <v>2.0299999999999999E-2</v>
      </c>
      <c r="K316" s="38">
        <v>3.2099999999999997E-2</v>
      </c>
      <c r="L316" s="38">
        <v>1.5900000000000001E-2</v>
      </c>
      <c r="M316" s="38">
        <v>2.5499999999999998E-2</v>
      </c>
      <c r="N316" s="38">
        <v>0.1389</v>
      </c>
      <c r="O316" s="38">
        <v>2.35E-2</v>
      </c>
      <c r="P316" s="38">
        <v>0</v>
      </c>
      <c r="Q316" s="38">
        <v>3.5900000000000001E-2</v>
      </c>
      <c r="R316" s="38">
        <v>1.8100000000000002E-2</v>
      </c>
      <c r="S316" s="38">
        <v>4.1999999999999997E-3</v>
      </c>
      <c r="T316" s="38">
        <v>5.11E-2</v>
      </c>
      <c r="U316" s="38">
        <v>1.7299999999999999E-2</v>
      </c>
      <c r="V316" s="38">
        <v>3.6799999999999999E-2</v>
      </c>
      <c r="W316" s="38">
        <v>4.4299999999999999E-2</v>
      </c>
      <c r="X316" s="38">
        <v>5.9900000000000002E-2</v>
      </c>
      <c r="Y316" s="38">
        <v>2.3999999999999998E-3</v>
      </c>
      <c r="Z316" s="5">
        <v>0</v>
      </c>
      <c r="AA316" s="5">
        <v>5.9999999999999995E-4</v>
      </c>
      <c r="AB316" s="5">
        <v>0</v>
      </c>
      <c r="AC316" s="67"/>
      <c r="AD316" s="55"/>
    </row>
    <row r="317" spans="1:30" s="52" customFormat="1">
      <c r="A317" s="96"/>
      <c r="B317" s="83"/>
      <c r="C317" s="193"/>
      <c r="D317" s="6">
        <f t="shared" ref="D317" si="584">$C316*D316</f>
        <v>7637.7239399999999</v>
      </c>
      <c r="E317" s="6">
        <f t="shared" ref="E317" si="585">$C316*E316</f>
        <v>66147.318243999995</v>
      </c>
      <c r="F317" s="6">
        <f t="shared" ref="F317:O317" si="586">$C316*F316</f>
        <v>26940.335351999998</v>
      </c>
      <c r="G317" s="6">
        <f t="shared" si="586"/>
        <v>34670.637763999999</v>
      </c>
      <c r="H317" s="6">
        <f t="shared" si="586"/>
        <v>18561.983635999997</v>
      </c>
      <c r="I317" s="6">
        <f t="shared" si="586"/>
        <v>65082.665816000001</v>
      </c>
      <c r="J317" s="6">
        <f t="shared" si="586"/>
        <v>9396.7149079999999</v>
      </c>
      <c r="K317" s="6">
        <f t="shared" si="586"/>
        <v>14858.844755999999</v>
      </c>
      <c r="L317" s="6">
        <f t="shared" si="586"/>
        <v>7359.9885240000003</v>
      </c>
      <c r="M317" s="6">
        <f t="shared" si="586"/>
        <v>11803.755179999998</v>
      </c>
      <c r="N317" s="6">
        <f t="shared" si="586"/>
        <v>64295.748803999995</v>
      </c>
      <c r="O317" s="6">
        <f t="shared" si="586"/>
        <v>10877.97046</v>
      </c>
      <c r="P317" s="6">
        <f t="shared" ref="P317" si="587">$C316*P316</f>
        <v>0</v>
      </c>
      <c r="Q317" s="6">
        <f t="shared" ref="Q317" si="588">$C316*Q316</f>
        <v>16617.835724</v>
      </c>
      <c r="R317" s="6">
        <f t="shared" ref="R317:AB317" si="589">$C316*R316</f>
        <v>8378.351716000001</v>
      </c>
      <c r="S317" s="6">
        <f t="shared" si="589"/>
        <v>1944.1479119999999</v>
      </c>
      <c r="T317" s="6">
        <f t="shared" si="589"/>
        <v>23653.799596000001</v>
      </c>
      <c r="U317" s="6">
        <f t="shared" si="589"/>
        <v>8008.0378279999995</v>
      </c>
      <c r="V317" s="6">
        <f t="shared" si="589"/>
        <v>17034.438847999998</v>
      </c>
      <c r="W317" s="6">
        <f t="shared" si="589"/>
        <v>20506.131547999998</v>
      </c>
      <c r="X317" s="6">
        <f t="shared" si="589"/>
        <v>27727.252364</v>
      </c>
      <c r="Y317" s="6">
        <f t="shared" si="589"/>
        <v>1110.9416639999999</v>
      </c>
      <c r="Z317" s="6">
        <f t="shared" si="589"/>
        <v>0</v>
      </c>
      <c r="AA317" s="6">
        <f t="shared" si="589"/>
        <v>277.73541599999999</v>
      </c>
      <c r="AB317" s="6">
        <f t="shared" si="589"/>
        <v>0</v>
      </c>
      <c r="AC317" s="67"/>
      <c r="AD317" s="55"/>
    </row>
    <row r="318" spans="1:30" s="52" customFormat="1">
      <c r="A318" s="95" t="s">
        <v>420</v>
      </c>
      <c r="B318" s="74">
        <f>11109416.58/2</f>
        <v>5554708.29</v>
      </c>
      <c r="C318" s="201">
        <f t="shared" si="457"/>
        <v>462892.36</v>
      </c>
      <c r="D318" s="5"/>
      <c r="E318" s="5"/>
      <c r="F318" s="5">
        <v>6.5000000000000002E-2</v>
      </c>
      <c r="G318" s="5"/>
      <c r="H318" s="5">
        <v>6.3299999999999995E-2</v>
      </c>
      <c r="I318" s="5"/>
      <c r="J318" s="5"/>
      <c r="K318" s="5"/>
      <c r="L318" s="5"/>
      <c r="M318" s="5"/>
      <c r="N318" s="5">
        <v>0.78039999999999998</v>
      </c>
      <c r="O318" s="5"/>
      <c r="P318" s="5"/>
      <c r="Q318" s="5"/>
      <c r="R318" s="5"/>
      <c r="S318" s="5"/>
      <c r="T318" s="5"/>
      <c r="U318" s="5"/>
      <c r="V318" s="5">
        <v>9.1300000000000006E-2</v>
      </c>
      <c r="W318" s="5"/>
      <c r="X318" s="5"/>
      <c r="Y318" s="5"/>
      <c r="Z318" s="5"/>
      <c r="AA318" s="5"/>
      <c r="AB318" s="5"/>
      <c r="AC318" s="67"/>
      <c r="AD318" s="55"/>
    </row>
    <row r="319" spans="1:30" s="52" customFormat="1">
      <c r="A319" s="96"/>
      <c r="B319" s="73"/>
      <c r="C319" s="193"/>
      <c r="D319" s="6">
        <f t="shared" ref="D319" si="590">$C318*D318</f>
        <v>0</v>
      </c>
      <c r="E319" s="6">
        <f t="shared" ref="E319" si="591">$C318*E318</f>
        <v>0</v>
      </c>
      <c r="F319" s="6">
        <f t="shared" ref="F319:O319" si="592">$C318*F318</f>
        <v>30088.003400000001</v>
      </c>
      <c r="G319" s="6">
        <f t="shared" si="592"/>
        <v>0</v>
      </c>
      <c r="H319" s="6">
        <f t="shared" si="592"/>
        <v>29301.086387999996</v>
      </c>
      <c r="I319" s="6">
        <f t="shared" si="592"/>
        <v>0</v>
      </c>
      <c r="J319" s="6">
        <f t="shared" si="592"/>
        <v>0</v>
      </c>
      <c r="K319" s="6">
        <f t="shared" si="592"/>
        <v>0</v>
      </c>
      <c r="L319" s="6">
        <f t="shared" si="592"/>
        <v>0</v>
      </c>
      <c r="M319" s="6">
        <f t="shared" si="592"/>
        <v>0</v>
      </c>
      <c r="N319" s="6">
        <f t="shared" si="592"/>
        <v>361241.197744</v>
      </c>
      <c r="O319" s="6">
        <f t="shared" si="592"/>
        <v>0</v>
      </c>
      <c r="P319" s="6">
        <f t="shared" ref="P319" si="593">$C318*P318</f>
        <v>0</v>
      </c>
      <c r="Q319" s="6">
        <f t="shared" ref="Q319" si="594">$C318*Q318</f>
        <v>0</v>
      </c>
      <c r="R319" s="6">
        <f t="shared" ref="R319:AB319" si="595">$C318*R318</f>
        <v>0</v>
      </c>
      <c r="S319" s="6">
        <f t="shared" si="595"/>
        <v>0</v>
      </c>
      <c r="T319" s="6">
        <f t="shared" si="595"/>
        <v>0</v>
      </c>
      <c r="U319" s="6">
        <f t="shared" si="595"/>
        <v>0</v>
      </c>
      <c r="V319" s="6">
        <f t="shared" si="595"/>
        <v>42262.072467999998</v>
      </c>
      <c r="W319" s="6">
        <f t="shared" si="595"/>
        <v>0</v>
      </c>
      <c r="X319" s="6">
        <f t="shared" si="595"/>
        <v>0</v>
      </c>
      <c r="Y319" s="6">
        <f t="shared" si="595"/>
        <v>0</v>
      </c>
      <c r="Z319" s="6">
        <f t="shared" si="595"/>
        <v>0</v>
      </c>
      <c r="AA319" s="6">
        <f t="shared" si="595"/>
        <v>0</v>
      </c>
      <c r="AB319" s="6">
        <f t="shared" si="595"/>
        <v>0</v>
      </c>
      <c r="AC319" s="67"/>
      <c r="AD319" s="55"/>
    </row>
    <row r="320" spans="1:30" s="52" customFormat="1">
      <c r="A320" s="95" t="s">
        <v>179</v>
      </c>
      <c r="B320" s="74">
        <f>3706830.56/2</f>
        <v>1853415.28</v>
      </c>
      <c r="C320" s="201">
        <f t="shared" si="457"/>
        <v>154451.26999999999</v>
      </c>
      <c r="D320" s="38">
        <v>1.6500000000000001E-2</v>
      </c>
      <c r="E320" s="38">
        <v>0.1429</v>
      </c>
      <c r="F320" s="38">
        <v>5.8200000000000002E-2</v>
      </c>
      <c r="G320" s="38">
        <v>7.4899999999999994E-2</v>
      </c>
      <c r="H320" s="38">
        <v>4.0099999999999997E-2</v>
      </c>
      <c r="I320" s="38">
        <v>0.1406</v>
      </c>
      <c r="J320" s="38">
        <v>2.0299999999999999E-2</v>
      </c>
      <c r="K320" s="38">
        <v>3.2099999999999997E-2</v>
      </c>
      <c r="L320" s="38">
        <v>1.5900000000000001E-2</v>
      </c>
      <c r="M320" s="38">
        <v>2.5499999999999998E-2</v>
      </c>
      <c r="N320" s="38">
        <v>0.1389</v>
      </c>
      <c r="O320" s="38">
        <v>2.35E-2</v>
      </c>
      <c r="P320" s="38">
        <v>0</v>
      </c>
      <c r="Q320" s="38">
        <v>3.5900000000000001E-2</v>
      </c>
      <c r="R320" s="38">
        <v>1.8100000000000002E-2</v>
      </c>
      <c r="S320" s="38">
        <v>4.1999999999999997E-3</v>
      </c>
      <c r="T320" s="38">
        <v>5.11E-2</v>
      </c>
      <c r="U320" s="38">
        <v>1.7299999999999999E-2</v>
      </c>
      <c r="V320" s="38">
        <v>3.6799999999999999E-2</v>
      </c>
      <c r="W320" s="38">
        <v>4.4299999999999999E-2</v>
      </c>
      <c r="X320" s="38">
        <v>5.9900000000000002E-2</v>
      </c>
      <c r="Y320" s="38">
        <v>2.3999999999999998E-3</v>
      </c>
      <c r="Z320" s="5">
        <v>0</v>
      </c>
      <c r="AA320" s="5">
        <v>5.9999999999999995E-4</v>
      </c>
      <c r="AB320" s="5">
        <v>0</v>
      </c>
      <c r="AC320" s="67"/>
      <c r="AD320" s="55"/>
    </row>
    <row r="321" spans="1:30" s="52" customFormat="1">
      <c r="A321" s="96"/>
      <c r="B321" s="83"/>
      <c r="C321" s="193"/>
      <c r="D321" s="6">
        <f t="shared" ref="D321" si="596">$C320*D320</f>
        <v>2548.4459550000001</v>
      </c>
      <c r="E321" s="6">
        <f t="shared" ref="E321" si="597">$C320*E320</f>
        <v>22071.086482999999</v>
      </c>
      <c r="F321" s="6">
        <f t="shared" ref="F321:O321" si="598">$C320*F320</f>
        <v>8989.0639140000003</v>
      </c>
      <c r="G321" s="6">
        <f t="shared" si="598"/>
        <v>11568.400122999998</v>
      </c>
      <c r="H321" s="6">
        <f t="shared" si="598"/>
        <v>6193.495926999999</v>
      </c>
      <c r="I321" s="6">
        <f t="shared" si="598"/>
        <v>21715.848561999999</v>
      </c>
      <c r="J321" s="6">
        <f t="shared" si="598"/>
        <v>3135.3607809999994</v>
      </c>
      <c r="K321" s="6">
        <f t="shared" si="598"/>
        <v>4957.8857669999989</v>
      </c>
      <c r="L321" s="6">
        <f t="shared" si="598"/>
        <v>2455.7751929999999</v>
      </c>
      <c r="M321" s="6">
        <f t="shared" si="598"/>
        <v>3938.5073849999994</v>
      </c>
      <c r="N321" s="6">
        <f t="shared" si="598"/>
        <v>21453.281402999997</v>
      </c>
      <c r="O321" s="6">
        <f t="shared" si="598"/>
        <v>3629.6048449999998</v>
      </c>
      <c r="P321" s="6">
        <f t="shared" ref="P321" si="599">$C320*P320</f>
        <v>0</v>
      </c>
      <c r="Q321" s="6">
        <f t="shared" ref="Q321" si="600">$C320*Q320</f>
        <v>5544.8005929999999</v>
      </c>
      <c r="R321" s="6">
        <f t="shared" ref="R321:AB321" si="601">$C320*R320</f>
        <v>2795.5679869999999</v>
      </c>
      <c r="S321" s="6">
        <f t="shared" si="601"/>
        <v>648.69533399999989</v>
      </c>
      <c r="T321" s="6">
        <f t="shared" si="601"/>
        <v>7892.4598969999997</v>
      </c>
      <c r="U321" s="6">
        <f t="shared" si="601"/>
        <v>2672.0069709999998</v>
      </c>
      <c r="V321" s="6">
        <f t="shared" si="601"/>
        <v>5683.8067359999995</v>
      </c>
      <c r="W321" s="6">
        <f t="shared" si="601"/>
        <v>6842.191260999999</v>
      </c>
      <c r="X321" s="6">
        <f t="shared" si="601"/>
        <v>9251.6310730000005</v>
      </c>
      <c r="Y321" s="6">
        <f t="shared" si="601"/>
        <v>370.68304799999993</v>
      </c>
      <c r="Z321" s="6">
        <f t="shared" si="601"/>
        <v>0</v>
      </c>
      <c r="AA321" s="6">
        <f t="shared" si="601"/>
        <v>92.670761999999982</v>
      </c>
      <c r="AB321" s="6">
        <f t="shared" si="601"/>
        <v>0</v>
      </c>
      <c r="AC321" s="67"/>
      <c r="AD321" s="55"/>
    </row>
    <row r="322" spans="1:30" s="52" customFormat="1">
      <c r="A322" s="95" t="s">
        <v>421</v>
      </c>
      <c r="B322" s="74">
        <f>3706830.56/2</f>
        <v>1853415.28</v>
      </c>
      <c r="C322" s="201">
        <f t="shared" si="457"/>
        <v>154451.26999999999</v>
      </c>
      <c r="D322" s="5"/>
      <c r="E322" s="5"/>
      <c r="F322" s="5">
        <v>0.31979999999999997</v>
      </c>
      <c r="G322" s="5"/>
      <c r="H322" s="5">
        <v>0.1086</v>
      </c>
      <c r="I322" s="5"/>
      <c r="J322" s="5"/>
      <c r="K322" s="5"/>
      <c r="L322" s="5"/>
      <c r="M322" s="5"/>
      <c r="N322" s="5">
        <v>0.39860000000000001</v>
      </c>
      <c r="O322" s="5"/>
      <c r="P322" s="5"/>
      <c r="Q322" s="5"/>
      <c r="R322" s="5"/>
      <c r="S322" s="5"/>
      <c r="T322" s="5"/>
      <c r="U322" s="5"/>
      <c r="V322" s="5">
        <v>0.17299999999999999</v>
      </c>
      <c r="W322" s="5"/>
      <c r="X322" s="5"/>
      <c r="Y322" s="5"/>
      <c r="Z322" s="5"/>
      <c r="AA322" s="5"/>
      <c r="AB322" s="5"/>
      <c r="AC322" s="67"/>
      <c r="AD322" s="55"/>
    </row>
    <row r="323" spans="1:30" s="52" customFormat="1">
      <c r="A323" s="96"/>
      <c r="B323" s="73"/>
      <c r="C323" s="193"/>
      <c r="D323" s="6">
        <f t="shared" ref="D323" si="602">$C322*D322</f>
        <v>0</v>
      </c>
      <c r="E323" s="6">
        <f t="shared" ref="E323" si="603">$C322*E322</f>
        <v>0</v>
      </c>
      <c r="F323" s="6">
        <f t="shared" ref="F323:O323" si="604">$C322*F322</f>
        <v>49393.516145999994</v>
      </c>
      <c r="G323" s="6">
        <f t="shared" si="604"/>
        <v>0</v>
      </c>
      <c r="H323" s="6">
        <f t="shared" si="604"/>
        <v>16773.407921999999</v>
      </c>
      <c r="I323" s="6">
        <f t="shared" si="604"/>
        <v>0</v>
      </c>
      <c r="J323" s="6">
        <f t="shared" si="604"/>
        <v>0</v>
      </c>
      <c r="K323" s="6">
        <f t="shared" si="604"/>
        <v>0</v>
      </c>
      <c r="L323" s="6">
        <f t="shared" si="604"/>
        <v>0</v>
      </c>
      <c r="M323" s="6">
        <f t="shared" si="604"/>
        <v>0</v>
      </c>
      <c r="N323" s="6">
        <f t="shared" si="604"/>
        <v>61564.276222</v>
      </c>
      <c r="O323" s="6">
        <f t="shared" si="604"/>
        <v>0</v>
      </c>
      <c r="P323" s="6">
        <f t="shared" ref="P323" si="605">$C322*P322</f>
        <v>0</v>
      </c>
      <c r="Q323" s="6">
        <f t="shared" ref="Q323" si="606">$C322*Q322</f>
        <v>0</v>
      </c>
      <c r="R323" s="6">
        <f t="shared" ref="R323:AB323" si="607">$C322*R322</f>
        <v>0</v>
      </c>
      <c r="S323" s="6">
        <f t="shared" si="607"/>
        <v>0</v>
      </c>
      <c r="T323" s="6">
        <f t="shared" si="607"/>
        <v>0</v>
      </c>
      <c r="U323" s="6">
        <f t="shared" si="607"/>
        <v>0</v>
      </c>
      <c r="V323" s="6">
        <f t="shared" si="607"/>
        <v>26720.069709999996</v>
      </c>
      <c r="W323" s="6">
        <f t="shared" si="607"/>
        <v>0</v>
      </c>
      <c r="X323" s="6">
        <f t="shared" si="607"/>
        <v>0</v>
      </c>
      <c r="Y323" s="6">
        <f t="shared" si="607"/>
        <v>0</v>
      </c>
      <c r="Z323" s="6">
        <f t="shared" si="607"/>
        <v>0</v>
      </c>
      <c r="AA323" s="6">
        <f t="shared" si="607"/>
        <v>0</v>
      </c>
      <c r="AB323" s="6">
        <f t="shared" si="607"/>
        <v>0</v>
      </c>
      <c r="AC323" s="67"/>
      <c r="AD323" s="55"/>
    </row>
    <row r="324" spans="1:30" s="52" customFormat="1">
      <c r="A324" s="98" t="s">
        <v>222</v>
      </c>
      <c r="B324" s="74">
        <v>6573023.2599999998</v>
      </c>
      <c r="C324" s="201">
        <f t="shared" si="457"/>
        <v>547751.93999999994</v>
      </c>
      <c r="D324" s="10"/>
      <c r="E324" s="10"/>
      <c r="F324" s="10">
        <v>0.3705</v>
      </c>
      <c r="G324" s="10"/>
      <c r="H324" s="10"/>
      <c r="I324" s="10"/>
      <c r="J324" s="10"/>
      <c r="K324" s="10"/>
      <c r="L324" s="10"/>
      <c r="M324" s="10"/>
      <c r="N324" s="10">
        <v>0.62949999999999995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67"/>
      <c r="AD324" s="55"/>
    </row>
    <row r="325" spans="1:30" s="52" customFormat="1">
      <c r="A325" s="96"/>
      <c r="B325" s="189"/>
      <c r="C325" s="193"/>
      <c r="D325" s="6">
        <f t="shared" ref="D325" si="608">$C324*D324</f>
        <v>0</v>
      </c>
      <c r="E325" s="6">
        <f t="shared" ref="E325" si="609">$C324*E324</f>
        <v>0</v>
      </c>
      <c r="F325" s="6">
        <f t="shared" ref="F325:AB325" si="610">$C324*F324</f>
        <v>202942.09376999998</v>
      </c>
      <c r="G325" s="6">
        <f t="shared" si="610"/>
        <v>0</v>
      </c>
      <c r="H325" s="6">
        <f t="shared" si="610"/>
        <v>0</v>
      </c>
      <c r="I325" s="6">
        <f t="shared" si="610"/>
        <v>0</v>
      </c>
      <c r="J325" s="6">
        <f t="shared" si="610"/>
        <v>0</v>
      </c>
      <c r="K325" s="6">
        <f t="shared" si="610"/>
        <v>0</v>
      </c>
      <c r="L325" s="6">
        <f t="shared" si="610"/>
        <v>0</v>
      </c>
      <c r="M325" s="6">
        <f t="shared" si="610"/>
        <v>0</v>
      </c>
      <c r="N325" s="6">
        <f t="shared" si="610"/>
        <v>344809.84622999991</v>
      </c>
      <c r="O325" s="6">
        <f t="shared" si="610"/>
        <v>0</v>
      </c>
      <c r="P325" s="6">
        <f t="shared" si="610"/>
        <v>0</v>
      </c>
      <c r="Q325" s="6">
        <f t="shared" si="610"/>
        <v>0</v>
      </c>
      <c r="R325" s="6">
        <f t="shared" si="610"/>
        <v>0</v>
      </c>
      <c r="S325" s="6">
        <f t="shared" si="610"/>
        <v>0</v>
      </c>
      <c r="T325" s="6">
        <f t="shared" si="610"/>
        <v>0</v>
      </c>
      <c r="U325" s="6">
        <f t="shared" si="610"/>
        <v>0</v>
      </c>
      <c r="V325" s="6">
        <f t="shared" si="610"/>
        <v>0</v>
      </c>
      <c r="W325" s="6">
        <f t="shared" si="610"/>
        <v>0</v>
      </c>
      <c r="X325" s="6">
        <f t="shared" si="610"/>
        <v>0</v>
      </c>
      <c r="Y325" s="6">
        <f t="shared" si="610"/>
        <v>0</v>
      </c>
      <c r="Z325" s="6">
        <f t="shared" si="610"/>
        <v>0</v>
      </c>
      <c r="AA325" s="6">
        <f t="shared" si="610"/>
        <v>0</v>
      </c>
      <c r="AB325" s="6">
        <f t="shared" si="610"/>
        <v>0</v>
      </c>
      <c r="AC325" s="67"/>
      <c r="AD325" s="55"/>
    </row>
    <row r="326" spans="1:30" s="52" customFormat="1">
      <c r="A326" s="98" t="s">
        <v>223</v>
      </c>
      <c r="B326" s="74">
        <v>1203962.06</v>
      </c>
      <c r="C326" s="201">
        <f t="shared" si="457"/>
        <v>100330.17</v>
      </c>
      <c r="D326" s="38"/>
      <c r="E326" s="38"/>
      <c r="F326" s="38">
        <v>0.3705</v>
      </c>
      <c r="G326" s="38"/>
      <c r="H326" s="38"/>
      <c r="I326" s="38"/>
      <c r="J326" s="38"/>
      <c r="K326" s="38"/>
      <c r="L326" s="38"/>
      <c r="M326" s="38"/>
      <c r="N326" s="38">
        <v>0.62949999999999995</v>
      </c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5"/>
      <c r="AA326" s="5"/>
      <c r="AB326" s="5"/>
      <c r="AC326" s="67"/>
      <c r="AD326" s="55"/>
    </row>
    <row r="327" spans="1:30" s="52" customFormat="1">
      <c r="A327" s="96"/>
      <c r="B327" s="189"/>
      <c r="C327" s="193"/>
      <c r="D327" s="6">
        <f t="shared" ref="D327" si="611">$C326*D326</f>
        <v>0</v>
      </c>
      <c r="E327" s="6">
        <f t="shared" ref="E327" si="612">$C326*E326</f>
        <v>0</v>
      </c>
      <c r="F327" s="6">
        <f t="shared" ref="F327:AB327" si="613">$C326*F326</f>
        <v>37172.327984999996</v>
      </c>
      <c r="G327" s="6">
        <f t="shared" si="613"/>
        <v>0</v>
      </c>
      <c r="H327" s="6">
        <f t="shared" si="613"/>
        <v>0</v>
      </c>
      <c r="I327" s="6">
        <f t="shared" si="613"/>
        <v>0</v>
      </c>
      <c r="J327" s="6">
        <f t="shared" si="613"/>
        <v>0</v>
      </c>
      <c r="K327" s="6">
        <f t="shared" si="613"/>
        <v>0</v>
      </c>
      <c r="L327" s="6">
        <f t="shared" si="613"/>
        <v>0</v>
      </c>
      <c r="M327" s="6">
        <f t="shared" si="613"/>
        <v>0</v>
      </c>
      <c r="N327" s="6">
        <f t="shared" si="613"/>
        <v>63157.842014999995</v>
      </c>
      <c r="O327" s="6">
        <f t="shared" si="613"/>
        <v>0</v>
      </c>
      <c r="P327" s="6">
        <f t="shared" si="613"/>
        <v>0</v>
      </c>
      <c r="Q327" s="6">
        <f t="shared" si="613"/>
        <v>0</v>
      </c>
      <c r="R327" s="6">
        <f t="shared" si="613"/>
        <v>0</v>
      </c>
      <c r="S327" s="6">
        <f t="shared" si="613"/>
        <v>0</v>
      </c>
      <c r="T327" s="6">
        <f t="shared" si="613"/>
        <v>0</v>
      </c>
      <c r="U327" s="6">
        <f t="shared" si="613"/>
        <v>0</v>
      </c>
      <c r="V327" s="6">
        <f t="shared" si="613"/>
        <v>0</v>
      </c>
      <c r="W327" s="6">
        <f t="shared" si="613"/>
        <v>0</v>
      </c>
      <c r="X327" s="6">
        <f t="shared" si="613"/>
        <v>0</v>
      </c>
      <c r="Y327" s="6">
        <f t="shared" si="613"/>
        <v>0</v>
      </c>
      <c r="Z327" s="6">
        <f t="shared" si="613"/>
        <v>0</v>
      </c>
      <c r="AA327" s="6">
        <f t="shared" si="613"/>
        <v>0</v>
      </c>
      <c r="AB327" s="6">
        <f t="shared" si="613"/>
        <v>0</v>
      </c>
      <c r="AC327" s="67"/>
      <c r="AD327" s="55"/>
    </row>
    <row r="328" spans="1:30" s="52" customFormat="1">
      <c r="A328" s="98" t="s">
        <v>224</v>
      </c>
      <c r="B328" s="74">
        <v>4419829.17</v>
      </c>
      <c r="C328" s="201">
        <f t="shared" si="457"/>
        <v>368319.1</v>
      </c>
      <c r="D328" s="10"/>
      <c r="E328" s="10">
        <v>1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67"/>
      <c r="AD328" s="55"/>
    </row>
    <row r="329" spans="1:30" s="52" customFormat="1">
      <c r="A329" s="96"/>
      <c r="B329" s="189"/>
      <c r="C329" s="193"/>
      <c r="D329" s="6">
        <f t="shared" ref="D329" si="614">$C328*D328</f>
        <v>0</v>
      </c>
      <c r="E329" s="6">
        <f t="shared" ref="E329" si="615">$C328*E328</f>
        <v>368319.1</v>
      </c>
      <c r="F329" s="6">
        <f t="shared" ref="F329:AB329" si="616">$C328*F328</f>
        <v>0</v>
      </c>
      <c r="G329" s="6">
        <f t="shared" si="616"/>
        <v>0</v>
      </c>
      <c r="H329" s="6">
        <f t="shared" si="616"/>
        <v>0</v>
      </c>
      <c r="I329" s="6">
        <f t="shared" si="616"/>
        <v>0</v>
      </c>
      <c r="J329" s="6">
        <f t="shared" si="616"/>
        <v>0</v>
      </c>
      <c r="K329" s="6">
        <f t="shared" si="616"/>
        <v>0</v>
      </c>
      <c r="L329" s="6">
        <f t="shared" si="616"/>
        <v>0</v>
      </c>
      <c r="M329" s="6">
        <f t="shared" si="616"/>
        <v>0</v>
      </c>
      <c r="N329" s="6">
        <f t="shared" si="616"/>
        <v>0</v>
      </c>
      <c r="O329" s="6">
        <f t="shared" si="616"/>
        <v>0</v>
      </c>
      <c r="P329" s="6">
        <f t="shared" si="616"/>
        <v>0</v>
      </c>
      <c r="Q329" s="6">
        <f t="shared" si="616"/>
        <v>0</v>
      </c>
      <c r="R329" s="6">
        <f t="shared" si="616"/>
        <v>0</v>
      </c>
      <c r="S329" s="6">
        <f t="shared" si="616"/>
        <v>0</v>
      </c>
      <c r="T329" s="6">
        <f t="shared" si="616"/>
        <v>0</v>
      </c>
      <c r="U329" s="6">
        <f t="shared" si="616"/>
        <v>0</v>
      </c>
      <c r="V329" s="6">
        <f t="shared" si="616"/>
        <v>0</v>
      </c>
      <c r="W329" s="6">
        <f t="shared" si="616"/>
        <v>0</v>
      </c>
      <c r="X329" s="6">
        <f t="shared" si="616"/>
        <v>0</v>
      </c>
      <c r="Y329" s="6">
        <f t="shared" si="616"/>
        <v>0</v>
      </c>
      <c r="Z329" s="6">
        <f t="shared" si="616"/>
        <v>0</v>
      </c>
      <c r="AA329" s="6">
        <f t="shared" si="616"/>
        <v>0</v>
      </c>
      <c r="AB329" s="6">
        <f t="shared" si="616"/>
        <v>0</v>
      </c>
      <c r="AC329" s="67"/>
      <c r="AD329" s="55"/>
    </row>
    <row r="330" spans="1:30" s="52" customFormat="1">
      <c r="A330" s="95" t="s">
        <v>225</v>
      </c>
      <c r="B330" s="74">
        <f>1031308.93/2</f>
        <v>515654.46500000003</v>
      </c>
      <c r="C330" s="201">
        <f t="shared" si="457"/>
        <v>42971.21</v>
      </c>
      <c r="D330" s="38">
        <v>1.6500000000000001E-2</v>
      </c>
      <c r="E330" s="38">
        <v>0.1429</v>
      </c>
      <c r="F330" s="38">
        <v>5.8200000000000002E-2</v>
      </c>
      <c r="G330" s="38">
        <v>7.4899999999999994E-2</v>
      </c>
      <c r="H330" s="38">
        <v>4.0099999999999997E-2</v>
      </c>
      <c r="I330" s="38">
        <v>0.1406</v>
      </c>
      <c r="J330" s="38">
        <v>2.0299999999999999E-2</v>
      </c>
      <c r="K330" s="38">
        <v>3.2099999999999997E-2</v>
      </c>
      <c r="L330" s="38">
        <v>1.5900000000000001E-2</v>
      </c>
      <c r="M330" s="38">
        <v>2.5499999999999998E-2</v>
      </c>
      <c r="N330" s="38">
        <v>0.1389</v>
      </c>
      <c r="O330" s="38">
        <v>2.35E-2</v>
      </c>
      <c r="P330" s="38">
        <v>0</v>
      </c>
      <c r="Q330" s="38">
        <v>3.5900000000000001E-2</v>
      </c>
      <c r="R330" s="38">
        <v>1.8100000000000002E-2</v>
      </c>
      <c r="S330" s="38">
        <v>4.1999999999999997E-3</v>
      </c>
      <c r="T330" s="38">
        <v>5.11E-2</v>
      </c>
      <c r="U330" s="38">
        <v>1.7299999999999999E-2</v>
      </c>
      <c r="V330" s="38">
        <v>3.6799999999999999E-2</v>
      </c>
      <c r="W330" s="38">
        <v>4.4299999999999999E-2</v>
      </c>
      <c r="X330" s="38">
        <v>5.9900000000000002E-2</v>
      </c>
      <c r="Y330" s="38">
        <v>2.3999999999999998E-3</v>
      </c>
      <c r="Z330" s="5">
        <v>0</v>
      </c>
      <c r="AA330" s="5">
        <v>5.9999999999999995E-4</v>
      </c>
      <c r="AB330" s="5">
        <v>0</v>
      </c>
      <c r="AC330" s="67"/>
      <c r="AD330" s="55"/>
    </row>
    <row r="331" spans="1:30" s="52" customFormat="1">
      <c r="A331" s="96"/>
      <c r="B331" s="83"/>
      <c r="C331" s="193"/>
      <c r="D331" s="6">
        <f t="shared" ref="D331" si="617">$C330*D330</f>
        <v>709.02496500000007</v>
      </c>
      <c r="E331" s="6">
        <f t="shared" ref="E331" si="618">$C330*E330</f>
        <v>6140.5859089999994</v>
      </c>
      <c r="F331" s="6">
        <f t="shared" ref="F331:AB331" si="619">$C330*F330</f>
        <v>2500.924422</v>
      </c>
      <c r="G331" s="6">
        <f t="shared" si="619"/>
        <v>3218.5436289999998</v>
      </c>
      <c r="H331" s="6">
        <f t="shared" si="619"/>
        <v>1723.1455209999999</v>
      </c>
      <c r="I331" s="6">
        <f t="shared" si="619"/>
        <v>6041.7521260000003</v>
      </c>
      <c r="J331" s="6">
        <f t="shared" si="619"/>
        <v>872.31556299999988</v>
      </c>
      <c r="K331" s="6">
        <f t="shared" si="619"/>
        <v>1379.3758409999998</v>
      </c>
      <c r="L331" s="6">
        <f t="shared" si="619"/>
        <v>683.24223900000004</v>
      </c>
      <c r="M331" s="6">
        <f t="shared" si="619"/>
        <v>1095.7658549999999</v>
      </c>
      <c r="N331" s="6">
        <f t="shared" si="619"/>
        <v>5968.7010689999997</v>
      </c>
      <c r="O331" s="6">
        <f t="shared" si="619"/>
        <v>1009.823435</v>
      </c>
      <c r="P331" s="6">
        <f t="shared" si="619"/>
        <v>0</v>
      </c>
      <c r="Q331" s="6">
        <f t="shared" si="619"/>
        <v>1542.6664390000001</v>
      </c>
      <c r="R331" s="6">
        <f t="shared" si="619"/>
        <v>777.77890100000002</v>
      </c>
      <c r="S331" s="6">
        <f t="shared" si="619"/>
        <v>180.47908199999998</v>
      </c>
      <c r="T331" s="6">
        <f t="shared" si="619"/>
        <v>2195.8288309999998</v>
      </c>
      <c r="U331" s="6">
        <f t="shared" si="619"/>
        <v>743.40193299999999</v>
      </c>
      <c r="V331" s="6">
        <f t="shared" si="619"/>
        <v>1581.3405279999999</v>
      </c>
      <c r="W331" s="6">
        <f t="shared" si="619"/>
        <v>1903.624603</v>
      </c>
      <c r="X331" s="6">
        <f t="shared" si="619"/>
        <v>2573.9754790000002</v>
      </c>
      <c r="Y331" s="6">
        <f t="shared" si="619"/>
        <v>103.13090399999999</v>
      </c>
      <c r="Z331" s="6">
        <f t="shared" si="619"/>
        <v>0</v>
      </c>
      <c r="AA331" s="6">
        <f t="shared" si="619"/>
        <v>25.782725999999997</v>
      </c>
      <c r="AB331" s="6">
        <f t="shared" si="619"/>
        <v>0</v>
      </c>
      <c r="AC331" s="67"/>
      <c r="AD331" s="55"/>
    </row>
    <row r="332" spans="1:30" s="52" customFormat="1">
      <c r="A332" s="95" t="s">
        <v>422</v>
      </c>
      <c r="B332" s="74">
        <f>1031308.93/2</f>
        <v>515654.46500000003</v>
      </c>
      <c r="C332" s="201">
        <f t="shared" si="457"/>
        <v>42971.21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67"/>
      <c r="AD332" s="55"/>
    </row>
    <row r="333" spans="1:30" s="52" customFormat="1">
      <c r="A333" s="96"/>
      <c r="B333" s="73"/>
      <c r="C333" s="193"/>
      <c r="D333" s="6">
        <f t="shared" ref="D333" si="620">$C332*D332</f>
        <v>0</v>
      </c>
      <c r="E333" s="6">
        <f t="shared" ref="E333" si="621">$C332*E332</f>
        <v>0</v>
      </c>
      <c r="F333" s="6">
        <f t="shared" ref="F333:O333" si="622">$C332*F332</f>
        <v>0</v>
      </c>
      <c r="G333" s="6">
        <f t="shared" si="622"/>
        <v>0</v>
      </c>
      <c r="H333" s="6">
        <f t="shared" si="622"/>
        <v>0</v>
      </c>
      <c r="I333" s="6">
        <f t="shared" si="622"/>
        <v>0</v>
      </c>
      <c r="J333" s="6">
        <f t="shared" si="622"/>
        <v>0</v>
      </c>
      <c r="K333" s="6">
        <f t="shared" si="622"/>
        <v>0</v>
      </c>
      <c r="L333" s="6">
        <f t="shared" si="622"/>
        <v>0</v>
      </c>
      <c r="M333" s="6">
        <f t="shared" si="622"/>
        <v>0</v>
      </c>
      <c r="N333" s="6">
        <f t="shared" si="622"/>
        <v>42971.21</v>
      </c>
      <c r="O333" s="6">
        <f t="shared" si="622"/>
        <v>0</v>
      </c>
      <c r="P333" s="6">
        <f t="shared" ref="P333" si="623">$C332*P332</f>
        <v>0</v>
      </c>
      <c r="Q333" s="6">
        <f t="shared" ref="Q333" si="624">$C332*Q332</f>
        <v>0</v>
      </c>
      <c r="R333" s="6">
        <f t="shared" ref="R333:AB333" si="625">$C332*R332</f>
        <v>0</v>
      </c>
      <c r="S333" s="6">
        <f t="shared" si="625"/>
        <v>0</v>
      </c>
      <c r="T333" s="6">
        <f t="shared" si="625"/>
        <v>0</v>
      </c>
      <c r="U333" s="6">
        <f t="shared" si="625"/>
        <v>0</v>
      </c>
      <c r="V333" s="6">
        <f t="shared" si="625"/>
        <v>0</v>
      </c>
      <c r="W333" s="6">
        <f t="shared" si="625"/>
        <v>0</v>
      </c>
      <c r="X333" s="6">
        <f t="shared" si="625"/>
        <v>0</v>
      </c>
      <c r="Y333" s="6">
        <f t="shared" si="625"/>
        <v>0</v>
      </c>
      <c r="Z333" s="6">
        <f t="shared" si="625"/>
        <v>0</v>
      </c>
      <c r="AA333" s="6">
        <f t="shared" si="625"/>
        <v>0</v>
      </c>
      <c r="AB333" s="6">
        <f t="shared" si="625"/>
        <v>0</v>
      </c>
      <c r="AC333" s="67"/>
      <c r="AD333" s="55"/>
    </row>
    <row r="334" spans="1:30" s="52" customFormat="1">
      <c r="A334" s="95" t="s">
        <v>226</v>
      </c>
      <c r="B334" s="74">
        <f>13099512.41/2</f>
        <v>6549756.2050000001</v>
      </c>
      <c r="C334" s="201">
        <f t="shared" ref="C334:C396" si="626">ROUND(B334/12,2)</f>
        <v>545813.02</v>
      </c>
      <c r="D334" s="38">
        <v>1.6500000000000001E-2</v>
      </c>
      <c r="E334" s="38">
        <v>0.1429</v>
      </c>
      <c r="F334" s="38">
        <v>5.8200000000000002E-2</v>
      </c>
      <c r="G334" s="38">
        <v>7.4899999999999994E-2</v>
      </c>
      <c r="H334" s="38">
        <v>4.0099999999999997E-2</v>
      </c>
      <c r="I334" s="38">
        <v>0.1406</v>
      </c>
      <c r="J334" s="38">
        <v>2.0299999999999999E-2</v>
      </c>
      <c r="K334" s="38">
        <v>3.2099999999999997E-2</v>
      </c>
      <c r="L334" s="38">
        <v>1.5900000000000001E-2</v>
      </c>
      <c r="M334" s="38">
        <v>2.5499999999999998E-2</v>
      </c>
      <c r="N334" s="38">
        <v>0.1389</v>
      </c>
      <c r="O334" s="38">
        <v>2.35E-2</v>
      </c>
      <c r="P334" s="38">
        <v>0</v>
      </c>
      <c r="Q334" s="38">
        <v>3.5900000000000001E-2</v>
      </c>
      <c r="R334" s="38">
        <v>1.8100000000000002E-2</v>
      </c>
      <c r="S334" s="38">
        <v>4.1999999999999997E-3</v>
      </c>
      <c r="T334" s="38">
        <v>5.11E-2</v>
      </c>
      <c r="U334" s="38">
        <v>1.7299999999999999E-2</v>
      </c>
      <c r="V334" s="38">
        <v>3.6799999999999999E-2</v>
      </c>
      <c r="W334" s="38">
        <v>4.4299999999999999E-2</v>
      </c>
      <c r="X334" s="38">
        <v>5.9900000000000002E-2</v>
      </c>
      <c r="Y334" s="38">
        <v>2.3999999999999998E-3</v>
      </c>
      <c r="Z334" s="5">
        <v>0</v>
      </c>
      <c r="AA334" s="5">
        <v>5.9999999999999995E-4</v>
      </c>
      <c r="AB334" s="5">
        <v>0</v>
      </c>
      <c r="AC334" s="67"/>
      <c r="AD334" s="55"/>
    </row>
    <row r="335" spans="1:30" s="52" customFormat="1">
      <c r="A335" s="96"/>
      <c r="B335" s="83"/>
      <c r="C335" s="193"/>
      <c r="D335" s="6">
        <f t="shared" ref="D335" si="627">$C334*D334</f>
        <v>9005.9148300000015</v>
      </c>
      <c r="E335" s="6">
        <f t="shared" ref="E335" si="628">$C334*E334</f>
        <v>77996.680558000007</v>
      </c>
      <c r="F335" s="6">
        <f t="shared" ref="F335:AB335" si="629">$C334*F334</f>
        <v>31766.317764000003</v>
      </c>
      <c r="G335" s="6">
        <f t="shared" si="629"/>
        <v>40881.395197999998</v>
      </c>
      <c r="H335" s="6">
        <f t="shared" si="629"/>
        <v>21887.102102000001</v>
      </c>
      <c r="I335" s="6">
        <f t="shared" si="629"/>
        <v>76741.310612000001</v>
      </c>
      <c r="J335" s="6">
        <f t="shared" si="629"/>
        <v>11080.004305999999</v>
      </c>
      <c r="K335" s="6">
        <f t="shared" si="629"/>
        <v>17520.597942</v>
      </c>
      <c r="L335" s="6">
        <f t="shared" si="629"/>
        <v>8678.4270180000003</v>
      </c>
      <c r="M335" s="6">
        <f t="shared" si="629"/>
        <v>13918.23201</v>
      </c>
      <c r="N335" s="6">
        <f t="shared" si="629"/>
        <v>75813.428478000002</v>
      </c>
      <c r="O335" s="6">
        <f t="shared" si="629"/>
        <v>12826.605970000001</v>
      </c>
      <c r="P335" s="6">
        <f t="shared" si="629"/>
        <v>0</v>
      </c>
      <c r="Q335" s="6">
        <f t="shared" si="629"/>
        <v>19594.687418000001</v>
      </c>
      <c r="R335" s="6">
        <f t="shared" si="629"/>
        <v>9879.2156620000005</v>
      </c>
      <c r="S335" s="6">
        <f t="shared" si="629"/>
        <v>2292.4146839999999</v>
      </c>
      <c r="T335" s="6">
        <f t="shared" si="629"/>
        <v>27891.045322000002</v>
      </c>
      <c r="U335" s="6">
        <f t="shared" si="629"/>
        <v>9442.5652460000001</v>
      </c>
      <c r="V335" s="6">
        <f t="shared" si="629"/>
        <v>20085.919136</v>
      </c>
      <c r="W335" s="6">
        <f t="shared" si="629"/>
        <v>24179.516786</v>
      </c>
      <c r="X335" s="6">
        <f t="shared" si="629"/>
        <v>32694.199898000003</v>
      </c>
      <c r="Y335" s="6">
        <f t="shared" si="629"/>
        <v>1309.9512479999999</v>
      </c>
      <c r="Z335" s="6">
        <f t="shared" si="629"/>
        <v>0</v>
      </c>
      <c r="AA335" s="6">
        <f t="shared" si="629"/>
        <v>327.48781199999996</v>
      </c>
      <c r="AB335" s="6">
        <f t="shared" si="629"/>
        <v>0</v>
      </c>
      <c r="AC335" s="67"/>
      <c r="AD335" s="55"/>
    </row>
    <row r="336" spans="1:30" s="52" customFormat="1">
      <c r="A336" s="95" t="s">
        <v>423</v>
      </c>
      <c r="B336" s="74">
        <f>13099512.41/2</f>
        <v>6549756.2050000001</v>
      </c>
      <c r="C336" s="201">
        <f t="shared" si="626"/>
        <v>545813.02</v>
      </c>
      <c r="D336" s="5"/>
      <c r="E336" s="5"/>
      <c r="F336" s="5"/>
      <c r="G336" s="5"/>
      <c r="H336" s="5">
        <v>0</v>
      </c>
      <c r="I336" s="5"/>
      <c r="J336" s="5"/>
      <c r="K336" s="5">
        <v>2.9999999999999997E-4</v>
      </c>
      <c r="L336" s="5"/>
      <c r="M336" s="5"/>
      <c r="N336" s="5">
        <v>0.90539999999999998</v>
      </c>
      <c r="O336" s="5">
        <v>2.0000000000000001E-4</v>
      </c>
      <c r="P336" s="5"/>
      <c r="Q336" s="5"/>
      <c r="R336" s="5"/>
      <c r="S336" s="5"/>
      <c r="T336" s="5"/>
      <c r="U336" s="5"/>
      <c r="V336" s="5">
        <v>9.4100000000000003E-2</v>
      </c>
      <c r="W336" s="5"/>
      <c r="X336" s="5"/>
      <c r="Y336" s="5"/>
      <c r="Z336" s="5"/>
      <c r="AA336" s="5"/>
      <c r="AB336" s="5"/>
      <c r="AC336" s="67"/>
      <c r="AD336" s="55"/>
    </row>
    <row r="337" spans="1:30" s="52" customFormat="1">
      <c r="A337" s="96"/>
      <c r="B337" s="73"/>
      <c r="C337" s="193"/>
      <c r="D337" s="6">
        <f t="shared" ref="D337" si="630">$C336*D336</f>
        <v>0</v>
      </c>
      <c r="E337" s="6">
        <f t="shared" ref="E337" si="631">$C336*E336</f>
        <v>0</v>
      </c>
      <c r="F337" s="6">
        <f t="shared" ref="F337:O337" si="632">$C336*F336</f>
        <v>0</v>
      </c>
      <c r="G337" s="6">
        <f t="shared" si="632"/>
        <v>0</v>
      </c>
      <c r="H337" s="6">
        <f t="shared" si="632"/>
        <v>0</v>
      </c>
      <c r="I337" s="6">
        <f t="shared" si="632"/>
        <v>0</v>
      </c>
      <c r="J337" s="6">
        <f t="shared" si="632"/>
        <v>0</v>
      </c>
      <c r="K337" s="6">
        <f t="shared" si="632"/>
        <v>163.74390599999998</v>
      </c>
      <c r="L337" s="6">
        <f t="shared" si="632"/>
        <v>0</v>
      </c>
      <c r="M337" s="6">
        <f t="shared" si="632"/>
        <v>0</v>
      </c>
      <c r="N337" s="6">
        <f t="shared" si="632"/>
        <v>494179.10830800002</v>
      </c>
      <c r="O337" s="6">
        <f t="shared" si="632"/>
        <v>109.16260400000002</v>
      </c>
      <c r="P337" s="6">
        <f t="shared" ref="P337" si="633">$C336*P336</f>
        <v>0</v>
      </c>
      <c r="Q337" s="6">
        <f t="shared" ref="Q337" si="634">$C336*Q336</f>
        <v>0</v>
      </c>
      <c r="R337" s="6">
        <f t="shared" ref="R337:AB337" si="635">$C336*R336</f>
        <v>0</v>
      </c>
      <c r="S337" s="6">
        <f t="shared" si="635"/>
        <v>0</v>
      </c>
      <c r="T337" s="6">
        <f t="shared" si="635"/>
        <v>0</v>
      </c>
      <c r="U337" s="6">
        <f t="shared" si="635"/>
        <v>0</v>
      </c>
      <c r="V337" s="6">
        <f t="shared" si="635"/>
        <v>51361.005182000001</v>
      </c>
      <c r="W337" s="6">
        <f t="shared" si="635"/>
        <v>0</v>
      </c>
      <c r="X337" s="6">
        <f t="shared" si="635"/>
        <v>0</v>
      </c>
      <c r="Y337" s="6">
        <f t="shared" si="635"/>
        <v>0</v>
      </c>
      <c r="Z337" s="6">
        <f t="shared" si="635"/>
        <v>0</v>
      </c>
      <c r="AA337" s="6">
        <f t="shared" si="635"/>
        <v>0</v>
      </c>
      <c r="AB337" s="6">
        <f t="shared" si="635"/>
        <v>0</v>
      </c>
      <c r="AC337" s="67"/>
      <c r="AD337" s="55"/>
    </row>
    <row r="338" spans="1:30" s="52" customFormat="1">
      <c r="A338" s="95" t="s">
        <v>227</v>
      </c>
      <c r="B338" s="74">
        <f>188516.15/2</f>
        <v>94258.074999999997</v>
      </c>
      <c r="C338" s="201">
        <f t="shared" si="626"/>
        <v>7854.84</v>
      </c>
      <c r="D338" s="38">
        <v>1.6500000000000001E-2</v>
      </c>
      <c r="E338" s="38">
        <v>0.1429</v>
      </c>
      <c r="F338" s="38">
        <v>5.8200000000000002E-2</v>
      </c>
      <c r="G338" s="38">
        <v>7.4899999999999994E-2</v>
      </c>
      <c r="H338" s="38">
        <v>4.0099999999999997E-2</v>
      </c>
      <c r="I338" s="38">
        <v>0.1406</v>
      </c>
      <c r="J338" s="38">
        <v>2.0299999999999999E-2</v>
      </c>
      <c r="K338" s="38">
        <v>3.2099999999999997E-2</v>
      </c>
      <c r="L338" s="38">
        <v>1.5900000000000001E-2</v>
      </c>
      <c r="M338" s="38">
        <v>2.5499999999999998E-2</v>
      </c>
      <c r="N338" s="38">
        <v>0.1389</v>
      </c>
      <c r="O338" s="38">
        <v>2.35E-2</v>
      </c>
      <c r="P338" s="38">
        <v>0</v>
      </c>
      <c r="Q338" s="38">
        <v>3.5900000000000001E-2</v>
      </c>
      <c r="R338" s="38">
        <v>1.8100000000000002E-2</v>
      </c>
      <c r="S338" s="38">
        <v>4.1999999999999997E-3</v>
      </c>
      <c r="T338" s="38">
        <v>5.11E-2</v>
      </c>
      <c r="U338" s="38">
        <v>1.7299999999999999E-2</v>
      </c>
      <c r="V338" s="38">
        <v>3.6799999999999999E-2</v>
      </c>
      <c r="W338" s="38">
        <v>4.4299999999999999E-2</v>
      </c>
      <c r="X338" s="38">
        <v>5.9900000000000002E-2</v>
      </c>
      <c r="Y338" s="38">
        <v>2.3999999999999998E-3</v>
      </c>
      <c r="Z338" s="5">
        <v>0</v>
      </c>
      <c r="AA338" s="5">
        <v>5.9999999999999995E-4</v>
      </c>
      <c r="AB338" s="5">
        <v>0</v>
      </c>
      <c r="AC338" s="67"/>
      <c r="AD338" s="55"/>
    </row>
    <row r="339" spans="1:30" s="52" customFormat="1">
      <c r="A339" s="96"/>
      <c r="B339" s="83"/>
      <c r="C339" s="193"/>
      <c r="D339" s="6">
        <f t="shared" ref="D339" si="636">$C338*D338</f>
        <v>129.60486</v>
      </c>
      <c r="E339" s="6">
        <f t="shared" ref="E339" si="637">$C338*E338</f>
        <v>1122.4566360000001</v>
      </c>
      <c r="F339" s="6">
        <f t="shared" ref="F339:AB339" si="638">$C338*F338</f>
        <v>457.15168800000004</v>
      </c>
      <c r="G339" s="6">
        <f t="shared" si="638"/>
        <v>588.32751599999995</v>
      </c>
      <c r="H339" s="6">
        <f t="shared" si="638"/>
        <v>314.979084</v>
      </c>
      <c r="I339" s="6">
        <f t="shared" si="638"/>
        <v>1104.390504</v>
      </c>
      <c r="J339" s="6">
        <f t="shared" si="638"/>
        <v>159.45325199999999</v>
      </c>
      <c r="K339" s="6">
        <f t="shared" si="638"/>
        <v>252.14036399999998</v>
      </c>
      <c r="L339" s="6">
        <f t="shared" si="638"/>
        <v>124.89195600000001</v>
      </c>
      <c r="M339" s="6">
        <f t="shared" si="638"/>
        <v>200.29841999999999</v>
      </c>
      <c r="N339" s="6">
        <f t="shared" si="638"/>
        <v>1091.037276</v>
      </c>
      <c r="O339" s="6">
        <f t="shared" si="638"/>
        <v>184.58874</v>
      </c>
      <c r="P339" s="6">
        <f t="shared" si="638"/>
        <v>0</v>
      </c>
      <c r="Q339" s="6">
        <f t="shared" si="638"/>
        <v>281.98875600000002</v>
      </c>
      <c r="R339" s="6">
        <f t="shared" si="638"/>
        <v>142.17260400000001</v>
      </c>
      <c r="S339" s="6">
        <f t="shared" si="638"/>
        <v>32.990327999999998</v>
      </c>
      <c r="T339" s="6">
        <f t="shared" si="638"/>
        <v>401.38232399999998</v>
      </c>
      <c r="U339" s="6">
        <f t="shared" si="638"/>
        <v>135.888732</v>
      </c>
      <c r="V339" s="6">
        <f t="shared" si="638"/>
        <v>289.05811199999999</v>
      </c>
      <c r="W339" s="6">
        <f t="shared" si="638"/>
        <v>347.96941199999998</v>
      </c>
      <c r="X339" s="6">
        <f t="shared" si="638"/>
        <v>470.50491600000004</v>
      </c>
      <c r="Y339" s="6">
        <f t="shared" si="638"/>
        <v>18.851616</v>
      </c>
      <c r="Z339" s="6">
        <f t="shared" si="638"/>
        <v>0</v>
      </c>
      <c r="AA339" s="6">
        <f t="shared" si="638"/>
        <v>4.712904</v>
      </c>
      <c r="AB339" s="6">
        <f t="shared" si="638"/>
        <v>0</v>
      </c>
      <c r="AC339" s="67"/>
      <c r="AD339" s="55"/>
    </row>
    <row r="340" spans="1:30" s="52" customFormat="1">
      <c r="A340" s="95" t="s">
        <v>424</v>
      </c>
      <c r="B340" s="74">
        <f>188516.15/2</f>
        <v>94258.074999999997</v>
      </c>
      <c r="C340" s="201">
        <f t="shared" si="626"/>
        <v>7854.84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>
        <v>1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67"/>
      <c r="AD340" s="55"/>
    </row>
    <row r="341" spans="1:30" s="52" customFormat="1">
      <c r="A341" s="96"/>
      <c r="B341" s="73"/>
      <c r="C341" s="193"/>
      <c r="D341" s="6">
        <f t="shared" ref="D341" si="639">$C340*D340</f>
        <v>0</v>
      </c>
      <c r="E341" s="6">
        <f t="shared" ref="E341" si="640">$C340*E340</f>
        <v>0</v>
      </c>
      <c r="F341" s="6">
        <f t="shared" ref="F341:O341" si="641">$C340*F340</f>
        <v>0</v>
      </c>
      <c r="G341" s="6">
        <f t="shared" si="641"/>
        <v>0</v>
      </c>
      <c r="H341" s="6">
        <f t="shared" si="641"/>
        <v>0</v>
      </c>
      <c r="I341" s="6">
        <f t="shared" si="641"/>
        <v>0</v>
      </c>
      <c r="J341" s="6">
        <f t="shared" si="641"/>
        <v>0</v>
      </c>
      <c r="K341" s="6">
        <f t="shared" si="641"/>
        <v>0</v>
      </c>
      <c r="L341" s="6">
        <f t="shared" si="641"/>
        <v>0</v>
      </c>
      <c r="M341" s="6">
        <f t="shared" si="641"/>
        <v>0</v>
      </c>
      <c r="N341" s="6">
        <f t="shared" si="641"/>
        <v>7854.84</v>
      </c>
      <c r="O341" s="6">
        <f t="shared" si="641"/>
        <v>0</v>
      </c>
      <c r="P341" s="6">
        <f t="shared" ref="P341" si="642">$C340*P340</f>
        <v>0</v>
      </c>
      <c r="Q341" s="6">
        <f t="shared" ref="Q341" si="643">$C340*Q340</f>
        <v>0</v>
      </c>
      <c r="R341" s="6">
        <f t="shared" ref="R341:AB341" si="644">$C340*R340</f>
        <v>0</v>
      </c>
      <c r="S341" s="6">
        <f t="shared" si="644"/>
        <v>0</v>
      </c>
      <c r="T341" s="6">
        <f t="shared" si="644"/>
        <v>0</v>
      </c>
      <c r="U341" s="6">
        <f t="shared" si="644"/>
        <v>0</v>
      </c>
      <c r="V341" s="6">
        <f t="shared" si="644"/>
        <v>0</v>
      </c>
      <c r="W341" s="6">
        <f t="shared" si="644"/>
        <v>0</v>
      </c>
      <c r="X341" s="6">
        <f t="shared" si="644"/>
        <v>0</v>
      </c>
      <c r="Y341" s="6">
        <f t="shared" si="644"/>
        <v>0</v>
      </c>
      <c r="Z341" s="6">
        <f t="shared" si="644"/>
        <v>0</v>
      </c>
      <c r="AA341" s="6">
        <f t="shared" si="644"/>
        <v>0</v>
      </c>
      <c r="AB341" s="6">
        <f t="shared" si="644"/>
        <v>0</v>
      </c>
      <c r="AC341" s="67"/>
      <c r="AD341" s="55"/>
    </row>
    <row r="342" spans="1:30" s="52" customFormat="1">
      <c r="A342" s="98" t="s">
        <v>228</v>
      </c>
      <c r="B342" s="74">
        <v>401396.12</v>
      </c>
      <c r="C342" s="201">
        <f t="shared" si="626"/>
        <v>33449.68</v>
      </c>
      <c r="D342" s="38">
        <v>6.6E-3</v>
      </c>
      <c r="E342" s="38"/>
      <c r="F342" s="38">
        <v>3.5900000000000001E-2</v>
      </c>
      <c r="G342" s="38"/>
      <c r="H342" s="38"/>
      <c r="I342" s="38"/>
      <c r="J342" s="38"/>
      <c r="K342" s="38"/>
      <c r="L342" s="38"/>
      <c r="M342" s="38">
        <v>9.1000000000000004E-3</v>
      </c>
      <c r="N342" s="38">
        <v>0.9294</v>
      </c>
      <c r="O342" s="38"/>
      <c r="P342" s="38"/>
      <c r="Q342" s="38"/>
      <c r="R342" s="38"/>
      <c r="S342" s="38"/>
      <c r="T342" s="38">
        <v>1.9E-2</v>
      </c>
      <c r="U342" s="38"/>
      <c r="V342" s="38"/>
      <c r="W342" s="38"/>
      <c r="X342" s="38"/>
      <c r="Y342" s="38"/>
      <c r="Z342" s="5"/>
      <c r="AA342" s="5"/>
      <c r="AB342" s="5"/>
      <c r="AC342" s="67"/>
      <c r="AD342" s="55"/>
    </row>
    <row r="343" spans="1:30" s="52" customFormat="1">
      <c r="A343" s="96"/>
      <c r="B343" s="189"/>
      <c r="C343" s="193"/>
      <c r="D343" s="6">
        <f t="shared" ref="D343" si="645">$C342*D342</f>
        <v>220.767888</v>
      </c>
      <c r="E343" s="6">
        <f t="shared" ref="E343" si="646">$C342*E342</f>
        <v>0</v>
      </c>
      <c r="F343" s="6">
        <f t="shared" ref="F343:AB343" si="647">$C342*F342</f>
        <v>1200.8435120000001</v>
      </c>
      <c r="G343" s="6">
        <f t="shared" si="647"/>
        <v>0</v>
      </c>
      <c r="H343" s="6">
        <f t="shared" si="647"/>
        <v>0</v>
      </c>
      <c r="I343" s="6">
        <f t="shared" si="647"/>
        <v>0</v>
      </c>
      <c r="J343" s="6">
        <f t="shared" si="647"/>
        <v>0</v>
      </c>
      <c r="K343" s="6">
        <f t="shared" si="647"/>
        <v>0</v>
      </c>
      <c r="L343" s="6">
        <f t="shared" si="647"/>
        <v>0</v>
      </c>
      <c r="M343" s="6">
        <f t="shared" si="647"/>
        <v>304.392088</v>
      </c>
      <c r="N343" s="6">
        <f t="shared" si="647"/>
        <v>31088.132592000002</v>
      </c>
      <c r="O343" s="6">
        <f t="shared" si="647"/>
        <v>0</v>
      </c>
      <c r="P343" s="6">
        <f t="shared" si="647"/>
        <v>0</v>
      </c>
      <c r="Q343" s="6">
        <f t="shared" si="647"/>
        <v>0</v>
      </c>
      <c r="R343" s="6">
        <f t="shared" si="647"/>
        <v>0</v>
      </c>
      <c r="S343" s="6">
        <f t="shared" si="647"/>
        <v>0</v>
      </c>
      <c r="T343" s="6">
        <f t="shared" si="647"/>
        <v>635.54391999999996</v>
      </c>
      <c r="U343" s="6">
        <f t="shared" si="647"/>
        <v>0</v>
      </c>
      <c r="V343" s="6">
        <f t="shared" si="647"/>
        <v>0</v>
      </c>
      <c r="W343" s="6">
        <f t="shared" si="647"/>
        <v>0</v>
      </c>
      <c r="X343" s="6">
        <f t="shared" si="647"/>
        <v>0</v>
      </c>
      <c r="Y343" s="6">
        <f t="shared" si="647"/>
        <v>0</v>
      </c>
      <c r="Z343" s="6">
        <f t="shared" si="647"/>
        <v>0</v>
      </c>
      <c r="AA343" s="6">
        <f t="shared" si="647"/>
        <v>0</v>
      </c>
      <c r="AB343" s="6">
        <f t="shared" si="647"/>
        <v>0</v>
      </c>
      <c r="AC343" s="67"/>
      <c r="AD343" s="55"/>
    </row>
    <row r="344" spans="1:30" s="52" customFormat="1">
      <c r="A344" s="98" t="s">
        <v>262</v>
      </c>
      <c r="B344" s="74">
        <v>2378876.52</v>
      </c>
      <c r="C344" s="201">
        <f t="shared" si="626"/>
        <v>198239.71</v>
      </c>
      <c r="D344" s="38"/>
      <c r="E344" s="38"/>
      <c r="F344" s="38">
        <v>4.2099999999999999E-2</v>
      </c>
      <c r="G344" s="38"/>
      <c r="H344" s="38">
        <v>0.1328</v>
      </c>
      <c r="I344" s="38"/>
      <c r="J344" s="38"/>
      <c r="K344" s="38"/>
      <c r="L344" s="38"/>
      <c r="M344" s="38">
        <v>1.09E-2</v>
      </c>
      <c r="N344" s="38">
        <v>0.59379999999999999</v>
      </c>
      <c r="O344" s="38"/>
      <c r="P344" s="38"/>
      <c r="Q344" s="38"/>
      <c r="R344" s="38"/>
      <c r="S344" s="38"/>
      <c r="T344" s="38"/>
      <c r="U344" s="38"/>
      <c r="V344" s="38">
        <v>0.22040000000000001</v>
      </c>
      <c r="W344" s="38"/>
      <c r="X344" s="38"/>
      <c r="Y344" s="38"/>
      <c r="Z344" s="5"/>
      <c r="AA344" s="5"/>
      <c r="AB344" s="5"/>
      <c r="AC344" s="67"/>
      <c r="AD344" s="55"/>
    </row>
    <row r="345" spans="1:30" s="52" customFormat="1">
      <c r="A345" s="96"/>
      <c r="B345" s="189"/>
      <c r="C345" s="193"/>
      <c r="D345" s="6">
        <f t="shared" ref="D345" si="648">$C344*D344</f>
        <v>0</v>
      </c>
      <c r="E345" s="6">
        <f t="shared" ref="E345" si="649">$C344*E344</f>
        <v>0</v>
      </c>
      <c r="F345" s="6">
        <f t="shared" ref="F345:AB345" si="650">$C344*F344</f>
        <v>8345.891791</v>
      </c>
      <c r="G345" s="6">
        <f t="shared" si="650"/>
        <v>0</v>
      </c>
      <c r="H345" s="6">
        <f t="shared" si="650"/>
        <v>26326.233487999998</v>
      </c>
      <c r="I345" s="6">
        <f t="shared" si="650"/>
        <v>0</v>
      </c>
      <c r="J345" s="6">
        <f t="shared" si="650"/>
        <v>0</v>
      </c>
      <c r="K345" s="6">
        <f t="shared" si="650"/>
        <v>0</v>
      </c>
      <c r="L345" s="6">
        <f t="shared" si="650"/>
        <v>0</v>
      </c>
      <c r="M345" s="6">
        <f t="shared" si="650"/>
        <v>2160.8128389999997</v>
      </c>
      <c r="N345" s="6">
        <f t="shared" si="650"/>
        <v>117714.739798</v>
      </c>
      <c r="O345" s="6">
        <f t="shared" si="650"/>
        <v>0</v>
      </c>
      <c r="P345" s="6">
        <f t="shared" si="650"/>
        <v>0</v>
      </c>
      <c r="Q345" s="6">
        <f t="shared" si="650"/>
        <v>0</v>
      </c>
      <c r="R345" s="6">
        <f t="shared" si="650"/>
        <v>0</v>
      </c>
      <c r="S345" s="6">
        <f t="shared" si="650"/>
        <v>0</v>
      </c>
      <c r="T345" s="6">
        <f t="shared" si="650"/>
        <v>0</v>
      </c>
      <c r="U345" s="6">
        <f t="shared" si="650"/>
        <v>0</v>
      </c>
      <c r="V345" s="6">
        <f t="shared" si="650"/>
        <v>43692.032083999999</v>
      </c>
      <c r="W345" s="6">
        <f t="shared" si="650"/>
        <v>0</v>
      </c>
      <c r="X345" s="6">
        <f t="shared" si="650"/>
        <v>0</v>
      </c>
      <c r="Y345" s="6">
        <f t="shared" si="650"/>
        <v>0</v>
      </c>
      <c r="Z345" s="6">
        <f t="shared" si="650"/>
        <v>0</v>
      </c>
      <c r="AA345" s="6">
        <f t="shared" si="650"/>
        <v>0</v>
      </c>
      <c r="AB345" s="6">
        <f t="shared" si="650"/>
        <v>0</v>
      </c>
      <c r="AC345" s="67"/>
      <c r="AD345" s="55"/>
    </row>
    <row r="346" spans="1:30" s="52" customFormat="1">
      <c r="A346" s="98" t="s">
        <v>263</v>
      </c>
      <c r="B346" s="74">
        <v>1984945.86</v>
      </c>
      <c r="C346" s="201">
        <f t="shared" si="626"/>
        <v>165412.16</v>
      </c>
      <c r="D346" s="38"/>
      <c r="E346" s="38"/>
      <c r="F346" s="38">
        <v>5.8299999999999998E-2</v>
      </c>
      <c r="G346" s="38"/>
      <c r="H346" s="38">
        <v>4.7399999999999998E-2</v>
      </c>
      <c r="I346" s="38"/>
      <c r="J346" s="38"/>
      <c r="K346" s="38"/>
      <c r="L346" s="38"/>
      <c r="M346" s="38"/>
      <c r="N346" s="38">
        <v>0.81789999999999996</v>
      </c>
      <c r="O346" s="38"/>
      <c r="P346" s="38"/>
      <c r="Q346" s="38"/>
      <c r="R346" s="38"/>
      <c r="S346" s="38"/>
      <c r="T346" s="38"/>
      <c r="U346" s="38"/>
      <c r="V346" s="38">
        <v>7.6399999999999996E-2</v>
      </c>
      <c r="W346" s="38"/>
      <c r="X346" s="38"/>
      <c r="Y346" s="38"/>
      <c r="Z346" s="5"/>
      <c r="AA346" s="5"/>
      <c r="AB346" s="5"/>
      <c r="AC346" s="67"/>
      <c r="AD346" s="55"/>
    </row>
    <row r="347" spans="1:30" s="52" customFormat="1">
      <c r="A347" s="96"/>
      <c r="B347" s="189"/>
      <c r="C347" s="193"/>
      <c r="D347" s="6">
        <f t="shared" ref="D347" si="651">$C346*D346</f>
        <v>0</v>
      </c>
      <c r="E347" s="6">
        <f t="shared" ref="E347" si="652">$C346*E346</f>
        <v>0</v>
      </c>
      <c r="F347" s="6">
        <f t="shared" ref="F347:AB347" si="653">$C346*F346</f>
        <v>9643.5289279999997</v>
      </c>
      <c r="G347" s="6">
        <f t="shared" si="653"/>
        <v>0</v>
      </c>
      <c r="H347" s="6">
        <f t="shared" si="653"/>
        <v>7840.536384</v>
      </c>
      <c r="I347" s="6">
        <f t="shared" si="653"/>
        <v>0</v>
      </c>
      <c r="J347" s="6">
        <f t="shared" si="653"/>
        <v>0</v>
      </c>
      <c r="K347" s="6">
        <f t="shared" si="653"/>
        <v>0</v>
      </c>
      <c r="L347" s="6">
        <f t="shared" si="653"/>
        <v>0</v>
      </c>
      <c r="M347" s="6">
        <f t="shared" si="653"/>
        <v>0</v>
      </c>
      <c r="N347" s="6">
        <f t="shared" si="653"/>
        <v>135290.605664</v>
      </c>
      <c r="O347" s="6">
        <f t="shared" si="653"/>
        <v>0</v>
      </c>
      <c r="P347" s="6">
        <f t="shared" si="653"/>
        <v>0</v>
      </c>
      <c r="Q347" s="6">
        <f t="shared" si="653"/>
        <v>0</v>
      </c>
      <c r="R347" s="6">
        <f t="shared" si="653"/>
        <v>0</v>
      </c>
      <c r="S347" s="6">
        <f t="shared" si="653"/>
        <v>0</v>
      </c>
      <c r="T347" s="6">
        <f t="shared" si="653"/>
        <v>0</v>
      </c>
      <c r="U347" s="6">
        <f t="shared" si="653"/>
        <v>0</v>
      </c>
      <c r="V347" s="6">
        <f t="shared" si="653"/>
        <v>12637.489024</v>
      </c>
      <c r="W347" s="6">
        <f t="shared" si="653"/>
        <v>0</v>
      </c>
      <c r="X347" s="6">
        <f t="shared" si="653"/>
        <v>0</v>
      </c>
      <c r="Y347" s="6">
        <f t="shared" si="653"/>
        <v>0</v>
      </c>
      <c r="Z347" s="6">
        <f t="shared" si="653"/>
        <v>0</v>
      </c>
      <c r="AA347" s="6">
        <f t="shared" si="653"/>
        <v>0</v>
      </c>
      <c r="AB347" s="6">
        <f t="shared" si="653"/>
        <v>0</v>
      </c>
      <c r="AC347" s="67"/>
      <c r="AD347" s="55"/>
    </row>
    <row r="348" spans="1:30" s="52" customFormat="1">
      <c r="A348" s="98" t="s">
        <v>264</v>
      </c>
      <c r="B348" s="74">
        <v>352017.57</v>
      </c>
      <c r="C348" s="201">
        <f t="shared" si="626"/>
        <v>29334.799999999999</v>
      </c>
      <c r="D348" s="38"/>
      <c r="E348" s="38"/>
      <c r="F348" s="38">
        <v>6.3100000000000003E-2</v>
      </c>
      <c r="G348" s="38"/>
      <c r="H348" s="38">
        <v>3.8100000000000002E-2</v>
      </c>
      <c r="I348" s="38"/>
      <c r="J348" s="38"/>
      <c r="K348" s="38"/>
      <c r="L348" s="38"/>
      <c r="M348" s="38"/>
      <c r="N348" s="38">
        <v>0.81899999999999995</v>
      </c>
      <c r="O348" s="38"/>
      <c r="P348" s="38"/>
      <c r="Q348" s="38"/>
      <c r="R348" s="38"/>
      <c r="S348" s="38"/>
      <c r="T348" s="38"/>
      <c r="U348" s="38"/>
      <c r="V348" s="38">
        <v>7.9799999999999996E-2</v>
      </c>
      <c r="W348" s="38"/>
      <c r="X348" s="38"/>
      <c r="Y348" s="38"/>
      <c r="Z348" s="5"/>
      <c r="AA348" s="5"/>
      <c r="AB348" s="5"/>
      <c r="AC348" s="67"/>
      <c r="AD348" s="55"/>
    </row>
    <row r="349" spans="1:30" s="52" customFormat="1">
      <c r="A349" s="96"/>
      <c r="B349" s="189"/>
      <c r="C349" s="193"/>
      <c r="D349" s="6">
        <f t="shared" ref="D349" si="654">$C348*D348</f>
        <v>0</v>
      </c>
      <c r="E349" s="6">
        <f t="shared" ref="E349" si="655">$C348*E348</f>
        <v>0</v>
      </c>
      <c r="F349" s="6">
        <f t="shared" ref="F349:AB349" si="656">$C348*F348</f>
        <v>1851.0258800000001</v>
      </c>
      <c r="G349" s="6">
        <f t="shared" si="656"/>
        <v>0</v>
      </c>
      <c r="H349" s="6">
        <f t="shared" si="656"/>
        <v>1117.65588</v>
      </c>
      <c r="I349" s="6">
        <f t="shared" si="656"/>
        <v>0</v>
      </c>
      <c r="J349" s="6">
        <f t="shared" si="656"/>
        <v>0</v>
      </c>
      <c r="K349" s="6">
        <f t="shared" si="656"/>
        <v>0</v>
      </c>
      <c r="L349" s="6">
        <f t="shared" si="656"/>
        <v>0</v>
      </c>
      <c r="M349" s="6">
        <f t="shared" si="656"/>
        <v>0</v>
      </c>
      <c r="N349" s="6">
        <f t="shared" si="656"/>
        <v>24025.2012</v>
      </c>
      <c r="O349" s="6">
        <f t="shared" si="656"/>
        <v>0</v>
      </c>
      <c r="P349" s="6">
        <f t="shared" si="656"/>
        <v>0</v>
      </c>
      <c r="Q349" s="6">
        <f t="shared" si="656"/>
        <v>0</v>
      </c>
      <c r="R349" s="6">
        <f t="shared" si="656"/>
        <v>0</v>
      </c>
      <c r="S349" s="6">
        <f t="shared" si="656"/>
        <v>0</v>
      </c>
      <c r="T349" s="6">
        <f t="shared" si="656"/>
        <v>0</v>
      </c>
      <c r="U349" s="6">
        <f t="shared" si="656"/>
        <v>0</v>
      </c>
      <c r="V349" s="6">
        <f t="shared" si="656"/>
        <v>2340.9170399999998</v>
      </c>
      <c r="W349" s="6">
        <f t="shared" si="656"/>
        <v>0</v>
      </c>
      <c r="X349" s="6">
        <f t="shared" si="656"/>
        <v>0</v>
      </c>
      <c r="Y349" s="6">
        <f t="shared" si="656"/>
        <v>0</v>
      </c>
      <c r="Z349" s="6">
        <f t="shared" si="656"/>
        <v>0</v>
      </c>
      <c r="AA349" s="6">
        <f t="shared" si="656"/>
        <v>0</v>
      </c>
      <c r="AB349" s="6">
        <f t="shared" si="656"/>
        <v>0</v>
      </c>
      <c r="AC349" s="67"/>
      <c r="AD349" s="55"/>
    </row>
    <row r="350" spans="1:30" s="52" customFormat="1">
      <c r="A350" s="98" t="s">
        <v>265</v>
      </c>
      <c r="B350" s="74">
        <v>10369115.890000001</v>
      </c>
      <c r="C350" s="201">
        <f t="shared" si="626"/>
        <v>864092.99</v>
      </c>
      <c r="D350" s="38"/>
      <c r="E350" s="38"/>
      <c r="F350" s="38"/>
      <c r="G350" s="38"/>
      <c r="H350" s="38"/>
      <c r="I350" s="38"/>
      <c r="J350" s="38"/>
      <c r="K350" s="38">
        <v>4.5999999999999999E-3</v>
      </c>
      <c r="L350" s="38"/>
      <c r="M350" s="38"/>
      <c r="N350" s="38">
        <v>0.99539999999999995</v>
      </c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5"/>
      <c r="AA350" s="5"/>
      <c r="AB350" s="5"/>
      <c r="AC350" s="67"/>
      <c r="AD350" s="55"/>
    </row>
    <row r="351" spans="1:30" s="52" customFormat="1">
      <c r="A351" s="96"/>
      <c r="B351" s="189"/>
      <c r="C351" s="193"/>
      <c r="D351" s="6">
        <f t="shared" ref="D351" si="657">$C350*D350</f>
        <v>0</v>
      </c>
      <c r="E351" s="6">
        <f t="shared" ref="E351" si="658">$C350*E350</f>
        <v>0</v>
      </c>
      <c r="F351" s="6">
        <f t="shared" ref="F351:AB351" si="659">$C350*F350</f>
        <v>0</v>
      </c>
      <c r="G351" s="6">
        <f t="shared" si="659"/>
        <v>0</v>
      </c>
      <c r="H351" s="6">
        <f t="shared" si="659"/>
        <v>0</v>
      </c>
      <c r="I351" s="6">
        <f t="shared" si="659"/>
        <v>0</v>
      </c>
      <c r="J351" s="6">
        <f t="shared" si="659"/>
        <v>0</v>
      </c>
      <c r="K351" s="6">
        <f t="shared" si="659"/>
        <v>3974.8277539999999</v>
      </c>
      <c r="L351" s="6">
        <f t="shared" si="659"/>
        <v>0</v>
      </c>
      <c r="M351" s="6">
        <f t="shared" si="659"/>
        <v>0</v>
      </c>
      <c r="N351" s="6">
        <f t="shared" si="659"/>
        <v>860118.16224599991</v>
      </c>
      <c r="O351" s="6">
        <f t="shared" si="659"/>
        <v>0</v>
      </c>
      <c r="P351" s="6">
        <f t="shared" si="659"/>
        <v>0</v>
      </c>
      <c r="Q351" s="6">
        <f t="shared" si="659"/>
        <v>0</v>
      </c>
      <c r="R351" s="6">
        <f t="shared" si="659"/>
        <v>0</v>
      </c>
      <c r="S351" s="6">
        <f t="shared" si="659"/>
        <v>0</v>
      </c>
      <c r="T351" s="6">
        <f t="shared" si="659"/>
        <v>0</v>
      </c>
      <c r="U351" s="6">
        <f t="shared" si="659"/>
        <v>0</v>
      </c>
      <c r="V351" s="6">
        <f t="shared" si="659"/>
        <v>0</v>
      </c>
      <c r="W351" s="6">
        <f t="shared" si="659"/>
        <v>0</v>
      </c>
      <c r="X351" s="6">
        <f t="shared" si="659"/>
        <v>0</v>
      </c>
      <c r="Y351" s="6">
        <f t="shared" si="659"/>
        <v>0</v>
      </c>
      <c r="Z351" s="6">
        <f t="shared" si="659"/>
        <v>0</v>
      </c>
      <c r="AA351" s="6">
        <f t="shared" si="659"/>
        <v>0</v>
      </c>
      <c r="AB351" s="6">
        <f t="shared" si="659"/>
        <v>0</v>
      </c>
      <c r="AC351" s="67"/>
      <c r="AD351" s="55"/>
    </row>
    <row r="352" spans="1:30" s="52" customFormat="1">
      <c r="A352" s="98" t="s">
        <v>266</v>
      </c>
      <c r="B352" s="74">
        <v>335834.14</v>
      </c>
      <c r="C352" s="201">
        <f t="shared" si="626"/>
        <v>27986.18</v>
      </c>
      <c r="D352" s="38"/>
      <c r="E352" s="38"/>
      <c r="F352" s="38">
        <v>8.6599999999999996E-2</v>
      </c>
      <c r="G352" s="38"/>
      <c r="H352" s="38">
        <v>0.1095</v>
      </c>
      <c r="I352" s="38"/>
      <c r="J352" s="38"/>
      <c r="K352" s="38"/>
      <c r="L352" s="38"/>
      <c r="M352" s="38"/>
      <c r="N352" s="38">
        <v>0.63300000000000001</v>
      </c>
      <c r="O352" s="38"/>
      <c r="P352" s="38"/>
      <c r="Q352" s="38"/>
      <c r="R352" s="38"/>
      <c r="S352" s="38"/>
      <c r="T352" s="38"/>
      <c r="U352" s="38"/>
      <c r="V352" s="38">
        <v>0.1709</v>
      </c>
      <c r="W352" s="38"/>
      <c r="X352" s="38"/>
      <c r="Y352" s="38"/>
      <c r="Z352" s="5"/>
      <c r="AA352" s="5"/>
      <c r="AB352" s="5"/>
      <c r="AC352" s="67"/>
      <c r="AD352" s="55"/>
    </row>
    <row r="353" spans="1:30" s="52" customFormat="1">
      <c r="A353" s="96"/>
      <c r="B353" s="189"/>
      <c r="C353" s="193"/>
      <c r="D353" s="6">
        <f t="shared" ref="D353" si="660">$C352*D352</f>
        <v>0</v>
      </c>
      <c r="E353" s="6">
        <f t="shared" ref="E353" si="661">$C352*E352</f>
        <v>0</v>
      </c>
      <c r="F353" s="6">
        <f t="shared" ref="F353:AB353" si="662">$C352*F352</f>
        <v>2423.603188</v>
      </c>
      <c r="G353" s="6">
        <f t="shared" si="662"/>
        <v>0</v>
      </c>
      <c r="H353" s="6">
        <f t="shared" si="662"/>
        <v>3064.4867100000001</v>
      </c>
      <c r="I353" s="6">
        <f t="shared" si="662"/>
        <v>0</v>
      </c>
      <c r="J353" s="6">
        <f t="shared" si="662"/>
        <v>0</v>
      </c>
      <c r="K353" s="6">
        <f t="shared" si="662"/>
        <v>0</v>
      </c>
      <c r="L353" s="6">
        <f t="shared" si="662"/>
        <v>0</v>
      </c>
      <c r="M353" s="6">
        <f t="shared" si="662"/>
        <v>0</v>
      </c>
      <c r="N353" s="6">
        <f t="shared" si="662"/>
        <v>17715.251940000002</v>
      </c>
      <c r="O353" s="6">
        <f t="shared" si="662"/>
        <v>0</v>
      </c>
      <c r="P353" s="6">
        <f t="shared" si="662"/>
        <v>0</v>
      </c>
      <c r="Q353" s="6">
        <f t="shared" si="662"/>
        <v>0</v>
      </c>
      <c r="R353" s="6">
        <f t="shared" si="662"/>
        <v>0</v>
      </c>
      <c r="S353" s="6">
        <f t="shared" si="662"/>
        <v>0</v>
      </c>
      <c r="T353" s="6">
        <f t="shared" si="662"/>
        <v>0</v>
      </c>
      <c r="U353" s="6">
        <f t="shared" si="662"/>
        <v>0</v>
      </c>
      <c r="V353" s="6">
        <f t="shared" si="662"/>
        <v>4782.838162</v>
      </c>
      <c r="W353" s="6">
        <f t="shared" si="662"/>
        <v>0</v>
      </c>
      <c r="X353" s="6">
        <f t="shared" si="662"/>
        <v>0</v>
      </c>
      <c r="Y353" s="6">
        <f t="shared" si="662"/>
        <v>0</v>
      </c>
      <c r="Z353" s="6">
        <f t="shared" si="662"/>
        <v>0</v>
      </c>
      <c r="AA353" s="6">
        <f t="shared" si="662"/>
        <v>0</v>
      </c>
      <c r="AB353" s="6">
        <f t="shared" si="662"/>
        <v>0</v>
      </c>
      <c r="AC353" s="67"/>
      <c r="AD353" s="55"/>
    </row>
    <row r="354" spans="1:30" s="52" customFormat="1">
      <c r="A354" s="98" t="s">
        <v>273</v>
      </c>
      <c r="B354" s="74">
        <v>161254.35999999999</v>
      </c>
      <c r="C354" s="201">
        <f t="shared" si="626"/>
        <v>13437.86</v>
      </c>
      <c r="D354" s="38"/>
      <c r="E354" s="38"/>
      <c r="F354" s="38">
        <v>5.8299999999999998E-2</v>
      </c>
      <c r="G354" s="38"/>
      <c r="H354" s="38">
        <v>6.25E-2</v>
      </c>
      <c r="I354" s="38"/>
      <c r="J354" s="38"/>
      <c r="K354" s="38"/>
      <c r="L354" s="38"/>
      <c r="M354" s="38"/>
      <c r="N354" s="38">
        <v>0.78380000000000005</v>
      </c>
      <c r="O354" s="38"/>
      <c r="P354" s="38"/>
      <c r="Q354" s="38"/>
      <c r="R354" s="38"/>
      <c r="S354" s="38"/>
      <c r="T354" s="38"/>
      <c r="U354" s="38"/>
      <c r="V354" s="38">
        <v>9.5399999999999999E-2</v>
      </c>
      <c r="W354" s="38"/>
      <c r="X354" s="38"/>
      <c r="Y354" s="38"/>
      <c r="Z354" s="5"/>
      <c r="AA354" s="5"/>
      <c r="AB354" s="5"/>
      <c r="AC354" s="67"/>
      <c r="AD354" s="55"/>
    </row>
    <row r="355" spans="1:30" s="52" customFormat="1">
      <c r="A355" s="96"/>
      <c r="B355" s="189"/>
      <c r="C355" s="193"/>
      <c r="D355" s="6">
        <f t="shared" ref="D355" si="663">$C354*D354</f>
        <v>0</v>
      </c>
      <c r="E355" s="6">
        <f t="shared" ref="E355" si="664">$C354*E354</f>
        <v>0</v>
      </c>
      <c r="F355" s="6">
        <f t="shared" ref="F355:AB355" si="665">$C354*F354</f>
        <v>783.42723799999999</v>
      </c>
      <c r="G355" s="6">
        <f t="shared" si="665"/>
        <v>0</v>
      </c>
      <c r="H355" s="6">
        <f t="shared" si="665"/>
        <v>839.86625000000004</v>
      </c>
      <c r="I355" s="6">
        <f t="shared" si="665"/>
        <v>0</v>
      </c>
      <c r="J355" s="6">
        <f t="shared" si="665"/>
        <v>0</v>
      </c>
      <c r="K355" s="6">
        <f t="shared" si="665"/>
        <v>0</v>
      </c>
      <c r="L355" s="6">
        <f t="shared" si="665"/>
        <v>0</v>
      </c>
      <c r="M355" s="6">
        <f t="shared" si="665"/>
        <v>0</v>
      </c>
      <c r="N355" s="6">
        <f t="shared" si="665"/>
        <v>10532.594668000002</v>
      </c>
      <c r="O355" s="6">
        <f t="shared" si="665"/>
        <v>0</v>
      </c>
      <c r="P355" s="6">
        <f t="shared" si="665"/>
        <v>0</v>
      </c>
      <c r="Q355" s="6">
        <f t="shared" si="665"/>
        <v>0</v>
      </c>
      <c r="R355" s="6">
        <f t="shared" si="665"/>
        <v>0</v>
      </c>
      <c r="S355" s="6">
        <f t="shared" si="665"/>
        <v>0</v>
      </c>
      <c r="T355" s="6">
        <f t="shared" si="665"/>
        <v>0</v>
      </c>
      <c r="U355" s="6">
        <f t="shared" si="665"/>
        <v>0</v>
      </c>
      <c r="V355" s="6">
        <f t="shared" si="665"/>
        <v>1281.9718440000001</v>
      </c>
      <c r="W355" s="6">
        <f t="shared" si="665"/>
        <v>0</v>
      </c>
      <c r="X355" s="6">
        <f t="shared" si="665"/>
        <v>0</v>
      </c>
      <c r="Y355" s="6">
        <f t="shared" si="665"/>
        <v>0</v>
      </c>
      <c r="Z355" s="6">
        <f t="shared" si="665"/>
        <v>0</v>
      </c>
      <c r="AA355" s="6">
        <f t="shared" si="665"/>
        <v>0</v>
      </c>
      <c r="AB355" s="6">
        <f t="shared" si="665"/>
        <v>0</v>
      </c>
      <c r="AC355" s="67"/>
      <c r="AD355" s="55"/>
    </row>
    <row r="356" spans="1:30" s="52" customFormat="1">
      <c r="A356" s="95" t="s">
        <v>267</v>
      </c>
      <c r="B356" s="74">
        <f>4878952.04/2</f>
        <v>2439476.02</v>
      </c>
      <c r="C356" s="201">
        <f t="shared" si="626"/>
        <v>203289.67</v>
      </c>
      <c r="D356" s="38">
        <v>1.6500000000000001E-2</v>
      </c>
      <c r="E356" s="38">
        <v>0.1429</v>
      </c>
      <c r="F356" s="38">
        <v>5.8200000000000002E-2</v>
      </c>
      <c r="G356" s="38">
        <v>7.4899999999999994E-2</v>
      </c>
      <c r="H356" s="38">
        <v>4.0099999999999997E-2</v>
      </c>
      <c r="I356" s="38">
        <v>0.1406</v>
      </c>
      <c r="J356" s="38">
        <v>2.0299999999999999E-2</v>
      </c>
      <c r="K356" s="38">
        <v>3.2099999999999997E-2</v>
      </c>
      <c r="L356" s="38">
        <v>1.5900000000000001E-2</v>
      </c>
      <c r="M356" s="38">
        <v>2.5499999999999998E-2</v>
      </c>
      <c r="N356" s="38">
        <v>0.1389</v>
      </c>
      <c r="O356" s="38">
        <v>2.35E-2</v>
      </c>
      <c r="P356" s="38">
        <v>0</v>
      </c>
      <c r="Q356" s="38">
        <v>3.5900000000000001E-2</v>
      </c>
      <c r="R356" s="38">
        <v>1.8100000000000002E-2</v>
      </c>
      <c r="S356" s="38">
        <v>4.1999999999999997E-3</v>
      </c>
      <c r="T356" s="38">
        <v>5.11E-2</v>
      </c>
      <c r="U356" s="38">
        <v>1.7299999999999999E-2</v>
      </c>
      <c r="V356" s="38">
        <v>3.6799999999999999E-2</v>
      </c>
      <c r="W356" s="38">
        <v>4.4299999999999999E-2</v>
      </c>
      <c r="X356" s="38">
        <v>5.9900000000000002E-2</v>
      </c>
      <c r="Y356" s="38">
        <v>2.3999999999999998E-3</v>
      </c>
      <c r="Z356" s="5">
        <v>0</v>
      </c>
      <c r="AA356" s="5">
        <v>5.9999999999999995E-4</v>
      </c>
      <c r="AB356" s="5">
        <v>0</v>
      </c>
      <c r="AC356" s="67"/>
      <c r="AD356" s="55"/>
    </row>
    <row r="357" spans="1:30" s="52" customFormat="1">
      <c r="A357" s="96"/>
      <c r="B357" s="83"/>
      <c r="C357" s="193"/>
      <c r="D357" s="6">
        <f t="shared" ref="D357" si="666">$C356*D356</f>
        <v>3354.2795550000005</v>
      </c>
      <c r="E357" s="6">
        <f t="shared" ref="E357" si="667">$C356*E356</f>
        <v>29050.093843000002</v>
      </c>
      <c r="F357" s="6">
        <f t="shared" ref="F357:AB357" si="668">$C356*F356</f>
        <v>11831.458794000002</v>
      </c>
      <c r="G357" s="6">
        <f t="shared" si="668"/>
        <v>15226.396283</v>
      </c>
      <c r="H357" s="6">
        <f t="shared" si="668"/>
        <v>8151.9157669999995</v>
      </c>
      <c r="I357" s="6">
        <f t="shared" si="668"/>
        <v>28582.527602000002</v>
      </c>
      <c r="J357" s="6">
        <f t="shared" si="668"/>
        <v>4126.7803009999998</v>
      </c>
      <c r="K357" s="6">
        <f t="shared" si="668"/>
        <v>6525.5984069999995</v>
      </c>
      <c r="L357" s="6">
        <f t="shared" si="668"/>
        <v>3232.3057530000005</v>
      </c>
      <c r="M357" s="6">
        <f t="shared" si="668"/>
        <v>5183.8865850000002</v>
      </c>
      <c r="N357" s="6">
        <f t="shared" si="668"/>
        <v>28236.935163000002</v>
      </c>
      <c r="O357" s="6">
        <f t="shared" si="668"/>
        <v>4777.307245</v>
      </c>
      <c r="P357" s="6">
        <f t="shared" si="668"/>
        <v>0</v>
      </c>
      <c r="Q357" s="6">
        <f t="shared" si="668"/>
        <v>7298.099153000001</v>
      </c>
      <c r="R357" s="6">
        <f t="shared" si="668"/>
        <v>3679.5430270000006</v>
      </c>
      <c r="S357" s="6">
        <f t="shared" si="668"/>
        <v>853.81661399999996</v>
      </c>
      <c r="T357" s="6">
        <f t="shared" si="668"/>
        <v>10388.102137</v>
      </c>
      <c r="U357" s="6">
        <f t="shared" si="668"/>
        <v>3516.9112909999999</v>
      </c>
      <c r="V357" s="6">
        <f t="shared" si="668"/>
        <v>7481.0598560000008</v>
      </c>
      <c r="W357" s="6">
        <f t="shared" si="668"/>
        <v>9005.7323809999998</v>
      </c>
      <c r="X357" s="6">
        <f t="shared" si="668"/>
        <v>12177.051233000002</v>
      </c>
      <c r="Y357" s="6">
        <f t="shared" si="668"/>
        <v>487.89520799999997</v>
      </c>
      <c r="Z357" s="6">
        <f t="shared" si="668"/>
        <v>0</v>
      </c>
      <c r="AA357" s="6">
        <f t="shared" si="668"/>
        <v>121.97380199999999</v>
      </c>
      <c r="AB357" s="6">
        <f t="shared" si="668"/>
        <v>0</v>
      </c>
      <c r="AC357" s="67"/>
      <c r="AD357" s="55"/>
    </row>
    <row r="358" spans="1:30" s="52" customFormat="1">
      <c r="A358" s="95" t="s">
        <v>425</v>
      </c>
      <c r="B358" s="74">
        <f>4878952.04/2</f>
        <v>2439476.02</v>
      </c>
      <c r="C358" s="201">
        <f t="shared" si="626"/>
        <v>203289.67</v>
      </c>
      <c r="D358" s="5"/>
      <c r="E358" s="5"/>
      <c r="F358" s="5">
        <v>0.2661</v>
      </c>
      <c r="G358" s="5"/>
      <c r="H358" s="5">
        <v>0</v>
      </c>
      <c r="I358" s="5"/>
      <c r="J358" s="5"/>
      <c r="K358" s="5"/>
      <c r="L358" s="5"/>
      <c r="M358" s="5"/>
      <c r="N358" s="5">
        <v>0.7339</v>
      </c>
      <c r="O358" s="5"/>
      <c r="P358" s="5"/>
      <c r="Q358" s="5"/>
      <c r="R358" s="5"/>
      <c r="S358" s="5"/>
      <c r="T358" s="5"/>
      <c r="U358" s="5"/>
      <c r="V358" s="5">
        <v>0</v>
      </c>
      <c r="W358" s="5"/>
      <c r="X358" s="5"/>
      <c r="Y358" s="5"/>
      <c r="Z358" s="5"/>
      <c r="AA358" s="5"/>
      <c r="AB358" s="5"/>
      <c r="AC358" s="67"/>
      <c r="AD358" s="55"/>
    </row>
    <row r="359" spans="1:30" s="52" customFormat="1">
      <c r="A359" s="96"/>
      <c r="B359" s="73"/>
      <c r="C359" s="193"/>
      <c r="D359" s="6">
        <f t="shared" ref="D359" si="669">$C358*D358</f>
        <v>0</v>
      </c>
      <c r="E359" s="6">
        <f t="shared" ref="E359" si="670">$C358*E358</f>
        <v>0</v>
      </c>
      <c r="F359" s="6">
        <f t="shared" ref="F359:O359" si="671">$C358*F358</f>
        <v>54095.381187000006</v>
      </c>
      <c r="G359" s="6">
        <f t="shared" si="671"/>
        <v>0</v>
      </c>
      <c r="H359" s="6">
        <f t="shared" si="671"/>
        <v>0</v>
      </c>
      <c r="I359" s="6">
        <f t="shared" si="671"/>
        <v>0</v>
      </c>
      <c r="J359" s="6">
        <f t="shared" si="671"/>
        <v>0</v>
      </c>
      <c r="K359" s="6">
        <f t="shared" si="671"/>
        <v>0</v>
      </c>
      <c r="L359" s="6">
        <f t="shared" si="671"/>
        <v>0</v>
      </c>
      <c r="M359" s="6">
        <f t="shared" si="671"/>
        <v>0</v>
      </c>
      <c r="N359" s="6">
        <f t="shared" si="671"/>
        <v>149194.28881300002</v>
      </c>
      <c r="O359" s="6">
        <f t="shared" si="671"/>
        <v>0</v>
      </c>
      <c r="P359" s="6">
        <f t="shared" ref="P359" si="672">$C358*P358</f>
        <v>0</v>
      </c>
      <c r="Q359" s="6">
        <f t="shared" ref="Q359" si="673">$C358*Q358</f>
        <v>0</v>
      </c>
      <c r="R359" s="6">
        <f t="shared" ref="R359:AB359" si="674">$C358*R358</f>
        <v>0</v>
      </c>
      <c r="S359" s="6">
        <f t="shared" si="674"/>
        <v>0</v>
      </c>
      <c r="T359" s="6">
        <f t="shared" si="674"/>
        <v>0</v>
      </c>
      <c r="U359" s="6">
        <f t="shared" si="674"/>
        <v>0</v>
      </c>
      <c r="V359" s="6">
        <f t="shared" si="674"/>
        <v>0</v>
      </c>
      <c r="W359" s="6">
        <f t="shared" si="674"/>
        <v>0</v>
      </c>
      <c r="X359" s="6">
        <f t="shared" si="674"/>
        <v>0</v>
      </c>
      <c r="Y359" s="6">
        <f t="shared" si="674"/>
        <v>0</v>
      </c>
      <c r="Z359" s="6">
        <f t="shared" si="674"/>
        <v>0</v>
      </c>
      <c r="AA359" s="6">
        <f t="shared" si="674"/>
        <v>0</v>
      </c>
      <c r="AB359" s="6">
        <f t="shared" si="674"/>
        <v>0</v>
      </c>
      <c r="AC359" s="67"/>
      <c r="AD359" s="55"/>
    </row>
    <row r="360" spans="1:30" s="52" customFormat="1">
      <c r="A360" s="98" t="s">
        <v>268</v>
      </c>
      <c r="B360" s="74">
        <v>2295314.7999999998</v>
      </c>
      <c r="C360" s="201">
        <f t="shared" si="626"/>
        <v>191276.23</v>
      </c>
      <c r="D360" s="38"/>
      <c r="E360" s="38"/>
      <c r="F360" s="38">
        <v>0.14849999999999999</v>
      </c>
      <c r="G360" s="38"/>
      <c r="H360" s="38">
        <v>3.1E-2</v>
      </c>
      <c r="I360" s="38"/>
      <c r="J360" s="38"/>
      <c r="K360" s="38"/>
      <c r="L360" s="38"/>
      <c r="M360" s="38"/>
      <c r="N360" s="38">
        <v>0.74119999999999997</v>
      </c>
      <c r="O360" s="38"/>
      <c r="P360" s="38"/>
      <c r="Q360" s="38"/>
      <c r="R360" s="38"/>
      <c r="S360" s="38"/>
      <c r="T360" s="38"/>
      <c r="U360" s="38"/>
      <c r="V360" s="38">
        <v>7.9299999999999995E-2</v>
      </c>
      <c r="W360" s="38"/>
      <c r="X360" s="38"/>
      <c r="Y360" s="38"/>
      <c r="Z360" s="5"/>
      <c r="AA360" s="5"/>
      <c r="AB360" s="5"/>
      <c r="AC360" s="67"/>
      <c r="AD360" s="55"/>
    </row>
    <row r="361" spans="1:30" s="52" customFormat="1">
      <c r="A361" s="96"/>
      <c r="B361" s="189"/>
      <c r="C361" s="193"/>
      <c r="D361" s="6">
        <f t="shared" ref="D361" si="675">$C360*D360</f>
        <v>0</v>
      </c>
      <c r="E361" s="6">
        <f t="shared" ref="E361" si="676">$C360*E360</f>
        <v>0</v>
      </c>
      <c r="F361" s="6">
        <f t="shared" ref="F361:AB361" si="677">$C360*F360</f>
        <v>28404.520155000002</v>
      </c>
      <c r="G361" s="6">
        <f t="shared" si="677"/>
        <v>0</v>
      </c>
      <c r="H361" s="6">
        <f t="shared" si="677"/>
        <v>5929.5631300000005</v>
      </c>
      <c r="I361" s="6">
        <f t="shared" si="677"/>
        <v>0</v>
      </c>
      <c r="J361" s="6">
        <f t="shared" si="677"/>
        <v>0</v>
      </c>
      <c r="K361" s="6">
        <f t="shared" si="677"/>
        <v>0</v>
      </c>
      <c r="L361" s="6">
        <f t="shared" si="677"/>
        <v>0</v>
      </c>
      <c r="M361" s="6">
        <f t="shared" si="677"/>
        <v>0</v>
      </c>
      <c r="N361" s="6">
        <f t="shared" si="677"/>
        <v>141773.94167599999</v>
      </c>
      <c r="O361" s="6">
        <f t="shared" si="677"/>
        <v>0</v>
      </c>
      <c r="P361" s="6">
        <f t="shared" si="677"/>
        <v>0</v>
      </c>
      <c r="Q361" s="6">
        <f t="shared" si="677"/>
        <v>0</v>
      </c>
      <c r="R361" s="6">
        <f t="shared" si="677"/>
        <v>0</v>
      </c>
      <c r="S361" s="6">
        <f t="shared" si="677"/>
        <v>0</v>
      </c>
      <c r="T361" s="6">
        <f t="shared" si="677"/>
        <v>0</v>
      </c>
      <c r="U361" s="6">
        <f t="shared" si="677"/>
        <v>0</v>
      </c>
      <c r="V361" s="6">
        <f t="shared" si="677"/>
        <v>15168.205039</v>
      </c>
      <c r="W361" s="6">
        <f t="shared" si="677"/>
        <v>0</v>
      </c>
      <c r="X361" s="6">
        <f t="shared" si="677"/>
        <v>0</v>
      </c>
      <c r="Y361" s="6">
        <f t="shared" si="677"/>
        <v>0</v>
      </c>
      <c r="Z361" s="6">
        <f t="shared" si="677"/>
        <v>0</v>
      </c>
      <c r="AA361" s="6">
        <f t="shared" si="677"/>
        <v>0</v>
      </c>
      <c r="AB361" s="6">
        <f t="shared" si="677"/>
        <v>0</v>
      </c>
      <c r="AC361" s="67"/>
      <c r="AD361" s="55"/>
    </row>
    <row r="362" spans="1:30" s="52" customFormat="1">
      <c r="A362" s="98" t="s">
        <v>270</v>
      </c>
      <c r="B362" s="74">
        <f>815062.8/2</f>
        <v>407531.4</v>
      </c>
      <c r="C362" s="201">
        <f t="shared" si="626"/>
        <v>33960.949999999997</v>
      </c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>
        <v>1</v>
      </c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5"/>
      <c r="AA362" s="5"/>
      <c r="AB362" s="5"/>
      <c r="AC362" s="67"/>
      <c r="AD362" s="55"/>
    </row>
    <row r="363" spans="1:30" s="52" customFormat="1">
      <c r="A363" s="96"/>
      <c r="B363" s="189"/>
      <c r="C363" s="193"/>
      <c r="D363" s="6">
        <f t="shared" ref="D363" si="678">$C362*D362</f>
        <v>0</v>
      </c>
      <c r="E363" s="6">
        <f t="shared" ref="E363" si="679">$C362*E362</f>
        <v>0</v>
      </c>
      <c r="F363" s="6">
        <f t="shared" ref="F363:AB363" si="680">$C362*F362</f>
        <v>0</v>
      </c>
      <c r="G363" s="6">
        <f t="shared" si="680"/>
        <v>0</v>
      </c>
      <c r="H363" s="6">
        <f t="shared" si="680"/>
        <v>0</v>
      </c>
      <c r="I363" s="6">
        <f t="shared" si="680"/>
        <v>0</v>
      </c>
      <c r="J363" s="6">
        <f t="shared" si="680"/>
        <v>0</v>
      </c>
      <c r="K363" s="6">
        <f t="shared" si="680"/>
        <v>0</v>
      </c>
      <c r="L363" s="6">
        <f t="shared" si="680"/>
        <v>0</v>
      </c>
      <c r="M363" s="6">
        <f t="shared" si="680"/>
        <v>0</v>
      </c>
      <c r="N363" s="6">
        <f t="shared" si="680"/>
        <v>33960.949999999997</v>
      </c>
      <c r="O363" s="6">
        <f t="shared" si="680"/>
        <v>0</v>
      </c>
      <c r="P363" s="6">
        <f t="shared" si="680"/>
        <v>0</v>
      </c>
      <c r="Q363" s="6">
        <f t="shared" si="680"/>
        <v>0</v>
      </c>
      <c r="R363" s="6">
        <f t="shared" si="680"/>
        <v>0</v>
      </c>
      <c r="S363" s="6">
        <f t="shared" si="680"/>
        <v>0</v>
      </c>
      <c r="T363" s="6">
        <f t="shared" si="680"/>
        <v>0</v>
      </c>
      <c r="U363" s="6">
        <f t="shared" si="680"/>
        <v>0</v>
      </c>
      <c r="V363" s="6">
        <f t="shared" si="680"/>
        <v>0</v>
      </c>
      <c r="W363" s="6">
        <f t="shared" si="680"/>
        <v>0</v>
      </c>
      <c r="X363" s="6">
        <f t="shared" si="680"/>
        <v>0</v>
      </c>
      <c r="Y363" s="6">
        <f t="shared" si="680"/>
        <v>0</v>
      </c>
      <c r="Z363" s="6">
        <f t="shared" si="680"/>
        <v>0</v>
      </c>
      <c r="AA363" s="6">
        <f t="shared" si="680"/>
        <v>0</v>
      </c>
      <c r="AB363" s="6">
        <f t="shared" si="680"/>
        <v>0</v>
      </c>
      <c r="AC363" s="67"/>
      <c r="AD363" s="55"/>
    </row>
    <row r="364" spans="1:30" s="52" customFormat="1">
      <c r="A364" s="98" t="s">
        <v>269</v>
      </c>
      <c r="B364" s="74">
        <f>815062.8/2</f>
        <v>407531.4</v>
      </c>
      <c r="C364" s="201">
        <f t="shared" si="626"/>
        <v>33960.949999999997</v>
      </c>
      <c r="D364" s="38">
        <v>1.6500000000000001E-2</v>
      </c>
      <c r="E364" s="38">
        <v>0.1429</v>
      </c>
      <c r="F364" s="38">
        <v>5.8200000000000002E-2</v>
      </c>
      <c r="G364" s="38">
        <v>7.4899999999999994E-2</v>
      </c>
      <c r="H364" s="38">
        <v>4.0099999999999997E-2</v>
      </c>
      <c r="I364" s="38">
        <v>0.1406</v>
      </c>
      <c r="J364" s="38">
        <v>2.0299999999999999E-2</v>
      </c>
      <c r="K364" s="38">
        <v>3.2099999999999997E-2</v>
      </c>
      <c r="L364" s="38">
        <v>1.5900000000000001E-2</v>
      </c>
      <c r="M364" s="38">
        <v>2.5499999999999998E-2</v>
      </c>
      <c r="N364" s="38">
        <v>0.1389</v>
      </c>
      <c r="O364" s="38">
        <v>2.35E-2</v>
      </c>
      <c r="P364" s="38">
        <v>0</v>
      </c>
      <c r="Q364" s="38">
        <v>3.5900000000000001E-2</v>
      </c>
      <c r="R364" s="38">
        <v>1.8100000000000002E-2</v>
      </c>
      <c r="S364" s="38">
        <v>4.1999999999999997E-3</v>
      </c>
      <c r="T364" s="38">
        <v>5.11E-2</v>
      </c>
      <c r="U364" s="38">
        <v>1.7299999999999999E-2</v>
      </c>
      <c r="V364" s="38">
        <v>3.6799999999999999E-2</v>
      </c>
      <c r="W364" s="38">
        <v>4.4299999999999999E-2</v>
      </c>
      <c r="X364" s="38">
        <v>5.9900000000000002E-2</v>
      </c>
      <c r="Y364" s="38">
        <v>2.3999999999999998E-3</v>
      </c>
      <c r="Z364" s="5">
        <v>0</v>
      </c>
      <c r="AA364" s="5">
        <v>5.9999999999999995E-4</v>
      </c>
      <c r="AB364" s="5">
        <v>0</v>
      </c>
      <c r="AC364" s="67"/>
      <c r="AD364" s="55"/>
    </row>
    <row r="365" spans="1:30" s="52" customFormat="1">
      <c r="A365" s="96"/>
      <c r="B365" s="189"/>
      <c r="C365" s="193"/>
      <c r="D365" s="6">
        <f t="shared" ref="D365" si="681">$C364*D364</f>
        <v>560.35567500000002</v>
      </c>
      <c r="E365" s="6">
        <f t="shared" ref="E365" si="682">$C364*E364</f>
        <v>4853.0197549999993</v>
      </c>
      <c r="F365" s="6">
        <f t="shared" ref="F365:AB365" si="683">$C364*F364</f>
        <v>1976.52729</v>
      </c>
      <c r="G365" s="6">
        <f t="shared" si="683"/>
        <v>2543.6751549999994</v>
      </c>
      <c r="H365" s="6">
        <f t="shared" si="683"/>
        <v>1361.8340949999997</v>
      </c>
      <c r="I365" s="6">
        <f t="shared" si="683"/>
        <v>4774.9095699999998</v>
      </c>
      <c r="J365" s="6">
        <f t="shared" si="683"/>
        <v>689.40728499999989</v>
      </c>
      <c r="K365" s="6">
        <f t="shared" si="683"/>
        <v>1090.1464949999997</v>
      </c>
      <c r="L365" s="6">
        <f t="shared" si="683"/>
        <v>539.979105</v>
      </c>
      <c r="M365" s="6">
        <f t="shared" si="683"/>
        <v>866.00422499999991</v>
      </c>
      <c r="N365" s="6">
        <f t="shared" si="683"/>
        <v>4717.1759549999997</v>
      </c>
      <c r="O365" s="6">
        <f t="shared" si="683"/>
        <v>798.08232499999997</v>
      </c>
      <c r="P365" s="6">
        <f t="shared" si="683"/>
        <v>0</v>
      </c>
      <c r="Q365" s="6">
        <f t="shared" si="683"/>
        <v>1219.1981049999999</v>
      </c>
      <c r="R365" s="6">
        <f t="shared" si="683"/>
        <v>614.69319499999995</v>
      </c>
      <c r="S365" s="6">
        <f t="shared" si="683"/>
        <v>142.63598999999999</v>
      </c>
      <c r="T365" s="6">
        <f t="shared" si="683"/>
        <v>1735.4045449999999</v>
      </c>
      <c r="U365" s="6">
        <f t="shared" si="683"/>
        <v>587.52443499999993</v>
      </c>
      <c r="V365" s="6">
        <f t="shared" si="683"/>
        <v>1249.7629599999998</v>
      </c>
      <c r="W365" s="6">
        <f t="shared" si="683"/>
        <v>1504.4700849999999</v>
      </c>
      <c r="X365" s="6">
        <f t="shared" si="683"/>
        <v>2034.2609049999999</v>
      </c>
      <c r="Y365" s="6">
        <f t="shared" si="683"/>
        <v>81.50627999999999</v>
      </c>
      <c r="Z365" s="6">
        <f t="shared" si="683"/>
        <v>0</v>
      </c>
      <c r="AA365" s="6">
        <f t="shared" si="683"/>
        <v>20.376569999999997</v>
      </c>
      <c r="AB365" s="6">
        <f t="shared" si="683"/>
        <v>0</v>
      </c>
      <c r="AC365" s="67"/>
      <c r="AD365" s="55"/>
    </row>
    <row r="366" spans="1:30" s="52" customFormat="1">
      <c r="A366" s="95" t="s">
        <v>299</v>
      </c>
      <c r="B366" s="74">
        <f>27779307.15/2</f>
        <v>13889653.574999999</v>
      </c>
      <c r="C366" s="201">
        <f t="shared" si="626"/>
        <v>1157471.1299999999</v>
      </c>
      <c r="D366" s="38">
        <v>1.6500000000000001E-2</v>
      </c>
      <c r="E366" s="38">
        <v>0.1429</v>
      </c>
      <c r="F366" s="38">
        <v>5.8200000000000002E-2</v>
      </c>
      <c r="G366" s="38">
        <v>7.4899999999999994E-2</v>
      </c>
      <c r="H366" s="38">
        <v>4.0099999999999997E-2</v>
      </c>
      <c r="I366" s="38">
        <v>0.1406</v>
      </c>
      <c r="J366" s="38">
        <v>2.0299999999999999E-2</v>
      </c>
      <c r="K366" s="38">
        <v>3.2099999999999997E-2</v>
      </c>
      <c r="L366" s="38">
        <v>1.5900000000000001E-2</v>
      </c>
      <c r="M366" s="38">
        <v>2.5499999999999998E-2</v>
      </c>
      <c r="N366" s="38">
        <v>0.1389</v>
      </c>
      <c r="O366" s="38">
        <v>2.35E-2</v>
      </c>
      <c r="P366" s="38">
        <v>0</v>
      </c>
      <c r="Q366" s="38">
        <v>3.5900000000000001E-2</v>
      </c>
      <c r="R366" s="38">
        <v>1.8100000000000002E-2</v>
      </c>
      <c r="S366" s="38">
        <v>4.1999999999999997E-3</v>
      </c>
      <c r="T366" s="38">
        <v>5.11E-2</v>
      </c>
      <c r="U366" s="38">
        <v>1.7299999999999999E-2</v>
      </c>
      <c r="V366" s="38">
        <v>3.6799999999999999E-2</v>
      </c>
      <c r="W366" s="38">
        <v>4.4299999999999999E-2</v>
      </c>
      <c r="X366" s="38">
        <v>5.9900000000000002E-2</v>
      </c>
      <c r="Y366" s="38">
        <v>2.3999999999999998E-3</v>
      </c>
      <c r="Z366" s="5">
        <v>0</v>
      </c>
      <c r="AA366" s="5">
        <v>5.9999999999999995E-4</v>
      </c>
      <c r="AB366" s="5">
        <v>0</v>
      </c>
      <c r="AC366" s="67"/>
      <c r="AD366" s="55"/>
    </row>
    <row r="367" spans="1:30" s="52" customFormat="1">
      <c r="A367" s="96"/>
      <c r="B367" s="83"/>
      <c r="C367" s="193"/>
      <c r="D367" s="6">
        <f t="shared" ref="D367" si="684">$C366*D366</f>
        <v>19098.273644999997</v>
      </c>
      <c r="E367" s="6">
        <f t="shared" ref="E367" si="685">$C366*E366</f>
        <v>165402.62447699998</v>
      </c>
      <c r="F367" s="6">
        <f t="shared" ref="F367:AB367" si="686">$C366*F366</f>
        <v>67364.819766000001</v>
      </c>
      <c r="G367" s="6">
        <f t="shared" si="686"/>
        <v>86694.58763699999</v>
      </c>
      <c r="H367" s="6">
        <f t="shared" si="686"/>
        <v>46414.592312999994</v>
      </c>
      <c r="I367" s="6">
        <f t="shared" si="686"/>
        <v>162740.44087799999</v>
      </c>
      <c r="J367" s="6">
        <f t="shared" si="686"/>
        <v>23496.663938999995</v>
      </c>
      <c r="K367" s="6">
        <f t="shared" si="686"/>
        <v>37154.823272999995</v>
      </c>
      <c r="L367" s="6">
        <f t="shared" si="686"/>
        <v>18403.790967000001</v>
      </c>
      <c r="M367" s="6">
        <f t="shared" si="686"/>
        <v>29515.513814999995</v>
      </c>
      <c r="N367" s="6">
        <f t="shared" si="686"/>
        <v>160772.73995699998</v>
      </c>
      <c r="O367" s="6">
        <f t="shared" si="686"/>
        <v>27200.571554999999</v>
      </c>
      <c r="P367" s="6">
        <f t="shared" si="686"/>
        <v>0</v>
      </c>
      <c r="Q367" s="6">
        <f t="shared" si="686"/>
        <v>41553.213566999999</v>
      </c>
      <c r="R367" s="6">
        <f t="shared" si="686"/>
        <v>20950.227453</v>
      </c>
      <c r="S367" s="6">
        <f t="shared" si="686"/>
        <v>4861.3787459999994</v>
      </c>
      <c r="T367" s="6">
        <f t="shared" si="686"/>
        <v>59146.774742999994</v>
      </c>
      <c r="U367" s="6">
        <f t="shared" si="686"/>
        <v>20024.250548999997</v>
      </c>
      <c r="V367" s="6">
        <f t="shared" si="686"/>
        <v>42594.937583999992</v>
      </c>
      <c r="W367" s="6">
        <f t="shared" si="686"/>
        <v>51275.971058999996</v>
      </c>
      <c r="X367" s="6">
        <f t="shared" si="686"/>
        <v>69332.520686999997</v>
      </c>
      <c r="Y367" s="6">
        <f t="shared" si="686"/>
        <v>2777.9307119999994</v>
      </c>
      <c r="Z367" s="6">
        <f t="shared" si="686"/>
        <v>0</v>
      </c>
      <c r="AA367" s="6">
        <f t="shared" si="686"/>
        <v>694.48267799999985</v>
      </c>
      <c r="AB367" s="6">
        <f t="shared" si="686"/>
        <v>0</v>
      </c>
      <c r="AC367" s="67"/>
      <c r="AD367" s="55"/>
    </row>
    <row r="368" spans="1:30" s="52" customFormat="1">
      <c r="A368" s="95" t="s">
        <v>426</v>
      </c>
      <c r="B368" s="74">
        <f>27779307.15/2</f>
        <v>13889653.574999999</v>
      </c>
      <c r="C368" s="201">
        <f t="shared" si="626"/>
        <v>1157471.1299999999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>
        <v>1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67"/>
      <c r="AD368" s="55"/>
    </row>
    <row r="369" spans="1:30" s="52" customFormat="1">
      <c r="A369" s="96"/>
      <c r="B369" s="73"/>
      <c r="C369" s="193"/>
      <c r="D369" s="6">
        <f t="shared" ref="D369" si="687">$C368*D368</f>
        <v>0</v>
      </c>
      <c r="E369" s="6">
        <f t="shared" ref="E369" si="688">$C368*E368</f>
        <v>0</v>
      </c>
      <c r="F369" s="6">
        <f t="shared" ref="F369:O369" si="689">$C368*F368</f>
        <v>0</v>
      </c>
      <c r="G369" s="6">
        <f t="shared" si="689"/>
        <v>0</v>
      </c>
      <c r="H369" s="6">
        <f t="shared" si="689"/>
        <v>0</v>
      </c>
      <c r="I369" s="6">
        <f t="shared" si="689"/>
        <v>0</v>
      </c>
      <c r="J369" s="6">
        <f t="shared" si="689"/>
        <v>0</v>
      </c>
      <c r="K369" s="6">
        <f t="shared" si="689"/>
        <v>0</v>
      </c>
      <c r="L369" s="6">
        <f t="shared" si="689"/>
        <v>0</v>
      </c>
      <c r="M369" s="6">
        <f t="shared" si="689"/>
        <v>0</v>
      </c>
      <c r="N369" s="6">
        <f t="shared" si="689"/>
        <v>1157471.1299999999</v>
      </c>
      <c r="O369" s="6">
        <f t="shared" si="689"/>
        <v>0</v>
      </c>
      <c r="P369" s="6">
        <f t="shared" ref="P369" si="690">$C368*P368</f>
        <v>0</v>
      </c>
      <c r="Q369" s="6">
        <f t="shared" ref="Q369" si="691">$C368*Q368</f>
        <v>0</v>
      </c>
      <c r="R369" s="6">
        <f t="shared" ref="R369:AB369" si="692">$C368*R368</f>
        <v>0</v>
      </c>
      <c r="S369" s="6">
        <f t="shared" si="692"/>
        <v>0</v>
      </c>
      <c r="T369" s="6">
        <f t="shared" si="692"/>
        <v>0</v>
      </c>
      <c r="U369" s="6">
        <f t="shared" si="692"/>
        <v>0</v>
      </c>
      <c r="V369" s="6">
        <f t="shared" si="692"/>
        <v>0</v>
      </c>
      <c r="W369" s="6">
        <f t="shared" si="692"/>
        <v>0</v>
      </c>
      <c r="X369" s="6">
        <f t="shared" si="692"/>
        <v>0</v>
      </c>
      <c r="Y369" s="6">
        <f t="shared" si="692"/>
        <v>0</v>
      </c>
      <c r="Z369" s="6">
        <f t="shared" si="692"/>
        <v>0</v>
      </c>
      <c r="AA369" s="6">
        <f t="shared" si="692"/>
        <v>0</v>
      </c>
      <c r="AB369" s="6">
        <f t="shared" si="692"/>
        <v>0</v>
      </c>
      <c r="AC369" s="67"/>
      <c r="AD369" s="55"/>
    </row>
    <row r="370" spans="1:30" s="52" customFormat="1">
      <c r="A370" s="98" t="s">
        <v>300</v>
      </c>
      <c r="B370" s="74">
        <v>555254.87</v>
      </c>
      <c r="C370" s="201">
        <f t="shared" si="626"/>
        <v>46271.24</v>
      </c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>
        <v>0.99839999999999995</v>
      </c>
      <c r="O370" s="38"/>
      <c r="P370" s="38"/>
      <c r="Q370" s="38"/>
      <c r="R370" s="38"/>
      <c r="S370" s="38"/>
      <c r="T370" s="38"/>
      <c r="U370" s="38"/>
      <c r="V370" s="38">
        <v>1.6000000000000001E-3</v>
      </c>
      <c r="W370" s="38"/>
      <c r="X370" s="38"/>
      <c r="Y370" s="38"/>
      <c r="Z370" s="5"/>
      <c r="AA370" s="5"/>
      <c r="AB370" s="5"/>
      <c r="AC370" s="67"/>
      <c r="AD370" s="55"/>
    </row>
    <row r="371" spans="1:30" s="52" customFormat="1">
      <c r="A371" s="96"/>
      <c r="B371" s="189"/>
      <c r="C371" s="193"/>
      <c r="D371" s="6">
        <f t="shared" ref="D371" si="693">$C370*D370</f>
        <v>0</v>
      </c>
      <c r="E371" s="6">
        <f t="shared" ref="E371" si="694">$C370*E370</f>
        <v>0</v>
      </c>
      <c r="F371" s="6">
        <f t="shared" ref="F371:AB371" si="695">$C370*F370</f>
        <v>0</v>
      </c>
      <c r="G371" s="6">
        <f t="shared" si="695"/>
        <v>0</v>
      </c>
      <c r="H371" s="6">
        <f t="shared" si="695"/>
        <v>0</v>
      </c>
      <c r="I371" s="6">
        <f t="shared" si="695"/>
        <v>0</v>
      </c>
      <c r="J371" s="6">
        <f t="shared" si="695"/>
        <v>0</v>
      </c>
      <c r="K371" s="6">
        <f t="shared" si="695"/>
        <v>0</v>
      </c>
      <c r="L371" s="6">
        <f t="shared" si="695"/>
        <v>0</v>
      </c>
      <c r="M371" s="6">
        <f t="shared" si="695"/>
        <v>0</v>
      </c>
      <c r="N371" s="6">
        <f t="shared" si="695"/>
        <v>46197.206015999996</v>
      </c>
      <c r="O371" s="6">
        <f t="shared" si="695"/>
        <v>0</v>
      </c>
      <c r="P371" s="6">
        <f t="shared" si="695"/>
        <v>0</v>
      </c>
      <c r="Q371" s="6">
        <f t="shared" si="695"/>
        <v>0</v>
      </c>
      <c r="R371" s="6">
        <f t="shared" si="695"/>
        <v>0</v>
      </c>
      <c r="S371" s="6">
        <f t="shared" si="695"/>
        <v>0</v>
      </c>
      <c r="T371" s="6">
        <f t="shared" si="695"/>
        <v>0</v>
      </c>
      <c r="U371" s="6">
        <f t="shared" si="695"/>
        <v>0</v>
      </c>
      <c r="V371" s="6">
        <f t="shared" si="695"/>
        <v>74.033984000000004</v>
      </c>
      <c r="W371" s="6">
        <f t="shared" si="695"/>
        <v>0</v>
      </c>
      <c r="X371" s="6">
        <f t="shared" si="695"/>
        <v>0</v>
      </c>
      <c r="Y371" s="6">
        <f t="shared" si="695"/>
        <v>0</v>
      </c>
      <c r="Z371" s="6">
        <f t="shared" si="695"/>
        <v>0</v>
      </c>
      <c r="AA371" s="6">
        <f t="shared" si="695"/>
        <v>0</v>
      </c>
      <c r="AB371" s="6">
        <f t="shared" si="695"/>
        <v>0</v>
      </c>
      <c r="AC371" s="67"/>
      <c r="AD371" s="55"/>
    </row>
    <row r="372" spans="1:30" s="52" customFormat="1">
      <c r="A372" s="98" t="s">
        <v>301</v>
      </c>
      <c r="B372" s="74">
        <v>12528924</v>
      </c>
      <c r="C372" s="201">
        <f t="shared" si="626"/>
        <v>1044077</v>
      </c>
      <c r="D372" s="38">
        <v>4.5999999999999999E-3</v>
      </c>
      <c r="E372" s="38"/>
      <c r="F372" s="38">
        <v>4.1799999999999997E-2</v>
      </c>
      <c r="G372" s="38"/>
      <c r="H372" s="38">
        <v>2.0199999999999999E-2</v>
      </c>
      <c r="I372" s="38"/>
      <c r="J372" s="38"/>
      <c r="K372" s="38"/>
      <c r="L372" s="38"/>
      <c r="M372" s="38">
        <v>8.0000000000000002E-3</v>
      </c>
      <c r="N372" s="38">
        <v>0.88449999999999995</v>
      </c>
      <c r="O372" s="38"/>
      <c r="P372" s="38"/>
      <c r="Q372" s="38">
        <v>6.4000000000000003E-3</v>
      </c>
      <c r="R372" s="38">
        <v>5.0000000000000001E-3</v>
      </c>
      <c r="S372" s="38">
        <v>5.9999999999999995E-4</v>
      </c>
      <c r="T372" s="38">
        <v>1.55E-2</v>
      </c>
      <c r="U372" s="38"/>
      <c r="V372" s="38">
        <v>1.34E-2</v>
      </c>
      <c r="W372" s="38"/>
      <c r="X372" s="38"/>
      <c r="Y372" s="38"/>
      <c r="Z372" s="5"/>
      <c r="AA372" s="5"/>
      <c r="AB372" s="5"/>
      <c r="AC372" s="67"/>
      <c r="AD372" s="55"/>
    </row>
    <row r="373" spans="1:30" s="52" customFormat="1">
      <c r="A373" s="96"/>
      <c r="B373" s="189"/>
      <c r="C373" s="193"/>
      <c r="D373" s="6">
        <f t="shared" ref="D373" si="696">$C372*D372</f>
        <v>4802.7542000000003</v>
      </c>
      <c r="E373" s="6">
        <f t="shared" ref="E373" si="697">$C372*E372</f>
        <v>0</v>
      </c>
      <c r="F373" s="6">
        <f t="shared" ref="F373:AB373" si="698">$C372*F372</f>
        <v>43642.418599999997</v>
      </c>
      <c r="G373" s="6">
        <f t="shared" si="698"/>
        <v>0</v>
      </c>
      <c r="H373" s="6">
        <f t="shared" si="698"/>
        <v>21090.3554</v>
      </c>
      <c r="I373" s="6">
        <f t="shared" si="698"/>
        <v>0</v>
      </c>
      <c r="J373" s="6">
        <f t="shared" si="698"/>
        <v>0</v>
      </c>
      <c r="K373" s="6">
        <f t="shared" si="698"/>
        <v>0</v>
      </c>
      <c r="L373" s="6">
        <f t="shared" si="698"/>
        <v>0</v>
      </c>
      <c r="M373" s="6">
        <f t="shared" si="698"/>
        <v>8352.616</v>
      </c>
      <c r="N373" s="6">
        <f t="shared" si="698"/>
        <v>923486.10649999999</v>
      </c>
      <c r="O373" s="6">
        <f t="shared" si="698"/>
        <v>0</v>
      </c>
      <c r="P373" s="6">
        <f t="shared" si="698"/>
        <v>0</v>
      </c>
      <c r="Q373" s="6">
        <f t="shared" si="698"/>
        <v>6682.0928000000004</v>
      </c>
      <c r="R373" s="6">
        <f t="shared" si="698"/>
        <v>5220.3850000000002</v>
      </c>
      <c r="S373" s="6">
        <f t="shared" si="698"/>
        <v>626.44619999999998</v>
      </c>
      <c r="T373" s="6">
        <f t="shared" si="698"/>
        <v>16183.193499999999</v>
      </c>
      <c r="U373" s="6">
        <f t="shared" si="698"/>
        <v>0</v>
      </c>
      <c r="V373" s="6">
        <f t="shared" si="698"/>
        <v>13990.631800000001</v>
      </c>
      <c r="W373" s="6">
        <f t="shared" si="698"/>
        <v>0</v>
      </c>
      <c r="X373" s="6">
        <f t="shared" si="698"/>
        <v>0</v>
      </c>
      <c r="Y373" s="6">
        <f t="shared" si="698"/>
        <v>0</v>
      </c>
      <c r="Z373" s="6">
        <f t="shared" si="698"/>
        <v>0</v>
      </c>
      <c r="AA373" s="6">
        <f t="shared" si="698"/>
        <v>0</v>
      </c>
      <c r="AB373" s="6">
        <f t="shared" si="698"/>
        <v>0</v>
      </c>
      <c r="AC373" s="67"/>
      <c r="AD373" s="55"/>
    </row>
    <row r="374" spans="1:30" s="52" customFormat="1">
      <c r="A374" s="98" t="s">
        <v>302</v>
      </c>
      <c r="B374" s="74">
        <f>4627702.81/2</f>
        <v>2313851.4049999998</v>
      </c>
      <c r="C374" s="201">
        <f t="shared" si="626"/>
        <v>192820.95</v>
      </c>
      <c r="D374" s="38">
        <v>1.6500000000000001E-2</v>
      </c>
      <c r="E374" s="38">
        <v>0.1429</v>
      </c>
      <c r="F374" s="38">
        <v>5.8200000000000002E-2</v>
      </c>
      <c r="G374" s="38">
        <v>7.4899999999999994E-2</v>
      </c>
      <c r="H374" s="38">
        <v>4.0099999999999997E-2</v>
      </c>
      <c r="I374" s="38">
        <v>0.1406</v>
      </c>
      <c r="J374" s="38">
        <v>2.0299999999999999E-2</v>
      </c>
      <c r="K374" s="38">
        <v>3.2099999999999997E-2</v>
      </c>
      <c r="L374" s="38">
        <v>1.5900000000000001E-2</v>
      </c>
      <c r="M374" s="38">
        <v>2.5499999999999998E-2</v>
      </c>
      <c r="N374" s="38">
        <v>0.1389</v>
      </c>
      <c r="O374" s="38">
        <v>2.35E-2</v>
      </c>
      <c r="P374" s="38">
        <v>0</v>
      </c>
      <c r="Q374" s="38">
        <v>3.5900000000000001E-2</v>
      </c>
      <c r="R374" s="38">
        <v>1.8100000000000002E-2</v>
      </c>
      <c r="S374" s="38">
        <v>4.1999999999999997E-3</v>
      </c>
      <c r="T374" s="38">
        <v>5.11E-2</v>
      </c>
      <c r="U374" s="38">
        <v>1.7299999999999999E-2</v>
      </c>
      <c r="V374" s="38">
        <v>3.6799999999999999E-2</v>
      </c>
      <c r="W374" s="38">
        <v>4.4299999999999999E-2</v>
      </c>
      <c r="X374" s="38">
        <v>5.9900000000000002E-2</v>
      </c>
      <c r="Y374" s="38">
        <v>2.3999999999999998E-3</v>
      </c>
      <c r="Z374" s="5">
        <v>0</v>
      </c>
      <c r="AA374" s="5">
        <v>5.9999999999999995E-4</v>
      </c>
      <c r="AB374" s="5">
        <v>0</v>
      </c>
      <c r="AC374" s="67"/>
      <c r="AD374" s="55"/>
    </row>
    <row r="375" spans="1:30" s="52" customFormat="1">
      <c r="A375" s="96"/>
      <c r="B375" s="189"/>
      <c r="C375" s="193"/>
      <c r="D375" s="6">
        <f t="shared" ref="D375" si="699">$C374*D374</f>
        <v>3181.5456750000003</v>
      </c>
      <c r="E375" s="6">
        <f t="shared" ref="E375" si="700">$C374*E374</f>
        <v>27554.113755000002</v>
      </c>
      <c r="F375" s="6">
        <f t="shared" ref="F375:AB375" si="701">$C374*F374</f>
        <v>11222.179290000002</v>
      </c>
      <c r="G375" s="6">
        <f t="shared" si="701"/>
        <v>14442.289155</v>
      </c>
      <c r="H375" s="6">
        <f t="shared" si="701"/>
        <v>7732.1200950000002</v>
      </c>
      <c r="I375" s="6">
        <f t="shared" si="701"/>
        <v>27110.625570000004</v>
      </c>
      <c r="J375" s="6">
        <f t="shared" si="701"/>
        <v>3914.2652849999999</v>
      </c>
      <c r="K375" s="6">
        <f t="shared" si="701"/>
        <v>6189.5524949999999</v>
      </c>
      <c r="L375" s="6">
        <f t="shared" si="701"/>
        <v>3065.8531050000001</v>
      </c>
      <c r="M375" s="6">
        <f t="shared" si="701"/>
        <v>4916.934225</v>
      </c>
      <c r="N375" s="6">
        <f t="shared" si="701"/>
        <v>26782.829955000001</v>
      </c>
      <c r="O375" s="6">
        <f t="shared" si="701"/>
        <v>4531.2923250000003</v>
      </c>
      <c r="P375" s="6">
        <f t="shared" si="701"/>
        <v>0</v>
      </c>
      <c r="Q375" s="6">
        <f t="shared" si="701"/>
        <v>6922.2721050000009</v>
      </c>
      <c r="R375" s="6">
        <f t="shared" si="701"/>
        <v>3490.0591950000007</v>
      </c>
      <c r="S375" s="6">
        <f t="shared" si="701"/>
        <v>809.84798999999998</v>
      </c>
      <c r="T375" s="6">
        <f t="shared" si="701"/>
        <v>9853.1505450000004</v>
      </c>
      <c r="U375" s="6">
        <f t="shared" si="701"/>
        <v>3335.8024350000001</v>
      </c>
      <c r="V375" s="6">
        <f t="shared" si="701"/>
        <v>7095.8109600000007</v>
      </c>
      <c r="W375" s="6">
        <f t="shared" si="701"/>
        <v>8541.9680850000004</v>
      </c>
      <c r="X375" s="6">
        <f t="shared" si="701"/>
        <v>11549.974905000001</v>
      </c>
      <c r="Y375" s="6">
        <f t="shared" si="701"/>
        <v>462.77028000000001</v>
      </c>
      <c r="Z375" s="6">
        <f t="shared" si="701"/>
        <v>0</v>
      </c>
      <c r="AA375" s="6">
        <f t="shared" si="701"/>
        <v>115.69257</v>
      </c>
      <c r="AB375" s="6">
        <f t="shared" si="701"/>
        <v>0</v>
      </c>
      <c r="AC375" s="67"/>
      <c r="AD375" s="55"/>
    </row>
    <row r="376" spans="1:30" s="52" customFormat="1">
      <c r="A376" s="98" t="s">
        <v>461</v>
      </c>
      <c r="B376" s="74">
        <f>4627702.81/2</f>
        <v>2313851.4049999998</v>
      </c>
      <c r="C376" s="201">
        <f t="shared" si="626"/>
        <v>192820.95</v>
      </c>
      <c r="D376" s="38"/>
      <c r="E376" s="38"/>
      <c r="F376" s="38">
        <v>0.52139999999999997</v>
      </c>
      <c r="G376" s="38"/>
      <c r="H376" s="38"/>
      <c r="I376" s="38"/>
      <c r="J376" s="38"/>
      <c r="K376" s="38"/>
      <c r="L376" s="38"/>
      <c r="M376" s="38"/>
      <c r="N376" s="38">
        <v>0.20630000000000001</v>
      </c>
      <c r="O376" s="38"/>
      <c r="P376" s="38"/>
      <c r="Q376" s="38"/>
      <c r="R376" s="38"/>
      <c r="S376" s="38"/>
      <c r="T376" s="38"/>
      <c r="U376" s="38"/>
      <c r="V376" s="38">
        <v>0.27229999999999999</v>
      </c>
      <c r="W376" s="38"/>
      <c r="X376" s="38"/>
      <c r="Y376" s="38"/>
      <c r="Z376" s="5"/>
      <c r="AA376" s="5"/>
      <c r="AB376" s="5"/>
      <c r="AC376" s="67"/>
      <c r="AD376" s="55"/>
    </row>
    <row r="377" spans="1:30" s="52" customFormat="1">
      <c r="A377" s="96"/>
      <c r="B377" s="189"/>
      <c r="C377" s="193"/>
      <c r="D377" s="6">
        <f t="shared" ref="D377" si="702">$C376*D376</f>
        <v>0</v>
      </c>
      <c r="E377" s="6">
        <f t="shared" ref="E377" si="703">$C376*E376</f>
        <v>0</v>
      </c>
      <c r="F377" s="6">
        <f t="shared" ref="F377:AB377" si="704">$C376*F376</f>
        <v>100536.84333</v>
      </c>
      <c r="G377" s="6">
        <f t="shared" si="704"/>
        <v>0</v>
      </c>
      <c r="H377" s="6">
        <f t="shared" si="704"/>
        <v>0</v>
      </c>
      <c r="I377" s="6">
        <f t="shared" si="704"/>
        <v>0</v>
      </c>
      <c r="J377" s="6">
        <f t="shared" si="704"/>
        <v>0</v>
      </c>
      <c r="K377" s="6">
        <f t="shared" si="704"/>
        <v>0</v>
      </c>
      <c r="L377" s="6">
        <f t="shared" si="704"/>
        <v>0</v>
      </c>
      <c r="M377" s="6">
        <f t="shared" si="704"/>
        <v>0</v>
      </c>
      <c r="N377" s="6">
        <f t="shared" si="704"/>
        <v>39778.961985000002</v>
      </c>
      <c r="O377" s="6">
        <f t="shared" si="704"/>
        <v>0</v>
      </c>
      <c r="P377" s="6">
        <f t="shared" si="704"/>
        <v>0</v>
      </c>
      <c r="Q377" s="6">
        <f t="shared" si="704"/>
        <v>0</v>
      </c>
      <c r="R377" s="6">
        <f t="shared" si="704"/>
        <v>0</v>
      </c>
      <c r="S377" s="6">
        <f t="shared" si="704"/>
        <v>0</v>
      </c>
      <c r="T377" s="6">
        <f t="shared" si="704"/>
        <v>0</v>
      </c>
      <c r="U377" s="6">
        <f t="shared" si="704"/>
        <v>0</v>
      </c>
      <c r="V377" s="6">
        <f t="shared" si="704"/>
        <v>52505.144684999999</v>
      </c>
      <c r="W377" s="6">
        <f t="shared" si="704"/>
        <v>0</v>
      </c>
      <c r="X377" s="6">
        <f t="shared" si="704"/>
        <v>0</v>
      </c>
      <c r="Y377" s="6">
        <f t="shared" si="704"/>
        <v>0</v>
      </c>
      <c r="Z377" s="6">
        <f t="shared" si="704"/>
        <v>0</v>
      </c>
      <c r="AA377" s="6">
        <f t="shared" si="704"/>
        <v>0</v>
      </c>
      <c r="AB377" s="6">
        <f t="shared" si="704"/>
        <v>0</v>
      </c>
      <c r="AC377" s="67"/>
      <c r="AD377" s="55"/>
    </row>
    <row r="378" spans="1:30" s="52" customFormat="1">
      <c r="A378" s="98" t="s">
        <v>376</v>
      </c>
      <c r="B378" s="74">
        <v>12367539.279999999</v>
      </c>
      <c r="C378" s="201">
        <f t="shared" si="626"/>
        <v>1030628.27</v>
      </c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>
        <v>0.99839999999999995</v>
      </c>
      <c r="O378" s="38"/>
      <c r="P378" s="38"/>
      <c r="Q378" s="38"/>
      <c r="R378" s="38"/>
      <c r="S378" s="38"/>
      <c r="T378" s="38"/>
      <c r="U378" s="38"/>
      <c r="V378" s="38">
        <v>1.6000000000000001E-3</v>
      </c>
      <c r="W378" s="38"/>
      <c r="X378" s="38"/>
      <c r="Y378" s="38"/>
      <c r="Z378" s="5"/>
      <c r="AA378" s="5"/>
      <c r="AB378" s="5"/>
      <c r="AC378" s="67"/>
      <c r="AD378" s="55"/>
    </row>
    <row r="379" spans="1:30" s="52" customFormat="1">
      <c r="A379" s="96"/>
      <c r="B379" s="189"/>
      <c r="C379" s="193"/>
      <c r="D379" s="6">
        <f t="shared" ref="D379" si="705">$C378*D378</f>
        <v>0</v>
      </c>
      <c r="E379" s="6">
        <f t="shared" ref="E379" si="706">$C378*E378</f>
        <v>0</v>
      </c>
      <c r="F379" s="6">
        <f t="shared" ref="F379:AB379" si="707">$C378*F378</f>
        <v>0</v>
      </c>
      <c r="G379" s="6">
        <f t="shared" si="707"/>
        <v>0</v>
      </c>
      <c r="H379" s="6">
        <f t="shared" si="707"/>
        <v>0</v>
      </c>
      <c r="I379" s="6">
        <f t="shared" si="707"/>
        <v>0</v>
      </c>
      <c r="J379" s="6">
        <f t="shared" si="707"/>
        <v>0</v>
      </c>
      <c r="K379" s="6">
        <f t="shared" si="707"/>
        <v>0</v>
      </c>
      <c r="L379" s="6">
        <f t="shared" si="707"/>
        <v>0</v>
      </c>
      <c r="M379" s="6">
        <f t="shared" si="707"/>
        <v>0</v>
      </c>
      <c r="N379" s="6">
        <f t="shared" si="707"/>
        <v>1028979.264768</v>
      </c>
      <c r="O379" s="6">
        <f t="shared" si="707"/>
        <v>0</v>
      </c>
      <c r="P379" s="6">
        <f t="shared" si="707"/>
        <v>0</v>
      </c>
      <c r="Q379" s="6">
        <f t="shared" si="707"/>
        <v>0</v>
      </c>
      <c r="R379" s="6">
        <f t="shared" si="707"/>
        <v>0</v>
      </c>
      <c r="S379" s="6">
        <f t="shared" si="707"/>
        <v>0</v>
      </c>
      <c r="T379" s="6">
        <f t="shared" si="707"/>
        <v>0</v>
      </c>
      <c r="U379" s="6">
        <f t="shared" si="707"/>
        <v>0</v>
      </c>
      <c r="V379" s="6">
        <f t="shared" si="707"/>
        <v>1649.0052320000002</v>
      </c>
      <c r="W379" s="6">
        <f t="shared" si="707"/>
        <v>0</v>
      </c>
      <c r="X379" s="6">
        <f t="shared" si="707"/>
        <v>0</v>
      </c>
      <c r="Y379" s="6">
        <f t="shared" si="707"/>
        <v>0</v>
      </c>
      <c r="Z379" s="6">
        <f t="shared" si="707"/>
        <v>0</v>
      </c>
      <c r="AA379" s="6">
        <f t="shared" si="707"/>
        <v>0</v>
      </c>
      <c r="AB379" s="6">
        <f t="shared" si="707"/>
        <v>0</v>
      </c>
      <c r="AC379" s="67"/>
      <c r="AD379" s="55"/>
    </row>
    <row r="380" spans="1:30" s="52" customFormat="1">
      <c r="A380" s="98" t="s">
        <v>377</v>
      </c>
      <c r="B380" s="74">
        <v>9156662.9600000009</v>
      </c>
      <c r="C380" s="201">
        <f t="shared" si="626"/>
        <v>763055.25</v>
      </c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>
        <v>0.99839999999999995</v>
      </c>
      <c r="O380" s="38"/>
      <c r="P380" s="38"/>
      <c r="Q380" s="38"/>
      <c r="R380" s="38"/>
      <c r="S380" s="38"/>
      <c r="T380" s="38"/>
      <c r="U380" s="38"/>
      <c r="V380" s="38">
        <v>1.6000000000000001E-3</v>
      </c>
      <c r="W380" s="38"/>
      <c r="X380" s="38"/>
      <c r="Y380" s="38"/>
      <c r="Z380" s="5"/>
      <c r="AA380" s="5"/>
      <c r="AB380" s="5"/>
      <c r="AC380" s="67"/>
      <c r="AD380" s="55"/>
    </row>
    <row r="381" spans="1:30" s="52" customFormat="1">
      <c r="A381" s="96"/>
      <c r="B381" s="189"/>
      <c r="C381" s="193"/>
      <c r="D381" s="6">
        <f t="shared" ref="D381" si="708">$C380*D380</f>
        <v>0</v>
      </c>
      <c r="E381" s="6">
        <f t="shared" ref="E381" si="709">$C380*E380</f>
        <v>0</v>
      </c>
      <c r="F381" s="6">
        <f t="shared" ref="F381:AB381" si="710">$C380*F380</f>
        <v>0</v>
      </c>
      <c r="G381" s="6">
        <f t="shared" si="710"/>
        <v>0</v>
      </c>
      <c r="H381" s="6">
        <f t="shared" si="710"/>
        <v>0</v>
      </c>
      <c r="I381" s="6">
        <f t="shared" si="710"/>
        <v>0</v>
      </c>
      <c r="J381" s="6">
        <f t="shared" si="710"/>
        <v>0</v>
      </c>
      <c r="K381" s="6">
        <f t="shared" si="710"/>
        <v>0</v>
      </c>
      <c r="L381" s="6">
        <f t="shared" si="710"/>
        <v>0</v>
      </c>
      <c r="M381" s="6">
        <f t="shared" si="710"/>
        <v>0</v>
      </c>
      <c r="N381" s="6">
        <f t="shared" si="710"/>
        <v>761834.36159999995</v>
      </c>
      <c r="O381" s="6">
        <f t="shared" si="710"/>
        <v>0</v>
      </c>
      <c r="P381" s="6">
        <f t="shared" si="710"/>
        <v>0</v>
      </c>
      <c r="Q381" s="6">
        <f t="shared" si="710"/>
        <v>0</v>
      </c>
      <c r="R381" s="6">
        <f t="shared" si="710"/>
        <v>0</v>
      </c>
      <c r="S381" s="6">
        <f t="shared" si="710"/>
        <v>0</v>
      </c>
      <c r="T381" s="6">
        <f t="shared" si="710"/>
        <v>0</v>
      </c>
      <c r="U381" s="6">
        <f t="shared" si="710"/>
        <v>0</v>
      </c>
      <c r="V381" s="6">
        <f t="shared" si="710"/>
        <v>1220.8884</v>
      </c>
      <c r="W381" s="6">
        <f t="shared" si="710"/>
        <v>0</v>
      </c>
      <c r="X381" s="6">
        <f t="shared" si="710"/>
        <v>0</v>
      </c>
      <c r="Y381" s="6">
        <f t="shared" si="710"/>
        <v>0</v>
      </c>
      <c r="Z381" s="6">
        <f t="shared" si="710"/>
        <v>0</v>
      </c>
      <c r="AA381" s="6">
        <f t="shared" si="710"/>
        <v>0</v>
      </c>
      <c r="AB381" s="6">
        <f t="shared" si="710"/>
        <v>0</v>
      </c>
      <c r="AC381" s="67"/>
      <c r="AD381" s="55"/>
    </row>
    <row r="382" spans="1:30" s="52" customFormat="1">
      <c r="A382" s="98" t="s">
        <v>379</v>
      </c>
      <c r="B382" s="74">
        <f>6131836.42/2</f>
        <v>3065918.21</v>
      </c>
      <c r="C382" s="201">
        <f t="shared" si="626"/>
        <v>255493.18</v>
      </c>
      <c r="D382" s="38"/>
      <c r="E382" s="38"/>
      <c r="F382" s="38"/>
      <c r="G382" s="38"/>
      <c r="H382" s="38">
        <v>0</v>
      </c>
      <c r="I382" s="38"/>
      <c r="J382" s="38"/>
      <c r="K382" s="38"/>
      <c r="L382" s="38"/>
      <c r="M382" s="38"/>
      <c r="N382" s="38">
        <v>1</v>
      </c>
      <c r="O382" s="38"/>
      <c r="P382" s="38"/>
      <c r="Q382" s="38"/>
      <c r="R382" s="38"/>
      <c r="S382" s="38"/>
      <c r="T382" s="38"/>
      <c r="U382" s="38"/>
      <c r="V382" s="38">
        <v>0</v>
      </c>
      <c r="W382" s="38"/>
      <c r="X382" s="38"/>
      <c r="Y382" s="38"/>
      <c r="Z382" s="5"/>
      <c r="AA382" s="5"/>
      <c r="AB382" s="5"/>
      <c r="AC382" s="67"/>
      <c r="AD382" s="55"/>
    </row>
    <row r="383" spans="1:30" s="52" customFormat="1">
      <c r="A383" s="96"/>
      <c r="B383" s="189"/>
      <c r="C383" s="193"/>
      <c r="D383" s="6">
        <f t="shared" ref="D383" si="711">$C382*D382</f>
        <v>0</v>
      </c>
      <c r="E383" s="6">
        <f t="shared" ref="E383" si="712">$C382*E382</f>
        <v>0</v>
      </c>
      <c r="F383" s="6">
        <f t="shared" ref="F383:AB383" si="713">$C382*F382</f>
        <v>0</v>
      </c>
      <c r="G383" s="6">
        <f t="shared" si="713"/>
        <v>0</v>
      </c>
      <c r="H383" s="6">
        <f t="shared" si="713"/>
        <v>0</v>
      </c>
      <c r="I383" s="6">
        <f t="shared" si="713"/>
        <v>0</v>
      </c>
      <c r="J383" s="6">
        <f t="shared" si="713"/>
        <v>0</v>
      </c>
      <c r="K383" s="6">
        <f t="shared" si="713"/>
        <v>0</v>
      </c>
      <c r="L383" s="6">
        <f t="shared" si="713"/>
        <v>0</v>
      </c>
      <c r="M383" s="6">
        <f t="shared" si="713"/>
        <v>0</v>
      </c>
      <c r="N383" s="6">
        <f t="shared" si="713"/>
        <v>255493.18</v>
      </c>
      <c r="O383" s="6">
        <f t="shared" si="713"/>
        <v>0</v>
      </c>
      <c r="P383" s="6">
        <f t="shared" si="713"/>
        <v>0</v>
      </c>
      <c r="Q383" s="6">
        <f t="shared" si="713"/>
        <v>0</v>
      </c>
      <c r="R383" s="6">
        <f t="shared" si="713"/>
        <v>0</v>
      </c>
      <c r="S383" s="6">
        <f t="shared" si="713"/>
        <v>0</v>
      </c>
      <c r="T383" s="6">
        <f t="shared" si="713"/>
        <v>0</v>
      </c>
      <c r="U383" s="6">
        <f t="shared" si="713"/>
        <v>0</v>
      </c>
      <c r="V383" s="6">
        <f t="shared" si="713"/>
        <v>0</v>
      </c>
      <c r="W383" s="6">
        <f t="shared" si="713"/>
        <v>0</v>
      </c>
      <c r="X383" s="6">
        <f t="shared" si="713"/>
        <v>0</v>
      </c>
      <c r="Y383" s="6">
        <f t="shared" si="713"/>
        <v>0</v>
      </c>
      <c r="Z383" s="6">
        <f t="shared" si="713"/>
        <v>0</v>
      </c>
      <c r="AA383" s="6">
        <f t="shared" si="713"/>
        <v>0</v>
      </c>
      <c r="AB383" s="6">
        <f t="shared" si="713"/>
        <v>0</v>
      </c>
      <c r="AC383" s="67"/>
      <c r="AD383" s="55"/>
    </row>
    <row r="384" spans="1:30" s="52" customFormat="1">
      <c r="A384" s="98" t="s">
        <v>378</v>
      </c>
      <c r="B384" s="74">
        <f>6131836.42/2</f>
        <v>3065918.21</v>
      </c>
      <c r="C384" s="201">
        <f t="shared" si="626"/>
        <v>255493.18</v>
      </c>
      <c r="D384" s="38">
        <v>1.6500000000000001E-2</v>
      </c>
      <c r="E384" s="38">
        <v>0.1429</v>
      </c>
      <c r="F384" s="38">
        <v>5.8200000000000002E-2</v>
      </c>
      <c r="G384" s="38">
        <v>7.4899999999999994E-2</v>
      </c>
      <c r="H384" s="38">
        <v>4.0099999999999997E-2</v>
      </c>
      <c r="I384" s="38">
        <v>0.1406</v>
      </c>
      <c r="J384" s="38">
        <v>2.0299999999999999E-2</v>
      </c>
      <c r="K384" s="38">
        <v>3.2099999999999997E-2</v>
      </c>
      <c r="L384" s="38">
        <v>1.5900000000000001E-2</v>
      </c>
      <c r="M384" s="38">
        <v>2.5499999999999998E-2</v>
      </c>
      <c r="N384" s="38">
        <v>0.1389</v>
      </c>
      <c r="O384" s="38">
        <v>2.35E-2</v>
      </c>
      <c r="P384" s="38">
        <v>0</v>
      </c>
      <c r="Q384" s="38">
        <v>3.5900000000000001E-2</v>
      </c>
      <c r="R384" s="38">
        <v>1.8100000000000002E-2</v>
      </c>
      <c r="S384" s="38">
        <v>4.1999999999999997E-3</v>
      </c>
      <c r="T384" s="38">
        <v>5.11E-2</v>
      </c>
      <c r="U384" s="38">
        <v>1.7299999999999999E-2</v>
      </c>
      <c r="V384" s="38">
        <v>3.6799999999999999E-2</v>
      </c>
      <c r="W384" s="38">
        <v>4.4299999999999999E-2</v>
      </c>
      <c r="X384" s="38">
        <v>5.9900000000000002E-2</v>
      </c>
      <c r="Y384" s="38">
        <v>2.3999999999999998E-3</v>
      </c>
      <c r="Z384" s="5">
        <v>0</v>
      </c>
      <c r="AA384" s="5">
        <v>5.9999999999999995E-4</v>
      </c>
      <c r="AB384" s="5">
        <v>0</v>
      </c>
      <c r="AC384" s="67"/>
      <c r="AD384" s="55"/>
    </row>
    <row r="385" spans="1:30" s="52" customFormat="1">
      <c r="A385" s="96"/>
      <c r="B385" s="190"/>
      <c r="C385" s="193"/>
      <c r="D385" s="6">
        <f t="shared" ref="D385" si="714">$C384*D384</f>
        <v>4215.6374699999997</v>
      </c>
      <c r="E385" s="6">
        <f t="shared" ref="E385" si="715">$C384*E384</f>
        <v>36509.975421999996</v>
      </c>
      <c r="F385" s="6">
        <f t="shared" ref="F385:AB385" si="716">$C384*F384</f>
        <v>14869.703076</v>
      </c>
      <c r="G385" s="6">
        <f t="shared" si="716"/>
        <v>19136.439181999998</v>
      </c>
      <c r="H385" s="6">
        <f t="shared" si="716"/>
        <v>10245.276517999999</v>
      </c>
      <c r="I385" s="6">
        <f t="shared" si="716"/>
        <v>35922.341108000001</v>
      </c>
      <c r="J385" s="6">
        <f t="shared" si="716"/>
        <v>5186.5115539999997</v>
      </c>
      <c r="K385" s="6">
        <f t="shared" si="716"/>
        <v>8201.3310779999993</v>
      </c>
      <c r="L385" s="6">
        <f t="shared" si="716"/>
        <v>4062.3415620000001</v>
      </c>
      <c r="M385" s="6">
        <f t="shared" si="716"/>
        <v>6515.0760899999996</v>
      </c>
      <c r="N385" s="6">
        <f t="shared" si="716"/>
        <v>35488.002701999998</v>
      </c>
      <c r="O385" s="6">
        <f t="shared" si="716"/>
        <v>6004.0897299999997</v>
      </c>
      <c r="P385" s="6">
        <f t="shared" si="716"/>
        <v>0</v>
      </c>
      <c r="Q385" s="6">
        <f t="shared" si="716"/>
        <v>9172.2051620000002</v>
      </c>
      <c r="R385" s="6">
        <f t="shared" si="716"/>
        <v>4624.4265580000001</v>
      </c>
      <c r="S385" s="6">
        <f t="shared" si="716"/>
        <v>1073.0713559999999</v>
      </c>
      <c r="T385" s="6">
        <f t="shared" si="716"/>
        <v>13055.701498</v>
      </c>
      <c r="U385" s="6">
        <f t="shared" si="716"/>
        <v>4420.0320139999994</v>
      </c>
      <c r="V385" s="6">
        <f t="shared" si="716"/>
        <v>9402.1490240000003</v>
      </c>
      <c r="W385" s="6">
        <f t="shared" si="716"/>
        <v>11318.347873999999</v>
      </c>
      <c r="X385" s="6">
        <f t="shared" si="716"/>
        <v>15304.041482000001</v>
      </c>
      <c r="Y385" s="6">
        <f t="shared" si="716"/>
        <v>613.18363199999988</v>
      </c>
      <c r="Z385" s="6">
        <f t="shared" si="716"/>
        <v>0</v>
      </c>
      <c r="AA385" s="6">
        <f t="shared" si="716"/>
        <v>153.29590799999997</v>
      </c>
      <c r="AB385" s="6">
        <f t="shared" si="716"/>
        <v>0</v>
      </c>
      <c r="AC385" s="67"/>
      <c r="AD385" s="55"/>
    </row>
    <row r="386" spans="1:30" s="52" customFormat="1">
      <c r="A386" s="98" t="s">
        <v>468</v>
      </c>
      <c r="B386" s="74">
        <v>152424.01999999999</v>
      </c>
      <c r="C386" s="201">
        <f t="shared" si="626"/>
        <v>12702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>
        <v>0.99839999999999995</v>
      </c>
      <c r="O386" s="38"/>
      <c r="P386" s="38"/>
      <c r="Q386" s="38"/>
      <c r="R386" s="38"/>
      <c r="S386" s="38"/>
      <c r="T386" s="38"/>
      <c r="U386" s="38"/>
      <c r="V386" s="38">
        <v>1.6000000000000001E-3</v>
      </c>
      <c r="W386" s="38"/>
      <c r="X386" s="38"/>
      <c r="Y386" s="38"/>
      <c r="Z386" s="5"/>
      <c r="AA386" s="5"/>
      <c r="AB386" s="5"/>
      <c r="AC386" s="67"/>
      <c r="AD386" s="55"/>
    </row>
    <row r="387" spans="1:30" s="52" customFormat="1">
      <c r="A387" s="96"/>
      <c r="B387" s="189"/>
      <c r="C387" s="193"/>
      <c r="D387" s="6">
        <f t="shared" ref="D387" si="717">$C386*D386</f>
        <v>0</v>
      </c>
      <c r="E387" s="6">
        <f t="shared" ref="E387" si="718">$C386*E386</f>
        <v>0</v>
      </c>
      <c r="F387" s="6">
        <f t="shared" ref="F387:AB387" si="719">$C386*F386</f>
        <v>0</v>
      </c>
      <c r="G387" s="6">
        <f t="shared" si="719"/>
        <v>0</v>
      </c>
      <c r="H387" s="6">
        <f t="shared" si="719"/>
        <v>0</v>
      </c>
      <c r="I387" s="6">
        <f t="shared" si="719"/>
        <v>0</v>
      </c>
      <c r="J387" s="6">
        <f t="shared" si="719"/>
        <v>0</v>
      </c>
      <c r="K387" s="6">
        <f t="shared" si="719"/>
        <v>0</v>
      </c>
      <c r="L387" s="6">
        <f t="shared" si="719"/>
        <v>0</v>
      </c>
      <c r="M387" s="6">
        <f t="shared" si="719"/>
        <v>0</v>
      </c>
      <c r="N387" s="6">
        <f t="shared" si="719"/>
        <v>12681.676799999999</v>
      </c>
      <c r="O387" s="6">
        <f t="shared" si="719"/>
        <v>0</v>
      </c>
      <c r="P387" s="6">
        <f t="shared" si="719"/>
        <v>0</v>
      </c>
      <c r="Q387" s="6">
        <f t="shared" si="719"/>
        <v>0</v>
      </c>
      <c r="R387" s="6">
        <f t="shared" si="719"/>
        <v>0</v>
      </c>
      <c r="S387" s="6">
        <f t="shared" si="719"/>
        <v>0</v>
      </c>
      <c r="T387" s="6">
        <f t="shared" si="719"/>
        <v>0</v>
      </c>
      <c r="U387" s="6">
        <f t="shared" si="719"/>
        <v>0</v>
      </c>
      <c r="V387" s="6">
        <f t="shared" si="719"/>
        <v>20.3232</v>
      </c>
      <c r="W387" s="6">
        <f t="shared" si="719"/>
        <v>0</v>
      </c>
      <c r="X387" s="6">
        <f t="shared" si="719"/>
        <v>0</v>
      </c>
      <c r="Y387" s="6">
        <f t="shared" si="719"/>
        <v>0</v>
      </c>
      <c r="Z387" s="6">
        <f t="shared" si="719"/>
        <v>0</v>
      </c>
      <c r="AA387" s="6">
        <f t="shared" si="719"/>
        <v>0</v>
      </c>
      <c r="AB387" s="6">
        <f t="shared" si="719"/>
        <v>0</v>
      </c>
      <c r="AC387" s="67"/>
      <c r="AD387" s="55"/>
    </row>
    <row r="388" spans="1:30" s="52" customFormat="1">
      <c r="A388" s="98" t="s">
        <v>469</v>
      </c>
      <c r="B388" s="74">
        <v>11895.89</v>
      </c>
      <c r="C388" s="201">
        <f t="shared" si="626"/>
        <v>991.32</v>
      </c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>
        <v>0.99839999999999995</v>
      </c>
      <c r="O388" s="38"/>
      <c r="P388" s="38"/>
      <c r="Q388" s="38"/>
      <c r="R388" s="38"/>
      <c r="S388" s="38"/>
      <c r="T388" s="38"/>
      <c r="U388" s="38"/>
      <c r="V388" s="38">
        <v>1.6000000000000001E-3</v>
      </c>
      <c r="W388" s="38"/>
      <c r="X388" s="38"/>
      <c r="Y388" s="38"/>
      <c r="Z388" s="5"/>
      <c r="AA388" s="5"/>
      <c r="AB388" s="5"/>
      <c r="AC388" s="67"/>
      <c r="AD388" s="55"/>
    </row>
    <row r="389" spans="1:30" s="52" customFormat="1">
      <c r="A389" s="96"/>
      <c r="B389" s="189"/>
      <c r="C389" s="193"/>
      <c r="D389" s="6">
        <f t="shared" ref="D389" si="720">$C388*D388</f>
        <v>0</v>
      </c>
      <c r="E389" s="6">
        <f t="shared" ref="E389" si="721">$C388*E388</f>
        <v>0</v>
      </c>
      <c r="F389" s="6">
        <f t="shared" ref="F389:AB389" si="722">$C388*F388</f>
        <v>0</v>
      </c>
      <c r="G389" s="6">
        <f t="shared" si="722"/>
        <v>0</v>
      </c>
      <c r="H389" s="6">
        <f t="shared" si="722"/>
        <v>0</v>
      </c>
      <c r="I389" s="6">
        <f t="shared" si="722"/>
        <v>0</v>
      </c>
      <c r="J389" s="6">
        <f t="shared" si="722"/>
        <v>0</v>
      </c>
      <c r="K389" s="6">
        <f t="shared" si="722"/>
        <v>0</v>
      </c>
      <c r="L389" s="6">
        <f t="shared" si="722"/>
        <v>0</v>
      </c>
      <c r="M389" s="6">
        <f t="shared" si="722"/>
        <v>0</v>
      </c>
      <c r="N389" s="6">
        <f t="shared" si="722"/>
        <v>989.73388799999998</v>
      </c>
      <c r="O389" s="6">
        <f t="shared" si="722"/>
        <v>0</v>
      </c>
      <c r="P389" s="6">
        <f t="shared" si="722"/>
        <v>0</v>
      </c>
      <c r="Q389" s="6">
        <f t="shared" si="722"/>
        <v>0</v>
      </c>
      <c r="R389" s="6">
        <f t="shared" si="722"/>
        <v>0</v>
      </c>
      <c r="S389" s="6">
        <f t="shared" si="722"/>
        <v>0</v>
      </c>
      <c r="T389" s="6">
        <f t="shared" si="722"/>
        <v>0</v>
      </c>
      <c r="U389" s="6">
        <f t="shared" si="722"/>
        <v>0</v>
      </c>
      <c r="V389" s="6">
        <f t="shared" si="722"/>
        <v>1.5861120000000002</v>
      </c>
      <c r="W389" s="6">
        <f t="shared" si="722"/>
        <v>0</v>
      </c>
      <c r="X389" s="6">
        <f t="shared" si="722"/>
        <v>0</v>
      </c>
      <c r="Y389" s="6">
        <f t="shared" si="722"/>
        <v>0</v>
      </c>
      <c r="Z389" s="6">
        <f t="shared" si="722"/>
        <v>0</v>
      </c>
      <c r="AA389" s="6">
        <f t="shared" si="722"/>
        <v>0</v>
      </c>
      <c r="AB389" s="6">
        <f t="shared" si="722"/>
        <v>0</v>
      </c>
      <c r="AC389" s="67"/>
      <c r="AD389" s="55"/>
    </row>
    <row r="390" spans="1:30" s="52" customFormat="1">
      <c r="A390" s="98" t="s">
        <v>470</v>
      </c>
      <c r="B390" s="74">
        <v>9504.2800000000007</v>
      </c>
      <c r="C390" s="201">
        <f t="shared" si="626"/>
        <v>792.02</v>
      </c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>
        <v>0.99839999999999995</v>
      </c>
      <c r="O390" s="38"/>
      <c r="P390" s="38"/>
      <c r="Q390" s="38"/>
      <c r="R390" s="38"/>
      <c r="S390" s="38"/>
      <c r="T390" s="38"/>
      <c r="U390" s="38"/>
      <c r="V390" s="38">
        <v>1.6000000000000001E-3</v>
      </c>
      <c r="W390" s="38"/>
      <c r="X390" s="38"/>
      <c r="Y390" s="38"/>
      <c r="Z390" s="5"/>
      <c r="AA390" s="5"/>
      <c r="AB390" s="5"/>
      <c r="AC390" s="67"/>
      <c r="AD390" s="55"/>
    </row>
    <row r="391" spans="1:30" s="52" customFormat="1">
      <c r="A391" s="96"/>
      <c r="B391" s="189"/>
      <c r="C391" s="193"/>
      <c r="D391" s="6">
        <f t="shared" ref="D391" si="723">$C390*D390</f>
        <v>0</v>
      </c>
      <c r="E391" s="6">
        <f t="shared" ref="E391" si="724">$C390*E390</f>
        <v>0</v>
      </c>
      <c r="F391" s="6">
        <f t="shared" ref="F391:AB391" si="725">$C390*F390</f>
        <v>0</v>
      </c>
      <c r="G391" s="6">
        <f t="shared" si="725"/>
        <v>0</v>
      </c>
      <c r="H391" s="6">
        <f t="shared" si="725"/>
        <v>0</v>
      </c>
      <c r="I391" s="6">
        <f t="shared" si="725"/>
        <v>0</v>
      </c>
      <c r="J391" s="6">
        <f t="shared" si="725"/>
        <v>0</v>
      </c>
      <c r="K391" s="6">
        <f t="shared" si="725"/>
        <v>0</v>
      </c>
      <c r="L391" s="6">
        <f t="shared" si="725"/>
        <v>0</v>
      </c>
      <c r="M391" s="6">
        <f t="shared" si="725"/>
        <v>0</v>
      </c>
      <c r="N391" s="6">
        <f t="shared" si="725"/>
        <v>790.75276799999995</v>
      </c>
      <c r="O391" s="6">
        <f t="shared" si="725"/>
        <v>0</v>
      </c>
      <c r="P391" s="6">
        <f t="shared" si="725"/>
        <v>0</v>
      </c>
      <c r="Q391" s="6">
        <f t="shared" si="725"/>
        <v>0</v>
      </c>
      <c r="R391" s="6">
        <f t="shared" si="725"/>
        <v>0</v>
      </c>
      <c r="S391" s="6">
        <f t="shared" si="725"/>
        <v>0</v>
      </c>
      <c r="T391" s="6">
        <f t="shared" si="725"/>
        <v>0</v>
      </c>
      <c r="U391" s="6">
        <f t="shared" si="725"/>
        <v>0</v>
      </c>
      <c r="V391" s="6">
        <f t="shared" si="725"/>
        <v>1.2672320000000001</v>
      </c>
      <c r="W391" s="6">
        <f t="shared" si="725"/>
        <v>0</v>
      </c>
      <c r="X391" s="6">
        <f t="shared" si="725"/>
        <v>0</v>
      </c>
      <c r="Y391" s="6">
        <f t="shared" si="725"/>
        <v>0</v>
      </c>
      <c r="Z391" s="6">
        <f t="shared" si="725"/>
        <v>0</v>
      </c>
      <c r="AA391" s="6">
        <f t="shared" si="725"/>
        <v>0</v>
      </c>
      <c r="AB391" s="6">
        <f t="shared" si="725"/>
        <v>0</v>
      </c>
      <c r="AC391" s="67"/>
      <c r="AD391" s="55"/>
    </row>
    <row r="392" spans="1:30" s="52" customFormat="1">
      <c r="A392" s="98" t="s">
        <v>471</v>
      </c>
      <c r="B392" s="74">
        <f>10062074.35/2</f>
        <v>5031037.1749999998</v>
      </c>
      <c r="C392" s="201">
        <f t="shared" si="626"/>
        <v>419253.1</v>
      </c>
      <c r="D392" s="38">
        <v>1.6500000000000001E-2</v>
      </c>
      <c r="E392" s="38">
        <v>0.1429</v>
      </c>
      <c r="F392" s="38">
        <v>5.8200000000000002E-2</v>
      </c>
      <c r="G392" s="38">
        <v>7.4899999999999994E-2</v>
      </c>
      <c r="H392" s="38">
        <v>4.0099999999999997E-2</v>
      </c>
      <c r="I392" s="38">
        <v>0.1406</v>
      </c>
      <c r="J392" s="38">
        <v>2.0299999999999999E-2</v>
      </c>
      <c r="K392" s="38">
        <v>3.2099999999999997E-2</v>
      </c>
      <c r="L392" s="38">
        <v>1.5900000000000001E-2</v>
      </c>
      <c r="M392" s="38">
        <v>2.5499999999999998E-2</v>
      </c>
      <c r="N392" s="38">
        <v>0.1389</v>
      </c>
      <c r="O392" s="38">
        <v>2.35E-2</v>
      </c>
      <c r="P392" s="38">
        <v>0</v>
      </c>
      <c r="Q392" s="38">
        <v>3.5900000000000001E-2</v>
      </c>
      <c r="R392" s="38">
        <v>1.8100000000000002E-2</v>
      </c>
      <c r="S392" s="38">
        <v>4.1999999999999997E-3</v>
      </c>
      <c r="T392" s="38">
        <v>5.11E-2</v>
      </c>
      <c r="U392" s="38">
        <v>1.7299999999999999E-2</v>
      </c>
      <c r="V392" s="38">
        <v>3.6799999999999999E-2</v>
      </c>
      <c r="W392" s="38">
        <v>4.4299999999999999E-2</v>
      </c>
      <c r="X392" s="38">
        <v>5.9900000000000002E-2</v>
      </c>
      <c r="Y392" s="38">
        <v>2.3999999999999998E-3</v>
      </c>
      <c r="Z392" s="5">
        <v>0</v>
      </c>
      <c r="AA392" s="5">
        <v>5.9999999999999995E-4</v>
      </c>
      <c r="AB392" s="5">
        <v>0</v>
      </c>
      <c r="AC392" s="67"/>
      <c r="AD392" s="55"/>
    </row>
    <row r="393" spans="1:30" s="52" customFormat="1">
      <c r="A393" s="99"/>
      <c r="B393" s="189"/>
      <c r="C393" s="193"/>
      <c r="D393" s="39">
        <f t="shared" ref="D393" si="726">$C392*D392</f>
        <v>6917.6761500000002</v>
      </c>
      <c r="E393" s="39">
        <f t="shared" ref="E393" si="727">$C392*E392</f>
        <v>59911.267989999993</v>
      </c>
      <c r="F393" s="39">
        <f t="shared" ref="F393:AA393" si="728">$C392*F392</f>
        <v>24400.530419999999</v>
      </c>
      <c r="G393" s="39">
        <f t="shared" si="728"/>
        <v>31402.057189999996</v>
      </c>
      <c r="H393" s="39">
        <f t="shared" si="728"/>
        <v>16812.049309999999</v>
      </c>
      <c r="I393" s="39">
        <f t="shared" si="728"/>
        <v>58946.985860000001</v>
      </c>
      <c r="J393" s="39">
        <f t="shared" si="728"/>
        <v>8510.8379299999997</v>
      </c>
      <c r="K393" s="39">
        <f t="shared" si="728"/>
        <v>13458.024509999997</v>
      </c>
      <c r="L393" s="39">
        <f t="shared" si="728"/>
        <v>6666.1242899999997</v>
      </c>
      <c r="M393" s="39">
        <f t="shared" si="728"/>
        <v>10690.954049999998</v>
      </c>
      <c r="N393" s="39">
        <f t="shared" si="728"/>
        <v>58234.255589999993</v>
      </c>
      <c r="O393" s="39">
        <f t="shared" si="728"/>
        <v>9852.4478499999987</v>
      </c>
      <c r="P393" s="39">
        <f t="shared" si="728"/>
        <v>0</v>
      </c>
      <c r="Q393" s="39">
        <f t="shared" si="728"/>
        <v>15051.18629</v>
      </c>
      <c r="R393" s="39">
        <f t="shared" si="728"/>
        <v>7588.4811100000006</v>
      </c>
      <c r="S393" s="39">
        <f t="shared" si="728"/>
        <v>1760.8630199999998</v>
      </c>
      <c r="T393" s="39">
        <f t="shared" si="728"/>
        <v>21423.833409999999</v>
      </c>
      <c r="U393" s="39">
        <f t="shared" si="728"/>
        <v>7253.0786299999991</v>
      </c>
      <c r="V393" s="39">
        <f t="shared" si="728"/>
        <v>15428.514079999999</v>
      </c>
      <c r="W393" s="39">
        <f t="shared" si="728"/>
        <v>18572.912329999999</v>
      </c>
      <c r="X393" s="39">
        <f t="shared" si="728"/>
        <v>25113.260689999999</v>
      </c>
      <c r="Y393" s="39">
        <f t="shared" si="728"/>
        <v>1006.2074399999999</v>
      </c>
      <c r="Z393" s="39">
        <f t="shared" si="728"/>
        <v>0</v>
      </c>
      <c r="AA393" s="39">
        <f t="shared" si="728"/>
        <v>251.55185999999998</v>
      </c>
      <c r="AB393" s="39">
        <f t="shared" ref="AB393" si="729">$C392*AB392</f>
        <v>0</v>
      </c>
      <c r="AC393" s="67"/>
      <c r="AD393" s="55"/>
    </row>
    <row r="394" spans="1:30" s="52" customFormat="1">
      <c r="A394" s="98" t="s">
        <v>546</v>
      </c>
      <c r="B394" s="74">
        <f>10062074.35/2</f>
        <v>5031037.1749999998</v>
      </c>
      <c r="C394" s="201">
        <f t="shared" si="626"/>
        <v>419253.1</v>
      </c>
      <c r="D394" s="38"/>
      <c r="E394" s="38"/>
      <c r="F394" s="38">
        <v>6.2100000000000002E-2</v>
      </c>
      <c r="G394" s="38"/>
      <c r="H394" s="38">
        <v>4.7800000000000002E-2</v>
      </c>
      <c r="I394" s="38"/>
      <c r="J394" s="38"/>
      <c r="K394" s="38"/>
      <c r="L394" s="38"/>
      <c r="M394" s="38"/>
      <c r="N394" s="38">
        <v>0.81730000000000003</v>
      </c>
      <c r="O394" s="38"/>
      <c r="P394" s="38"/>
      <c r="Q394" s="38"/>
      <c r="R394" s="38"/>
      <c r="S394" s="38"/>
      <c r="T394" s="38"/>
      <c r="U394" s="38"/>
      <c r="V394" s="38">
        <v>7.2800000000000004E-2</v>
      </c>
      <c r="W394" s="38"/>
      <c r="X394" s="38"/>
      <c r="Y394" s="38"/>
      <c r="Z394" s="40"/>
      <c r="AA394" s="40"/>
      <c r="AB394" s="40"/>
      <c r="AC394" s="67"/>
      <c r="AD394" s="55"/>
    </row>
    <row r="395" spans="1:30" s="52" customFormat="1">
      <c r="A395" s="99"/>
      <c r="B395" s="189"/>
      <c r="C395" s="193"/>
      <c r="D395" s="39">
        <f t="shared" ref="D395" si="730">$C394*D394</f>
        <v>0</v>
      </c>
      <c r="E395" s="39">
        <f t="shared" ref="E395" si="731">$C394*E394</f>
        <v>0</v>
      </c>
      <c r="F395" s="39">
        <f t="shared" ref="F395:AB395" si="732">$C394*F394</f>
        <v>26035.61751</v>
      </c>
      <c r="G395" s="39">
        <f t="shared" si="732"/>
        <v>0</v>
      </c>
      <c r="H395" s="39">
        <f t="shared" si="732"/>
        <v>20040.298180000002</v>
      </c>
      <c r="I395" s="39">
        <f t="shared" si="732"/>
        <v>0</v>
      </c>
      <c r="J395" s="39">
        <f t="shared" si="732"/>
        <v>0</v>
      </c>
      <c r="K395" s="39">
        <f t="shared" si="732"/>
        <v>0</v>
      </c>
      <c r="L395" s="39">
        <f t="shared" si="732"/>
        <v>0</v>
      </c>
      <c r="M395" s="39">
        <f t="shared" si="732"/>
        <v>0</v>
      </c>
      <c r="N395" s="39">
        <f t="shared" si="732"/>
        <v>342655.55862999998</v>
      </c>
      <c r="O395" s="39">
        <f t="shared" si="732"/>
        <v>0</v>
      </c>
      <c r="P395" s="39">
        <f t="shared" si="732"/>
        <v>0</v>
      </c>
      <c r="Q395" s="39">
        <f t="shared" si="732"/>
        <v>0</v>
      </c>
      <c r="R395" s="39">
        <f t="shared" si="732"/>
        <v>0</v>
      </c>
      <c r="S395" s="39">
        <f t="shared" si="732"/>
        <v>0</v>
      </c>
      <c r="T395" s="39">
        <f t="shared" si="732"/>
        <v>0</v>
      </c>
      <c r="U395" s="39">
        <f t="shared" si="732"/>
        <v>0</v>
      </c>
      <c r="V395" s="39">
        <f t="shared" si="732"/>
        <v>30521.625680000001</v>
      </c>
      <c r="W395" s="39">
        <f t="shared" si="732"/>
        <v>0</v>
      </c>
      <c r="X395" s="39">
        <f t="shared" si="732"/>
        <v>0</v>
      </c>
      <c r="Y395" s="39">
        <f t="shared" si="732"/>
        <v>0</v>
      </c>
      <c r="Z395" s="39">
        <f t="shared" si="732"/>
        <v>0</v>
      </c>
      <c r="AA395" s="39">
        <f t="shared" si="732"/>
        <v>0</v>
      </c>
      <c r="AB395" s="39">
        <f t="shared" si="732"/>
        <v>0</v>
      </c>
      <c r="AC395" s="67"/>
      <c r="AD395" s="55"/>
    </row>
    <row r="396" spans="1:30" s="52" customFormat="1">
      <c r="A396" s="98" t="s">
        <v>590</v>
      </c>
      <c r="B396" s="74">
        <v>2474959.65</v>
      </c>
      <c r="C396" s="201">
        <f t="shared" si="626"/>
        <v>206246.64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>
        <v>0.97109999999999996</v>
      </c>
      <c r="O396" s="38"/>
      <c r="P396" s="38"/>
      <c r="Q396" s="38"/>
      <c r="R396" s="38">
        <v>1.8E-3</v>
      </c>
      <c r="S396" s="38"/>
      <c r="T396" s="38"/>
      <c r="U396" s="38"/>
      <c r="V396" s="38">
        <v>2.7099999999999999E-2</v>
      </c>
      <c r="W396" s="38"/>
      <c r="X396" s="38"/>
      <c r="Y396" s="38"/>
      <c r="Z396" s="5"/>
      <c r="AA396" s="5"/>
      <c r="AB396" s="5"/>
      <c r="AC396" s="67"/>
      <c r="AD396" s="55"/>
    </row>
    <row r="397" spans="1:30" s="52" customFormat="1">
      <c r="A397" s="99"/>
      <c r="B397" s="189"/>
      <c r="C397" s="193"/>
      <c r="D397" s="39">
        <f t="shared" ref="D397" si="733">$C396*D396</f>
        <v>0</v>
      </c>
      <c r="E397" s="39">
        <f t="shared" ref="E397" si="734">$C396*E396</f>
        <v>0</v>
      </c>
      <c r="F397" s="39">
        <f t="shared" ref="F397:AA397" si="735">$C396*F396</f>
        <v>0</v>
      </c>
      <c r="G397" s="39">
        <f t="shared" si="735"/>
        <v>0</v>
      </c>
      <c r="H397" s="39">
        <f t="shared" si="735"/>
        <v>0</v>
      </c>
      <c r="I397" s="39">
        <f t="shared" si="735"/>
        <v>0</v>
      </c>
      <c r="J397" s="39">
        <f t="shared" si="735"/>
        <v>0</v>
      </c>
      <c r="K397" s="39">
        <f t="shared" si="735"/>
        <v>0</v>
      </c>
      <c r="L397" s="39">
        <f t="shared" si="735"/>
        <v>0</v>
      </c>
      <c r="M397" s="39">
        <f t="shared" si="735"/>
        <v>0</v>
      </c>
      <c r="N397" s="39">
        <f t="shared" si="735"/>
        <v>200286.112104</v>
      </c>
      <c r="O397" s="39">
        <f t="shared" si="735"/>
        <v>0</v>
      </c>
      <c r="P397" s="39">
        <f t="shared" si="735"/>
        <v>0</v>
      </c>
      <c r="Q397" s="39">
        <f t="shared" si="735"/>
        <v>0</v>
      </c>
      <c r="R397" s="39">
        <f t="shared" si="735"/>
        <v>371.24395200000004</v>
      </c>
      <c r="S397" s="39">
        <f t="shared" si="735"/>
        <v>0</v>
      </c>
      <c r="T397" s="39">
        <f t="shared" si="735"/>
        <v>0</v>
      </c>
      <c r="U397" s="39">
        <f t="shared" si="735"/>
        <v>0</v>
      </c>
      <c r="V397" s="39">
        <f t="shared" si="735"/>
        <v>5589.2839439999998</v>
      </c>
      <c r="W397" s="39">
        <f t="shared" si="735"/>
        <v>0</v>
      </c>
      <c r="X397" s="39">
        <f t="shared" si="735"/>
        <v>0</v>
      </c>
      <c r="Y397" s="39">
        <f t="shared" si="735"/>
        <v>0</v>
      </c>
      <c r="Z397" s="39">
        <f t="shared" si="735"/>
        <v>0</v>
      </c>
      <c r="AA397" s="39">
        <f t="shared" si="735"/>
        <v>0</v>
      </c>
      <c r="AB397" s="39">
        <f t="shared" ref="AB397" si="736">$C396*AB396</f>
        <v>0</v>
      </c>
      <c r="AC397" s="67"/>
      <c r="AD397" s="55"/>
    </row>
    <row r="398" spans="1:30" s="52" customFormat="1">
      <c r="A398" s="98" t="s">
        <v>472</v>
      </c>
      <c r="B398" s="74">
        <f>8998887.82/2</f>
        <v>4499443.91</v>
      </c>
      <c r="C398" s="201">
        <f t="shared" ref="C398:C442" si="737">ROUND(B398/12,2)</f>
        <v>374953.66</v>
      </c>
      <c r="D398" s="38">
        <v>1.6500000000000001E-2</v>
      </c>
      <c r="E398" s="38">
        <v>0.1429</v>
      </c>
      <c r="F398" s="38">
        <v>5.8200000000000002E-2</v>
      </c>
      <c r="G398" s="38">
        <v>7.4899999999999994E-2</v>
      </c>
      <c r="H398" s="38">
        <v>4.0099999999999997E-2</v>
      </c>
      <c r="I398" s="38">
        <v>0.1406</v>
      </c>
      <c r="J398" s="38">
        <v>2.0299999999999999E-2</v>
      </c>
      <c r="K398" s="38">
        <v>3.2099999999999997E-2</v>
      </c>
      <c r="L398" s="38">
        <v>1.5900000000000001E-2</v>
      </c>
      <c r="M398" s="38">
        <v>2.5499999999999998E-2</v>
      </c>
      <c r="N398" s="38">
        <v>0.1389</v>
      </c>
      <c r="O398" s="38">
        <v>2.35E-2</v>
      </c>
      <c r="P398" s="38">
        <v>0</v>
      </c>
      <c r="Q398" s="38">
        <v>3.5900000000000001E-2</v>
      </c>
      <c r="R398" s="38">
        <v>1.8100000000000002E-2</v>
      </c>
      <c r="S398" s="38">
        <v>4.1999999999999997E-3</v>
      </c>
      <c r="T398" s="38">
        <v>5.11E-2</v>
      </c>
      <c r="U398" s="38">
        <v>1.7299999999999999E-2</v>
      </c>
      <c r="V398" s="38">
        <v>3.6799999999999999E-2</v>
      </c>
      <c r="W398" s="38">
        <v>4.4299999999999999E-2</v>
      </c>
      <c r="X398" s="38">
        <v>5.9900000000000002E-2</v>
      </c>
      <c r="Y398" s="38">
        <v>2.3999999999999998E-3</v>
      </c>
      <c r="Z398" s="5">
        <v>0</v>
      </c>
      <c r="AA398" s="5">
        <v>5.9999999999999995E-4</v>
      </c>
      <c r="AB398" s="5">
        <v>0</v>
      </c>
      <c r="AC398" s="67"/>
      <c r="AD398" s="55"/>
    </row>
    <row r="399" spans="1:30" s="52" customFormat="1">
      <c r="A399" s="99"/>
      <c r="B399" s="189"/>
      <c r="C399" s="193"/>
      <c r="D399" s="39">
        <f t="shared" ref="D399" si="738">$C398*D398</f>
        <v>6186.7353899999998</v>
      </c>
      <c r="E399" s="39">
        <f t="shared" ref="E399" si="739">$C398*E398</f>
        <v>53580.878013999994</v>
      </c>
      <c r="F399" s="39">
        <f t="shared" ref="F399:AB399" si="740">$C398*F398</f>
        <v>21822.303012</v>
      </c>
      <c r="G399" s="39">
        <f t="shared" si="740"/>
        <v>28084.029133999997</v>
      </c>
      <c r="H399" s="39">
        <f t="shared" si="740"/>
        <v>15035.641765999997</v>
      </c>
      <c r="I399" s="39">
        <f t="shared" si="740"/>
        <v>52718.484595999995</v>
      </c>
      <c r="J399" s="39">
        <f t="shared" si="740"/>
        <v>7611.5592979999992</v>
      </c>
      <c r="K399" s="39">
        <f t="shared" si="740"/>
        <v>12036.012485999998</v>
      </c>
      <c r="L399" s="39">
        <f t="shared" si="740"/>
        <v>5961.7631940000001</v>
      </c>
      <c r="M399" s="39">
        <f t="shared" si="740"/>
        <v>9561.3183299999982</v>
      </c>
      <c r="N399" s="39">
        <f t="shared" si="740"/>
        <v>52081.063373999998</v>
      </c>
      <c r="O399" s="39">
        <f t="shared" si="740"/>
        <v>8811.4110099999998</v>
      </c>
      <c r="P399" s="39">
        <f t="shared" si="740"/>
        <v>0</v>
      </c>
      <c r="Q399" s="39">
        <f t="shared" si="740"/>
        <v>13460.836394</v>
      </c>
      <c r="R399" s="39">
        <f t="shared" si="740"/>
        <v>6786.6612459999997</v>
      </c>
      <c r="S399" s="39">
        <f t="shared" si="740"/>
        <v>1574.8053719999998</v>
      </c>
      <c r="T399" s="39">
        <f t="shared" si="740"/>
        <v>19160.132025999999</v>
      </c>
      <c r="U399" s="39">
        <f t="shared" si="740"/>
        <v>6486.6983179999997</v>
      </c>
      <c r="V399" s="39">
        <f t="shared" si="740"/>
        <v>13798.294687999998</v>
      </c>
      <c r="W399" s="39">
        <f t="shared" si="740"/>
        <v>16610.447138</v>
      </c>
      <c r="X399" s="39">
        <f t="shared" si="740"/>
        <v>22459.724233999998</v>
      </c>
      <c r="Y399" s="39">
        <f t="shared" si="740"/>
        <v>899.88878399999987</v>
      </c>
      <c r="Z399" s="39">
        <f t="shared" si="740"/>
        <v>0</v>
      </c>
      <c r="AA399" s="39">
        <f t="shared" si="740"/>
        <v>224.97219599999997</v>
      </c>
      <c r="AB399" s="39">
        <f t="shared" si="740"/>
        <v>0</v>
      </c>
      <c r="AC399" s="67"/>
      <c r="AD399" s="55"/>
    </row>
    <row r="400" spans="1:30">
      <c r="A400" s="98" t="s">
        <v>547</v>
      </c>
      <c r="B400" s="74">
        <f>8998887.82/2</f>
        <v>4499443.91</v>
      </c>
      <c r="C400" s="201">
        <f t="shared" si="737"/>
        <v>374953.66</v>
      </c>
      <c r="D400" s="38"/>
      <c r="E400" s="38"/>
      <c r="F400" s="38">
        <v>0.1007</v>
      </c>
      <c r="G400" s="38"/>
      <c r="H400" s="38">
        <v>6.5799999999999997E-2</v>
      </c>
      <c r="I400" s="38"/>
      <c r="J400" s="38"/>
      <c r="K400" s="38"/>
      <c r="L400" s="38"/>
      <c r="M400" s="38"/>
      <c r="N400" s="38">
        <v>0.72509999999999997</v>
      </c>
      <c r="O400" s="38"/>
      <c r="P400" s="38"/>
      <c r="Q400" s="38"/>
      <c r="R400" s="38"/>
      <c r="S400" s="38"/>
      <c r="T400" s="38"/>
      <c r="U400" s="38"/>
      <c r="V400" s="38">
        <v>0.1084</v>
      </c>
      <c r="W400" s="38"/>
      <c r="X400" s="38"/>
      <c r="Y400" s="38"/>
      <c r="Z400" s="40"/>
      <c r="AA400" s="40"/>
      <c r="AB400" s="40"/>
      <c r="AC400" s="67"/>
      <c r="AD400" s="145"/>
    </row>
    <row r="401" spans="1:30">
      <c r="A401" s="99"/>
      <c r="B401" s="189"/>
      <c r="C401" s="193"/>
      <c r="D401" s="39">
        <f t="shared" ref="D401" si="741">$C400*D400</f>
        <v>0</v>
      </c>
      <c r="E401" s="39">
        <f t="shared" ref="E401" si="742">$C400*E400</f>
        <v>0</v>
      </c>
      <c r="F401" s="39">
        <f t="shared" ref="F401:AB401" si="743">$C400*F400</f>
        <v>37757.833562</v>
      </c>
      <c r="G401" s="39">
        <f t="shared" si="743"/>
        <v>0</v>
      </c>
      <c r="H401" s="39">
        <f t="shared" si="743"/>
        <v>24671.950827999997</v>
      </c>
      <c r="I401" s="39">
        <f t="shared" si="743"/>
        <v>0</v>
      </c>
      <c r="J401" s="39">
        <f t="shared" si="743"/>
        <v>0</v>
      </c>
      <c r="K401" s="39">
        <f t="shared" si="743"/>
        <v>0</v>
      </c>
      <c r="L401" s="39">
        <f t="shared" si="743"/>
        <v>0</v>
      </c>
      <c r="M401" s="39">
        <f t="shared" si="743"/>
        <v>0</v>
      </c>
      <c r="N401" s="39">
        <f t="shared" si="743"/>
        <v>271878.89886599994</v>
      </c>
      <c r="O401" s="39">
        <f t="shared" si="743"/>
        <v>0</v>
      </c>
      <c r="P401" s="39">
        <f t="shared" si="743"/>
        <v>0</v>
      </c>
      <c r="Q401" s="39">
        <f t="shared" si="743"/>
        <v>0</v>
      </c>
      <c r="R401" s="39">
        <f t="shared" si="743"/>
        <v>0</v>
      </c>
      <c r="S401" s="39">
        <f t="shared" si="743"/>
        <v>0</v>
      </c>
      <c r="T401" s="39">
        <f t="shared" si="743"/>
        <v>0</v>
      </c>
      <c r="U401" s="39">
        <f t="shared" si="743"/>
        <v>0</v>
      </c>
      <c r="V401" s="39">
        <f t="shared" si="743"/>
        <v>40644.976743999992</v>
      </c>
      <c r="W401" s="39">
        <f t="shared" si="743"/>
        <v>0</v>
      </c>
      <c r="X401" s="39">
        <f t="shared" si="743"/>
        <v>0</v>
      </c>
      <c r="Y401" s="39">
        <f t="shared" si="743"/>
        <v>0</v>
      </c>
      <c r="Z401" s="39">
        <f t="shared" si="743"/>
        <v>0</v>
      </c>
      <c r="AA401" s="39">
        <f t="shared" si="743"/>
        <v>0</v>
      </c>
      <c r="AB401" s="39">
        <f t="shared" si="743"/>
        <v>0</v>
      </c>
      <c r="AC401" s="67"/>
      <c r="AD401" s="145"/>
    </row>
    <row r="402" spans="1:30" s="52" customFormat="1" ht="15.6" customHeight="1">
      <c r="A402" s="98" t="s">
        <v>473</v>
      </c>
      <c r="B402" s="74">
        <f>6747668.15/2</f>
        <v>3373834.0750000002</v>
      </c>
      <c r="C402" s="201">
        <f t="shared" si="737"/>
        <v>281152.84000000003</v>
      </c>
      <c r="D402" s="38">
        <v>1.6500000000000001E-2</v>
      </c>
      <c r="E402" s="38">
        <v>0.1429</v>
      </c>
      <c r="F402" s="38">
        <v>5.8200000000000002E-2</v>
      </c>
      <c r="G402" s="38">
        <v>7.4899999999999994E-2</v>
      </c>
      <c r="H402" s="38">
        <v>4.0099999999999997E-2</v>
      </c>
      <c r="I402" s="38">
        <v>0.1406</v>
      </c>
      <c r="J402" s="38">
        <v>2.0299999999999999E-2</v>
      </c>
      <c r="K402" s="38">
        <v>3.2099999999999997E-2</v>
      </c>
      <c r="L402" s="38">
        <v>1.5900000000000001E-2</v>
      </c>
      <c r="M402" s="38">
        <v>2.5499999999999998E-2</v>
      </c>
      <c r="N402" s="38">
        <v>0.1389</v>
      </c>
      <c r="O402" s="38">
        <v>2.35E-2</v>
      </c>
      <c r="P402" s="38">
        <v>0</v>
      </c>
      <c r="Q402" s="38">
        <v>3.5900000000000001E-2</v>
      </c>
      <c r="R402" s="38">
        <v>1.8100000000000002E-2</v>
      </c>
      <c r="S402" s="38">
        <v>4.1999999999999997E-3</v>
      </c>
      <c r="T402" s="38">
        <v>5.11E-2</v>
      </c>
      <c r="U402" s="38">
        <v>1.7299999999999999E-2</v>
      </c>
      <c r="V402" s="38">
        <v>3.6799999999999999E-2</v>
      </c>
      <c r="W402" s="38">
        <v>4.4299999999999999E-2</v>
      </c>
      <c r="X402" s="38">
        <v>5.9900000000000002E-2</v>
      </c>
      <c r="Y402" s="38">
        <v>2.3999999999999998E-3</v>
      </c>
      <c r="Z402" s="5">
        <v>0</v>
      </c>
      <c r="AA402" s="5">
        <v>5.9999999999999995E-4</v>
      </c>
      <c r="AB402" s="5">
        <v>0</v>
      </c>
      <c r="AC402" s="67"/>
      <c r="AD402" s="55"/>
    </row>
    <row r="403" spans="1:30" s="52" customFormat="1" ht="13.95" customHeight="1">
      <c r="A403" s="99"/>
      <c r="B403" s="189"/>
      <c r="C403" s="193"/>
      <c r="D403" s="39">
        <f t="shared" ref="D403" si="744">$C402*D402</f>
        <v>4639.0218600000007</v>
      </c>
      <c r="E403" s="39">
        <f t="shared" ref="E403" si="745">$C402*E402</f>
        <v>40176.740836000004</v>
      </c>
      <c r="F403" s="39">
        <f t="shared" ref="F403:AB403" si="746">$C402*F402</f>
        <v>16363.095288000002</v>
      </c>
      <c r="G403" s="39">
        <f t="shared" si="746"/>
        <v>21058.347716</v>
      </c>
      <c r="H403" s="39">
        <f t="shared" si="746"/>
        <v>11274.228884</v>
      </c>
      <c r="I403" s="39">
        <f t="shared" si="746"/>
        <v>39530.089304000001</v>
      </c>
      <c r="J403" s="39">
        <f t="shared" si="746"/>
        <v>5707.4026519999998</v>
      </c>
      <c r="K403" s="39">
        <f t="shared" si="746"/>
        <v>9025.0061640000004</v>
      </c>
      <c r="L403" s="39">
        <f t="shared" si="746"/>
        <v>4470.3301560000009</v>
      </c>
      <c r="M403" s="39">
        <f t="shared" si="746"/>
        <v>7169.3974200000002</v>
      </c>
      <c r="N403" s="39">
        <f t="shared" si="746"/>
        <v>39052.129476000002</v>
      </c>
      <c r="O403" s="39">
        <f t="shared" si="746"/>
        <v>6607.0917400000008</v>
      </c>
      <c r="P403" s="39">
        <f t="shared" si="746"/>
        <v>0</v>
      </c>
      <c r="Q403" s="39">
        <f t="shared" si="746"/>
        <v>10093.386956000002</v>
      </c>
      <c r="R403" s="39">
        <f t="shared" si="746"/>
        <v>5088.8664040000012</v>
      </c>
      <c r="S403" s="39">
        <f t="shared" si="746"/>
        <v>1180.8419280000001</v>
      </c>
      <c r="T403" s="39">
        <f t="shared" si="746"/>
        <v>14366.910124000002</v>
      </c>
      <c r="U403" s="39">
        <f t="shared" si="746"/>
        <v>4863.9441320000005</v>
      </c>
      <c r="V403" s="39">
        <f t="shared" si="746"/>
        <v>10346.424512000001</v>
      </c>
      <c r="W403" s="39">
        <f t="shared" si="746"/>
        <v>12455.070812000002</v>
      </c>
      <c r="X403" s="39">
        <f t="shared" si="746"/>
        <v>16841.055116000003</v>
      </c>
      <c r="Y403" s="39">
        <f t="shared" si="746"/>
        <v>674.76681599999995</v>
      </c>
      <c r="Z403" s="39">
        <f t="shared" si="746"/>
        <v>0</v>
      </c>
      <c r="AA403" s="39">
        <f t="shared" si="746"/>
        <v>168.69170399999999</v>
      </c>
      <c r="AB403" s="39">
        <f t="shared" si="746"/>
        <v>0</v>
      </c>
      <c r="AC403" s="67"/>
      <c r="AD403" s="55"/>
    </row>
    <row r="404" spans="1:30" s="52" customFormat="1">
      <c r="A404" s="98" t="s">
        <v>548</v>
      </c>
      <c r="B404" s="74">
        <f>6747668.15/2</f>
        <v>3373834.0750000002</v>
      </c>
      <c r="C404" s="201">
        <f t="shared" si="737"/>
        <v>281152.84000000003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>
        <v>1</v>
      </c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40"/>
      <c r="AA404" s="40"/>
      <c r="AB404" s="40"/>
      <c r="AC404" s="67"/>
      <c r="AD404" s="55"/>
    </row>
    <row r="405" spans="1:30" s="52" customFormat="1">
      <c r="A405" s="99"/>
      <c r="B405" s="189"/>
      <c r="C405" s="193"/>
      <c r="D405" s="39">
        <f t="shared" ref="D405" si="747">$C404*D404</f>
        <v>0</v>
      </c>
      <c r="E405" s="39">
        <f t="shared" ref="E405" si="748">$C404*E404</f>
        <v>0</v>
      </c>
      <c r="F405" s="39">
        <f t="shared" ref="F405:AB405" si="749">$C404*F404</f>
        <v>0</v>
      </c>
      <c r="G405" s="39">
        <f t="shared" si="749"/>
        <v>0</v>
      </c>
      <c r="H405" s="39">
        <f t="shared" si="749"/>
        <v>0</v>
      </c>
      <c r="I405" s="39">
        <f t="shared" si="749"/>
        <v>0</v>
      </c>
      <c r="J405" s="39">
        <f t="shared" si="749"/>
        <v>0</v>
      </c>
      <c r="K405" s="39">
        <f t="shared" si="749"/>
        <v>0</v>
      </c>
      <c r="L405" s="39">
        <f t="shared" si="749"/>
        <v>0</v>
      </c>
      <c r="M405" s="39">
        <f t="shared" si="749"/>
        <v>0</v>
      </c>
      <c r="N405" s="39">
        <f t="shared" si="749"/>
        <v>281152.84000000003</v>
      </c>
      <c r="O405" s="39">
        <f t="shared" si="749"/>
        <v>0</v>
      </c>
      <c r="P405" s="39">
        <f t="shared" si="749"/>
        <v>0</v>
      </c>
      <c r="Q405" s="39">
        <f t="shared" si="749"/>
        <v>0</v>
      </c>
      <c r="R405" s="39">
        <f t="shared" si="749"/>
        <v>0</v>
      </c>
      <c r="S405" s="39">
        <f t="shared" si="749"/>
        <v>0</v>
      </c>
      <c r="T405" s="39">
        <f t="shared" si="749"/>
        <v>0</v>
      </c>
      <c r="U405" s="39">
        <f t="shared" si="749"/>
        <v>0</v>
      </c>
      <c r="V405" s="39">
        <f t="shared" si="749"/>
        <v>0</v>
      </c>
      <c r="W405" s="39">
        <f t="shared" si="749"/>
        <v>0</v>
      </c>
      <c r="X405" s="39">
        <f t="shared" si="749"/>
        <v>0</v>
      </c>
      <c r="Y405" s="39">
        <f t="shared" si="749"/>
        <v>0</v>
      </c>
      <c r="Z405" s="39">
        <f t="shared" si="749"/>
        <v>0</v>
      </c>
      <c r="AA405" s="39">
        <f t="shared" si="749"/>
        <v>0</v>
      </c>
      <c r="AB405" s="39">
        <f t="shared" si="749"/>
        <v>0</v>
      </c>
      <c r="AC405" s="67"/>
      <c r="AD405" s="55"/>
    </row>
    <row r="406" spans="1:30" s="52" customFormat="1">
      <c r="A406" s="98" t="s">
        <v>496</v>
      </c>
      <c r="B406" s="74">
        <v>1040686.47</v>
      </c>
      <c r="C406" s="201">
        <f t="shared" si="737"/>
        <v>86723.87</v>
      </c>
      <c r="D406" s="38">
        <v>1.9599999999999999E-2</v>
      </c>
      <c r="E406" s="38"/>
      <c r="F406" s="38"/>
      <c r="G406" s="38"/>
      <c r="H406" s="38">
        <v>0.14369999999999999</v>
      </c>
      <c r="I406" s="38"/>
      <c r="J406" s="38"/>
      <c r="K406" s="38"/>
      <c r="L406" s="38"/>
      <c r="M406" s="38">
        <v>3.7600000000000001E-2</v>
      </c>
      <c r="N406" s="38">
        <v>0.35110000000000002</v>
      </c>
      <c r="O406" s="38"/>
      <c r="P406" s="38">
        <v>3.3999999999999998E-3</v>
      </c>
      <c r="Q406" s="38">
        <v>3.3099999999999997E-2</v>
      </c>
      <c r="R406" s="38">
        <v>2.5100000000000001E-2</v>
      </c>
      <c r="S406" s="38">
        <v>6.3E-3</v>
      </c>
      <c r="T406" s="38">
        <v>6.2600000000000003E-2</v>
      </c>
      <c r="U406" s="38"/>
      <c r="V406" s="38">
        <v>0.20230000000000001</v>
      </c>
      <c r="W406" s="38">
        <v>3.9399999999999998E-2</v>
      </c>
      <c r="X406" s="38">
        <v>7.2900000000000006E-2</v>
      </c>
      <c r="Y406" s="38"/>
      <c r="Z406" s="40">
        <v>2.8999999999999998E-3</v>
      </c>
      <c r="AA406" s="40"/>
      <c r="AB406" s="40"/>
      <c r="AC406" s="67"/>
      <c r="AD406" s="55"/>
    </row>
    <row r="407" spans="1:30" s="52" customFormat="1">
      <c r="A407" s="99"/>
      <c r="B407" s="190"/>
      <c r="C407" s="193"/>
      <c r="D407" s="39">
        <f t="shared" ref="D407" si="750">$C406*D406</f>
        <v>1699.7878519999999</v>
      </c>
      <c r="E407" s="39">
        <f t="shared" ref="E407" si="751">$C406*E406</f>
        <v>0</v>
      </c>
      <c r="F407" s="39">
        <f t="shared" ref="F407:AB407" si="752">$C406*F406</f>
        <v>0</v>
      </c>
      <c r="G407" s="39">
        <f t="shared" si="752"/>
        <v>0</v>
      </c>
      <c r="H407" s="39">
        <f t="shared" si="752"/>
        <v>12462.220119</v>
      </c>
      <c r="I407" s="39">
        <f t="shared" si="752"/>
        <v>0</v>
      </c>
      <c r="J407" s="39">
        <f t="shared" si="752"/>
        <v>0</v>
      </c>
      <c r="K407" s="39">
        <f t="shared" si="752"/>
        <v>0</v>
      </c>
      <c r="L407" s="39">
        <f t="shared" si="752"/>
        <v>0</v>
      </c>
      <c r="M407" s="39">
        <f t="shared" si="752"/>
        <v>3260.8175120000001</v>
      </c>
      <c r="N407" s="39">
        <f t="shared" si="752"/>
        <v>30448.750757000002</v>
      </c>
      <c r="O407" s="39">
        <f t="shared" si="752"/>
        <v>0</v>
      </c>
      <c r="P407" s="39">
        <f t="shared" si="752"/>
        <v>294.86115799999999</v>
      </c>
      <c r="Q407" s="39">
        <f t="shared" si="752"/>
        <v>2870.5600969999996</v>
      </c>
      <c r="R407" s="39">
        <f t="shared" si="752"/>
        <v>2176.7691369999998</v>
      </c>
      <c r="S407" s="39">
        <f t="shared" si="752"/>
        <v>546.36038099999996</v>
      </c>
      <c r="T407" s="39">
        <f t="shared" si="752"/>
        <v>5428.9142620000002</v>
      </c>
      <c r="U407" s="39">
        <f t="shared" si="752"/>
        <v>0</v>
      </c>
      <c r="V407" s="39">
        <f t="shared" si="752"/>
        <v>17544.238901000001</v>
      </c>
      <c r="W407" s="39">
        <f t="shared" si="752"/>
        <v>3416.9204779999995</v>
      </c>
      <c r="X407" s="39">
        <f t="shared" si="752"/>
        <v>6322.1701229999999</v>
      </c>
      <c r="Y407" s="39">
        <f t="shared" si="752"/>
        <v>0</v>
      </c>
      <c r="Z407" s="39">
        <f t="shared" si="752"/>
        <v>251.49922299999997</v>
      </c>
      <c r="AA407" s="39">
        <f t="shared" si="752"/>
        <v>0</v>
      </c>
      <c r="AB407" s="39">
        <f t="shared" si="752"/>
        <v>0</v>
      </c>
      <c r="AC407" s="67"/>
      <c r="AD407" s="55"/>
    </row>
    <row r="408" spans="1:30" s="52" customFormat="1">
      <c r="A408" s="98" t="s">
        <v>549</v>
      </c>
      <c r="B408" s="74">
        <f>3531752.9/2</f>
        <v>1765876.45</v>
      </c>
      <c r="C408" s="201">
        <f t="shared" si="737"/>
        <v>147156.37</v>
      </c>
      <c r="D408" s="38">
        <v>1.6500000000000001E-2</v>
      </c>
      <c r="E408" s="38">
        <v>0.1429</v>
      </c>
      <c r="F408" s="38">
        <v>5.8200000000000002E-2</v>
      </c>
      <c r="G408" s="38">
        <v>7.4899999999999994E-2</v>
      </c>
      <c r="H408" s="38">
        <v>4.0099999999999997E-2</v>
      </c>
      <c r="I408" s="38">
        <v>0.1406</v>
      </c>
      <c r="J408" s="38">
        <v>2.0299999999999999E-2</v>
      </c>
      <c r="K408" s="38">
        <v>3.2099999999999997E-2</v>
      </c>
      <c r="L408" s="38">
        <v>1.5900000000000001E-2</v>
      </c>
      <c r="M408" s="38">
        <v>2.5499999999999998E-2</v>
      </c>
      <c r="N408" s="38">
        <v>0.1389</v>
      </c>
      <c r="O408" s="38">
        <v>2.35E-2</v>
      </c>
      <c r="P408" s="38">
        <v>0</v>
      </c>
      <c r="Q408" s="38">
        <v>3.5900000000000001E-2</v>
      </c>
      <c r="R408" s="38">
        <v>1.8100000000000002E-2</v>
      </c>
      <c r="S408" s="38">
        <v>4.1999999999999997E-3</v>
      </c>
      <c r="T408" s="38">
        <v>5.11E-2</v>
      </c>
      <c r="U408" s="38">
        <v>1.7299999999999999E-2</v>
      </c>
      <c r="V408" s="38">
        <v>3.6799999999999999E-2</v>
      </c>
      <c r="W408" s="38">
        <v>4.4299999999999999E-2</v>
      </c>
      <c r="X408" s="38">
        <v>5.9900000000000002E-2</v>
      </c>
      <c r="Y408" s="38">
        <v>2.3999999999999998E-3</v>
      </c>
      <c r="Z408" s="5">
        <v>0</v>
      </c>
      <c r="AA408" s="5">
        <v>5.9999999999999995E-4</v>
      </c>
      <c r="AB408" s="5">
        <v>0</v>
      </c>
      <c r="AC408" s="67"/>
      <c r="AD408" s="55"/>
    </row>
    <row r="409" spans="1:30" s="52" customFormat="1">
      <c r="A409" s="99"/>
      <c r="B409" s="190"/>
      <c r="C409" s="193"/>
      <c r="D409" s="39">
        <f t="shared" ref="D409" si="753">$C408*D408</f>
        <v>2428.080105</v>
      </c>
      <c r="E409" s="39">
        <f t="shared" ref="E409" si="754">$C408*E408</f>
        <v>21028.645272999998</v>
      </c>
      <c r="F409" s="39">
        <f t="shared" ref="F409:AB409" si="755">$C408*F408</f>
        <v>8564.5007339999993</v>
      </c>
      <c r="G409" s="39">
        <f t="shared" si="755"/>
        <v>11022.012112999999</v>
      </c>
      <c r="H409" s="39">
        <f t="shared" si="755"/>
        <v>5900.970436999999</v>
      </c>
      <c r="I409" s="39">
        <f t="shared" si="755"/>
        <v>20690.185622000001</v>
      </c>
      <c r="J409" s="39">
        <f t="shared" si="755"/>
        <v>2987.2743109999997</v>
      </c>
      <c r="K409" s="39">
        <f t="shared" si="755"/>
        <v>4723.7194769999996</v>
      </c>
      <c r="L409" s="39">
        <f t="shared" si="755"/>
        <v>2339.7862829999999</v>
      </c>
      <c r="M409" s="39">
        <f t="shared" si="755"/>
        <v>3752.4874349999996</v>
      </c>
      <c r="N409" s="39">
        <f t="shared" si="755"/>
        <v>20440.019792999999</v>
      </c>
      <c r="O409" s="39">
        <f t="shared" si="755"/>
        <v>3458.1746949999997</v>
      </c>
      <c r="P409" s="39">
        <f t="shared" si="755"/>
        <v>0</v>
      </c>
      <c r="Q409" s="39">
        <f t="shared" si="755"/>
        <v>5282.9136829999998</v>
      </c>
      <c r="R409" s="39">
        <f t="shared" si="755"/>
        <v>2663.5302970000002</v>
      </c>
      <c r="S409" s="39">
        <f t="shared" si="755"/>
        <v>618.05675399999996</v>
      </c>
      <c r="T409" s="39">
        <f t="shared" si="755"/>
        <v>7519.6905069999993</v>
      </c>
      <c r="U409" s="39">
        <f t="shared" si="755"/>
        <v>2545.8052009999997</v>
      </c>
      <c r="V409" s="39">
        <f t="shared" si="755"/>
        <v>5415.3544160000001</v>
      </c>
      <c r="W409" s="39">
        <f t="shared" si="755"/>
        <v>6519.0271909999992</v>
      </c>
      <c r="X409" s="39">
        <f t="shared" si="755"/>
        <v>8814.6665630000007</v>
      </c>
      <c r="Y409" s="39">
        <f t="shared" si="755"/>
        <v>353.17528799999997</v>
      </c>
      <c r="Z409" s="39">
        <f t="shared" si="755"/>
        <v>0</v>
      </c>
      <c r="AA409" s="39">
        <f t="shared" si="755"/>
        <v>88.293821999999992</v>
      </c>
      <c r="AB409" s="39">
        <f t="shared" si="755"/>
        <v>0</v>
      </c>
      <c r="AC409" s="67"/>
      <c r="AD409" s="55"/>
    </row>
    <row r="410" spans="1:30" s="52" customFormat="1">
      <c r="A410" s="98" t="s">
        <v>550</v>
      </c>
      <c r="B410" s="74">
        <f>3531752.9/2</f>
        <v>1765876.45</v>
      </c>
      <c r="C410" s="201">
        <f t="shared" si="737"/>
        <v>147156.37</v>
      </c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>
        <v>1</v>
      </c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40"/>
      <c r="AA410" s="40"/>
      <c r="AB410" s="40"/>
      <c r="AC410" s="67"/>
      <c r="AD410" s="55"/>
    </row>
    <row r="411" spans="1:30" s="52" customFormat="1">
      <c r="A411" s="99"/>
      <c r="B411" s="190"/>
      <c r="C411" s="193"/>
      <c r="D411" s="39">
        <f t="shared" ref="D411" si="756">$C410*D410</f>
        <v>0</v>
      </c>
      <c r="E411" s="39">
        <f t="shared" ref="E411" si="757">$C410*E410</f>
        <v>0</v>
      </c>
      <c r="F411" s="39">
        <f t="shared" ref="F411:AB411" si="758">$C410*F410</f>
        <v>0</v>
      </c>
      <c r="G411" s="39">
        <f t="shared" si="758"/>
        <v>0</v>
      </c>
      <c r="H411" s="39">
        <f t="shared" si="758"/>
        <v>0</v>
      </c>
      <c r="I411" s="39">
        <f t="shared" si="758"/>
        <v>0</v>
      </c>
      <c r="J411" s="39">
        <f t="shared" si="758"/>
        <v>0</v>
      </c>
      <c r="K411" s="39">
        <f t="shared" si="758"/>
        <v>0</v>
      </c>
      <c r="L411" s="39">
        <f t="shared" si="758"/>
        <v>0</v>
      </c>
      <c r="M411" s="39">
        <f t="shared" si="758"/>
        <v>0</v>
      </c>
      <c r="N411" s="39">
        <f t="shared" si="758"/>
        <v>147156.37</v>
      </c>
      <c r="O411" s="39">
        <f t="shared" si="758"/>
        <v>0</v>
      </c>
      <c r="P411" s="39">
        <f t="shared" si="758"/>
        <v>0</v>
      </c>
      <c r="Q411" s="39">
        <f t="shared" si="758"/>
        <v>0</v>
      </c>
      <c r="R411" s="39">
        <f t="shared" si="758"/>
        <v>0</v>
      </c>
      <c r="S411" s="39">
        <f t="shared" si="758"/>
        <v>0</v>
      </c>
      <c r="T411" s="39">
        <f t="shared" si="758"/>
        <v>0</v>
      </c>
      <c r="U411" s="39">
        <f t="shared" si="758"/>
        <v>0</v>
      </c>
      <c r="V411" s="39">
        <f t="shared" si="758"/>
        <v>0</v>
      </c>
      <c r="W411" s="39">
        <f t="shared" si="758"/>
        <v>0</v>
      </c>
      <c r="X411" s="39">
        <f t="shared" si="758"/>
        <v>0</v>
      </c>
      <c r="Y411" s="39">
        <f t="shared" si="758"/>
        <v>0</v>
      </c>
      <c r="Z411" s="39">
        <f t="shared" si="758"/>
        <v>0</v>
      </c>
      <c r="AA411" s="39">
        <f t="shared" si="758"/>
        <v>0</v>
      </c>
      <c r="AB411" s="39">
        <f t="shared" si="758"/>
        <v>0</v>
      </c>
      <c r="AC411" s="67"/>
      <c r="AD411" s="55"/>
    </row>
    <row r="412" spans="1:30" s="52" customFormat="1">
      <c r="A412" s="98" t="s">
        <v>551</v>
      </c>
      <c r="B412" s="74">
        <f>2143298.82/2</f>
        <v>1071649.4099999999</v>
      </c>
      <c r="C412" s="201">
        <f t="shared" si="737"/>
        <v>89304.12</v>
      </c>
      <c r="D412" s="38">
        <v>1.6500000000000001E-2</v>
      </c>
      <c r="E412" s="38">
        <v>0.1429</v>
      </c>
      <c r="F412" s="38">
        <v>5.8200000000000002E-2</v>
      </c>
      <c r="G412" s="38">
        <v>7.4899999999999994E-2</v>
      </c>
      <c r="H412" s="38">
        <v>4.0099999999999997E-2</v>
      </c>
      <c r="I412" s="38">
        <v>0.1406</v>
      </c>
      <c r="J412" s="38">
        <v>2.0299999999999999E-2</v>
      </c>
      <c r="K412" s="38">
        <v>3.2099999999999997E-2</v>
      </c>
      <c r="L412" s="38">
        <v>1.5900000000000001E-2</v>
      </c>
      <c r="M412" s="38">
        <v>2.5499999999999998E-2</v>
      </c>
      <c r="N412" s="38">
        <v>0.1389</v>
      </c>
      <c r="O412" s="38">
        <v>2.35E-2</v>
      </c>
      <c r="P412" s="38">
        <v>0</v>
      </c>
      <c r="Q412" s="38">
        <v>3.5900000000000001E-2</v>
      </c>
      <c r="R412" s="38">
        <v>1.8100000000000002E-2</v>
      </c>
      <c r="S412" s="38">
        <v>4.1999999999999997E-3</v>
      </c>
      <c r="T412" s="38">
        <v>5.11E-2</v>
      </c>
      <c r="U412" s="38">
        <v>1.7299999999999999E-2</v>
      </c>
      <c r="V412" s="38">
        <v>3.6799999999999999E-2</v>
      </c>
      <c r="W412" s="38">
        <v>4.4299999999999999E-2</v>
      </c>
      <c r="X412" s="38">
        <v>5.9900000000000002E-2</v>
      </c>
      <c r="Y412" s="38">
        <v>2.3999999999999998E-3</v>
      </c>
      <c r="Z412" s="5">
        <v>0</v>
      </c>
      <c r="AA412" s="5">
        <v>5.9999999999999995E-4</v>
      </c>
      <c r="AB412" s="5">
        <v>0</v>
      </c>
      <c r="AC412" s="67"/>
      <c r="AD412" s="55"/>
    </row>
    <row r="413" spans="1:30" s="52" customFormat="1">
      <c r="A413" s="99"/>
      <c r="B413" s="190"/>
      <c r="C413" s="193"/>
      <c r="D413" s="39">
        <f t="shared" ref="D413" si="759">$C412*D412</f>
        <v>1473.5179800000001</v>
      </c>
      <c r="E413" s="39">
        <f t="shared" ref="E413" si="760">$C412*E412</f>
        <v>12761.558747999999</v>
      </c>
      <c r="F413" s="39">
        <f t="shared" ref="F413:AB413" si="761">$C412*F412</f>
        <v>5197.4997839999996</v>
      </c>
      <c r="G413" s="39">
        <f t="shared" si="761"/>
        <v>6688.8785879999996</v>
      </c>
      <c r="H413" s="39">
        <f t="shared" si="761"/>
        <v>3581.0952119999997</v>
      </c>
      <c r="I413" s="39">
        <f t="shared" si="761"/>
        <v>12556.159271999999</v>
      </c>
      <c r="J413" s="39">
        <f t="shared" si="761"/>
        <v>1812.8736359999998</v>
      </c>
      <c r="K413" s="39">
        <f t="shared" si="761"/>
        <v>2866.6622519999996</v>
      </c>
      <c r="L413" s="39">
        <f t="shared" si="761"/>
        <v>1419.935508</v>
      </c>
      <c r="M413" s="39">
        <f t="shared" si="761"/>
        <v>2277.25506</v>
      </c>
      <c r="N413" s="39">
        <f t="shared" si="761"/>
        <v>12404.342267999999</v>
      </c>
      <c r="O413" s="39">
        <f t="shared" si="761"/>
        <v>2098.6468199999999</v>
      </c>
      <c r="P413" s="39">
        <f t="shared" si="761"/>
        <v>0</v>
      </c>
      <c r="Q413" s="39">
        <f t="shared" si="761"/>
        <v>3206.0179079999998</v>
      </c>
      <c r="R413" s="39">
        <f t="shared" si="761"/>
        <v>1616.4045720000001</v>
      </c>
      <c r="S413" s="39">
        <f t="shared" si="761"/>
        <v>375.07730399999997</v>
      </c>
      <c r="T413" s="39">
        <f t="shared" si="761"/>
        <v>4563.4405319999996</v>
      </c>
      <c r="U413" s="39">
        <f t="shared" si="761"/>
        <v>1544.9612759999998</v>
      </c>
      <c r="V413" s="39">
        <f t="shared" si="761"/>
        <v>3286.3916159999999</v>
      </c>
      <c r="W413" s="39">
        <f t="shared" si="761"/>
        <v>3956.1725159999996</v>
      </c>
      <c r="X413" s="39">
        <f t="shared" si="761"/>
        <v>5349.3167880000001</v>
      </c>
      <c r="Y413" s="39">
        <f t="shared" si="761"/>
        <v>214.32988799999998</v>
      </c>
      <c r="Z413" s="39">
        <f t="shared" si="761"/>
        <v>0</v>
      </c>
      <c r="AA413" s="39">
        <f t="shared" si="761"/>
        <v>53.582471999999996</v>
      </c>
      <c r="AB413" s="39">
        <f t="shared" si="761"/>
        <v>0</v>
      </c>
      <c r="AC413" s="67"/>
      <c r="AD413" s="55"/>
    </row>
    <row r="414" spans="1:30" s="52" customFormat="1">
      <c r="A414" s="98" t="s">
        <v>552</v>
      </c>
      <c r="B414" s="74">
        <f>2143298.82/2</f>
        <v>1071649.4099999999</v>
      </c>
      <c r="C414" s="201">
        <f t="shared" si="737"/>
        <v>89304.12</v>
      </c>
      <c r="D414" s="38"/>
      <c r="E414" s="38"/>
      <c r="F414" s="38"/>
      <c r="G414" s="38"/>
      <c r="H414" s="38">
        <v>0</v>
      </c>
      <c r="I414" s="38"/>
      <c r="J414" s="38"/>
      <c r="K414" s="38">
        <v>7.5700000000000003E-2</v>
      </c>
      <c r="L414" s="38"/>
      <c r="M414" s="38"/>
      <c r="N414" s="38">
        <v>0.88849999999999996</v>
      </c>
      <c r="O414" s="38">
        <v>3.5799999999999998E-2</v>
      </c>
      <c r="P414" s="38"/>
      <c r="Q414" s="38"/>
      <c r="R414" s="38"/>
      <c r="S414" s="38"/>
      <c r="T414" s="38"/>
      <c r="U414" s="38"/>
      <c r="V414" s="38">
        <v>0</v>
      </c>
      <c r="W414" s="38"/>
      <c r="X414" s="38"/>
      <c r="Y414" s="38"/>
      <c r="Z414" s="40"/>
      <c r="AA414" s="40"/>
      <c r="AB414" s="40"/>
      <c r="AC414" s="67"/>
      <c r="AD414" s="55"/>
    </row>
    <row r="415" spans="1:30" s="52" customFormat="1">
      <c r="A415" s="99"/>
      <c r="B415" s="190"/>
      <c r="C415" s="193"/>
      <c r="D415" s="39">
        <f t="shared" ref="D415" si="762">$C414*D414</f>
        <v>0</v>
      </c>
      <c r="E415" s="39">
        <f t="shared" ref="E415" si="763">$C414*E414</f>
        <v>0</v>
      </c>
      <c r="F415" s="39">
        <f t="shared" ref="F415:AB415" si="764">$C414*F414</f>
        <v>0</v>
      </c>
      <c r="G415" s="39">
        <f t="shared" si="764"/>
        <v>0</v>
      </c>
      <c r="H415" s="39">
        <f t="shared" si="764"/>
        <v>0</v>
      </c>
      <c r="I415" s="39">
        <f t="shared" si="764"/>
        <v>0</v>
      </c>
      <c r="J415" s="39">
        <f t="shared" si="764"/>
        <v>0</v>
      </c>
      <c r="K415" s="39">
        <f t="shared" si="764"/>
        <v>6760.321884</v>
      </c>
      <c r="L415" s="39">
        <f t="shared" si="764"/>
        <v>0</v>
      </c>
      <c r="M415" s="39">
        <f t="shared" si="764"/>
        <v>0</v>
      </c>
      <c r="N415" s="39">
        <f t="shared" si="764"/>
        <v>79346.710619999998</v>
      </c>
      <c r="O415" s="39">
        <f t="shared" si="764"/>
        <v>3197.0874959999996</v>
      </c>
      <c r="P415" s="39">
        <f t="shared" si="764"/>
        <v>0</v>
      </c>
      <c r="Q415" s="39">
        <f t="shared" si="764"/>
        <v>0</v>
      </c>
      <c r="R415" s="39">
        <f t="shared" si="764"/>
        <v>0</v>
      </c>
      <c r="S415" s="39">
        <f t="shared" si="764"/>
        <v>0</v>
      </c>
      <c r="T415" s="39">
        <f t="shared" si="764"/>
        <v>0</v>
      </c>
      <c r="U415" s="39">
        <f t="shared" si="764"/>
        <v>0</v>
      </c>
      <c r="V415" s="39">
        <f t="shared" si="764"/>
        <v>0</v>
      </c>
      <c r="W415" s="39">
        <f t="shared" si="764"/>
        <v>0</v>
      </c>
      <c r="X415" s="39">
        <f t="shared" si="764"/>
        <v>0</v>
      </c>
      <c r="Y415" s="39">
        <f t="shared" si="764"/>
        <v>0</v>
      </c>
      <c r="Z415" s="39">
        <f t="shared" si="764"/>
        <v>0</v>
      </c>
      <c r="AA415" s="39">
        <f t="shared" si="764"/>
        <v>0</v>
      </c>
      <c r="AB415" s="39">
        <f t="shared" si="764"/>
        <v>0</v>
      </c>
      <c r="AC415" s="67"/>
      <c r="AD415" s="55"/>
    </row>
    <row r="416" spans="1:30" s="52" customFormat="1">
      <c r="A416" s="98" t="s">
        <v>553</v>
      </c>
      <c r="B416" s="74">
        <f>2299208.32/2</f>
        <v>1149604.1599999999</v>
      </c>
      <c r="C416" s="201">
        <f t="shared" si="737"/>
        <v>95800.35</v>
      </c>
      <c r="D416" s="38">
        <v>1.6500000000000001E-2</v>
      </c>
      <c r="E416" s="38">
        <v>0.1429</v>
      </c>
      <c r="F416" s="38">
        <v>5.8200000000000002E-2</v>
      </c>
      <c r="G416" s="38">
        <v>7.4899999999999994E-2</v>
      </c>
      <c r="H416" s="38">
        <v>4.0099999999999997E-2</v>
      </c>
      <c r="I416" s="38">
        <v>0.1406</v>
      </c>
      <c r="J416" s="38">
        <v>2.0299999999999999E-2</v>
      </c>
      <c r="K416" s="38">
        <v>3.2099999999999997E-2</v>
      </c>
      <c r="L416" s="38">
        <v>1.5900000000000001E-2</v>
      </c>
      <c r="M416" s="38">
        <v>2.5499999999999998E-2</v>
      </c>
      <c r="N416" s="38">
        <v>0.1389</v>
      </c>
      <c r="O416" s="38">
        <v>2.35E-2</v>
      </c>
      <c r="P416" s="38">
        <v>0</v>
      </c>
      <c r="Q416" s="38">
        <v>3.5900000000000001E-2</v>
      </c>
      <c r="R416" s="38">
        <v>1.8100000000000002E-2</v>
      </c>
      <c r="S416" s="38">
        <v>4.1999999999999997E-3</v>
      </c>
      <c r="T416" s="38">
        <v>5.11E-2</v>
      </c>
      <c r="U416" s="38">
        <v>1.7299999999999999E-2</v>
      </c>
      <c r="V416" s="38">
        <v>3.6799999999999999E-2</v>
      </c>
      <c r="W416" s="38">
        <v>4.4299999999999999E-2</v>
      </c>
      <c r="X416" s="38">
        <v>5.9900000000000002E-2</v>
      </c>
      <c r="Y416" s="38">
        <v>2.3999999999999998E-3</v>
      </c>
      <c r="Z416" s="5">
        <v>0</v>
      </c>
      <c r="AA416" s="5">
        <v>5.9999999999999995E-4</v>
      </c>
      <c r="AB416" s="5">
        <v>0</v>
      </c>
      <c r="AC416" s="67"/>
      <c r="AD416" s="55"/>
    </row>
    <row r="417" spans="1:30" s="52" customFormat="1">
      <c r="A417" s="99"/>
      <c r="B417" s="190"/>
      <c r="C417" s="193"/>
      <c r="D417" s="39">
        <f t="shared" ref="D417" si="765">$C416*D416</f>
        <v>1580.7057750000001</v>
      </c>
      <c r="E417" s="39">
        <f t="shared" ref="E417" si="766">$C416*E416</f>
        <v>13689.870015</v>
      </c>
      <c r="F417" s="39">
        <f t="shared" ref="F417:AB417" si="767">$C416*F416</f>
        <v>5575.5803700000006</v>
      </c>
      <c r="G417" s="39">
        <f t="shared" si="767"/>
        <v>7175.4462149999999</v>
      </c>
      <c r="H417" s="39">
        <f t="shared" si="767"/>
        <v>3841.5940350000001</v>
      </c>
      <c r="I417" s="39">
        <f t="shared" si="767"/>
        <v>13469.529210000001</v>
      </c>
      <c r="J417" s="39">
        <f t="shared" si="767"/>
        <v>1944.7471049999999</v>
      </c>
      <c r="K417" s="39">
        <f t="shared" si="767"/>
        <v>3075.1912349999998</v>
      </c>
      <c r="L417" s="39">
        <f t="shared" si="767"/>
        <v>1523.2255650000002</v>
      </c>
      <c r="M417" s="39">
        <f t="shared" si="767"/>
        <v>2442.9089250000002</v>
      </c>
      <c r="N417" s="39">
        <f t="shared" si="767"/>
        <v>13306.668615000001</v>
      </c>
      <c r="O417" s="39">
        <f t="shared" si="767"/>
        <v>2251.3082250000002</v>
      </c>
      <c r="P417" s="39">
        <f t="shared" si="767"/>
        <v>0</v>
      </c>
      <c r="Q417" s="39">
        <f t="shared" si="767"/>
        <v>3439.2325650000002</v>
      </c>
      <c r="R417" s="39">
        <f t="shared" si="767"/>
        <v>1733.9863350000003</v>
      </c>
      <c r="S417" s="39">
        <f t="shared" si="767"/>
        <v>402.36147</v>
      </c>
      <c r="T417" s="39">
        <f t="shared" si="767"/>
        <v>4895.3978850000003</v>
      </c>
      <c r="U417" s="39">
        <f t="shared" si="767"/>
        <v>1657.346055</v>
      </c>
      <c r="V417" s="39">
        <f t="shared" si="767"/>
        <v>3525.4528800000003</v>
      </c>
      <c r="W417" s="39">
        <f t="shared" si="767"/>
        <v>4243.9555049999999</v>
      </c>
      <c r="X417" s="39">
        <f t="shared" si="767"/>
        <v>5738.4409650000007</v>
      </c>
      <c r="Y417" s="39">
        <f t="shared" si="767"/>
        <v>229.92084</v>
      </c>
      <c r="Z417" s="39">
        <f t="shared" si="767"/>
        <v>0</v>
      </c>
      <c r="AA417" s="39">
        <f t="shared" si="767"/>
        <v>57.48021</v>
      </c>
      <c r="AB417" s="39">
        <f t="shared" si="767"/>
        <v>0</v>
      </c>
      <c r="AC417" s="67"/>
      <c r="AD417" s="55"/>
    </row>
    <row r="418" spans="1:30" s="52" customFormat="1">
      <c r="A418" s="98" t="s">
        <v>554</v>
      </c>
      <c r="B418" s="74">
        <f>2299208.32/2</f>
        <v>1149604.1599999999</v>
      </c>
      <c r="C418" s="201">
        <f t="shared" si="737"/>
        <v>95800.35</v>
      </c>
      <c r="D418" s="38"/>
      <c r="E418" s="38"/>
      <c r="F418" s="38"/>
      <c r="G418" s="38"/>
      <c r="H418" s="38">
        <v>0</v>
      </c>
      <c r="I418" s="38"/>
      <c r="J418" s="38"/>
      <c r="K418" s="38">
        <v>6.54E-2</v>
      </c>
      <c r="L418" s="38"/>
      <c r="M418" s="38"/>
      <c r="N418" s="38">
        <v>0.91290000000000004</v>
      </c>
      <c r="O418" s="38">
        <v>2.1700000000000001E-2</v>
      </c>
      <c r="P418" s="38"/>
      <c r="Q418" s="38"/>
      <c r="R418" s="38"/>
      <c r="S418" s="38"/>
      <c r="T418" s="38"/>
      <c r="U418" s="38"/>
      <c r="V418" s="38">
        <v>0</v>
      </c>
      <c r="W418" s="38"/>
      <c r="X418" s="38"/>
      <c r="Y418" s="38"/>
      <c r="Z418" s="40"/>
      <c r="AA418" s="40"/>
      <c r="AB418" s="40"/>
      <c r="AC418" s="67"/>
      <c r="AD418" s="55"/>
    </row>
    <row r="419" spans="1:30" s="52" customFormat="1">
      <c r="A419" s="99"/>
      <c r="B419" s="190"/>
      <c r="C419" s="193"/>
      <c r="D419" s="39">
        <f t="shared" ref="D419" si="768">$C418*D418</f>
        <v>0</v>
      </c>
      <c r="E419" s="39">
        <f t="shared" ref="E419" si="769">$C418*E418</f>
        <v>0</v>
      </c>
      <c r="F419" s="39">
        <f t="shared" ref="F419:AB419" si="770">$C418*F418</f>
        <v>0</v>
      </c>
      <c r="G419" s="39">
        <f t="shared" si="770"/>
        <v>0</v>
      </c>
      <c r="H419" s="39">
        <f t="shared" si="770"/>
        <v>0</v>
      </c>
      <c r="I419" s="39">
        <f t="shared" si="770"/>
        <v>0</v>
      </c>
      <c r="J419" s="39">
        <f t="shared" si="770"/>
        <v>0</v>
      </c>
      <c r="K419" s="39">
        <f t="shared" si="770"/>
        <v>6265.3428900000008</v>
      </c>
      <c r="L419" s="39">
        <f t="shared" si="770"/>
        <v>0</v>
      </c>
      <c r="M419" s="39">
        <f t="shared" si="770"/>
        <v>0</v>
      </c>
      <c r="N419" s="39">
        <f t="shared" si="770"/>
        <v>87456.139515000003</v>
      </c>
      <c r="O419" s="39">
        <f t="shared" si="770"/>
        <v>2078.8675950000002</v>
      </c>
      <c r="P419" s="39">
        <f t="shared" si="770"/>
        <v>0</v>
      </c>
      <c r="Q419" s="39">
        <f t="shared" si="770"/>
        <v>0</v>
      </c>
      <c r="R419" s="39">
        <f t="shared" si="770"/>
        <v>0</v>
      </c>
      <c r="S419" s="39">
        <f t="shared" si="770"/>
        <v>0</v>
      </c>
      <c r="T419" s="39">
        <f t="shared" si="770"/>
        <v>0</v>
      </c>
      <c r="U419" s="39">
        <f t="shared" si="770"/>
        <v>0</v>
      </c>
      <c r="V419" s="39">
        <f t="shared" si="770"/>
        <v>0</v>
      </c>
      <c r="W419" s="39">
        <f t="shared" si="770"/>
        <v>0</v>
      </c>
      <c r="X419" s="39">
        <f t="shared" si="770"/>
        <v>0</v>
      </c>
      <c r="Y419" s="39">
        <f t="shared" si="770"/>
        <v>0</v>
      </c>
      <c r="Z419" s="39">
        <f t="shared" si="770"/>
        <v>0</v>
      </c>
      <c r="AA419" s="39">
        <f t="shared" si="770"/>
        <v>0</v>
      </c>
      <c r="AB419" s="39">
        <f t="shared" si="770"/>
        <v>0</v>
      </c>
      <c r="AC419" s="67"/>
      <c r="AD419" s="55"/>
    </row>
    <row r="420" spans="1:30" s="52" customFormat="1">
      <c r="A420" s="98" t="s">
        <v>584</v>
      </c>
      <c r="B420" s="74">
        <f>13430801.49/2</f>
        <v>6715400.7450000001</v>
      </c>
      <c r="C420" s="201">
        <f t="shared" si="737"/>
        <v>559616.73</v>
      </c>
      <c r="D420" s="38">
        <v>1.6500000000000001E-2</v>
      </c>
      <c r="E420" s="38">
        <v>0.1429</v>
      </c>
      <c r="F420" s="38">
        <v>5.8200000000000002E-2</v>
      </c>
      <c r="G420" s="38">
        <v>7.4899999999999994E-2</v>
      </c>
      <c r="H420" s="38">
        <v>4.0099999999999997E-2</v>
      </c>
      <c r="I420" s="38">
        <v>0.1406</v>
      </c>
      <c r="J420" s="38">
        <v>2.0299999999999999E-2</v>
      </c>
      <c r="K420" s="38">
        <v>3.2099999999999997E-2</v>
      </c>
      <c r="L420" s="38">
        <v>1.5900000000000001E-2</v>
      </c>
      <c r="M420" s="38">
        <v>2.5499999999999998E-2</v>
      </c>
      <c r="N420" s="38">
        <v>0.1389</v>
      </c>
      <c r="O420" s="38">
        <v>2.35E-2</v>
      </c>
      <c r="P420" s="38">
        <v>0</v>
      </c>
      <c r="Q420" s="38">
        <v>3.5900000000000001E-2</v>
      </c>
      <c r="R420" s="38">
        <v>1.8100000000000002E-2</v>
      </c>
      <c r="S420" s="38">
        <v>4.1999999999999997E-3</v>
      </c>
      <c r="T420" s="38">
        <v>5.11E-2</v>
      </c>
      <c r="U420" s="38">
        <v>1.7299999999999999E-2</v>
      </c>
      <c r="V420" s="38">
        <v>3.6799999999999999E-2</v>
      </c>
      <c r="W420" s="38">
        <v>4.4299999999999999E-2</v>
      </c>
      <c r="X420" s="38">
        <v>5.9900000000000002E-2</v>
      </c>
      <c r="Y420" s="38">
        <v>2.3999999999999998E-3</v>
      </c>
      <c r="Z420" s="5">
        <v>0</v>
      </c>
      <c r="AA420" s="5">
        <v>5.9999999999999995E-4</v>
      </c>
      <c r="AB420" s="5">
        <v>0</v>
      </c>
      <c r="AC420" s="67"/>
      <c r="AD420" s="55"/>
    </row>
    <row r="421" spans="1:30" s="52" customFormat="1">
      <c r="A421" s="99"/>
      <c r="B421" s="190"/>
      <c r="C421" s="193"/>
      <c r="D421" s="39">
        <f t="shared" ref="D421" si="771">$C420*D420</f>
        <v>9233.6760450000002</v>
      </c>
      <c r="E421" s="39">
        <f t="shared" ref="E421" si="772">$C420*E420</f>
        <v>79969.230716999999</v>
      </c>
      <c r="F421" s="39">
        <f t="shared" ref="F421:AB421" si="773">$C420*F420</f>
        <v>32569.693685999999</v>
      </c>
      <c r="G421" s="39">
        <f t="shared" si="773"/>
        <v>41915.293076999995</v>
      </c>
      <c r="H421" s="39">
        <f t="shared" si="773"/>
        <v>22440.630872999998</v>
      </c>
      <c r="I421" s="39">
        <f t="shared" si="773"/>
        <v>78682.112238000002</v>
      </c>
      <c r="J421" s="39">
        <f t="shared" si="773"/>
        <v>11360.219619</v>
      </c>
      <c r="K421" s="39">
        <f t="shared" si="773"/>
        <v>17963.697032999997</v>
      </c>
      <c r="L421" s="39">
        <f t="shared" si="773"/>
        <v>8897.9060069999996</v>
      </c>
      <c r="M421" s="39">
        <f t="shared" si="773"/>
        <v>14270.226614999998</v>
      </c>
      <c r="N421" s="39">
        <f t="shared" si="773"/>
        <v>77730.763796999992</v>
      </c>
      <c r="O421" s="39">
        <f t="shared" si="773"/>
        <v>13150.993155</v>
      </c>
      <c r="P421" s="39">
        <f t="shared" si="773"/>
        <v>0</v>
      </c>
      <c r="Q421" s="39">
        <f t="shared" si="773"/>
        <v>20090.240607</v>
      </c>
      <c r="R421" s="39">
        <f t="shared" si="773"/>
        <v>10129.062813</v>
      </c>
      <c r="S421" s="39">
        <f t="shared" si="773"/>
        <v>2350.3902659999999</v>
      </c>
      <c r="T421" s="39">
        <f t="shared" si="773"/>
        <v>28596.414902999997</v>
      </c>
      <c r="U421" s="39">
        <f t="shared" si="773"/>
        <v>9681.3694289999985</v>
      </c>
      <c r="V421" s="39">
        <f t="shared" si="773"/>
        <v>20593.895664</v>
      </c>
      <c r="W421" s="39">
        <f t="shared" si="773"/>
        <v>24791.021139</v>
      </c>
      <c r="X421" s="39">
        <f t="shared" si="773"/>
        <v>33521.042127000001</v>
      </c>
      <c r="Y421" s="39">
        <f t="shared" si="773"/>
        <v>1343.0801519999998</v>
      </c>
      <c r="Z421" s="39">
        <f t="shared" si="773"/>
        <v>0</v>
      </c>
      <c r="AA421" s="39">
        <f t="shared" si="773"/>
        <v>335.77003799999994</v>
      </c>
      <c r="AB421" s="39">
        <f t="shared" si="773"/>
        <v>0</v>
      </c>
      <c r="AC421" s="67"/>
      <c r="AD421" s="55"/>
    </row>
    <row r="422" spans="1:30" s="52" customFormat="1">
      <c r="A422" s="98" t="s">
        <v>586</v>
      </c>
      <c r="B422" s="74">
        <f>13430801.49/2</f>
        <v>6715400.7450000001</v>
      </c>
      <c r="C422" s="201">
        <f t="shared" si="737"/>
        <v>559616.73</v>
      </c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>
        <v>1</v>
      </c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40"/>
      <c r="AA422" s="40"/>
      <c r="AB422" s="40"/>
      <c r="AC422" s="67"/>
      <c r="AD422" s="55"/>
    </row>
    <row r="423" spans="1:30" s="52" customFormat="1">
      <c r="A423" s="99"/>
      <c r="B423" s="190"/>
      <c r="C423" s="193"/>
      <c r="D423" s="39">
        <f t="shared" ref="D423" si="774">$C422*D422</f>
        <v>0</v>
      </c>
      <c r="E423" s="39">
        <f t="shared" ref="E423" si="775">$C422*E422</f>
        <v>0</v>
      </c>
      <c r="F423" s="39">
        <f t="shared" ref="F423:AB423" si="776">$C422*F422</f>
        <v>0</v>
      </c>
      <c r="G423" s="39">
        <f t="shared" si="776"/>
        <v>0</v>
      </c>
      <c r="H423" s="39">
        <f t="shared" si="776"/>
        <v>0</v>
      </c>
      <c r="I423" s="39">
        <f t="shared" si="776"/>
        <v>0</v>
      </c>
      <c r="J423" s="39">
        <f t="shared" si="776"/>
        <v>0</v>
      </c>
      <c r="K423" s="39">
        <f t="shared" si="776"/>
        <v>0</v>
      </c>
      <c r="L423" s="39">
        <f t="shared" si="776"/>
        <v>0</v>
      </c>
      <c r="M423" s="39">
        <f t="shared" si="776"/>
        <v>0</v>
      </c>
      <c r="N423" s="39">
        <f t="shared" si="776"/>
        <v>559616.73</v>
      </c>
      <c r="O423" s="39">
        <f t="shared" si="776"/>
        <v>0</v>
      </c>
      <c r="P423" s="39">
        <f t="shared" si="776"/>
        <v>0</v>
      </c>
      <c r="Q423" s="39">
        <f t="shared" si="776"/>
        <v>0</v>
      </c>
      <c r="R423" s="39">
        <f t="shared" si="776"/>
        <v>0</v>
      </c>
      <c r="S423" s="39">
        <f t="shared" si="776"/>
        <v>0</v>
      </c>
      <c r="T423" s="39">
        <f t="shared" si="776"/>
        <v>0</v>
      </c>
      <c r="U423" s="39">
        <f t="shared" si="776"/>
        <v>0</v>
      </c>
      <c r="V423" s="39">
        <f t="shared" si="776"/>
        <v>0</v>
      </c>
      <c r="W423" s="39">
        <f t="shared" si="776"/>
        <v>0</v>
      </c>
      <c r="X423" s="39">
        <f t="shared" si="776"/>
        <v>0</v>
      </c>
      <c r="Y423" s="39">
        <f t="shared" si="776"/>
        <v>0</v>
      </c>
      <c r="Z423" s="39">
        <f t="shared" si="776"/>
        <v>0</v>
      </c>
      <c r="AA423" s="39">
        <f t="shared" si="776"/>
        <v>0</v>
      </c>
      <c r="AB423" s="39">
        <f t="shared" si="776"/>
        <v>0</v>
      </c>
      <c r="AC423" s="67"/>
      <c r="AD423" s="55"/>
    </row>
    <row r="424" spans="1:30" s="52" customFormat="1">
      <c r="A424" s="98" t="s">
        <v>585</v>
      </c>
      <c r="B424" s="74">
        <f>56640205.07/2</f>
        <v>28320102.535</v>
      </c>
      <c r="C424" s="201">
        <f t="shared" si="737"/>
        <v>2360008.54</v>
      </c>
      <c r="D424" s="38">
        <v>1.6500000000000001E-2</v>
      </c>
      <c r="E424" s="38">
        <v>0.1429</v>
      </c>
      <c r="F424" s="38">
        <v>5.8200000000000002E-2</v>
      </c>
      <c r="G424" s="38">
        <v>7.4899999999999994E-2</v>
      </c>
      <c r="H424" s="38">
        <v>4.0099999999999997E-2</v>
      </c>
      <c r="I424" s="38">
        <v>0.1406</v>
      </c>
      <c r="J424" s="38">
        <v>2.0299999999999999E-2</v>
      </c>
      <c r="K424" s="38">
        <v>3.2099999999999997E-2</v>
      </c>
      <c r="L424" s="38">
        <v>1.5900000000000001E-2</v>
      </c>
      <c r="M424" s="38">
        <v>2.5499999999999998E-2</v>
      </c>
      <c r="N424" s="38">
        <v>0.1389</v>
      </c>
      <c r="O424" s="38">
        <v>2.35E-2</v>
      </c>
      <c r="P424" s="38">
        <v>0</v>
      </c>
      <c r="Q424" s="38">
        <v>3.5900000000000001E-2</v>
      </c>
      <c r="R424" s="38">
        <v>1.8100000000000002E-2</v>
      </c>
      <c r="S424" s="38">
        <v>4.1999999999999997E-3</v>
      </c>
      <c r="T424" s="38">
        <v>5.11E-2</v>
      </c>
      <c r="U424" s="38">
        <v>1.7299999999999999E-2</v>
      </c>
      <c r="V424" s="38">
        <v>3.6799999999999999E-2</v>
      </c>
      <c r="W424" s="38">
        <v>4.4299999999999999E-2</v>
      </c>
      <c r="X424" s="38">
        <v>5.9900000000000002E-2</v>
      </c>
      <c r="Y424" s="38">
        <v>2.3999999999999998E-3</v>
      </c>
      <c r="Z424" s="5">
        <v>0</v>
      </c>
      <c r="AA424" s="5">
        <v>5.9999999999999995E-4</v>
      </c>
      <c r="AB424" s="5">
        <v>0</v>
      </c>
      <c r="AC424" s="67"/>
      <c r="AD424" s="55"/>
    </row>
    <row r="425" spans="1:30" s="52" customFormat="1">
      <c r="A425" s="99"/>
      <c r="B425" s="190"/>
      <c r="C425" s="193"/>
      <c r="D425" s="39">
        <f t="shared" ref="D425" si="777">$C424*D424</f>
        <v>38940.140910000002</v>
      </c>
      <c r="E425" s="39">
        <f t="shared" ref="E425" si="778">$C424*E424</f>
        <v>337245.22036600002</v>
      </c>
      <c r="F425" s="39">
        <f t="shared" ref="F425:AB425" si="779">$C424*F424</f>
        <v>137352.49702800001</v>
      </c>
      <c r="G425" s="39">
        <f t="shared" si="779"/>
        <v>176764.639646</v>
      </c>
      <c r="H425" s="39">
        <f t="shared" si="779"/>
        <v>94636.342453999998</v>
      </c>
      <c r="I425" s="39">
        <f t="shared" si="779"/>
        <v>331817.20072399999</v>
      </c>
      <c r="J425" s="39">
        <f t="shared" si="779"/>
        <v>47908.173361999994</v>
      </c>
      <c r="K425" s="39">
        <f t="shared" si="779"/>
        <v>75756.274133999992</v>
      </c>
      <c r="L425" s="39">
        <f t="shared" si="779"/>
        <v>37524.135786000006</v>
      </c>
      <c r="M425" s="39">
        <f t="shared" si="779"/>
        <v>60180.217769999996</v>
      </c>
      <c r="N425" s="39">
        <f t="shared" si="779"/>
        <v>327805.18620599998</v>
      </c>
      <c r="O425" s="39">
        <f t="shared" si="779"/>
        <v>55460.200689999998</v>
      </c>
      <c r="P425" s="39">
        <f t="shared" si="779"/>
        <v>0</v>
      </c>
      <c r="Q425" s="39">
        <f t="shared" si="779"/>
        <v>84724.306586000006</v>
      </c>
      <c r="R425" s="39">
        <f t="shared" si="779"/>
        <v>42716.154574000007</v>
      </c>
      <c r="S425" s="39">
        <f t="shared" si="779"/>
        <v>9912.035867999999</v>
      </c>
      <c r="T425" s="39">
        <f t="shared" si="779"/>
        <v>120596.436394</v>
      </c>
      <c r="U425" s="39">
        <f t="shared" si="779"/>
        <v>40828.147742000001</v>
      </c>
      <c r="V425" s="39">
        <f t="shared" si="779"/>
        <v>86848.314272000003</v>
      </c>
      <c r="W425" s="39">
        <f t="shared" si="779"/>
        <v>104548.378322</v>
      </c>
      <c r="X425" s="39">
        <f t="shared" si="779"/>
        <v>141364.51154599999</v>
      </c>
      <c r="Y425" s="39">
        <f t="shared" si="779"/>
        <v>5664.0204959999992</v>
      </c>
      <c r="Z425" s="39">
        <f t="shared" si="779"/>
        <v>0</v>
      </c>
      <c r="AA425" s="39">
        <f t="shared" si="779"/>
        <v>1416.0051239999998</v>
      </c>
      <c r="AB425" s="39">
        <f t="shared" si="779"/>
        <v>0</v>
      </c>
      <c r="AC425" s="67"/>
      <c r="AD425" s="55"/>
    </row>
    <row r="426" spans="1:30" s="52" customFormat="1">
      <c r="A426" s="98" t="s">
        <v>587</v>
      </c>
      <c r="B426" s="74">
        <f>56640205.07/2</f>
        <v>28320102.535</v>
      </c>
      <c r="C426" s="201">
        <f t="shared" si="737"/>
        <v>2360008.54</v>
      </c>
      <c r="D426" s="38"/>
      <c r="E426" s="38"/>
      <c r="F426" s="38">
        <v>0.40029999999999999</v>
      </c>
      <c r="G426" s="38"/>
      <c r="H426" s="38"/>
      <c r="I426" s="38"/>
      <c r="J426" s="38"/>
      <c r="K426" s="38"/>
      <c r="L426" s="38">
        <v>3.9100000000000003E-2</v>
      </c>
      <c r="M426" s="38"/>
      <c r="N426" s="38">
        <v>0.49409999999999998</v>
      </c>
      <c r="O426" s="38">
        <v>6.6500000000000004E-2</v>
      </c>
      <c r="P426" s="38"/>
      <c r="Q426" s="38"/>
      <c r="R426" s="38"/>
      <c r="S426" s="38"/>
      <c r="T426" s="38"/>
      <c r="U426" s="38"/>
      <c r="V426" s="38">
        <v>0</v>
      </c>
      <c r="W426" s="38"/>
      <c r="X426" s="38"/>
      <c r="Y426" s="38"/>
      <c r="Z426" s="40"/>
      <c r="AA426" s="40"/>
      <c r="AB426" s="40"/>
      <c r="AC426" s="67"/>
      <c r="AD426" s="55"/>
    </row>
    <row r="427" spans="1:30" s="52" customFormat="1">
      <c r="A427" s="99"/>
      <c r="B427" s="190"/>
      <c r="C427" s="193"/>
      <c r="D427" s="39">
        <f t="shared" ref="D427" si="780">$C426*D426</f>
        <v>0</v>
      </c>
      <c r="E427" s="39">
        <f t="shared" ref="E427" si="781">$C426*E426</f>
        <v>0</v>
      </c>
      <c r="F427" s="39">
        <f t="shared" ref="F427:AB427" si="782">$C426*F426</f>
        <v>944711.41856200004</v>
      </c>
      <c r="G427" s="39">
        <f t="shared" si="782"/>
        <v>0</v>
      </c>
      <c r="H427" s="39">
        <f t="shared" si="782"/>
        <v>0</v>
      </c>
      <c r="I427" s="39">
        <f t="shared" si="782"/>
        <v>0</v>
      </c>
      <c r="J427" s="39">
        <f t="shared" si="782"/>
        <v>0</v>
      </c>
      <c r="K427" s="39">
        <f t="shared" si="782"/>
        <v>0</v>
      </c>
      <c r="L427" s="39">
        <f t="shared" si="782"/>
        <v>92276.333914000003</v>
      </c>
      <c r="M427" s="39">
        <f t="shared" si="782"/>
        <v>0</v>
      </c>
      <c r="N427" s="39">
        <f t="shared" si="782"/>
        <v>1166080.2196140001</v>
      </c>
      <c r="O427" s="39">
        <f t="shared" si="782"/>
        <v>156940.56791000001</v>
      </c>
      <c r="P427" s="39">
        <f t="shared" si="782"/>
        <v>0</v>
      </c>
      <c r="Q427" s="39">
        <f t="shared" si="782"/>
        <v>0</v>
      </c>
      <c r="R427" s="39">
        <f t="shared" si="782"/>
        <v>0</v>
      </c>
      <c r="S427" s="39">
        <f t="shared" si="782"/>
        <v>0</v>
      </c>
      <c r="T427" s="39">
        <f t="shared" si="782"/>
        <v>0</v>
      </c>
      <c r="U427" s="39">
        <f t="shared" si="782"/>
        <v>0</v>
      </c>
      <c r="V427" s="39">
        <f t="shared" si="782"/>
        <v>0</v>
      </c>
      <c r="W427" s="39">
        <f t="shared" si="782"/>
        <v>0</v>
      </c>
      <c r="X427" s="39">
        <f t="shared" si="782"/>
        <v>0</v>
      </c>
      <c r="Y427" s="39">
        <f t="shared" si="782"/>
        <v>0</v>
      </c>
      <c r="Z427" s="39">
        <f t="shared" si="782"/>
        <v>0</v>
      </c>
      <c r="AA427" s="39">
        <f t="shared" si="782"/>
        <v>0</v>
      </c>
      <c r="AB427" s="39">
        <f t="shared" si="782"/>
        <v>0</v>
      </c>
      <c r="AC427" s="67"/>
      <c r="AD427" s="55"/>
    </row>
    <row r="428" spans="1:30" s="52" customFormat="1">
      <c r="A428" s="98" t="s">
        <v>583</v>
      </c>
      <c r="B428" s="74">
        <v>3326802.33</v>
      </c>
      <c r="C428" s="201">
        <f t="shared" si="737"/>
        <v>277233.53000000003</v>
      </c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>
        <v>1</v>
      </c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40"/>
      <c r="AA428" s="40"/>
      <c r="AB428" s="40"/>
      <c r="AC428" s="67"/>
      <c r="AD428" s="55"/>
    </row>
    <row r="429" spans="1:30" s="52" customFormat="1">
      <c r="A429" s="99"/>
      <c r="B429" s="190"/>
      <c r="C429" s="193"/>
      <c r="D429" s="39">
        <f t="shared" ref="D429" si="783">$C428*D428</f>
        <v>0</v>
      </c>
      <c r="E429" s="39">
        <f t="shared" ref="E429" si="784">$C428*E428</f>
        <v>0</v>
      </c>
      <c r="F429" s="39">
        <f t="shared" ref="F429:AB429" si="785">$C428*F428</f>
        <v>0</v>
      </c>
      <c r="G429" s="39">
        <f t="shared" si="785"/>
        <v>0</v>
      </c>
      <c r="H429" s="39">
        <f t="shared" si="785"/>
        <v>0</v>
      </c>
      <c r="I429" s="39">
        <f t="shared" si="785"/>
        <v>0</v>
      </c>
      <c r="J429" s="39">
        <f t="shared" si="785"/>
        <v>0</v>
      </c>
      <c r="K429" s="39">
        <f t="shared" si="785"/>
        <v>0</v>
      </c>
      <c r="L429" s="39">
        <f t="shared" si="785"/>
        <v>0</v>
      </c>
      <c r="M429" s="39">
        <f t="shared" si="785"/>
        <v>0</v>
      </c>
      <c r="N429" s="39">
        <f t="shared" si="785"/>
        <v>277233.53000000003</v>
      </c>
      <c r="O429" s="39">
        <f t="shared" si="785"/>
        <v>0</v>
      </c>
      <c r="P429" s="39">
        <f t="shared" si="785"/>
        <v>0</v>
      </c>
      <c r="Q429" s="39">
        <f t="shared" si="785"/>
        <v>0</v>
      </c>
      <c r="R429" s="39">
        <f t="shared" si="785"/>
        <v>0</v>
      </c>
      <c r="S429" s="39">
        <f t="shared" si="785"/>
        <v>0</v>
      </c>
      <c r="T429" s="39">
        <f t="shared" si="785"/>
        <v>0</v>
      </c>
      <c r="U429" s="39">
        <f t="shared" si="785"/>
        <v>0</v>
      </c>
      <c r="V429" s="39">
        <f t="shared" si="785"/>
        <v>0</v>
      </c>
      <c r="W429" s="39">
        <f t="shared" si="785"/>
        <v>0</v>
      </c>
      <c r="X429" s="39">
        <f t="shared" si="785"/>
        <v>0</v>
      </c>
      <c r="Y429" s="39">
        <f t="shared" si="785"/>
        <v>0</v>
      </c>
      <c r="Z429" s="39">
        <f t="shared" si="785"/>
        <v>0</v>
      </c>
      <c r="AA429" s="39">
        <f t="shared" si="785"/>
        <v>0</v>
      </c>
      <c r="AB429" s="39">
        <f t="shared" si="785"/>
        <v>0</v>
      </c>
      <c r="AC429" s="67"/>
      <c r="AD429" s="55"/>
    </row>
    <row r="430" spans="1:30" s="52" customFormat="1">
      <c r="A430" s="98" t="s">
        <v>602</v>
      </c>
      <c r="B430" s="74">
        <f>8986975.63/2</f>
        <v>4493487.8150000004</v>
      </c>
      <c r="C430" s="201">
        <f t="shared" si="737"/>
        <v>374457.32</v>
      </c>
      <c r="D430" s="38">
        <v>1.6500000000000001E-2</v>
      </c>
      <c r="E430" s="38">
        <v>0.1429</v>
      </c>
      <c r="F430" s="38">
        <v>5.8200000000000002E-2</v>
      </c>
      <c r="G430" s="38">
        <v>7.4899999999999994E-2</v>
      </c>
      <c r="H430" s="38">
        <v>4.0099999999999997E-2</v>
      </c>
      <c r="I430" s="38">
        <v>0.1406</v>
      </c>
      <c r="J430" s="38">
        <v>2.0299999999999999E-2</v>
      </c>
      <c r="K430" s="38">
        <v>3.2099999999999997E-2</v>
      </c>
      <c r="L430" s="38">
        <v>1.5900000000000001E-2</v>
      </c>
      <c r="M430" s="38">
        <v>2.5499999999999998E-2</v>
      </c>
      <c r="N430" s="38">
        <v>0.1389</v>
      </c>
      <c r="O430" s="38">
        <v>2.35E-2</v>
      </c>
      <c r="P430" s="38">
        <v>0</v>
      </c>
      <c r="Q430" s="38">
        <v>3.5900000000000001E-2</v>
      </c>
      <c r="R430" s="38">
        <v>1.8100000000000002E-2</v>
      </c>
      <c r="S430" s="38">
        <v>4.1999999999999997E-3</v>
      </c>
      <c r="T430" s="38">
        <v>5.11E-2</v>
      </c>
      <c r="U430" s="38">
        <v>1.7299999999999999E-2</v>
      </c>
      <c r="V430" s="38">
        <v>3.6799999999999999E-2</v>
      </c>
      <c r="W430" s="38">
        <v>4.4299999999999999E-2</v>
      </c>
      <c r="X430" s="38">
        <v>5.9900000000000002E-2</v>
      </c>
      <c r="Y430" s="38">
        <v>2.3999999999999998E-3</v>
      </c>
      <c r="Z430" s="5">
        <v>0</v>
      </c>
      <c r="AA430" s="5">
        <v>5.9999999999999995E-4</v>
      </c>
      <c r="AB430" s="5">
        <v>0</v>
      </c>
      <c r="AC430" s="67"/>
      <c r="AD430" s="55"/>
    </row>
    <row r="431" spans="1:30" s="52" customFormat="1">
      <c r="A431" s="99"/>
      <c r="B431" s="190"/>
      <c r="C431" s="193"/>
      <c r="D431" s="39">
        <f t="shared" ref="D431:S431" si="786">$C430*D430</f>
        <v>6178.5457800000004</v>
      </c>
      <c r="E431" s="39">
        <f t="shared" si="786"/>
        <v>53509.951028000003</v>
      </c>
      <c r="F431" s="39">
        <f t="shared" si="786"/>
        <v>21793.416024000002</v>
      </c>
      <c r="G431" s="39">
        <f t="shared" si="786"/>
        <v>28046.853267999999</v>
      </c>
      <c r="H431" s="39">
        <f t="shared" si="786"/>
        <v>15015.738531999999</v>
      </c>
      <c r="I431" s="39">
        <f t="shared" si="786"/>
        <v>52648.699192</v>
      </c>
      <c r="J431" s="39">
        <f t="shared" si="786"/>
        <v>7601.483596</v>
      </c>
      <c r="K431" s="39">
        <f t="shared" si="786"/>
        <v>12020.079972</v>
      </c>
      <c r="L431" s="39">
        <f t="shared" si="786"/>
        <v>5953.8713880000005</v>
      </c>
      <c r="M431" s="39">
        <f t="shared" si="786"/>
        <v>9548.6616599999998</v>
      </c>
      <c r="N431" s="39">
        <f t="shared" si="786"/>
        <v>52012.121747999998</v>
      </c>
      <c r="O431" s="39">
        <f t="shared" si="786"/>
        <v>8799.7470200000007</v>
      </c>
      <c r="P431" s="39">
        <f t="shared" si="786"/>
        <v>0</v>
      </c>
      <c r="Q431" s="39">
        <f t="shared" si="786"/>
        <v>13443.017788000001</v>
      </c>
      <c r="R431" s="39">
        <f t="shared" si="786"/>
        <v>6777.6774920000007</v>
      </c>
      <c r="S431" s="39">
        <f t="shared" si="786"/>
        <v>1572.720744</v>
      </c>
      <c r="T431" s="39">
        <f t="shared" ref="T431" si="787">$C430*T430</f>
        <v>19134.769052</v>
      </c>
      <c r="U431" s="39">
        <f t="shared" ref="U431:AB431" si="788">$C430*U430</f>
        <v>6478.1116359999996</v>
      </c>
      <c r="V431" s="39">
        <f t="shared" si="788"/>
        <v>13780.029376</v>
      </c>
      <c r="W431" s="39">
        <f t="shared" si="788"/>
        <v>16588.459276000001</v>
      </c>
      <c r="X431" s="39">
        <f t="shared" si="788"/>
        <v>22429.993468000001</v>
      </c>
      <c r="Y431" s="39">
        <f t="shared" si="788"/>
        <v>898.69756799999993</v>
      </c>
      <c r="Z431" s="39">
        <f t="shared" si="788"/>
        <v>0</v>
      </c>
      <c r="AA431" s="39">
        <f t="shared" si="788"/>
        <v>224.67439199999998</v>
      </c>
      <c r="AB431" s="39">
        <f t="shared" si="788"/>
        <v>0</v>
      </c>
      <c r="AC431" s="67"/>
      <c r="AD431" s="55"/>
    </row>
    <row r="432" spans="1:30" s="52" customFormat="1">
      <c r="A432" s="98" t="s">
        <v>603</v>
      </c>
      <c r="B432" s="74">
        <f>8986975.63/2</f>
        <v>4493487.8150000004</v>
      </c>
      <c r="C432" s="201">
        <f t="shared" si="737"/>
        <v>374457.32</v>
      </c>
      <c r="D432" s="38"/>
      <c r="E432" s="38"/>
      <c r="F432" s="38"/>
      <c r="G432" s="38"/>
      <c r="H432" s="38">
        <v>0</v>
      </c>
      <c r="I432" s="38"/>
      <c r="J432" s="38"/>
      <c r="K432" s="38"/>
      <c r="L432" s="38"/>
      <c r="M432" s="38"/>
      <c r="N432" s="38">
        <v>1</v>
      </c>
      <c r="O432" s="38"/>
      <c r="P432" s="38"/>
      <c r="Q432" s="38"/>
      <c r="R432" s="38"/>
      <c r="S432" s="38"/>
      <c r="T432" s="38"/>
      <c r="U432" s="38"/>
      <c r="V432" s="38">
        <v>0</v>
      </c>
      <c r="W432" s="38"/>
      <c r="X432" s="38"/>
      <c r="Y432" s="38"/>
      <c r="Z432" s="40"/>
      <c r="AA432" s="40"/>
      <c r="AB432" s="40"/>
      <c r="AC432" s="67"/>
      <c r="AD432" s="55"/>
    </row>
    <row r="433" spans="1:30" s="52" customFormat="1">
      <c r="A433" s="99"/>
      <c r="B433" s="190"/>
      <c r="C433" s="193"/>
      <c r="D433" s="39">
        <f t="shared" ref="D433" si="789">$C432*D432</f>
        <v>0</v>
      </c>
      <c r="E433" s="39">
        <f t="shared" ref="E433:AB433" si="790">$C432*E432</f>
        <v>0</v>
      </c>
      <c r="F433" s="39">
        <f t="shared" si="790"/>
        <v>0</v>
      </c>
      <c r="G433" s="39">
        <f t="shared" si="790"/>
        <v>0</v>
      </c>
      <c r="H433" s="39">
        <f t="shared" si="790"/>
        <v>0</v>
      </c>
      <c r="I433" s="39">
        <f t="shared" si="790"/>
        <v>0</v>
      </c>
      <c r="J433" s="39">
        <f t="shared" si="790"/>
        <v>0</v>
      </c>
      <c r="K433" s="39">
        <f t="shared" si="790"/>
        <v>0</v>
      </c>
      <c r="L433" s="39">
        <f t="shared" si="790"/>
        <v>0</v>
      </c>
      <c r="M433" s="39">
        <f t="shared" si="790"/>
        <v>0</v>
      </c>
      <c r="N433" s="39">
        <f t="shared" si="790"/>
        <v>374457.32</v>
      </c>
      <c r="O433" s="39">
        <f t="shared" si="790"/>
        <v>0</v>
      </c>
      <c r="P433" s="39">
        <f t="shared" si="790"/>
        <v>0</v>
      </c>
      <c r="Q433" s="39">
        <f t="shared" si="790"/>
        <v>0</v>
      </c>
      <c r="R433" s="39">
        <f t="shared" si="790"/>
        <v>0</v>
      </c>
      <c r="S433" s="39">
        <f t="shared" si="790"/>
        <v>0</v>
      </c>
      <c r="T433" s="39">
        <f t="shared" si="790"/>
        <v>0</v>
      </c>
      <c r="U433" s="39">
        <f t="shared" si="790"/>
        <v>0</v>
      </c>
      <c r="V433" s="39">
        <f t="shared" si="790"/>
        <v>0</v>
      </c>
      <c r="W433" s="39">
        <f t="shared" si="790"/>
        <v>0</v>
      </c>
      <c r="X433" s="39">
        <f t="shared" si="790"/>
        <v>0</v>
      </c>
      <c r="Y433" s="39">
        <f t="shared" si="790"/>
        <v>0</v>
      </c>
      <c r="Z433" s="39">
        <f t="shared" si="790"/>
        <v>0</v>
      </c>
      <c r="AA433" s="39">
        <f t="shared" si="790"/>
        <v>0</v>
      </c>
      <c r="AB433" s="39">
        <f t="shared" si="790"/>
        <v>0</v>
      </c>
      <c r="AC433" s="67"/>
      <c r="AD433" s="55"/>
    </row>
    <row r="434" spans="1:30" s="52" customFormat="1">
      <c r="A434" s="98" t="s">
        <v>617</v>
      </c>
      <c r="B434" s="74">
        <f>552653.65/2</f>
        <v>276326.82500000001</v>
      </c>
      <c r="C434" s="201">
        <f t="shared" si="737"/>
        <v>23027.24</v>
      </c>
      <c r="D434" s="38">
        <v>1.6500000000000001E-2</v>
      </c>
      <c r="E434" s="38">
        <v>0.1429</v>
      </c>
      <c r="F434" s="38">
        <v>5.8200000000000002E-2</v>
      </c>
      <c r="G434" s="38">
        <v>7.4899999999999994E-2</v>
      </c>
      <c r="H434" s="38">
        <v>4.0099999999999997E-2</v>
      </c>
      <c r="I434" s="38">
        <v>0.1406</v>
      </c>
      <c r="J434" s="38">
        <v>2.0299999999999999E-2</v>
      </c>
      <c r="K434" s="38">
        <v>3.2099999999999997E-2</v>
      </c>
      <c r="L434" s="38">
        <v>1.5900000000000001E-2</v>
      </c>
      <c r="M434" s="38">
        <v>2.5499999999999998E-2</v>
      </c>
      <c r="N434" s="38">
        <v>0.1389</v>
      </c>
      <c r="O434" s="38">
        <v>2.35E-2</v>
      </c>
      <c r="P434" s="38">
        <v>0</v>
      </c>
      <c r="Q434" s="38">
        <v>3.5900000000000001E-2</v>
      </c>
      <c r="R434" s="38">
        <v>1.8100000000000002E-2</v>
      </c>
      <c r="S434" s="38">
        <v>4.1999999999999997E-3</v>
      </c>
      <c r="T434" s="38">
        <v>5.11E-2</v>
      </c>
      <c r="U434" s="38">
        <v>1.7299999999999999E-2</v>
      </c>
      <c r="V434" s="38">
        <v>3.6799999999999999E-2</v>
      </c>
      <c r="W434" s="38">
        <v>4.4299999999999999E-2</v>
      </c>
      <c r="X434" s="38">
        <v>5.9900000000000002E-2</v>
      </c>
      <c r="Y434" s="38">
        <v>2.3999999999999998E-3</v>
      </c>
      <c r="Z434" s="5">
        <v>0</v>
      </c>
      <c r="AA434" s="5">
        <v>5.9999999999999995E-4</v>
      </c>
      <c r="AB434" s="5">
        <v>0</v>
      </c>
      <c r="AC434" s="67"/>
      <c r="AD434" s="55"/>
    </row>
    <row r="435" spans="1:30" s="52" customFormat="1">
      <c r="A435" s="99"/>
      <c r="B435" s="190"/>
      <c r="C435" s="193"/>
      <c r="D435" s="39">
        <f t="shared" ref="D435:AB435" si="791">$C434*D434</f>
        <v>379.94946000000004</v>
      </c>
      <c r="E435" s="39">
        <f t="shared" si="791"/>
        <v>3290.5925960000004</v>
      </c>
      <c r="F435" s="39">
        <f t="shared" si="791"/>
        <v>1340.1853680000002</v>
      </c>
      <c r="G435" s="39">
        <f t="shared" si="791"/>
        <v>1724.740276</v>
      </c>
      <c r="H435" s="39">
        <f t="shared" si="791"/>
        <v>923.39232400000003</v>
      </c>
      <c r="I435" s="39">
        <f t="shared" si="791"/>
        <v>3237.6299440000003</v>
      </c>
      <c r="J435" s="39">
        <f t="shared" si="791"/>
        <v>467.45297199999999</v>
      </c>
      <c r="K435" s="39">
        <f t="shared" si="791"/>
        <v>739.17440399999998</v>
      </c>
      <c r="L435" s="39">
        <f t="shared" si="791"/>
        <v>366.13311600000003</v>
      </c>
      <c r="M435" s="39">
        <f t="shared" si="791"/>
        <v>587.19461999999999</v>
      </c>
      <c r="N435" s="39">
        <f t="shared" si="791"/>
        <v>3198.4836359999999</v>
      </c>
      <c r="O435" s="39">
        <f t="shared" si="791"/>
        <v>541.14014000000009</v>
      </c>
      <c r="P435" s="39">
        <f t="shared" si="791"/>
        <v>0</v>
      </c>
      <c r="Q435" s="39">
        <f t="shared" si="791"/>
        <v>826.6779160000001</v>
      </c>
      <c r="R435" s="39">
        <f t="shared" si="791"/>
        <v>416.79304400000007</v>
      </c>
      <c r="S435" s="39">
        <f t="shared" si="791"/>
        <v>96.714408000000006</v>
      </c>
      <c r="T435" s="39">
        <f t="shared" si="791"/>
        <v>1176.6919640000001</v>
      </c>
      <c r="U435" s="39">
        <f t="shared" si="791"/>
        <v>398.37125200000003</v>
      </c>
      <c r="V435" s="39">
        <f t="shared" si="791"/>
        <v>847.40243200000009</v>
      </c>
      <c r="W435" s="39">
        <f t="shared" si="791"/>
        <v>1020.1067320000001</v>
      </c>
      <c r="X435" s="39">
        <f t="shared" si="791"/>
        <v>1379.3316760000002</v>
      </c>
      <c r="Y435" s="39">
        <f t="shared" si="791"/>
        <v>55.265375999999996</v>
      </c>
      <c r="Z435" s="39">
        <f t="shared" si="791"/>
        <v>0</v>
      </c>
      <c r="AA435" s="39">
        <f t="shared" si="791"/>
        <v>13.816343999999999</v>
      </c>
      <c r="AB435" s="39">
        <f t="shared" si="791"/>
        <v>0</v>
      </c>
      <c r="AC435" s="67"/>
      <c r="AD435" s="55"/>
    </row>
    <row r="436" spans="1:30" s="52" customFormat="1">
      <c r="A436" s="98" t="s">
        <v>620</v>
      </c>
      <c r="B436" s="74">
        <f>552653.65/2</f>
        <v>276326.82500000001</v>
      </c>
      <c r="C436" s="201">
        <f t="shared" si="737"/>
        <v>23027.24</v>
      </c>
      <c r="D436" s="38"/>
      <c r="E436" s="38"/>
      <c r="F436" s="38">
        <v>0.1636</v>
      </c>
      <c r="G436" s="38"/>
      <c r="H436" s="38"/>
      <c r="I436" s="38"/>
      <c r="J436" s="38"/>
      <c r="K436" s="38">
        <v>0.11609999999999999</v>
      </c>
      <c r="L436" s="38"/>
      <c r="M436" s="38"/>
      <c r="N436" s="38">
        <v>0.51270000000000004</v>
      </c>
      <c r="O436" s="38">
        <v>5.2999999999999999E-2</v>
      </c>
      <c r="P436" s="38"/>
      <c r="Q436" s="38"/>
      <c r="R436" s="38"/>
      <c r="S436" s="38"/>
      <c r="T436" s="38"/>
      <c r="U436" s="38"/>
      <c r="V436" s="38">
        <v>0.15459999999999999</v>
      </c>
      <c r="W436" s="38"/>
      <c r="X436" s="38"/>
      <c r="Y436" s="38"/>
      <c r="Z436" s="5"/>
      <c r="AA436" s="5"/>
      <c r="AB436" s="5"/>
      <c r="AC436" s="67"/>
      <c r="AD436" s="55"/>
    </row>
    <row r="437" spans="1:30" s="52" customFormat="1">
      <c r="A437" s="99"/>
      <c r="B437" s="190"/>
      <c r="C437" s="193"/>
      <c r="D437" s="39">
        <f t="shared" ref="D437:AB437" si="792">$C436*D436</f>
        <v>0</v>
      </c>
      <c r="E437" s="39">
        <f t="shared" si="792"/>
        <v>0</v>
      </c>
      <c r="F437" s="39">
        <f t="shared" si="792"/>
        <v>3767.2564640000001</v>
      </c>
      <c r="G437" s="39">
        <f t="shared" si="792"/>
        <v>0</v>
      </c>
      <c r="H437" s="39">
        <f t="shared" si="792"/>
        <v>0</v>
      </c>
      <c r="I437" s="39">
        <f t="shared" si="792"/>
        <v>0</v>
      </c>
      <c r="J437" s="39">
        <f t="shared" si="792"/>
        <v>0</v>
      </c>
      <c r="K437" s="39">
        <f t="shared" si="792"/>
        <v>2673.4625639999999</v>
      </c>
      <c r="L437" s="39">
        <f t="shared" si="792"/>
        <v>0</v>
      </c>
      <c r="M437" s="39">
        <f t="shared" si="792"/>
        <v>0</v>
      </c>
      <c r="N437" s="39">
        <f t="shared" si="792"/>
        <v>11806.065948000001</v>
      </c>
      <c r="O437" s="39">
        <f t="shared" si="792"/>
        <v>1220.44372</v>
      </c>
      <c r="P437" s="39">
        <f t="shared" si="792"/>
        <v>0</v>
      </c>
      <c r="Q437" s="39">
        <f t="shared" si="792"/>
        <v>0</v>
      </c>
      <c r="R437" s="39">
        <f t="shared" si="792"/>
        <v>0</v>
      </c>
      <c r="S437" s="39">
        <f t="shared" si="792"/>
        <v>0</v>
      </c>
      <c r="T437" s="39">
        <f t="shared" si="792"/>
        <v>0</v>
      </c>
      <c r="U437" s="39">
        <f t="shared" si="792"/>
        <v>0</v>
      </c>
      <c r="V437" s="39">
        <f t="shared" si="792"/>
        <v>3560.0113040000001</v>
      </c>
      <c r="W437" s="39">
        <f t="shared" si="792"/>
        <v>0</v>
      </c>
      <c r="X437" s="39">
        <f t="shared" si="792"/>
        <v>0</v>
      </c>
      <c r="Y437" s="39">
        <f t="shared" si="792"/>
        <v>0</v>
      </c>
      <c r="Z437" s="39">
        <f t="shared" si="792"/>
        <v>0</v>
      </c>
      <c r="AA437" s="39">
        <f t="shared" si="792"/>
        <v>0</v>
      </c>
      <c r="AB437" s="39">
        <f t="shared" si="792"/>
        <v>0</v>
      </c>
      <c r="AC437" s="67"/>
      <c r="AD437" s="55"/>
    </row>
    <row r="438" spans="1:30" s="52" customFormat="1">
      <c r="A438" s="98" t="s">
        <v>616</v>
      </c>
      <c r="B438" s="74">
        <f>5802809.14/2</f>
        <v>2901404.57</v>
      </c>
      <c r="C438" s="201">
        <f t="shared" si="737"/>
        <v>241783.71</v>
      </c>
      <c r="D438" s="38">
        <v>1.6500000000000001E-2</v>
      </c>
      <c r="E438" s="38">
        <v>0.1429</v>
      </c>
      <c r="F438" s="38">
        <v>5.8200000000000002E-2</v>
      </c>
      <c r="G438" s="38">
        <v>7.4899999999999994E-2</v>
      </c>
      <c r="H438" s="38">
        <v>4.0099999999999997E-2</v>
      </c>
      <c r="I438" s="38">
        <v>0.1406</v>
      </c>
      <c r="J438" s="38">
        <v>2.0299999999999999E-2</v>
      </c>
      <c r="K438" s="38">
        <v>3.2099999999999997E-2</v>
      </c>
      <c r="L438" s="38">
        <v>1.5900000000000001E-2</v>
      </c>
      <c r="M438" s="38">
        <v>2.5499999999999998E-2</v>
      </c>
      <c r="N438" s="38">
        <v>0.1389</v>
      </c>
      <c r="O438" s="38">
        <v>2.35E-2</v>
      </c>
      <c r="P438" s="38">
        <v>0</v>
      </c>
      <c r="Q438" s="38">
        <v>3.5900000000000001E-2</v>
      </c>
      <c r="R438" s="38">
        <v>1.8100000000000002E-2</v>
      </c>
      <c r="S438" s="38">
        <v>4.1999999999999997E-3</v>
      </c>
      <c r="T438" s="38">
        <v>5.11E-2</v>
      </c>
      <c r="U438" s="38">
        <v>1.7299999999999999E-2</v>
      </c>
      <c r="V438" s="38">
        <v>3.6799999999999999E-2</v>
      </c>
      <c r="W438" s="38">
        <v>4.4299999999999999E-2</v>
      </c>
      <c r="X438" s="38">
        <v>5.9900000000000002E-2</v>
      </c>
      <c r="Y438" s="38">
        <v>2.3999999999999998E-3</v>
      </c>
      <c r="Z438" s="5">
        <v>0</v>
      </c>
      <c r="AA438" s="5">
        <v>5.9999999999999995E-4</v>
      </c>
      <c r="AB438" s="5">
        <v>0</v>
      </c>
      <c r="AC438" s="67"/>
      <c r="AD438" s="55"/>
    </row>
    <row r="439" spans="1:30" s="52" customFormat="1">
      <c r="A439" s="99"/>
      <c r="B439" s="190"/>
      <c r="C439" s="193"/>
      <c r="D439" s="39">
        <f t="shared" ref="D439:AB439" si="793">$C438*D438</f>
        <v>3989.4312150000001</v>
      </c>
      <c r="E439" s="39">
        <f t="shared" si="793"/>
        <v>34550.892158999995</v>
      </c>
      <c r="F439" s="39">
        <f t="shared" si="793"/>
        <v>14071.811922000001</v>
      </c>
      <c r="G439" s="39">
        <f t="shared" si="793"/>
        <v>18109.599878999998</v>
      </c>
      <c r="H439" s="39">
        <f t="shared" si="793"/>
        <v>9695.5267709999989</v>
      </c>
      <c r="I439" s="39">
        <f t="shared" si="793"/>
        <v>33994.789625999998</v>
      </c>
      <c r="J439" s="39">
        <f t="shared" si="793"/>
        <v>4908.2093129999994</v>
      </c>
      <c r="K439" s="39">
        <f t="shared" si="793"/>
        <v>7761.2570909999986</v>
      </c>
      <c r="L439" s="39">
        <f t="shared" si="793"/>
        <v>3844.3609890000002</v>
      </c>
      <c r="M439" s="39">
        <f t="shared" si="793"/>
        <v>6165.4846049999996</v>
      </c>
      <c r="N439" s="39">
        <f t="shared" si="793"/>
        <v>33583.757318999997</v>
      </c>
      <c r="O439" s="39">
        <f t="shared" si="793"/>
        <v>5681.9171850000002</v>
      </c>
      <c r="P439" s="39">
        <f t="shared" si="793"/>
        <v>0</v>
      </c>
      <c r="Q439" s="39">
        <f t="shared" si="793"/>
        <v>8680.0351890000002</v>
      </c>
      <c r="R439" s="39">
        <f t="shared" si="793"/>
        <v>4376.285151</v>
      </c>
      <c r="S439" s="39">
        <f t="shared" si="793"/>
        <v>1015.4915819999999</v>
      </c>
      <c r="T439" s="39">
        <f t="shared" si="793"/>
        <v>12355.147580999999</v>
      </c>
      <c r="U439" s="39">
        <f t="shared" si="793"/>
        <v>4182.8581829999994</v>
      </c>
      <c r="V439" s="39">
        <f t="shared" si="793"/>
        <v>8897.6405279999999</v>
      </c>
      <c r="W439" s="39">
        <f t="shared" si="793"/>
        <v>10711.018352999999</v>
      </c>
      <c r="X439" s="39">
        <f t="shared" si="793"/>
        <v>14482.844229</v>
      </c>
      <c r="Y439" s="39">
        <f t="shared" si="793"/>
        <v>580.28090399999996</v>
      </c>
      <c r="Z439" s="39">
        <f t="shared" si="793"/>
        <v>0</v>
      </c>
      <c r="AA439" s="39">
        <f t="shared" si="793"/>
        <v>145.07022599999999</v>
      </c>
      <c r="AB439" s="39">
        <f t="shared" si="793"/>
        <v>0</v>
      </c>
      <c r="AC439" s="67"/>
      <c r="AD439" s="55"/>
    </row>
    <row r="440" spans="1:30" s="52" customFormat="1">
      <c r="A440" s="98" t="s">
        <v>619</v>
      </c>
      <c r="B440" s="74">
        <f>5802809.14/2</f>
        <v>2901404.57</v>
      </c>
      <c r="C440" s="201">
        <f t="shared" si="737"/>
        <v>241783.71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>
        <v>1</v>
      </c>
      <c r="O440" s="38"/>
      <c r="P440" s="38"/>
      <c r="Q440" s="38"/>
      <c r="R440" s="38"/>
      <c r="S440" s="38"/>
      <c r="T440" s="38"/>
      <c r="U440" s="38"/>
      <c r="V440" s="38">
        <v>0</v>
      </c>
      <c r="W440" s="38"/>
      <c r="X440" s="38"/>
      <c r="Y440" s="38"/>
      <c r="Z440" s="40"/>
      <c r="AA440" s="40"/>
      <c r="AB440" s="40"/>
      <c r="AC440" s="67"/>
      <c r="AD440" s="55"/>
    </row>
    <row r="441" spans="1:30" s="52" customFormat="1">
      <c r="A441" s="99"/>
      <c r="B441" s="190"/>
      <c r="C441" s="193"/>
      <c r="D441" s="39">
        <f t="shared" ref="D441:AB441" si="794">$C440*D440</f>
        <v>0</v>
      </c>
      <c r="E441" s="39">
        <f t="shared" si="794"/>
        <v>0</v>
      </c>
      <c r="F441" s="39">
        <f t="shared" si="794"/>
        <v>0</v>
      </c>
      <c r="G441" s="39">
        <f t="shared" si="794"/>
        <v>0</v>
      </c>
      <c r="H441" s="39">
        <f t="shared" si="794"/>
        <v>0</v>
      </c>
      <c r="I441" s="39">
        <f t="shared" si="794"/>
        <v>0</v>
      </c>
      <c r="J441" s="39">
        <f t="shared" si="794"/>
        <v>0</v>
      </c>
      <c r="K441" s="39">
        <f t="shared" si="794"/>
        <v>0</v>
      </c>
      <c r="L441" s="39">
        <f t="shared" si="794"/>
        <v>0</v>
      </c>
      <c r="M441" s="39">
        <f t="shared" si="794"/>
        <v>0</v>
      </c>
      <c r="N441" s="39">
        <f t="shared" si="794"/>
        <v>241783.71</v>
      </c>
      <c r="O441" s="39">
        <f t="shared" si="794"/>
        <v>0</v>
      </c>
      <c r="P441" s="39">
        <f t="shared" si="794"/>
        <v>0</v>
      </c>
      <c r="Q441" s="39">
        <f t="shared" si="794"/>
        <v>0</v>
      </c>
      <c r="R441" s="39">
        <f t="shared" si="794"/>
        <v>0</v>
      </c>
      <c r="S441" s="39">
        <f t="shared" si="794"/>
        <v>0</v>
      </c>
      <c r="T441" s="39">
        <f t="shared" si="794"/>
        <v>0</v>
      </c>
      <c r="U441" s="39">
        <f t="shared" si="794"/>
        <v>0</v>
      </c>
      <c r="V441" s="39">
        <f t="shared" si="794"/>
        <v>0</v>
      </c>
      <c r="W441" s="39">
        <f t="shared" si="794"/>
        <v>0</v>
      </c>
      <c r="X441" s="39">
        <f t="shared" si="794"/>
        <v>0</v>
      </c>
      <c r="Y441" s="39">
        <f t="shared" si="794"/>
        <v>0</v>
      </c>
      <c r="Z441" s="39">
        <f t="shared" si="794"/>
        <v>0</v>
      </c>
      <c r="AA441" s="39">
        <f t="shared" si="794"/>
        <v>0</v>
      </c>
      <c r="AB441" s="39">
        <f t="shared" si="794"/>
        <v>0</v>
      </c>
      <c r="AC441" s="67"/>
      <c r="AD441" s="55"/>
    </row>
    <row r="442" spans="1:30" s="52" customFormat="1">
      <c r="A442" s="98" t="s">
        <v>618</v>
      </c>
      <c r="B442" s="74">
        <v>0</v>
      </c>
      <c r="C442" s="201">
        <f t="shared" si="737"/>
        <v>0</v>
      </c>
      <c r="D442" s="38">
        <v>1.5900000000000001E-2</v>
      </c>
      <c r="E442" s="38"/>
      <c r="F442" s="38">
        <v>8.8499999999999995E-2</v>
      </c>
      <c r="G442" s="38">
        <v>5.5399999999999998E-2</v>
      </c>
      <c r="H442" s="38">
        <v>0.1079</v>
      </c>
      <c r="I442" s="38">
        <v>1.8599999999999998E-2</v>
      </c>
      <c r="J442" s="38">
        <v>2.0999999999999999E-3</v>
      </c>
      <c r="K442" s="38">
        <v>1.1599999999999999E-2</v>
      </c>
      <c r="L442" s="38">
        <v>1.1599999999999999E-2</v>
      </c>
      <c r="M442" s="38">
        <v>3.6799999999999999E-2</v>
      </c>
      <c r="N442" s="38">
        <v>0.18990000000000001</v>
      </c>
      <c r="O442" s="38"/>
      <c r="P442" s="38">
        <v>2.2000000000000001E-3</v>
      </c>
      <c r="Q442" s="38">
        <v>4.53E-2</v>
      </c>
      <c r="R442" s="38">
        <v>1.7299999999999999E-2</v>
      </c>
      <c r="S442" s="38">
        <v>6.7999999999999996E-3</v>
      </c>
      <c r="T442" s="38">
        <v>6.9500000000000006E-2</v>
      </c>
      <c r="U442" s="38">
        <v>4.7500000000000001E-2</v>
      </c>
      <c r="V442" s="38">
        <v>9.69E-2</v>
      </c>
      <c r="W442" s="38">
        <v>9.7799999999999998E-2</v>
      </c>
      <c r="X442" s="38">
        <v>7.2800000000000004E-2</v>
      </c>
      <c r="Y442" s="38">
        <v>2.8999999999999998E-3</v>
      </c>
      <c r="Z442" s="40">
        <v>2.7000000000000001E-3</v>
      </c>
      <c r="AA442" s="40"/>
      <c r="AB442" s="40"/>
      <c r="AC442" s="67"/>
      <c r="AD442" s="55"/>
    </row>
    <row r="443" spans="1:30" s="52" customFormat="1">
      <c r="A443" s="99"/>
      <c r="B443" s="190"/>
      <c r="C443" s="193"/>
      <c r="D443" s="39">
        <f t="shared" ref="D443:AB443" si="795">$C442*D442</f>
        <v>0</v>
      </c>
      <c r="E443" s="39">
        <f t="shared" si="795"/>
        <v>0</v>
      </c>
      <c r="F443" s="39">
        <f t="shared" si="795"/>
        <v>0</v>
      </c>
      <c r="G443" s="39">
        <f t="shared" si="795"/>
        <v>0</v>
      </c>
      <c r="H443" s="39">
        <f t="shared" si="795"/>
        <v>0</v>
      </c>
      <c r="I443" s="39">
        <f t="shared" si="795"/>
        <v>0</v>
      </c>
      <c r="J443" s="39">
        <f t="shared" si="795"/>
        <v>0</v>
      </c>
      <c r="K443" s="39">
        <f t="shared" si="795"/>
        <v>0</v>
      </c>
      <c r="L443" s="39">
        <f t="shared" si="795"/>
        <v>0</v>
      </c>
      <c r="M443" s="39">
        <f t="shared" si="795"/>
        <v>0</v>
      </c>
      <c r="N443" s="39">
        <f t="shared" si="795"/>
        <v>0</v>
      </c>
      <c r="O443" s="39">
        <f t="shared" si="795"/>
        <v>0</v>
      </c>
      <c r="P443" s="39">
        <f t="shared" si="795"/>
        <v>0</v>
      </c>
      <c r="Q443" s="39">
        <f t="shared" si="795"/>
        <v>0</v>
      </c>
      <c r="R443" s="39">
        <f t="shared" si="795"/>
        <v>0</v>
      </c>
      <c r="S443" s="39">
        <f t="shared" si="795"/>
        <v>0</v>
      </c>
      <c r="T443" s="39">
        <f t="shared" si="795"/>
        <v>0</v>
      </c>
      <c r="U443" s="39">
        <f t="shared" si="795"/>
        <v>0</v>
      </c>
      <c r="V443" s="39">
        <f t="shared" si="795"/>
        <v>0</v>
      </c>
      <c r="W443" s="39">
        <f t="shared" si="795"/>
        <v>0</v>
      </c>
      <c r="X443" s="39">
        <f t="shared" si="795"/>
        <v>0</v>
      </c>
      <c r="Y443" s="39">
        <f t="shared" si="795"/>
        <v>0</v>
      </c>
      <c r="Z443" s="39">
        <f t="shared" si="795"/>
        <v>0</v>
      </c>
      <c r="AA443" s="39">
        <f t="shared" si="795"/>
        <v>0</v>
      </c>
      <c r="AB443" s="39">
        <f t="shared" si="795"/>
        <v>0</v>
      </c>
      <c r="AC443" s="67"/>
      <c r="AD443" s="55"/>
    </row>
    <row r="444" spans="1:30" s="52" customFormat="1">
      <c r="A444" s="98" t="s">
        <v>683</v>
      </c>
      <c r="B444" s="74">
        <f>35756198.32/2</f>
        <v>17878099.16</v>
      </c>
      <c r="C444" s="201">
        <f>ROUND(B444/12,2)</f>
        <v>1489841.6</v>
      </c>
      <c r="D444" s="38">
        <v>1.6500000000000001E-2</v>
      </c>
      <c r="E444" s="38">
        <v>0.1429</v>
      </c>
      <c r="F444" s="38">
        <v>5.8200000000000002E-2</v>
      </c>
      <c r="G444" s="38">
        <v>7.4899999999999994E-2</v>
      </c>
      <c r="H444" s="38">
        <v>4.0099999999999997E-2</v>
      </c>
      <c r="I444" s="38">
        <v>0.1406</v>
      </c>
      <c r="J444" s="38">
        <v>2.0299999999999999E-2</v>
      </c>
      <c r="K444" s="38">
        <v>3.2099999999999997E-2</v>
      </c>
      <c r="L444" s="38">
        <v>1.5900000000000001E-2</v>
      </c>
      <c r="M444" s="38">
        <v>2.5499999999999998E-2</v>
      </c>
      <c r="N444" s="38">
        <v>0.1389</v>
      </c>
      <c r="O444" s="38">
        <v>2.35E-2</v>
      </c>
      <c r="P444" s="38">
        <v>0</v>
      </c>
      <c r="Q444" s="38">
        <v>3.5900000000000001E-2</v>
      </c>
      <c r="R444" s="38">
        <v>1.8100000000000002E-2</v>
      </c>
      <c r="S444" s="38">
        <v>4.1999999999999997E-3</v>
      </c>
      <c r="T444" s="38">
        <v>5.11E-2</v>
      </c>
      <c r="U444" s="38">
        <v>1.7299999999999999E-2</v>
      </c>
      <c r="V444" s="38">
        <v>3.6799999999999999E-2</v>
      </c>
      <c r="W444" s="38">
        <v>4.4299999999999999E-2</v>
      </c>
      <c r="X444" s="38">
        <v>5.9900000000000002E-2</v>
      </c>
      <c r="Y444" s="38">
        <v>2.3999999999999998E-3</v>
      </c>
      <c r="Z444" s="5">
        <v>0</v>
      </c>
      <c r="AA444" s="5">
        <v>5.9999999999999995E-4</v>
      </c>
      <c r="AB444" s="5">
        <v>0</v>
      </c>
      <c r="AC444" s="67"/>
      <c r="AD444" s="55"/>
    </row>
    <row r="445" spans="1:30" s="52" customFormat="1">
      <c r="A445" s="99"/>
      <c r="B445" s="190"/>
      <c r="C445" s="201"/>
      <c r="D445" s="39">
        <f t="shared" ref="D445:AB445" si="796">$C444*D444</f>
        <v>24582.386400000003</v>
      </c>
      <c r="E445" s="39">
        <f t="shared" si="796"/>
        <v>212898.36464000001</v>
      </c>
      <c r="F445" s="39">
        <f t="shared" si="796"/>
        <v>86708.781120000014</v>
      </c>
      <c r="G445" s="39">
        <f t="shared" si="796"/>
        <v>111589.13584</v>
      </c>
      <c r="H445" s="39">
        <f t="shared" si="796"/>
        <v>59742.648159999997</v>
      </c>
      <c r="I445" s="39">
        <f t="shared" si="796"/>
        <v>209471.72896000001</v>
      </c>
      <c r="J445" s="39">
        <f t="shared" si="796"/>
        <v>30243.784479999998</v>
      </c>
      <c r="K445" s="39">
        <f t="shared" si="796"/>
        <v>47823.915359999999</v>
      </c>
      <c r="L445" s="39">
        <f t="shared" si="796"/>
        <v>23688.481440000003</v>
      </c>
      <c r="M445" s="39">
        <f t="shared" si="796"/>
        <v>37990.960800000001</v>
      </c>
      <c r="N445" s="39">
        <f t="shared" si="796"/>
        <v>206938.99824000002</v>
      </c>
      <c r="O445" s="39">
        <f t="shared" si="796"/>
        <v>35011.277600000001</v>
      </c>
      <c r="P445" s="39">
        <f t="shared" si="796"/>
        <v>0</v>
      </c>
      <c r="Q445" s="39">
        <f t="shared" si="796"/>
        <v>53485.313440000005</v>
      </c>
      <c r="R445" s="39">
        <f t="shared" si="796"/>
        <v>26966.132960000003</v>
      </c>
      <c r="S445" s="39">
        <f t="shared" si="796"/>
        <v>6257.3347199999998</v>
      </c>
      <c r="T445" s="39">
        <f t="shared" si="796"/>
        <v>76130.905760000009</v>
      </c>
      <c r="U445" s="39">
        <f t="shared" si="796"/>
        <v>25774.259679999999</v>
      </c>
      <c r="V445" s="39">
        <f t="shared" si="796"/>
        <v>54826.170880000005</v>
      </c>
      <c r="W445" s="39">
        <f t="shared" si="796"/>
        <v>65999.982879999996</v>
      </c>
      <c r="X445" s="39">
        <f t="shared" si="796"/>
        <v>89241.511840000006</v>
      </c>
      <c r="Y445" s="39">
        <f t="shared" si="796"/>
        <v>3575.6198399999998</v>
      </c>
      <c r="Z445" s="39">
        <f t="shared" si="796"/>
        <v>0</v>
      </c>
      <c r="AA445" s="39">
        <f t="shared" si="796"/>
        <v>893.90495999999996</v>
      </c>
      <c r="AB445" s="39">
        <f t="shared" si="796"/>
        <v>0</v>
      </c>
      <c r="AC445" s="67"/>
      <c r="AD445" s="55"/>
    </row>
    <row r="446" spans="1:30" s="52" customFormat="1">
      <c r="A446" s="98" t="s">
        <v>684</v>
      </c>
      <c r="B446" s="74">
        <f>35756198.32/2</f>
        <v>17878099.16</v>
      </c>
      <c r="C446" s="201">
        <f>ROUND(B446/12,2)</f>
        <v>1489841.6</v>
      </c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>
        <v>1</v>
      </c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40"/>
      <c r="AA446" s="40"/>
      <c r="AB446" s="40"/>
      <c r="AC446" s="67"/>
      <c r="AD446" s="55"/>
    </row>
    <row r="447" spans="1:30" s="52" customFormat="1">
      <c r="A447" s="99"/>
      <c r="B447" s="190"/>
      <c r="C447" s="193"/>
      <c r="D447" s="39">
        <f t="shared" ref="D447:AB447" si="797">$C446*D446</f>
        <v>0</v>
      </c>
      <c r="E447" s="39">
        <f t="shared" si="797"/>
        <v>0</v>
      </c>
      <c r="F447" s="39">
        <f t="shared" si="797"/>
        <v>0</v>
      </c>
      <c r="G447" s="39">
        <f t="shared" si="797"/>
        <v>0</v>
      </c>
      <c r="H447" s="39">
        <f t="shared" si="797"/>
        <v>0</v>
      </c>
      <c r="I447" s="39">
        <f t="shared" si="797"/>
        <v>0</v>
      </c>
      <c r="J447" s="39">
        <f t="shared" si="797"/>
        <v>0</v>
      </c>
      <c r="K447" s="39">
        <f t="shared" si="797"/>
        <v>0</v>
      </c>
      <c r="L447" s="39">
        <f t="shared" si="797"/>
        <v>0</v>
      </c>
      <c r="M447" s="39">
        <f t="shared" si="797"/>
        <v>0</v>
      </c>
      <c r="N447" s="39">
        <f t="shared" si="797"/>
        <v>1489841.6</v>
      </c>
      <c r="O447" s="39">
        <f t="shared" si="797"/>
        <v>0</v>
      </c>
      <c r="P447" s="39">
        <f t="shared" si="797"/>
        <v>0</v>
      </c>
      <c r="Q447" s="39">
        <f t="shared" si="797"/>
        <v>0</v>
      </c>
      <c r="R447" s="39">
        <f t="shared" si="797"/>
        <v>0</v>
      </c>
      <c r="S447" s="39">
        <f t="shared" si="797"/>
        <v>0</v>
      </c>
      <c r="T447" s="39">
        <f t="shared" si="797"/>
        <v>0</v>
      </c>
      <c r="U447" s="39">
        <f t="shared" si="797"/>
        <v>0</v>
      </c>
      <c r="V447" s="39">
        <f t="shared" si="797"/>
        <v>0</v>
      </c>
      <c r="W447" s="39">
        <f t="shared" si="797"/>
        <v>0</v>
      </c>
      <c r="X447" s="39">
        <f t="shared" si="797"/>
        <v>0</v>
      </c>
      <c r="Y447" s="39">
        <f t="shared" si="797"/>
        <v>0</v>
      </c>
      <c r="Z447" s="39">
        <f t="shared" si="797"/>
        <v>0</v>
      </c>
      <c r="AA447" s="39">
        <f t="shared" si="797"/>
        <v>0</v>
      </c>
      <c r="AB447" s="39">
        <f t="shared" si="797"/>
        <v>0</v>
      </c>
      <c r="AC447" s="67"/>
      <c r="AD447" s="55"/>
    </row>
    <row r="448" spans="1:30" s="52" customFormat="1">
      <c r="A448" s="16" t="s">
        <v>50</v>
      </c>
      <c r="B448" s="83">
        <f>SUM(B204:B446)</f>
        <v>402607711.84000027</v>
      </c>
      <c r="C448" s="83">
        <f>SUM(C204:C446)</f>
        <v>33550642.640000012</v>
      </c>
      <c r="D448" s="9">
        <f>D205+D207+D209+D211+D213+D215+D217+D219+D221+D223+D225+D227+D229+D231+D233+D235+D237+D239+D241+D243+D245+D247+D249+D251+D253+D255+D257+D259+D261+D263+D265+D267+D269+D271+D273+D275+D277+D279+D281+D283+D285+D287+D289+D291+D293+D295+D297+D299+D301+D303+D305+D307+D309+D311+D313+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+D431+D433+D435+D437+D439+D441+D443+D445+D447</f>
        <v>221311.54325000005</v>
      </c>
      <c r="E448" s="9">
        <f>E205+E207+E209+E211+E213+E215+E217+E219+E221+E223+E225+E227+E229+E231+E233+E235+E237+E239+E241+E243+E245+E247+E249+E251+E253+E255+E257+E259+E261+E263+E265+E267+E269+E271+E273+E275+E277+E279+E281+E283+E285+E287+E289+E291+E293+E295+E297+E299+E301+E303+E305+E307+E309+E311+E313+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+E431+E433+E435+E437+E439+E441+E443+E445+E447</f>
        <v>2207803.1125570005</v>
      </c>
      <c r="F448" s="9">
        <f t="shared" ref="F448:AB448" si="798">F205+F207+F209+F211+F213+F215+F217+F219+F221+F223+F225+F227+F229+F231+F233+F235+F237+F239+F241+F243+F245+F247+F249+F251+F253+F255+F257+F259+F261+F263+F265+F267+F269+F271+F273+F275+F277+F279+F281+F283+F285+F287+F289+F291+F293+F295+F297+F299+F301+F303+F305+F307+F309+F311+F313+F315+F317+F319+F321+F323+F325+F327+F329+F331+F333+F335+F337+F339+F341+F343+F345+F347+F349+F351+F353+F355+F357+F359+F361+F363+F365+F367+F369+F371+F373+F375+F377+F379+F381+F383+F385+F387+F389+F391+F393+F395+F397+F399+F401+F403+F405+F407+F409+F411+F413+F415+F417+F419+F421+F423+F425+F427+F429+F431+F433+F435+F437+F439+F441+F443+F445+F447</f>
        <v>2749303.8785500005</v>
      </c>
      <c r="G448" s="9">
        <f t="shared" si="798"/>
        <v>964152.22211699991</v>
      </c>
      <c r="H448" s="9">
        <f t="shared" si="798"/>
        <v>921012.80221400002</v>
      </c>
      <c r="I448" s="9">
        <f t="shared" si="798"/>
        <v>1809877.201998</v>
      </c>
      <c r="J448" s="9">
        <f t="shared" si="798"/>
        <v>261334.93188599998</v>
      </c>
      <c r="K448" s="9">
        <f t="shared" si="798"/>
        <v>433106.31525699992</v>
      </c>
      <c r="L448" s="9">
        <f t="shared" si="798"/>
        <v>296949.50256100006</v>
      </c>
      <c r="M448" s="9">
        <f t="shared" si="798"/>
        <v>349886.427593</v>
      </c>
      <c r="N448" s="9">
        <f t="shared" si="798"/>
        <v>18637360.380863</v>
      </c>
      <c r="O448" s="9">
        <f t="shared" si="798"/>
        <v>466073.23082299996</v>
      </c>
      <c r="P448" s="9">
        <f t="shared" si="798"/>
        <v>294.86115799999999</v>
      </c>
      <c r="Q448" s="9">
        <f t="shared" si="798"/>
        <v>471981.81229600008</v>
      </c>
      <c r="R448" s="9">
        <f t="shared" si="798"/>
        <v>244513.66895999998</v>
      </c>
      <c r="S448" s="9">
        <f t="shared" si="798"/>
        <v>55263.231038999991</v>
      </c>
      <c r="T448" s="9">
        <f t="shared" si="798"/>
        <v>688809.96302499995</v>
      </c>
      <c r="U448" s="9">
        <f t="shared" si="798"/>
        <v>222694.70550899999</v>
      </c>
      <c r="V448" s="9">
        <f t="shared" si="798"/>
        <v>1157250.731414</v>
      </c>
      <c r="W448" s="9">
        <f t="shared" si="798"/>
        <v>575406.54142700008</v>
      </c>
      <c r="X448" s="9">
        <f t="shared" si="798"/>
        <v>777386.49729000009</v>
      </c>
      <c r="Y448" s="9">
        <f t="shared" si="798"/>
        <v>30894.063191999987</v>
      </c>
      <c r="Z448" s="9">
        <f t="shared" si="798"/>
        <v>251.49922299999997</v>
      </c>
      <c r="AA448" s="9">
        <f t="shared" si="798"/>
        <v>7723.5157979999967</v>
      </c>
      <c r="AB448" s="9">
        <f t="shared" si="798"/>
        <v>0</v>
      </c>
      <c r="AC448" s="67"/>
      <c r="AD448" s="55"/>
    </row>
    <row r="449" spans="1:30" s="52" customFormat="1">
      <c r="A449" s="34"/>
      <c r="B449" s="83">
        <f>B448-B450</f>
        <v>399536796.93000025</v>
      </c>
      <c r="C449" s="83">
        <f>C448-C450</f>
        <v>33294733.060000014</v>
      </c>
      <c r="D449" s="2" t="s">
        <v>85</v>
      </c>
      <c r="E449" s="9"/>
      <c r="F449" s="14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22"/>
      <c r="U449" s="22"/>
      <c r="V449" s="22"/>
      <c r="W449" s="22"/>
      <c r="X449" s="22"/>
      <c r="Y449" s="22"/>
      <c r="Z449" s="22"/>
      <c r="AA449" s="22"/>
      <c r="AB449" s="22"/>
      <c r="AC449" s="67"/>
      <c r="AD449" s="55"/>
    </row>
    <row r="450" spans="1:30" s="52" customFormat="1">
      <c r="A450" s="23"/>
      <c r="B450" s="191">
        <v>3070914.91</v>
      </c>
      <c r="C450" s="191">
        <v>255909.58</v>
      </c>
      <c r="D450" s="2" t="s">
        <v>621</v>
      </c>
      <c r="E450" s="25"/>
      <c r="F450" s="15"/>
      <c r="G450" s="14"/>
      <c r="H450" s="15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67"/>
      <c r="AD450" s="55"/>
    </row>
    <row r="451" spans="1:30" s="52" customFormat="1">
      <c r="A451" s="192"/>
      <c r="B451" s="24"/>
      <c r="C451" s="30"/>
      <c r="D451" s="151"/>
      <c r="E451" s="25"/>
      <c r="F451" s="15"/>
      <c r="G451" s="14"/>
      <c r="H451" s="15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67"/>
      <c r="AD451" s="55"/>
    </row>
    <row r="452" spans="1:30" s="52" customFormat="1">
      <c r="A452" s="34"/>
      <c r="B452" s="9"/>
      <c r="C452" s="164"/>
      <c r="D452" s="22"/>
      <c r="E452" s="22"/>
      <c r="F452" s="15"/>
      <c r="G452" s="15"/>
      <c r="H452" s="15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67"/>
      <c r="AD452" s="55"/>
    </row>
    <row r="453" spans="1:30" s="52" customFormat="1" ht="13.8" thickBot="1">
      <c r="A453" s="79" t="s">
        <v>86</v>
      </c>
      <c r="B453" s="126"/>
      <c r="C453" s="157"/>
      <c r="D453" s="126"/>
      <c r="E453" s="126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67"/>
      <c r="AD453" s="55"/>
    </row>
    <row r="454" spans="1:30" s="52" customFormat="1" ht="13.8" thickBot="1">
      <c r="A454" s="112" t="s">
        <v>1</v>
      </c>
      <c r="B454" s="113" t="s">
        <v>2</v>
      </c>
      <c r="C454" s="158" t="s">
        <v>3</v>
      </c>
      <c r="D454" s="213" t="s">
        <v>4</v>
      </c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122"/>
      <c r="AA454" s="122"/>
      <c r="AB454" s="122"/>
      <c r="AC454" s="67"/>
      <c r="AD454" s="55"/>
    </row>
    <row r="455" spans="1:30" s="52" customFormat="1">
      <c r="A455" s="114" t="s">
        <v>5</v>
      </c>
      <c r="B455" s="115" t="s">
        <v>6</v>
      </c>
      <c r="C455" s="159" t="s">
        <v>6</v>
      </c>
      <c r="D455" s="116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5" t="s">
        <v>7</v>
      </c>
      <c r="AA455" s="115"/>
      <c r="AB455" s="115"/>
      <c r="AC455" s="67"/>
      <c r="AD455" s="55"/>
    </row>
    <row r="456" spans="1:30" s="52" customFormat="1">
      <c r="A456" s="114" t="s">
        <v>8</v>
      </c>
      <c r="B456" s="115" t="s">
        <v>9</v>
      </c>
      <c r="C456" s="159" t="s">
        <v>9</v>
      </c>
      <c r="D456" s="119" t="s">
        <v>10</v>
      </c>
      <c r="E456" s="115" t="s">
        <v>11</v>
      </c>
      <c r="F456" s="115" t="s">
        <v>12</v>
      </c>
      <c r="G456" s="115" t="s">
        <v>13</v>
      </c>
      <c r="H456" s="115" t="s">
        <v>14</v>
      </c>
      <c r="I456" s="115" t="s">
        <v>15</v>
      </c>
      <c r="J456" s="115" t="s">
        <v>16</v>
      </c>
      <c r="K456" s="115" t="s">
        <v>17</v>
      </c>
      <c r="L456" s="115" t="s">
        <v>18</v>
      </c>
      <c r="M456" s="115" t="s">
        <v>19</v>
      </c>
      <c r="N456" s="115" t="s">
        <v>20</v>
      </c>
      <c r="O456" s="115" t="s">
        <v>169</v>
      </c>
      <c r="P456" s="115" t="s">
        <v>21</v>
      </c>
      <c r="Q456" s="115" t="s">
        <v>22</v>
      </c>
      <c r="R456" s="115" t="s">
        <v>23</v>
      </c>
      <c r="S456" s="115" t="s">
        <v>24</v>
      </c>
      <c r="T456" s="115" t="s">
        <v>25</v>
      </c>
      <c r="U456" s="115" t="s">
        <v>26</v>
      </c>
      <c r="V456" s="115" t="s">
        <v>27</v>
      </c>
      <c r="W456" s="115" t="s">
        <v>28</v>
      </c>
      <c r="X456" s="115" t="s">
        <v>29</v>
      </c>
      <c r="Y456" s="115" t="s">
        <v>30</v>
      </c>
      <c r="Z456" s="115" t="s">
        <v>31</v>
      </c>
      <c r="AA456" s="115" t="s">
        <v>484</v>
      </c>
      <c r="AB456" s="115" t="s">
        <v>467</v>
      </c>
      <c r="AC456" s="67"/>
      <c r="AD456" s="55"/>
    </row>
    <row r="457" spans="1:30" s="52" customFormat="1">
      <c r="A457" s="114"/>
      <c r="B457" s="117"/>
      <c r="C457" s="203" t="s">
        <v>625</v>
      </c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67"/>
      <c r="AD457" s="55"/>
    </row>
    <row r="458" spans="1:30" s="52" customFormat="1">
      <c r="A458" s="95" t="s">
        <v>87</v>
      </c>
      <c r="B458" s="204">
        <v>1499291</v>
      </c>
      <c r="C458" s="163">
        <f>ROUND(B458/12,2)</f>
        <v>124940.92</v>
      </c>
      <c r="D458" s="5">
        <v>1.3599999999999999E-2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v>0.47760000000000002</v>
      </c>
      <c r="R458" s="5"/>
      <c r="S458" s="5"/>
      <c r="T458" s="5"/>
      <c r="U458" s="5"/>
      <c r="V458" s="5"/>
      <c r="W458" s="5"/>
      <c r="X458" s="5">
        <v>0.50880000000000003</v>
      </c>
      <c r="Y458" s="5"/>
      <c r="Z458" s="5"/>
      <c r="AA458" s="5"/>
      <c r="AB458" s="5"/>
      <c r="AC458" s="67"/>
      <c r="AD458" s="55"/>
    </row>
    <row r="459" spans="1:30" s="52" customFormat="1">
      <c r="A459" s="96"/>
      <c r="B459" s="73"/>
      <c r="C459" s="163"/>
      <c r="D459" s="6">
        <f t="shared" ref="D459" si="799">$C458*D458</f>
        <v>1699.196512</v>
      </c>
      <c r="E459" s="6">
        <f t="shared" ref="E459" si="800">$C458*E458</f>
        <v>0</v>
      </c>
      <c r="F459" s="6">
        <f t="shared" ref="F459:AB459" si="801">$C458*F458</f>
        <v>0</v>
      </c>
      <c r="G459" s="6">
        <f t="shared" si="801"/>
        <v>0</v>
      </c>
      <c r="H459" s="6">
        <f t="shared" si="801"/>
        <v>0</v>
      </c>
      <c r="I459" s="6">
        <f t="shared" si="801"/>
        <v>0</v>
      </c>
      <c r="J459" s="6">
        <f t="shared" si="801"/>
        <v>0</v>
      </c>
      <c r="K459" s="6">
        <f t="shared" si="801"/>
        <v>0</v>
      </c>
      <c r="L459" s="6">
        <f t="shared" si="801"/>
        <v>0</v>
      </c>
      <c r="M459" s="6">
        <f t="shared" si="801"/>
        <v>0</v>
      </c>
      <c r="N459" s="6">
        <f t="shared" si="801"/>
        <v>0</v>
      </c>
      <c r="O459" s="6">
        <f t="shared" si="801"/>
        <v>0</v>
      </c>
      <c r="P459" s="6">
        <f t="shared" si="801"/>
        <v>0</v>
      </c>
      <c r="Q459" s="6">
        <f t="shared" si="801"/>
        <v>59671.783392000005</v>
      </c>
      <c r="R459" s="6">
        <f t="shared" si="801"/>
        <v>0</v>
      </c>
      <c r="S459" s="6">
        <f t="shared" si="801"/>
        <v>0</v>
      </c>
      <c r="T459" s="6">
        <f t="shared" si="801"/>
        <v>0</v>
      </c>
      <c r="U459" s="6">
        <f t="shared" si="801"/>
        <v>0</v>
      </c>
      <c r="V459" s="6">
        <f t="shared" si="801"/>
        <v>0</v>
      </c>
      <c r="W459" s="6">
        <f t="shared" si="801"/>
        <v>0</v>
      </c>
      <c r="X459" s="6">
        <f t="shared" si="801"/>
        <v>63569.940096000006</v>
      </c>
      <c r="Y459" s="6">
        <f t="shared" si="801"/>
        <v>0</v>
      </c>
      <c r="Z459" s="6">
        <f t="shared" si="801"/>
        <v>0</v>
      </c>
      <c r="AA459" s="6">
        <f t="shared" si="801"/>
        <v>0</v>
      </c>
      <c r="AB459" s="6">
        <f t="shared" si="801"/>
        <v>0</v>
      </c>
      <c r="AC459" s="67"/>
      <c r="AD459" s="55"/>
    </row>
    <row r="460" spans="1:30" s="52" customFormat="1">
      <c r="A460" s="95" t="s">
        <v>88</v>
      </c>
      <c r="B460" s="205">
        <v>615675</v>
      </c>
      <c r="C460" s="163">
        <f>ROUND(B460/12,2)</f>
        <v>51306.25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>
        <v>0.5111</v>
      </c>
      <c r="R460" s="5"/>
      <c r="S460" s="5"/>
      <c r="T460" s="5"/>
      <c r="U460" s="5"/>
      <c r="V460" s="5"/>
      <c r="W460" s="5"/>
      <c r="X460" s="5">
        <v>0.45960000000000001</v>
      </c>
      <c r="Y460" s="5">
        <v>2.93E-2</v>
      </c>
      <c r="Z460" s="5"/>
      <c r="AA460" s="5"/>
      <c r="AB460" s="5"/>
      <c r="AC460" s="67"/>
      <c r="AD460" s="55"/>
    </row>
    <row r="461" spans="1:30" s="52" customFormat="1">
      <c r="A461" s="96"/>
      <c r="B461" s="73"/>
      <c r="C461" s="163"/>
      <c r="D461" s="6">
        <f t="shared" ref="D461" si="802">$C460*D460</f>
        <v>0</v>
      </c>
      <c r="E461" s="6">
        <f t="shared" ref="E461" si="803">$C460*E460</f>
        <v>0</v>
      </c>
      <c r="F461" s="6">
        <f t="shared" ref="F461:AB461" si="804">$C460*F460</f>
        <v>0</v>
      </c>
      <c r="G461" s="6">
        <f t="shared" si="804"/>
        <v>0</v>
      </c>
      <c r="H461" s="6">
        <f t="shared" si="804"/>
        <v>0</v>
      </c>
      <c r="I461" s="6">
        <f t="shared" si="804"/>
        <v>0</v>
      </c>
      <c r="J461" s="6">
        <f t="shared" si="804"/>
        <v>0</v>
      </c>
      <c r="K461" s="6">
        <f t="shared" si="804"/>
        <v>0</v>
      </c>
      <c r="L461" s="6">
        <f t="shared" si="804"/>
        <v>0</v>
      </c>
      <c r="M461" s="6">
        <f t="shared" si="804"/>
        <v>0</v>
      </c>
      <c r="N461" s="6">
        <f t="shared" si="804"/>
        <v>0</v>
      </c>
      <c r="O461" s="6">
        <f t="shared" si="804"/>
        <v>0</v>
      </c>
      <c r="P461" s="6">
        <f t="shared" si="804"/>
        <v>0</v>
      </c>
      <c r="Q461" s="6">
        <f t="shared" si="804"/>
        <v>26222.624374999999</v>
      </c>
      <c r="R461" s="6">
        <f t="shared" si="804"/>
        <v>0</v>
      </c>
      <c r="S461" s="6">
        <f t="shared" si="804"/>
        <v>0</v>
      </c>
      <c r="T461" s="6">
        <f t="shared" si="804"/>
        <v>0</v>
      </c>
      <c r="U461" s="6">
        <f t="shared" si="804"/>
        <v>0</v>
      </c>
      <c r="V461" s="6">
        <f t="shared" si="804"/>
        <v>0</v>
      </c>
      <c r="W461" s="6">
        <f t="shared" si="804"/>
        <v>0</v>
      </c>
      <c r="X461" s="6">
        <f t="shared" si="804"/>
        <v>23580.352500000001</v>
      </c>
      <c r="Y461" s="6">
        <f t="shared" si="804"/>
        <v>1503.2731249999999</v>
      </c>
      <c r="Z461" s="6">
        <f t="shared" si="804"/>
        <v>0</v>
      </c>
      <c r="AA461" s="6">
        <f t="shared" si="804"/>
        <v>0</v>
      </c>
      <c r="AB461" s="6">
        <f t="shared" si="804"/>
        <v>0</v>
      </c>
      <c r="AC461" s="67"/>
      <c r="AD461" s="55"/>
    </row>
    <row r="462" spans="1:30" s="52" customFormat="1">
      <c r="A462" s="95" t="s">
        <v>89</v>
      </c>
      <c r="B462" s="205">
        <v>6595764</v>
      </c>
      <c r="C462" s="163">
        <f t="shared" ref="C462:C522" si="805">ROUND(B462/12,2)</f>
        <v>549647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>
        <v>0.73450000000000004</v>
      </c>
      <c r="R462" s="5"/>
      <c r="S462" s="5"/>
      <c r="T462" s="5"/>
      <c r="U462" s="5"/>
      <c r="V462" s="5"/>
      <c r="W462" s="5"/>
      <c r="X462" s="5">
        <v>0.21779999999999999</v>
      </c>
      <c r="Y462" s="5">
        <v>4.7699999999999999E-2</v>
      </c>
      <c r="Z462" s="5"/>
      <c r="AA462" s="5"/>
      <c r="AB462" s="5"/>
      <c r="AC462" s="67"/>
      <c r="AD462" s="55"/>
    </row>
    <row r="463" spans="1:30" s="52" customFormat="1">
      <c r="A463" s="96"/>
      <c r="B463" s="73"/>
      <c r="C463" s="163"/>
      <c r="D463" s="6">
        <f t="shared" ref="D463" si="806">$C462*D462</f>
        <v>0</v>
      </c>
      <c r="E463" s="6">
        <f t="shared" ref="E463" si="807">$C462*E462</f>
        <v>0</v>
      </c>
      <c r="F463" s="6">
        <f t="shared" ref="F463:AB463" si="808">$C462*F462</f>
        <v>0</v>
      </c>
      <c r="G463" s="6">
        <f t="shared" si="808"/>
        <v>0</v>
      </c>
      <c r="H463" s="6">
        <f t="shared" si="808"/>
        <v>0</v>
      </c>
      <c r="I463" s="6">
        <f t="shared" si="808"/>
        <v>0</v>
      </c>
      <c r="J463" s="6">
        <f t="shared" si="808"/>
        <v>0</v>
      </c>
      <c r="K463" s="6">
        <f t="shared" si="808"/>
        <v>0</v>
      </c>
      <c r="L463" s="6">
        <f t="shared" si="808"/>
        <v>0</v>
      </c>
      <c r="M463" s="6">
        <f t="shared" si="808"/>
        <v>0</v>
      </c>
      <c r="N463" s="6">
        <f t="shared" si="808"/>
        <v>0</v>
      </c>
      <c r="O463" s="6">
        <f t="shared" si="808"/>
        <v>0</v>
      </c>
      <c r="P463" s="6">
        <f t="shared" si="808"/>
        <v>0</v>
      </c>
      <c r="Q463" s="6">
        <f t="shared" si="808"/>
        <v>403715.72150000004</v>
      </c>
      <c r="R463" s="6">
        <f t="shared" si="808"/>
        <v>0</v>
      </c>
      <c r="S463" s="6">
        <f t="shared" si="808"/>
        <v>0</v>
      </c>
      <c r="T463" s="6">
        <f t="shared" si="808"/>
        <v>0</v>
      </c>
      <c r="U463" s="6">
        <f t="shared" si="808"/>
        <v>0</v>
      </c>
      <c r="V463" s="6">
        <f t="shared" si="808"/>
        <v>0</v>
      </c>
      <c r="W463" s="6">
        <f t="shared" si="808"/>
        <v>0</v>
      </c>
      <c r="X463" s="6">
        <f t="shared" si="808"/>
        <v>119713.11659999999</v>
      </c>
      <c r="Y463" s="6">
        <f t="shared" si="808"/>
        <v>26218.161899999999</v>
      </c>
      <c r="Z463" s="6">
        <f t="shared" si="808"/>
        <v>0</v>
      </c>
      <c r="AA463" s="6">
        <f t="shared" si="808"/>
        <v>0</v>
      </c>
      <c r="AB463" s="6">
        <f t="shared" si="808"/>
        <v>0</v>
      </c>
      <c r="AC463" s="67"/>
      <c r="AD463" s="55"/>
    </row>
    <row r="464" spans="1:30" s="52" customFormat="1">
      <c r="A464" s="95" t="s">
        <v>90</v>
      </c>
      <c r="B464" s="205">
        <v>1668605</v>
      </c>
      <c r="C464" s="163">
        <f t="shared" si="805"/>
        <v>139050.42000000001</v>
      </c>
      <c r="D464" s="5">
        <v>0.47010000000000002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>
        <v>7.0400000000000004E-2</v>
      </c>
      <c r="R464" s="5"/>
      <c r="S464" s="5">
        <v>2.8E-3</v>
      </c>
      <c r="T464" s="5">
        <v>0.2336</v>
      </c>
      <c r="U464" s="5"/>
      <c r="V464" s="5"/>
      <c r="W464" s="5"/>
      <c r="X464" s="5">
        <v>0.22309999999999999</v>
      </c>
      <c r="Y464" s="5"/>
      <c r="Z464" s="5"/>
      <c r="AA464" s="5"/>
      <c r="AB464" s="5"/>
      <c r="AC464" s="67"/>
      <c r="AD464" s="55"/>
    </row>
    <row r="465" spans="1:30" s="52" customFormat="1">
      <c r="A465" s="96"/>
      <c r="B465" s="73"/>
      <c r="C465" s="163"/>
      <c r="D465" s="6">
        <f t="shared" ref="D465" si="809">$C464*D464</f>
        <v>65367.60244200001</v>
      </c>
      <c r="E465" s="6">
        <f t="shared" ref="E465" si="810">$C464*E464</f>
        <v>0</v>
      </c>
      <c r="F465" s="6">
        <f t="shared" ref="F465:AB465" si="811">$C464*F464</f>
        <v>0</v>
      </c>
      <c r="G465" s="6">
        <f t="shared" si="811"/>
        <v>0</v>
      </c>
      <c r="H465" s="6">
        <f t="shared" si="811"/>
        <v>0</v>
      </c>
      <c r="I465" s="6">
        <f t="shared" si="811"/>
        <v>0</v>
      </c>
      <c r="J465" s="6">
        <f t="shared" si="811"/>
        <v>0</v>
      </c>
      <c r="K465" s="6">
        <f t="shared" si="811"/>
        <v>0</v>
      </c>
      <c r="L465" s="6">
        <f t="shared" si="811"/>
        <v>0</v>
      </c>
      <c r="M465" s="6">
        <f t="shared" si="811"/>
        <v>0</v>
      </c>
      <c r="N465" s="6">
        <f t="shared" si="811"/>
        <v>0</v>
      </c>
      <c r="O465" s="6">
        <f t="shared" si="811"/>
        <v>0</v>
      </c>
      <c r="P465" s="6">
        <f t="shared" si="811"/>
        <v>0</v>
      </c>
      <c r="Q465" s="6">
        <f t="shared" si="811"/>
        <v>9789.1495680000007</v>
      </c>
      <c r="R465" s="6">
        <f t="shared" si="811"/>
        <v>0</v>
      </c>
      <c r="S465" s="6">
        <f t="shared" si="811"/>
        <v>389.34117600000002</v>
      </c>
      <c r="T465" s="6">
        <f t="shared" si="811"/>
        <v>32482.178112000005</v>
      </c>
      <c r="U465" s="6">
        <f t="shared" si="811"/>
        <v>0</v>
      </c>
      <c r="V465" s="6">
        <f t="shared" si="811"/>
        <v>0</v>
      </c>
      <c r="W465" s="6">
        <f t="shared" si="811"/>
        <v>0</v>
      </c>
      <c r="X465" s="6">
        <f t="shared" si="811"/>
        <v>31022.148702000002</v>
      </c>
      <c r="Y465" s="6">
        <f t="shared" si="811"/>
        <v>0</v>
      </c>
      <c r="Z465" s="6">
        <f t="shared" si="811"/>
        <v>0</v>
      </c>
      <c r="AA465" s="6">
        <f t="shared" si="811"/>
        <v>0</v>
      </c>
      <c r="AB465" s="6">
        <f t="shared" si="811"/>
        <v>0</v>
      </c>
      <c r="AC465" s="67"/>
      <c r="AD465" s="55"/>
    </row>
    <row r="466" spans="1:30" s="52" customFormat="1">
      <c r="A466" s="95" t="s">
        <v>91</v>
      </c>
      <c r="B466" s="74">
        <f>2136567/2</f>
        <v>1068283.5</v>
      </c>
      <c r="C466" s="163">
        <f t="shared" si="805"/>
        <v>89023.63</v>
      </c>
      <c r="D466" s="38">
        <v>1.6500000000000001E-2</v>
      </c>
      <c r="E466" s="38">
        <v>0.1429</v>
      </c>
      <c r="F466" s="38">
        <v>5.8200000000000002E-2</v>
      </c>
      <c r="G466" s="38">
        <v>7.4899999999999994E-2</v>
      </c>
      <c r="H466" s="38">
        <v>4.0099999999999997E-2</v>
      </c>
      <c r="I466" s="38">
        <v>0.1406</v>
      </c>
      <c r="J466" s="38">
        <v>2.0299999999999999E-2</v>
      </c>
      <c r="K466" s="38">
        <v>3.2099999999999997E-2</v>
      </c>
      <c r="L466" s="38">
        <v>1.5900000000000001E-2</v>
      </c>
      <c r="M466" s="38">
        <v>2.5499999999999998E-2</v>
      </c>
      <c r="N466" s="38">
        <v>0.1389</v>
      </c>
      <c r="O466" s="38">
        <v>2.35E-2</v>
      </c>
      <c r="P466" s="38">
        <v>0</v>
      </c>
      <c r="Q466" s="38">
        <v>3.5900000000000001E-2</v>
      </c>
      <c r="R466" s="38">
        <v>1.8100000000000002E-2</v>
      </c>
      <c r="S466" s="38">
        <v>4.1999999999999997E-3</v>
      </c>
      <c r="T466" s="38">
        <v>5.11E-2</v>
      </c>
      <c r="U466" s="38">
        <v>1.7299999999999999E-2</v>
      </c>
      <c r="V466" s="38">
        <v>3.6799999999999999E-2</v>
      </c>
      <c r="W466" s="38">
        <v>4.4299999999999999E-2</v>
      </c>
      <c r="X466" s="38">
        <v>5.9900000000000002E-2</v>
      </c>
      <c r="Y466" s="38">
        <v>2.3999999999999998E-3</v>
      </c>
      <c r="Z466" s="5">
        <v>0</v>
      </c>
      <c r="AA466" s="5">
        <v>5.9999999999999995E-4</v>
      </c>
      <c r="AB466" s="5">
        <v>0</v>
      </c>
      <c r="AC466" s="67"/>
      <c r="AD466" s="55"/>
    </row>
    <row r="467" spans="1:30" s="52" customFormat="1">
      <c r="A467" s="96"/>
      <c r="B467" s="83"/>
      <c r="C467" s="163"/>
      <c r="D467" s="6">
        <f t="shared" ref="D467" si="812">$C466*D466</f>
        <v>1468.8898950000003</v>
      </c>
      <c r="E467" s="6">
        <f t="shared" ref="E467" si="813">$C466*E466</f>
        <v>12721.476727000001</v>
      </c>
      <c r="F467" s="6">
        <f t="shared" ref="F467:O467" si="814">$C466*F466</f>
        <v>5181.1752660000002</v>
      </c>
      <c r="G467" s="6">
        <f t="shared" si="814"/>
        <v>6667.8698869999998</v>
      </c>
      <c r="H467" s="6">
        <f t="shared" si="814"/>
        <v>3569.8475629999998</v>
      </c>
      <c r="I467" s="6">
        <f t="shared" si="814"/>
        <v>12516.722378</v>
      </c>
      <c r="J467" s="6">
        <f t="shared" si="814"/>
        <v>1807.1796890000001</v>
      </c>
      <c r="K467" s="6">
        <f t="shared" si="814"/>
        <v>2857.6585230000001</v>
      </c>
      <c r="L467" s="6">
        <f t="shared" si="814"/>
        <v>1415.4757170000003</v>
      </c>
      <c r="M467" s="6">
        <f t="shared" si="814"/>
        <v>2270.1025650000001</v>
      </c>
      <c r="N467" s="6">
        <f t="shared" si="814"/>
        <v>12365.382207000001</v>
      </c>
      <c r="O467" s="6">
        <f t="shared" si="814"/>
        <v>2092.0553050000003</v>
      </c>
      <c r="P467" s="6">
        <f t="shared" ref="P467" si="815">$C466*P466</f>
        <v>0</v>
      </c>
      <c r="Q467" s="6">
        <f t="shared" ref="Q467" si="816">$C466*Q466</f>
        <v>3195.9483170000003</v>
      </c>
      <c r="R467" s="6">
        <f t="shared" ref="R467:AB467" si="817">$C466*R466</f>
        <v>1611.3277030000002</v>
      </c>
      <c r="S467" s="6">
        <f t="shared" si="817"/>
        <v>373.89924600000001</v>
      </c>
      <c r="T467" s="6">
        <f t="shared" si="817"/>
        <v>4549.1074930000004</v>
      </c>
      <c r="U467" s="6">
        <f t="shared" si="817"/>
        <v>1540.1087990000001</v>
      </c>
      <c r="V467" s="6">
        <f t="shared" si="817"/>
        <v>3276.0695840000003</v>
      </c>
      <c r="W467" s="6">
        <f t="shared" si="817"/>
        <v>3943.7468090000002</v>
      </c>
      <c r="X467" s="6">
        <f t="shared" si="817"/>
        <v>5332.515437</v>
      </c>
      <c r="Y467" s="6">
        <f t="shared" si="817"/>
        <v>213.656712</v>
      </c>
      <c r="Z467" s="6">
        <f t="shared" si="817"/>
        <v>0</v>
      </c>
      <c r="AA467" s="6">
        <f t="shared" si="817"/>
        <v>53.414178</v>
      </c>
      <c r="AB467" s="6">
        <f t="shared" si="817"/>
        <v>0</v>
      </c>
      <c r="AC467" s="67"/>
      <c r="AD467" s="55"/>
    </row>
    <row r="468" spans="1:30" s="52" customFormat="1">
      <c r="A468" s="95" t="s">
        <v>427</v>
      </c>
      <c r="B468" s="74">
        <f>2136567/2</f>
        <v>1068283.5</v>
      </c>
      <c r="C468" s="163">
        <f t="shared" si="805"/>
        <v>89023.63</v>
      </c>
      <c r="D468" s="5">
        <v>0.1099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v>0.2253</v>
      </c>
      <c r="R468" s="5"/>
      <c r="S468" s="5">
        <v>2.6700000000000002E-2</v>
      </c>
      <c r="T468" s="5">
        <v>0.20930000000000001</v>
      </c>
      <c r="U468" s="5"/>
      <c r="V468" s="5"/>
      <c r="W468" s="5"/>
      <c r="X468" s="5">
        <v>0.41099999999999998</v>
      </c>
      <c r="Y468" s="5">
        <v>1.78E-2</v>
      </c>
      <c r="Z468" s="5"/>
      <c r="AA468" s="5"/>
      <c r="AB468" s="5"/>
      <c r="AC468" s="67"/>
      <c r="AD468" s="55"/>
    </row>
    <row r="469" spans="1:30" s="52" customFormat="1">
      <c r="A469" s="96"/>
      <c r="B469" s="73"/>
      <c r="C469" s="163"/>
      <c r="D469" s="6">
        <f t="shared" ref="D469" si="818">$C468*D468</f>
        <v>9783.6969370000006</v>
      </c>
      <c r="E469" s="6">
        <f t="shared" ref="E469" si="819">$C468*E468</f>
        <v>0</v>
      </c>
      <c r="F469" s="6">
        <f t="shared" ref="F469:O469" si="820">$C468*F468</f>
        <v>0</v>
      </c>
      <c r="G469" s="6">
        <f t="shared" si="820"/>
        <v>0</v>
      </c>
      <c r="H469" s="6">
        <f t="shared" si="820"/>
        <v>0</v>
      </c>
      <c r="I469" s="6">
        <f t="shared" si="820"/>
        <v>0</v>
      </c>
      <c r="J469" s="6">
        <f t="shared" si="820"/>
        <v>0</v>
      </c>
      <c r="K469" s="6">
        <f t="shared" si="820"/>
        <v>0</v>
      </c>
      <c r="L469" s="6">
        <f t="shared" si="820"/>
        <v>0</v>
      </c>
      <c r="M469" s="6">
        <f t="shared" si="820"/>
        <v>0</v>
      </c>
      <c r="N469" s="6">
        <f t="shared" si="820"/>
        <v>0</v>
      </c>
      <c r="O469" s="6">
        <f t="shared" si="820"/>
        <v>0</v>
      </c>
      <c r="P469" s="6">
        <f t="shared" ref="P469" si="821">$C468*P468</f>
        <v>0</v>
      </c>
      <c r="Q469" s="6">
        <f t="shared" ref="Q469" si="822">$C468*Q468</f>
        <v>20057.023839000001</v>
      </c>
      <c r="R469" s="6">
        <f t="shared" ref="R469:AB469" si="823">$C468*R468</f>
        <v>0</v>
      </c>
      <c r="S469" s="6">
        <f t="shared" si="823"/>
        <v>2376.9309210000001</v>
      </c>
      <c r="T469" s="6">
        <f t="shared" si="823"/>
        <v>18632.645759000003</v>
      </c>
      <c r="U469" s="6">
        <f t="shared" si="823"/>
        <v>0</v>
      </c>
      <c r="V469" s="6">
        <f t="shared" si="823"/>
        <v>0</v>
      </c>
      <c r="W469" s="6">
        <f t="shared" si="823"/>
        <v>0</v>
      </c>
      <c r="X469" s="6">
        <f t="shared" si="823"/>
        <v>36588.711929999998</v>
      </c>
      <c r="Y469" s="6">
        <f t="shared" si="823"/>
        <v>1584.6206140000002</v>
      </c>
      <c r="Z469" s="6">
        <f t="shared" si="823"/>
        <v>0</v>
      </c>
      <c r="AA469" s="6">
        <f t="shared" si="823"/>
        <v>0</v>
      </c>
      <c r="AB469" s="6">
        <f t="shared" si="823"/>
        <v>0</v>
      </c>
      <c r="AC469" s="67"/>
      <c r="AD469" s="55"/>
    </row>
    <row r="470" spans="1:30" s="52" customFormat="1">
      <c r="A470" s="95" t="s">
        <v>92</v>
      </c>
      <c r="B470" s="205">
        <v>2065128</v>
      </c>
      <c r="C470" s="163">
        <f t="shared" si="805"/>
        <v>172094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>
        <v>0.998</v>
      </c>
      <c r="Y470" s="5">
        <v>2E-3</v>
      </c>
      <c r="Z470" s="5"/>
      <c r="AA470" s="5"/>
      <c r="AB470" s="5"/>
      <c r="AC470" s="67"/>
      <c r="AD470" s="55"/>
    </row>
    <row r="471" spans="1:30" s="52" customFormat="1">
      <c r="A471" s="96"/>
      <c r="B471" s="73"/>
      <c r="C471" s="163"/>
      <c r="D471" s="6">
        <f t="shared" ref="D471" si="824">$C470*D470</f>
        <v>0</v>
      </c>
      <c r="E471" s="6">
        <f t="shared" ref="E471" si="825">$C470*E470</f>
        <v>0</v>
      </c>
      <c r="F471" s="6">
        <f t="shared" ref="F471:AB471" si="826">$C470*F470</f>
        <v>0</v>
      </c>
      <c r="G471" s="6">
        <f t="shared" si="826"/>
        <v>0</v>
      </c>
      <c r="H471" s="6">
        <f t="shared" si="826"/>
        <v>0</v>
      </c>
      <c r="I471" s="6">
        <f t="shared" si="826"/>
        <v>0</v>
      </c>
      <c r="J471" s="6">
        <f t="shared" si="826"/>
        <v>0</v>
      </c>
      <c r="K471" s="6">
        <f t="shared" si="826"/>
        <v>0</v>
      </c>
      <c r="L471" s="6">
        <f t="shared" si="826"/>
        <v>0</v>
      </c>
      <c r="M471" s="6">
        <f t="shared" si="826"/>
        <v>0</v>
      </c>
      <c r="N471" s="6">
        <f t="shared" si="826"/>
        <v>0</v>
      </c>
      <c r="O471" s="6">
        <f t="shared" si="826"/>
        <v>0</v>
      </c>
      <c r="P471" s="6">
        <f t="shared" si="826"/>
        <v>0</v>
      </c>
      <c r="Q471" s="6">
        <f t="shared" si="826"/>
        <v>0</v>
      </c>
      <c r="R471" s="6">
        <f t="shared" si="826"/>
        <v>0</v>
      </c>
      <c r="S471" s="6">
        <f t="shared" si="826"/>
        <v>0</v>
      </c>
      <c r="T471" s="6">
        <f t="shared" si="826"/>
        <v>0</v>
      </c>
      <c r="U471" s="6">
        <f t="shared" si="826"/>
        <v>0</v>
      </c>
      <c r="V471" s="6">
        <f t="shared" si="826"/>
        <v>0</v>
      </c>
      <c r="W471" s="6">
        <f t="shared" si="826"/>
        <v>0</v>
      </c>
      <c r="X471" s="6">
        <f t="shared" si="826"/>
        <v>171749.81200000001</v>
      </c>
      <c r="Y471" s="6">
        <f t="shared" si="826"/>
        <v>344.18799999999999</v>
      </c>
      <c r="Z471" s="6">
        <f t="shared" si="826"/>
        <v>0</v>
      </c>
      <c r="AA471" s="6">
        <f t="shared" si="826"/>
        <v>0</v>
      </c>
      <c r="AB471" s="6">
        <f t="shared" si="826"/>
        <v>0</v>
      </c>
      <c r="AC471" s="67"/>
      <c r="AD471" s="55"/>
    </row>
    <row r="472" spans="1:30" s="52" customFormat="1">
      <c r="A472" s="95" t="s">
        <v>93</v>
      </c>
      <c r="B472" s="205">
        <v>1262259</v>
      </c>
      <c r="C472" s="163">
        <f t="shared" si="805"/>
        <v>105188.25</v>
      </c>
      <c r="D472" s="40">
        <v>1.72E-2</v>
      </c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>
        <v>0.25940000000000002</v>
      </c>
      <c r="R472" s="40"/>
      <c r="S472" s="40">
        <v>0.1062</v>
      </c>
      <c r="T472" s="40"/>
      <c r="U472" s="40"/>
      <c r="V472" s="40"/>
      <c r="W472" s="40"/>
      <c r="X472" s="40">
        <v>0.59589999999999999</v>
      </c>
      <c r="Y472" s="40"/>
      <c r="Z472" s="40">
        <v>2.1299999999999999E-2</v>
      </c>
      <c r="AA472" s="40">
        <v>0</v>
      </c>
      <c r="AB472" s="40">
        <v>0</v>
      </c>
      <c r="AC472" s="67"/>
      <c r="AD472" s="55"/>
    </row>
    <row r="473" spans="1:30" s="52" customFormat="1">
      <c r="A473" s="96"/>
      <c r="B473" s="73"/>
      <c r="C473" s="163"/>
      <c r="D473" s="39">
        <f t="shared" ref="D473" si="827">$C472*D472</f>
        <v>1809.2379000000001</v>
      </c>
      <c r="E473" s="39">
        <f t="shared" ref="E473" si="828">$C472*E472</f>
        <v>0</v>
      </c>
      <c r="F473" s="39">
        <f t="shared" ref="F473:AB473" si="829">$C472*F472</f>
        <v>0</v>
      </c>
      <c r="G473" s="39">
        <f t="shared" si="829"/>
        <v>0</v>
      </c>
      <c r="H473" s="39">
        <f t="shared" si="829"/>
        <v>0</v>
      </c>
      <c r="I473" s="39">
        <f t="shared" si="829"/>
        <v>0</v>
      </c>
      <c r="J473" s="39">
        <f t="shared" si="829"/>
        <v>0</v>
      </c>
      <c r="K473" s="39">
        <f t="shared" si="829"/>
        <v>0</v>
      </c>
      <c r="L473" s="39">
        <f t="shared" si="829"/>
        <v>0</v>
      </c>
      <c r="M473" s="39">
        <f t="shared" si="829"/>
        <v>0</v>
      </c>
      <c r="N473" s="39">
        <f t="shared" si="829"/>
        <v>0</v>
      </c>
      <c r="O473" s="39">
        <f t="shared" si="829"/>
        <v>0</v>
      </c>
      <c r="P473" s="39">
        <f t="shared" si="829"/>
        <v>0</v>
      </c>
      <c r="Q473" s="39">
        <f t="shared" si="829"/>
        <v>27285.832050000001</v>
      </c>
      <c r="R473" s="39">
        <f t="shared" si="829"/>
        <v>0</v>
      </c>
      <c r="S473" s="39">
        <f t="shared" si="829"/>
        <v>11170.99215</v>
      </c>
      <c r="T473" s="39">
        <f t="shared" si="829"/>
        <v>0</v>
      </c>
      <c r="U473" s="39">
        <f t="shared" si="829"/>
        <v>0</v>
      </c>
      <c r="V473" s="39">
        <f t="shared" si="829"/>
        <v>0</v>
      </c>
      <c r="W473" s="39">
        <f t="shared" si="829"/>
        <v>0</v>
      </c>
      <c r="X473" s="39">
        <f t="shared" si="829"/>
        <v>62681.678175000001</v>
      </c>
      <c r="Y473" s="39">
        <f t="shared" si="829"/>
        <v>0</v>
      </c>
      <c r="Z473" s="39">
        <f t="shared" si="829"/>
        <v>2240.5097249999999</v>
      </c>
      <c r="AA473" s="39">
        <f t="shared" si="829"/>
        <v>0</v>
      </c>
      <c r="AB473" s="39">
        <f t="shared" si="829"/>
        <v>0</v>
      </c>
      <c r="AC473" s="67"/>
      <c r="AD473" s="55"/>
    </row>
    <row r="474" spans="1:30" s="52" customFormat="1">
      <c r="A474" s="95" t="s">
        <v>94</v>
      </c>
      <c r="B474" s="205">
        <v>550538</v>
      </c>
      <c r="C474" s="163">
        <f t="shared" si="805"/>
        <v>45878.17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0.42949999999999999</v>
      </c>
      <c r="R474" s="5"/>
      <c r="S474" s="5">
        <v>0.17899999999999999</v>
      </c>
      <c r="T474" s="5"/>
      <c r="U474" s="5"/>
      <c r="V474" s="5"/>
      <c r="W474" s="5"/>
      <c r="X474" s="5">
        <v>0.3836</v>
      </c>
      <c r="Y474" s="5">
        <v>7.9000000000000008E-3</v>
      </c>
      <c r="Z474" s="5"/>
      <c r="AA474" s="5"/>
      <c r="AB474" s="5"/>
      <c r="AC474" s="67"/>
      <c r="AD474" s="55"/>
    </row>
    <row r="475" spans="1:30" s="52" customFormat="1">
      <c r="A475" s="96"/>
      <c r="B475" s="73"/>
      <c r="C475" s="163"/>
      <c r="D475" s="6">
        <f t="shared" ref="D475" si="830">$C474*D474</f>
        <v>0</v>
      </c>
      <c r="E475" s="6">
        <f t="shared" ref="E475" si="831">$C474*E474</f>
        <v>0</v>
      </c>
      <c r="F475" s="6">
        <f t="shared" ref="F475:AB475" si="832">$C474*F474</f>
        <v>0</v>
      </c>
      <c r="G475" s="6">
        <f t="shared" si="832"/>
        <v>0</v>
      </c>
      <c r="H475" s="6">
        <f t="shared" si="832"/>
        <v>0</v>
      </c>
      <c r="I475" s="6">
        <f t="shared" si="832"/>
        <v>0</v>
      </c>
      <c r="J475" s="6">
        <f t="shared" si="832"/>
        <v>0</v>
      </c>
      <c r="K475" s="6">
        <f t="shared" si="832"/>
        <v>0</v>
      </c>
      <c r="L475" s="6">
        <f t="shared" si="832"/>
        <v>0</v>
      </c>
      <c r="M475" s="6">
        <f t="shared" si="832"/>
        <v>0</v>
      </c>
      <c r="N475" s="6">
        <f t="shared" si="832"/>
        <v>0</v>
      </c>
      <c r="O475" s="6">
        <f t="shared" si="832"/>
        <v>0</v>
      </c>
      <c r="P475" s="6">
        <f t="shared" si="832"/>
        <v>0</v>
      </c>
      <c r="Q475" s="6">
        <f t="shared" si="832"/>
        <v>19704.674015000001</v>
      </c>
      <c r="R475" s="6">
        <f t="shared" si="832"/>
        <v>0</v>
      </c>
      <c r="S475" s="6">
        <f t="shared" si="832"/>
        <v>8212.1924299999991</v>
      </c>
      <c r="T475" s="6">
        <f t="shared" si="832"/>
        <v>0</v>
      </c>
      <c r="U475" s="6">
        <f t="shared" si="832"/>
        <v>0</v>
      </c>
      <c r="V475" s="6">
        <f t="shared" si="832"/>
        <v>0</v>
      </c>
      <c r="W475" s="6">
        <f t="shared" si="832"/>
        <v>0</v>
      </c>
      <c r="X475" s="6">
        <f t="shared" si="832"/>
        <v>17598.866011999999</v>
      </c>
      <c r="Y475" s="6">
        <f t="shared" si="832"/>
        <v>362.43754300000001</v>
      </c>
      <c r="Z475" s="6">
        <f t="shared" si="832"/>
        <v>0</v>
      </c>
      <c r="AA475" s="6">
        <f t="shared" si="832"/>
        <v>0</v>
      </c>
      <c r="AB475" s="6">
        <f t="shared" si="832"/>
        <v>0</v>
      </c>
      <c r="AC475" s="67"/>
      <c r="AD475" s="55"/>
    </row>
    <row r="476" spans="1:30" s="52" customFormat="1">
      <c r="A476" s="95" t="s">
        <v>95</v>
      </c>
      <c r="B476" s="206">
        <f>71500316/2</f>
        <v>35750158</v>
      </c>
      <c r="C476" s="163">
        <f t="shared" si="805"/>
        <v>2979179.83</v>
      </c>
      <c r="D476" s="38">
        <v>1.6500000000000001E-2</v>
      </c>
      <c r="E476" s="38">
        <v>0.1429</v>
      </c>
      <c r="F476" s="38">
        <v>5.8200000000000002E-2</v>
      </c>
      <c r="G476" s="38">
        <v>7.4899999999999994E-2</v>
      </c>
      <c r="H476" s="38">
        <v>4.0099999999999997E-2</v>
      </c>
      <c r="I476" s="38">
        <v>0.1406</v>
      </c>
      <c r="J476" s="38">
        <v>2.0299999999999999E-2</v>
      </c>
      <c r="K476" s="38">
        <v>3.2099999999999997E-2</v>
      </c>
      <c r="L476" s="38">
        <v>1.5900000000000001E-2</v>
      </c>
      <c r="M476" s="38">
        <v>2.5499999999999998E-2</v>
      </c>
      <c r="N476" s="38">
        <v>0.1389</v>
      </c>
      <c r="O476" s="38">
        <v>2.35E-2</v>
      </c>
      <c r="P476" s="38">
        <v>0</v>
      </c>
      <c r="Q476" s="38">
        <v>3.5900000000000001E-2</v>
      </c>
      <c r="R476" s="38">
        <v>1.8100000000000002E-2</v>
      </c>
      <c r="S476" s="38">
        <v>4.1999999999999997E-3</v>
      </c>
      <c r="T476" s="38">
        <v>5.11E-2</v>
      </c>
      <c r="U476" s="38">
        <v>1.7299999999999999E-2</v>
      </c>
      <c r="V476" s="38">
        <v>3.6799999999999999E-2</v>
      </c>
      <c r="W476" s="38">
        <v>4.4299999999999999E-2</v>
      </c>
      <c r="X476" s="38">
        <v>5.9900000000000002E-2</v>
      </c>
      <c r="Y476" s="38">
        <v>2.3999999999999998E-3</v>
      </c>
      <c r="Z476" s="5">
        <v>0</v>
      </c>
      <c r="AA476" s="5">
        <v>5.9999999999999995E-4</v>
      </c>
      <c r="AB476" s="5">
        <v>0</v>
      </c>
      <c r="AC476" s="67"/>
      <c r="AD476" s="55"/>
    </row>
    <row r="477" spans="1:30" s="52" customFormat="1">
      <c r="A477" s="96"/>
      <c r="B477" s="83"/>
      <c r="C477" s="163"/>
      <c r="D477" s="6">
        <f t="shared" ref="D477" si="833">$C476*D476</f>
        <v>49156.467195000005</v>
      </c>
      <c r="E477" s="6">
        <f t="shared" ref="E477" si="834">$C476*E476</f>
        <v>425724.79770699999</v>
      </c>
      <c r="F477" s="6">
        <f t="shared" ref="F477:O477" si="835">$C476*F476</f>
        <v>173388.266106</v>
      </c>
      <c r="G477" s="6">
        <f t="shared" si="835"/>
        <v>223140.56926699998</v>
      </c>
      <c r="H477" s="6">
        <f t="shared" si="835"/>
        <v>119465.11118299999</v>
      </c>
      <c r="I477" s="6">
        <f t="shared" si="835"/>
        <v>418872.684098</v>
      </c>
      <c r="J477" s="6">
        <f t="shared" si="835"/>
        <v>60477.350548999995</v>
      </c>
      <c r="K477" s="6">
        <f t="shared" si="835"/>
        <v>95631.672542999993</v>
      </c>
      <c r="L477" s="6">
        <f t="shared" si="835"/>
        <v>47368.959297000001</v>
      </c>
      <c r="M477" s="6">
        <f t="shared" si="835"/>
        <v>75969.085664999991</v>
      </c>
      <c r="N477" s="6">
        <f t="shared" si="835"/>
        <v>413808.07838700002</v>
      </c>
      <c r="O477" s="6">
        <f t="shared" si="835"/>
        <v>70010.726005000004</v>
      </c>
      <c r="P477" s="6">
        <f t="shared" ref="P477" si="836">$C476*P476</f>
        <v>0</v>
      </c>
      <c r="Q477" s="6">
        <f t="shared" ref="Q477" si="837">$C476*Q476</f>
        <v>106952.55589700001</v>
      </c>
      <c r="R477" s="6">
        <f t="shared" ref="R477:AB477" si="838">$C476*R476</f>
        <v>53923.154923000009</v>
      </c>
      <c r="S477" s="6">
        <f t="shared" si="838"/>
        <v>12512.555285999999</v>
      </c>
      <c r="T477" s="6">
        <f t="shared" si="838"/>
        <v>152236.089313</v>
      </c>
      <c r="U477" s="6">
        <f t="shared" si="838"/>
        <v>51539.811059</v>
      </c>
      <c r="V477" s="6">
        <f t="shared" si="838"/>
        <v>109633.817744</v>
      </c>
      <c r="W477" s="6">
        <f t="shared" si="838"/>
        <v>131977.66646899999</v>
      </c>
      <c r="X477" s="6">
        <f t="shared" si="838"/>
        <v>178452.87181700001</v>
      </c>
      <c r="Y477" s="6">
        <f t="shared" si="838"/>
        <v>7150.0315919999994</v>
      </c>
      <c r="Z477" s="6">
        <f t="shared" si="838"/>
        <v>0</v>
      </c>
      <c r="AA477" s="6">
        <f t="shared" si="838"/>
        <v>1787.5078979999998</v>
      </c>
      <c r="AB477" s="6">
        <f t="shared" si="838"/>
        <v>0</v>
      </c>
      <c r="AC477" s="67"/>
      <c r="AD477" s="55"/>
    </row>
    <row r="478" spans="1:30" s="52" customFormat="1">
      <c r="A478" s="95" t="s">
        <v>428</v>
      </c>
      <c r="B478" s="206">
        <f>71500316/2</f>
        <v>35750158</v>
      </c>
      <c r="C478" s="163">
        <f t="shared" si="805"/>
        <v>2979179.83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>
        <v>0.33679999999999999</v>
      </c>
      <c r="R478" s="5"/>
      <c r="S478" s="5">
        <v>3.6799999999999999E-2</v>
      </c>
      <c r="T478" s="5"/>
      <c r="U478" s="5"/>
      <c r="V478" s="5"/>
      <c r="W478" s="5"/>
      <c r="X478" s="5">
        <v>0.60040000000000004</v>
      </c>
      <c r="Y478" s="5">
        <v>2.5999999999999999E-2</v>
      </c>
      <c r="Z478" s="5"/>
      <c r="AA478" s="5"/>
      <c r="AB478" s="5"/>
      <c r="AC478" s="67"/>
      <c r="AD478" s="55"/>
    </row>
    <row r="479" spans="1:30" s="52" customFormat="1">
      <c r="A479" s="96"/>
      <c r="B479" s="73"/>
      <c r="C479" s="163"/>
      <c r="D479" s="6">
        <f t="shared" ref="D479" si="839">$C478*D478</f>
        <v>0</v>
      </c>
      <c r="E479" s="6">
        <f t="shared" ref="E479" si="840">$C478*E478</f>
        <v>0</v>
      </c>
      <c r="F479" s="6">
        <f t="shared" ref="F479:O479" si="841">$C478*F478</f>
        <v>0</v>
      </c>
      <c r="G479" s="6">
        <f t="shared" si="841"/>
        <v>0</v>
      </c>
      <c r="H479" s="6">
        <f t="shared" si="841"/>
        <v>0</v>
      </c>
      <c r="I479" s="6">
        <f t="shared" si="841"/>
        <v>0</v>
      </c>
      <c r="J479" s="6">
        <f t="shared" si="841"/>
        <v>0</v>
      </c>
      <c r="K479" s="6">
        <f t="shared" si="841"/>
        <v>0</v>
      </c>
      <c r="L479" s="6">
        <f t="shared" si="841"/>
        <v>0</v>
      </c>
      <c r="M479" s="6">
        <f t="shared" si="841"/>
        <v>0</v>
      </c>
      <c r="N479" s="6">
        <f t="shared" si="841"/>
        <v>0</v>
      </c>
      <c r="O479" s="6">
        <f t="shared" si="841"/>
        <v>0</v>
      </c>
      <c r="P479" s="6">
        <f t="shared" ref="P479" si="842">$C478*P478</f>
        <v>0</v>
      </c>
      <c r="Q479" s="6">
        <f t="shared" ref="Q479" si="843">$C478*Q478</f>
        <v>1003387.766744</v>
      </c>
      <c r="R479" s="6">
        <f t="shared" ref="R479:AB479" si="844">$C478*R478</f>
        <v>0</v>
      </c>
      <c r="S479" s="6">
        <f t="shared" si="844"/>
        <v>109633.817744</v>
      </c>
      <c r="T479" s="6">
        <f t="shared" si="844"/>
        <v>0</v>
      </c>
      <c r="U479" s="6">
        <f t="shared" si="844"/>
        <v>0</v>
      </c>
      <c r="V479" s="6">
        <f t="shared" si="844"/>
        <v>0</v>
      </c>
      <c r="W479" s="6">
        <f t="shared" si="844"/>
        <v>0</v>
      </c>
      <c r="X479" s="6">
        <f t="shared" si="844"/>
        <v>1788699.5699320002</v>
      </c>
      <c r="Y479" s="6">
        <f t="shared" si="844"/>
        <v>77458.675579999996</v>
      </c>
      <c r="Z479" s="6">
        <f t="shared" si="844"/>
        <v>0</v>
      </c>
      <c r="AA479" s="6">
        <f t="shared" si="844"/>
        <v>0</v>
      </c>
      <c r="AB479" s="6">
        <f t="shared" si="844"/>
        <v>0</v>
      </c>
      <c r="AC479" s="67"/>
      <c r="AD479" s="55"/>
    </row>
    <row r="480" spans="1:30" s="52" customFormat="1">
      <c r="A480" s="95" t="s">
        <v>96</v>
      </c>
      <c r="B480" s="206">
        <v>3884464</v>
      </c>
      <c r="C480" s="163">
        <f t="shared" si="805"/>
        <v>323705.33</v>
      </c>
      <c r="D480" s="40">
        <v>5.0900000000000001E-2</v>
      </c>
      <c r="E480" s="40"/>
      <c r="F480" s="40"/>
      <c r="G480" s="40"/>
      <c r="H480" s="40"/>
      <c r="I480" s="40">
        <v>2.8999999999999998E-3</v>
      </c>
      <c r="J480" s="40">
        <v>2.9999999999999997E-4</v>
      </c>
      <c r="K480" s="40"/>
      <c r="L480" s="40"/>
      <c r="M480" s="40">
        <v>1.7600000000000001E-2</v>
      </c>
      <c r="N480" s="40"/>
      <c r="O480" s="40"/>
      <c r="P480" s="40"/>
      <c r="Q480" s="40">
        <v>0.32729999999999998</v>
      </c>
      <c r="R480" s="40"/>
      <c r="S480" s="40">
        <v>6.3200000000000006E-2</v>
      </c>
      <c r="T480" s="40">
        <v>0.1004</v>
      </c>
      <c r="U480" s="40">
        <v>5.5999999999999999E-3</v>
      </c>
      <c r="V480" s="40"/>
      <c r="W480" s="40"/>
      <c r="X480" s="40">
        <v>0.40710000000000002</v>
      </c>
      <c r="Y480" s="40">
        <v>1.52E-2</v>
      </c>
      <c r="Z480" s="40">
        <v>9.4999999999999998E-3</v>
      </c>
      <c r="AA480" s="40">
        <v>0</v>
      </c>
      <c r="AB480" s="40">
        <v>0</v>
      </c>
      <c r="AC480" s="67"/>
      <c r="AD480" s="55"/>
    </row>
    <row r="481" spans="1:30" s="52" customFormat="1">
      <c r="A481" s="96"/>
      <c r="B481" s="73"/>
      <c r="C481" s="163"/>
      <c r="D481" s="39">
        <f t="shared" ref="D481" si="845">$C480*D480</f>
        <v>16476.601297000001</v>
      </c>
      <c r="E481" s="39">
        <f t="shared" ref="E481" si="846">$C480*E480</f>
        <v>0</v>
      </c>
      <c r="F481" s="39">
        <f t="shared" ref="F481:AB481" si="847">$C480*F480</f>
        <v>0</v>
      </c>
      <c r="G481" s="39">
        <f t="shared" si="847"/>
        <v>0</v>
      </c>
      <c r="H481" s="39">
        <f t="shared" si="847"/>
        <v>0</v>
      </c>
      <c r="I481" s="39">
        <f t="shared" si="847"/>
        <v>938.74545699999999</v>
      </c>
      <c r="J481" s="39">
        <f t="shared" si="847"/>
        <v>97.111598999999998</v>
      </c>
      <c r="K481" s="39">
        <f t="shared" si="847"/>
        <v>0</v>
      </c>
      <c r="L481" s="39">
        <f t="shared" si="847"/>
        <v>0</v>
      </c>
      <c r="M481" s="39">
        <f t="shared" si="847"/>
        <v>5697.2138080000004</v>
      </c>
      <c r="N481" s="39">
        <f t="shared" si="847"/>
        <v>0</v>
      </c>
      <c r="O481" s="39">
        <f t="shared" si="847"/>
        <v>0</v>
      </c>
      <c r="P481" s="39">
        <f t="shared" si="847"/>
        <v>0</v>
      </c>
      <c r="Q481" s="39">
        <f t="shared" si="847"/>
        <v>105948.75450900001</v>
      </c>
      <c r="R481" s="39">
        <f t="shared" si="847"/>
        <v>0</v>
      </c>
      <c r="S481" s="39">
        <f t="shared" si="847"/>
        <v>20458.176856000002</v>
      </c>
      <c r="T481" s="39">
        <f t="shared" si="847"/>
        <v>32500.015132000004</v>
      </c>
      <c r="U481" s="39">
        <f t="shared" si="847"/>
        <v>1812.7498480000002</v>
      </c>
      <c r="V481" s="39">
        <f t="shared" si="847"/>
        <v>0</v>
      </c>
      <c r="W481" s="39">
        <f t="shared" si="847"/>
        <v>0</v>
      </c>
      <c r="X481" s="39">
        <f t="shared" si="847"/>
        <v>131780.439843</v>
      </c>
      <c r="Y481" s="39">
        <f t="shared" si="847"/>
        <v>4920.3210159999999</v>
      </c>
      <c r="Z481" s="39">
        <f t="shared" si="847"/>
        <v>3075.2006350000001</v>
      </c>
      <c r="AA481" s="39">
        <f t="shared" si="847"/>
        <v>0</v>
      </c>
      <c r="AB481" s="39">
        <f t="shared" si="847"/>
        <v>0</v>
      </c>
      <c r="AC481" s="67"/>
      <c r="AD481" s="55"/>
    </row>
    <row r="482" spans="1:30" s="52" customFormat="1">
      <c r="A482" s="95" t="s">
        <v>97</v>
      </c>
      <c r="B482" s="74">
        <f>2151/2</f>
        <v>1075.5</v>
      </c>
      <c r="C482" s="163">
        <f t="shared" si="805"/>
        <v>89.63</v>
      </c>
      <c r="D482" s="38">
        <v>1.6500000000000001E-2</v>
      </c>
      <c r="E482" s="38">
        <v>0.1429</v>
      </c>
      <c r="F482" s="38">
        <v>5.8200000000000002E-2</v>
      </c>
      <c r="G482" s="38">
        <v>7.4899999999999994E-2</v>
      </c>
      <c r="H482" s="38">
        <v>4.0099999999999997E-2</v>
      </c>
      <c r="I482" s="38">
        <v>0.1406</v>
      </c>
      <c r="J482" s="38">
        <v>2.0299999999999999E-2</v>
      </c>
      <c r="K482" s="38">
        <v>3.2099999999999997E-2</v>
      </c>
      <c r="L482" s="38">
        <v>1.5900000000000001E-2</v>
      </c>
      <c r="M482" s="38">
        <v>2.5499999999999998E-2</v>
      </c>
      <c r="N482" s="38">
        <v>0.1389</v>
      </c>
      <c r="O482" s="38">
        <v>2.35E-2</v>
      </c>
      <c r="P482" s="38">
        <v>0</v>
      </c>
      <c r="Q482" s="38">
        <v>3.5900000000000001E-2</v>
      </c>
      <c r="R482" s="38">
        <v>1.8100000000000002E-2</v>
      </c>
      <c r="S482" s="38">
        <v>4.1999999999999997E-3</v>
      </c>
      <c r="T482" s="38">
        <v>5.11E-2</v>
      </c>
      <c r="U482" s="38">
        <v>1.7299999999999999E-2</v>
      </c>
      <c r="V482" s="38">
        <v>3.6799999999999999E-2</v>
      </c>
      <c r="W482" s="38">
        <v>4.4299999999999999E-2</v>
      </c>
      <c r="X482" s="38">
        <v>5.9900000000000002E-2</v>
      </c>
      <c r="Y482" s="38">
        <v>2.3999999999999998E-3</v>
      </c>
      <c r="Z482" s="5">
        <v>0</v>
      </c>
      <c r="AA482" s="5">
        <v>5.9999999999999995E-4</v>
      </c>
      <c r="AB482" s="5">
        <v>0</v>
      </c>
      <c r="AC482" s="67"/>
      <c r="AD482" s="55"/>
    </row>
    <row r="483" spans="1:30" s="52" customFormat="1">
      <c r="A483" s="96"/>
      <c r="B483" s="83"/>
      <c r="C483" s="163"/>
      <c r="D483" s="6">
        <f t="shared" ref="D483" si="848">$C482*D482</f>
        <v>1.4788950000000001</v>
      </c>
      <c r="E483" s="6">
        <f t="shared" ref="E483" si="849">$C482*E482</f>
        <v>12.808126999999999</v>
      </c>
      <c r="F483" s="6">
        <f t="shared" ref="F483:O483" si="850">$C482*F482</f>
        <v>5.2164659999999996</v>
      </c>
      <c r="G483" s="6">
        <f t="shared" si="850"/>
        <v>6.7132869999999993</v>
      </c>
      <c r="H483" s="6">
        <f t="shared" si="850"/>
        <v>3.5941629999999996</v>
      </c>
      <c r="I483" s="6">
        <f t="shared" si="850"/>
        <v>12.601977999999999</v>
      </c>
      <c r="J483" s="6">
        <f t="shared" si="850"/>
        <v>1.8194889999999997</v>
      </c>
      <c r="K483" s="6">
        <f t="shared" si="850"/>
        <v>2.8771229999999997</v>
      </c>
      <c r="L483" s="6">
        <f t="shared" si="850"/>
        <v>1.425117</v>
      </c>
      <c r="M483" s="6">
        <f t="shared" si="850"/>
        <v>2.2855649999999996</v>
      </c>
      <c r="N483" s="6">
        <f t="shared" si="850"/>
        <v>12.449606999999999</v>
      </c>
      <c r="O483" s="6">
        <f t="shared" si="850"/>
        <v>2.1063049999999999</v>
      </c>
      <c r="P483" s="6">
        <f t="shared" ref="P483" si="851">$C482*P482</f>
        <v>0</v>
      </c>
      <c r="Q483" s="6">
        <f t="shared" ref="Q483" si="852">$C482*Q482</f>
        <v>3.2177169999999999</v>
      </c>
      <c r="R483" s="6">
        <f t="shared" ref="R483:AB483" si="853">$C482*R482</f>
        <v>1.6223030000000001</v>
      </c>
      <c r="S483" s="6">
        <f t="shared" si="853"/>
        <v>0.37644599999999995</v>
      </c>
      <c r="T483" s="6">
        <f t="shared" si="853"/>
        <v>4.5800929999999997</v>
      </c>
      <c r="U483" s="6">
        <f t="shared" si="853"/>
        <v>1.5505989999999998</v>
      </c>
      <c r="V483" s="6">
        <f t="shared" si="853"/>
        <v>3.298384</v>
      </c>
      <c r="W483" s="6">
        <f t="shared" si="853"/>
        <v>3.9706089999999996</v>
      </c>
      <c r="X483" s="6">
        <f t="shared" si="853"/>
        <v>5.3688370000000001</v>
      </c>
      <c r="Y483" s="6">
        <f t="shared" si="853"/>
        <v>0.21511199999999997</v>
      </c>
      <c r="Z483" s="6">
        <f t="shared" si="853"/>
        <v>0</v>
      </c>
      <c r="AA483" s="6">
        <f t="shared" si="853"/>
        <v>5.3777999999999992E-2</v>
      </c>
      <c r="AB483" s="6">
        <f t="shared" si="853"/>
        <v>0</v>
      </c>
      <c r="AC483" s="67"/>
      <c r="AD483" s="55"/>
    </row>
    <row r="484" spans="1:30" s="52" customFormat="1">
      <c r="A484" s="95" t="s">
        <v>429</v>
      </c>
      <c r="B484" s="74">
        <f>2151/2</f>
        <v>1075.5</v>
      </c>
      <c r="C484" s="163">
        <f t="shared" si="805"/>
        <v>89.63</v>
      </c>
      <c r="D484" s="5">
        <v>6.7000000000000004E-2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>
        <v>0.3029</v>
      </c>
      <c r="R484" s="5"/>
      <c r="S484" s="5">
        <v>4.9799999999999997E-2</v>
      </c>
      <c r="T484" s="5">
        <v>0</v>
      </c>
      <c r="U484" s="5"/>
      <c r="V484" s="5"/>
      <c r="W484" s="5"/>
      <c r="X484" s="5">
        <v>0.55620000000000003</v>
      </c>
      <c r="Y484" s="5">
        <v>2.41E-2</v>
      </c>
      <c r="Z484" s="5"/>
      <c r="AA484" s="5"/>
      <c r="AB484" s="5"/>
      <c r="AC484" s="67"/>
      <c r="AD484" s="55"/>
    </row>
    <row r="485" spans="1:30" s="52" customFormat="1">
      <c r="A485" s="96"/>
      <c r="B485" s="73"/>
      <c r="C485" s="163"/>
      <c r="D485" s="6">
        <f t="shared" ref="D485" si="854">$C484*D484</f>
        <v>6.0052099999999999</v>
      </c>
      <c r="E485" s="6">
        <f t="shared" ref="E485" si="855">$C484*E484</f>
        <v>0</v>
      </c>
      <c r="F485" s="6">
        <f t="shared" ref="F485:O485" si="856">$C484*F484</f>
        <v>0</v>
      </c>
      <c r="G485" s="6">
        <f t="shared" si="856"/>
        <v>0</v>
      </c>
      <c r="H485" s="6">
        <f t="shared" si="856"/>
        <v>0</v>
      </c>
      <c r="I485" s="6">
        <f t="shared" si="856"/>
        <v>0</v>
      </c>
      <c r="J485" s="6">
        <f t="shared" si="856"/>
        <v>0</v>
      </c>
      <c r="K485" s="6">
        <f t="shared" si="856"/>
        <v>0</v>
      </c>
      <c r="L485" s="6">
        <f t="shared" si="856"/>
        <v>0</v>
      </c>
      <c r="M485" s="6">
        <f t="shared" si="856"/>
        <v>0</v>
      </c>
      <c r="N485" s="6">
        <f t="shared" si="856"/>
        <v>0</v>
      </c>
      <c r="O485" s="6">
        <f t="shared" si="856"/>
        <v>0</v>
      </c>
      <c r="P485" s="6">
        <f t="shared" ref="P485" si="857">$C484*P484</f>
        <v>0</v>
      </c>
      <c r="Q485" s="6">
        <f t="shared" ref="Q485" si="858">$C484*Q484</f>
        <v>27.148927</v>
      </c>
      <c r="R485" s="6">
        <f t="shared" ref="R485:AB485" si="859">$C484*R484</f>
        <v>0</v>
      </c>
      <c r="S485" s="6">
        <f t="shared" si="859"/>
        <v>4.4635739999999995</v>
      </c>
      <c r="T485" s="6">
        <f t="shared" si="859"/>
        <v>0</v>
      </c>
      <c r="U485" s="6">
        <f t="shared" si="859"/>
        <v>0</v>
      </c>
      <c r="V485" s="6">
        <f t="shared" si="859"/>
        <v>0</v>
      </c>
      <c r="W485" s="6">
        <f t="shared" si="859"/>
        <v>0</v>
      </c>
      <c r="X485" s="6">
        <f t="shared" si="859"/>
        <v>49.852206000000002</v>
      </c>
      <c r="Y485" s="6">
        <f t="shared" si="859"/>
        <v>2.1600829999999998</v>
      </c>
      <c r="Z485" s="6">
        <f t="shared" si="859"/>
        <v>0</v>
      </c>
      <c r="AA485" s="6">
        <f t="shared" si="859"/>
        <v>0</v>
      </c>
      <c r="AB485" s="6">
        <f t="shared" si="859"/>
        <v>0</v>
      </c>
      <c r="AC485" s="67"/>
      <c r="AD485" s="55"/>
    </row>
    <row r="486" spans="1:30" s="52" customFormat="1">
      <c r="A486" s="95" t="s">
        <v>98</v>
      </c>
      <c r="B486" s="205">
        <v>766008</v>
      </c>
      <c r="C486" s="163">
        <f t="shared" si="805"/>
        <v>63834</v>
      </c>
      <c r="D486" s="5"/>
      <c r="E486" s="5"/>
      <c r="F486" s="5"/>
      <c r="G486" s="5"/>
      <c r="H486" s="5">
        <v>1.2500000000000001E-2</v>
      </c>
      <c r="I486" s="5"/>
      <c r="J486" s="5"/>
      <c r="K486" s="5"/>
      <c r="L486" s="5"/>
      <c r="M486" s="5"/>
      <c r="N486" s="5"/>
      <c r="O486" s="5"/>
      <c r="P486" s="5"/>
      <c r="Q486" s="5">
        <v>9.9199999999999997E-2</v>
      </c>
      <c r="R486" s="5"/>
      <c r="S486" s="5">
        <v>8.6999999999999994E-3</v>
      </c>
      <c r="T486" s="5"/>
      <c r="U486" s="5"/>
      <c r="V486" s="5">
        <v>1.11E-2</v>
      </c>
      <c r="W486" s="5"/>
      <c r="X486" s="5">
        <v>0.83730000000000004</v>
      </c>
      <c r="Y486" s="5">
        <v>3.1199999999999999E-2</v>
      </c>
      <c r="Z486" s="5"/>
      <c r="AA486" s="5"/>
      <c r="AB486" s="5"/>
      <c r="AC486" s="67"/>
      <c r="AD486" s="55"/>
    </row>
    <row r="487" spans="1:30" s="52" customFormat="1">
      <c r="A487" s="96"/>
      <c r="B487" s="73"/>
      <c r="C487" s="163"/>
      <c r="D487" s="6">
        <f t="shared" ref="D487" si="860">$C486*D486</f>
        <v>0</v>
      </c>
      <c r="E487" s="6">
        <f t="shared" ref="E487" si="861">$C486*E486</f>
        <v>0</v>
      </c>
      <c r="F487" s="6">
        <f t="shared" ref="F487:AB487" si="862">$C486*F486</f>
        <v>0</v>
      </c>
      <c r="G487" s="6">
        <f t="shared" si="862"/>
        <v>0</v>
      </c>
      <c r="H487" s="6">
        <f t="shared" si="862"/>
        <v>797.92500000000007</v>
      </c>
      <c r="I487" s="6">
        <f t="shared" si="862"/>
        <v>0</v>
      </c>
      <c r="J487" s="6">
        <f t="shared" si="862"/>
        <v>0</v>
      </c>
      <c r="K487" s="6">
        <f t="shared" si="862"/>
        <v>0</v>
      </c>
      <c r="L487" s="6">
        <f t="shared" si="862"/>
        <v>0</v>
      </c>
      <c r="M487" s="6">
        <f t="shared" si="862"/>
        <v>0</v>
      </c>
      <c r="N487" s="6">
        <f t="shared" si="862"/>
        <v>0</v>
      </c>
      <c r="O487" s="6">
        <f t="shared" si="862"/>
        <v>0</v>
      </c>
      <c r="P487" s="6">
        <f t="shared" si="862"/>
        <v>0</v>
      </c>
      <c r="Q487" s="6">
        <f t="shared" si="862"/>
        <v>6332.3328000000001</v>
      </c>
      <c r="R487" s="6">
        <f t="shared" si="862"/>
        <v>0</v>
      </c>
      <c r="S487" s="6">
        <f t="shared" si="862"/>
        <v>555.35579999999993</v>
      </c>
      <c r="T487" s="6">
        <f t="shared" si="862"/>
        <v>0</v>
      </c>
      <c r="U487" s="6">
        <f t="shared" si="862"/>
        <v>0</v>
      </c>
      <c r="V487" s="6">
        <f t="shared" si="862"/>
        <v>708.55740000000003</v>
      </c>
      <c r="W487" s="6">
        <f t="shared" si="862"/>
        <v>0</v>
      </c>
      <c r="X487" s="6">
        <f t="shared" si="862"/>
        <v>53448.208200000001</v>
      </c>
      <c r="Y487" s="6">
        <f t="shared" si="862"/>
        <v>1991.6207999999999</v>
      </c>
      <c r="Z487" s="6">
        <f t="shared" si="862"/>
        <v>0</v>
      </c>
      <c r="AA487" s="6">
        <f t="shared" si="862"/>
        <v>0</v>
      </c>
      <c r="AB487" s="6">
        <f t="shared" si="862"/>
        <v>0</v>
      </c>
      <c r="AC487" s="67"/>
      <c r="AD487" s="55"/>
    </row>
    <row r="488" spans="1:30" s="52" customFormat="1">
      <c r="A488" s="95" t="s">
        <v>99</v>
      </c>
      <c r="B488" s="205">
        <v>1746693</v>
      </c>
      <c r="C488" s="163">
        <f t="shared" si="805"/>
        <v>145557.75</v>
      </c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>
        <v>0.29010000000000002</v>
      </c>
      <c r="R488" s="40"/>
      <c r="S488" s="40">
        <v>2.7400000000000001E-2</v>
      </c>
      <c r="T488" s="40"/>
      <c r="U488" s="40"/>
      <c r="V488" s="40"/>
      <c r="W488" s="40"/>
      <c r="X488" s="40">
        <v>0.64849999999999997</v>
      </c>
      <c r="Y488" s="40">
        <v>2.53E-2</v>
      </c>
      <c r="Z488" s="40">
        <v>8.6999999999999994E-3</v>
      </c>
      <c r="AA488" s="40">
        <v>0</v>
      </c>
      <c r="AB488" s="40">
        <v>0</v>
      </c>
      <c r="AC488" s="67"/>
      <c r="AD488" s="55"/>
    </row>
    <row r="489" spans="1:30" s="52" customFormat="1">
      <c r="A489" s="96"/>
      <c r="B489" s="73"/>
      <c r="C489" s="163"/>
      <c r="D489" s="39">
        <f t="shared" ref="D489" si="863">$C488*D488</f>
        <v>0</v>
      </c>
      <c r="E489" s="39">
        <f t="shared" ref="E489" si="864">$C488*E488</f>
        <v>0</v>
      </c>
      <c r="F489" s="39">
        <f t="shared" ref="F489:AB489" si="865">$C488*F488</f>
        <v>0</v>
      </c>
      <c r="G489" s="39">
        <f t="shared" si="865"/>
        <v>0</v>
      </c>
      <c r="H489" s="39">
        <f t="shared" si="865"/>
        <v>0</v>
      </c>
      <c r="I489" s="39">
        <f t="shared" si="865"/>
        <v>0</v>
      </c>
      <c r="J489" s="39">
        <f t="shared" si="865"/>
        <v>0</v>
      </c>
      <c r="K489" s="39">
        <f t="shared" si="865"/>
        <v>0</v>
      </c>
      <c r="L489" s="39">
        <f t="shared" si="865"/>
        <v>0</v>
      </c>
      <c r="M489" s="39">
        <f t="shared" si="865"/>
        <v>0</v>
      </c>
      <c r="N489" s="39">
        <f t="shared" si="865"/>
        <v>0</v>
      </c>
      <c r="O489" s="39">
        <f t="shared" si="865"/>
        <v>0</v>
      </c>
      <c r="P489" s="39">
        <f t="shared" si="865"/>
        <v>0</v>
      </c>
      <c r="Q489" s="39">
        <f t="shared" si="865"/>
        <v>42226.303275000006</v>
      </c>
      <c r="R489" s="39">
        <f t="shared" si="865"/>
        <v>0</v>
      </c>
      <c r="S489" s="39">
        <f t="shared" si="865"/>
        <v>3988.28235</v>
      </c>
      <c r="T489" s="39">
        <f t="shared" si="865"/>
        <v>0</v>
      </c>
      <c r="U489" s="39">
        <f t="shared" si="865"/>
        <v>0</v>
      </c>
      <c r="V489" s="39">
        <f t="shared" si="865"/>
        <v>0</v>
      </c>
      <c r="W489" s="39">
        <f t="shared" si="865"/>
        <v>0</v>
      </c>
      <c r="X489" s="39">
        <f t="shared" si="865"/>
        <v>94394.200874999995</v>
      </c>
      <c r="Y489" s="39">
        <f t="shared" si="865"/>
        <v>3682.6110749999998</v>
      </c>
      <c r="Z489" s="39">
        <f t="shared" si="865"/>
        <v>1266.3524249999998</v>
      </c>
      <c r="AA489" s="39">
        <f t="shared" si="865"/>
        <v>0</v>
      </c>
      <c r="AB489" s="39">
        <f t="shared" si="865"/>
        <v>0</v>
      </c>
      <c r="AC489" s="67"/>
      <c r="AD489" s="55"/>
    </row>
    <row r="490" spans="1:30" s="52" customFormat="1">
      <c r="A490" s="95" t="s">
        <v>100</v>
      </c>
      <c r="B490" s="205">
        <v>1816996</v>
      </c>
      <c r="C490" s="163">
        <f t="shared" si="805"/>
        <v>151416.32999999999</v>
      </c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>
        <v>0.2918</v>
      </c>
      <c r="R490" s="40"/>
      <c r="S490" s="40">
        <v>2.7400000000000001E-2</v>
      </c>
      <c r="T490" s="40"/>
      <c r="U490" s="40"/>
      <c r="V490" s="40"/>
      <c r="W490" s="40"/>
      <c r="X490" s="40">
        <v>0.64680000000000004</v>
      </c>
      <c r="Y490" s="40">
        <v>2.53E-2</v>
      </c>
      <c r="Z490" s="40">
        <v>8.6999999999999994E-3</v>
      </c>
      <c r="AA490" s="40">
        <v>0</v>
      </c>
      <c r="AB490" s="40">
        <v>0</v>
      </c>
      <c r="AC490" s="67"/>
      <c r="AD490" s="55"/>
    </row>
    <row r="491" spans="1:30" s="52" customFormat="1">
      <c r="A491" s="96"/>
      <c r="B491" s="73"/>
      <c r="C491" s="163"/>
      <c r="D491" s="39">
        <f t="shared" ref="D491" si="866">$C490*D490</f>
        <v>0</v>
      </c>
      <c r="E491" s="39">
        <f t="shared" ref="E491" si="867">$C490*E490</f>
        <v>0</v>
      </c>
      <c r="F491" s="39">
        <f t="shared" ref="F491:AB491" si="868">$C490*F490</f>
        <v>0</v>
      </c>
      <c r="G491" s="39">
        <f t="shared" si="868"/>
        <v>0</v>
      </c>
      <c r="H491" s="39">
        <f t="shared" si="868"/>
        <v>0</v>
      </c>
      <c r="I491" s="39">
        <f t="shared" si="868"/>
        <v>0</v>
      </c>
      <c r="J491" s="39">
        <f t="shared" si="868"/>
        <v>0</v>
      </c>
      <c r="K491" s="39">
        <f t="shared" si="868"/>
        <v>0</v>
      </c>
      <c r="L491" s="39">
        <f t="shared" si="868"/>
        <v>0</v>
      </c>
      <c r="M491" s="39">
        <f t="shared" si="868"/>
        <v>0</v>
      </c>
      <c r="N491" s="39">
        <f t="shared" si="868"/>
        <v>0</v>
      </c>
      <c r="O491" s="39">
        <f t="shared" si="868"/>
        <v>0</v>
      </c>
      <c r="P491" s="39">
        <f t="shared" si="868"/>
        <v>0</v>
      </c>
      <c r="Q491" s="39">
        <f t="shared" si="868"/>
        <v>44183.285093999999</v>
      </c>
      <c r="R491" s="39">
        <f t="shared" si="868"/>
        <v>0</v>
      </c>
      <c r="S491" s="39">
        <f t="shared" si="868"/>
        <v>4148.8074419999994</v>
      </c>
      <c r="T491" s="39">
        <f t="shared" si="868"/>
        <v>0</v>
      </c>
      <c r="U491" s="39">
        <f t="shared" si="868"/>
        <v>0</v>
      </c>
      <c r="V491" s="39">
        <f t="shared" si="868"/>
        <v>0</v>
      </c>
      <c r="W491" s="39">
        <f t="shared" si="868"/>
        <v>0</v>
      </c>
      <c r="X491" s="39">
        <f t="shared" si="868"/>
        <v>97936.082244000005</v>
      </c>
      <c r="Y491" s="39">
        <f t="shared" si="868"/>
        <v>3830.8331489999996</v>
      </c>
      <c r="Z491" s="39">
        <f t="shared" si="868"/>
        <v>1317.3220709999998</v>
      </c>
      <c r="AA491" s="39">
        <f t="shared" si="868"/>
        <v>0</v>
      </c>
      <c r="AB491" s="39">
        <f t="shared" si="868"/>
        <v>0</v>
      </c>
      <c r="AC491" s="67"/>
      <c r="AD491" s="55"/>
    </row>
    <row r="492" spans="1:30" s="52" customFormat="1">
      <c r="A492" s="95" t="s">
        <v>101</v>
      </c>
      <c r="B492" s="74">
        <f>41817/2</f>
        <v>20908.5</v>
      </c>
      <c r="C492" s="163">
        <f t="shared" si="805"/>
        <v>1742.38</v>
      </c>
      <c r="D492" s="38">
        <v>1.6500000000000001E-2</v>
      </c>
      <c r="E492" s="38">
        <v>0.1429</v>
      </c>
      <c r="F492" s="38">
        <v>5.8200000000000002E-2</v>
      </c>
      <c r="G492" s="38">
        <v>7.4899999999999994E-2</v>
      </c>
      <c r="H492" s="38">
        <v>4.0099999999999997E-2</v>
      </c>
      <c r="I492" s="38">
        <v>0.1406</v>
      </c>
      <c r="J492" s="38">
        <v>2.0299999999999999E-2</v>
      </c>
      <c r="K492" s="38">
        <v>3.2099999999999997E-2</v>
      </c>
      <c r="L492" s="38">
        <v>1.5900000000000001E-2</v>
      </c>
      <c r="M492" s="38">
        <v>2.5499999999999998E-2</v>
      </c>
      <c r="N492" s="38">
        <v>0.1389</v>
      </c>
      <c r="O492" s="38">
        <v>2.35E-2</v>
      </c>
      <c r="P492" s="38">
        <v>0</v>
      </c>
      <c r="Q492" s="38">
        <v>3.5900000000000001E-2</v>
      </c>
      <c r="R492" s="38">
        <v>1.8100000000000002E-2</v>
      </c>
      <c r="S492" s="38">
        <v>4.1999999999999997E-3</v>
      </c>
      <c r="T492" s="38">
        <v>5.11E-2</v>
      </c>
      <c r="U492" s="38">
        <v>1.7299999999999999E-2</v>
      </c>
      <c r="V492" s="38">
        <v>3.6799999999999999E-2</v>
      </c>
      <c r="W492" s="38">
        <v>4.4299999999999999E-2</v>
      </c>
      <c r="X492" s="38">
        <v>5.9900000000000002E-2</v>
      </c>
      <c r="Y492" s="38">
        <v>2.3999999999999998E-3</v>
      </c>
      <c r="Z492" s="5">
        <v>0</v>
      </c>
      <c r="AA492" s="5">
        <v>5.9999999999999995E-4</v>
      </c>
      <c r="AB492" s="5">
        <v>0</v>
      </c>
      <c r="AC492" s="67"/>
      <c r="AD492" s="55"/>
    </row>
    <row r="493" spans="1:30" s="52" customFormat="1">
      <c r="A493" s="96"/>
      <c r="B493" s="83"/>
      <c r="C493" s="163"/>
      <c r="D493" s="6">
        <f t="shared" ref="D493" si="869">$C492*D492</f>
        <v>28.749270000000003</v>
      </c>
      <c r="E493" s="6">
        <f t="shared" ref="E493" si="870">$C492*E492</f>
        <v>248.98610200000002</v>
      </c>
      <c r="F493" s="6">
        <f t="shared" ref="F493:O493" si="871">$C492*F492</f>
        <v>101.40651600000001</v>
      </c>
      <c r="G493" s="6">
        <f t="shared" si="871"/>
        <v>130.50426200000001</v>
      </c>
      <c r="H493" s="6">
        <f t="shared" si="871"/>
        <v>69.869438000000002</v>
      </c>
      <c r="I493" s="6">
        <f t="shared" si="871"/>
        <v>244.97862800000001</v>
      </c>
      <c r="J493" s="6">
        <f t="shared" si="871"/>
        <v>35.370314</v>
      </c>
      <c r="K493" s="6">
        <f t="shared" si="871"/>
        <v>55.930397999999997</v>
      </c>
      <c r="L493" s="6">
        <f t="shared" si="871"/>
        <v>27.703842000000002</v>
      </c>
      <c r="M493" s="6">
        <f t="shared" si="871"/>
        <v>44.430689999999998</v>
      </c>
      <c r="N493" s="6">
        <f t="shared" si="871"/>
        <v>242.016582</v>
      </c>
      <c r="O493" s="6">
        <f t="shared" si="871"/>
        <v>40.945930000000004</v>
      </c>
      <c r="P493" s="6">
        <f t="shared" ref="P493" si="872">$C492*P492</f>
        <v>0</v>
      </c>
      <c r="Q493" s="6">
        <f t="shared" ref="Q493" si="873">$C492*Q492</f>
        <v>62.551442000000009</v>
      </c>
      <c r="R493" s="6">
        <f t="shared" ref="R493:AB493" si="874">$C492*R492</f>
        <v>31.537078000000005</v>
      </c>
      <c r="S493" s="6">
        <f t="shared" si="874"/>
        <v>7.3179959999999999</v>
      </c>
      <c r="T493" s="6">
        <f t="shared" si="874"/>
        <v>89.035617999999999</v>
      </c>
      <c r="U493" s="6">
        <f t="shared" si="874"/>
        <v>30.143174000000002</v>
      </c>
      <c r="V493" s="6">
        <f t="shared" si="874"/>
        <v>64.119584000000003</v>
      </c>
      <c r="W493" s="6">
        <f t="shared" si="874"/>
        <v>77.18743400000001</v>
      </c>
      <c r="X493" s="6">
        <f t="shared" si="874"/>
        <v>104.36856200000001</v>
      </c>
      <c r="Y493" s="6">
        <f t="shared" si="874"/>
        <v>4.1817120000000001</v>
      </c>
      <c r="Z493" s="6">
        <f t="shared" si="874"/>
        <v>0</v>
      </c>
      <c r="AA493" s="6">
        <f t="shared" si="874"/>
        <v>1.045428</v>
      </c>
      <c r="AB493" s="6">
        <f t="shared" si="874"/>
        <v>0</v>
      </c>
      <c r="AC493" s="67"/>
      <c r="AD493" s="55"/>
    </row>
    <row r="494" spans="1:30" s="52" customFormat="1">
      <c r="A494" s="95" t="s">
        <v>430</v>
      </c>
      <c r="B494" s="74">
        <f>41817/2</f>
        <v>20908.5</v>
      </c>
      <c r="C494" s="163">
        <f t="shared" si="805"/>
        <v>1742.38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>
        <v>0.33679999999999999</v>
      </c>
      <c r="R494" s="5"/>
      <c r="S494" s="5">
        <v>3.6799999999999999E-2</v>
      </c>
      <c r="T494" s="5"/>
      <c r="U494" s="5"/>
      <c r="V494" s="5"/>
      <c r="W494" s="5"/>
      <c r="X494" s="5">
        <v>0.60040000000000004</v>
      </c>
      <c r="Y494" s="5">
        <v>2.5999999999999999E-2</v>
      </c>
      <c r="Z494" s="5"/>
      <c r="AA494" s="5"/>
      <c r="AB494" s="5"/>
      <c r="AC494" s="67"/>
      <c r="AD494" s="55"/>
    </row>
    <row r="495" spans="1:30" s="52" customFormat="1">
      <c r="A495" s="96"/>
      <c r="B495" s="73"/>
      <c r="C495" s="163"/>
      <c r="D495" s="6">
        <f t="shared" ref="D495" si="875">$C494*D494</f>
        <v>0</v>
      </c>
      <c r="E495" s="6">
        <f t="shared" ref="E495" si="876">$C494*E494</f>
        <v>0</v>
      </c>
      <c r="F495" s="6">
        <f t="shared" ref="F495:O495" si="877">$C494*F494</f>
        <v>0</v>
      </c>
      <c r="G495" s="6">
        <f t="shared" si="877"/>
        <v>0</v>
      </c>
      <c r="H495" s="6">
        <f t="shared" si="877"/>
        <v>0</v>
      </c>
      <c r="I495" s="6">
        <f t="shared" si="877"/>
        <v>0</v>
      </c>
      <c r="J495" s="6">
        <f t="shared" si="877"/>
        <v>0</v>
      </c>
      <c r="K495" s="6">
        <f t="shared" si="877"/>
        <v>0</v>
      </c>
      <c r="L495" s="6">
        <f t="shared" si="877"/>
        <v>0</v>
      </c>
      <c r="M495" s="6">
        <f t="shared" si="877"/>
        <v>0</v>
      </c>
      <c r="N495" s="6">
        <f t="shared" si="877"/>
        <v>0</v>
      </c>
      <c r="O495" s="6">
        <f t="shared" si="877"/>
        <v>0</v>
      </c>
      <c r="P495" s="6">
        <f t="shared" ref="P495" si="878">$C494*P494</f>
        <v>0</v>
      </c>
      <c r="Q495" s="6">
        <f t="shared" ref="Q495" si="879">$C494*Q494</f>
        <v>586.83358399999997</v>
      </c>
      <c r="R495" s="6">
        <f t="shared" ref="R495:AB495" si="880">$C494*R494</f>
        <v>0</v>
      </c>
      <c r="S495" s="6">
        <f t="shared" si="880"/>
        <v>64.119584000000003</v>
      </c>
      <c r="T495" s="6">
        <f t="shared" si="880"/>
        <v>0</v>
      </c>
      <c r="U495" s="6">
        <f t="shared" si="880"/>
        <v>0</v>
      </c>
      <c r="V495" s="6">
        <f t="shared" si="880"/>
        <v>0</v>
      </c>
      <c r="W495" s="6">
        <f t="shared" si="880"/>
        <v>0</v>
      </c>
      <c r="X495" s="6">
        <f t="shared" si="880"/>
        <v>1046.1249520000001</v>
      </c>
      <c r="Y495" s="6">
        <f t="shared" si="880"/>
        <v>45.301880000000004</v>
      </c>
      <c r="Z495" s="6">
        <f t="shared" si="880"/>
        <v>0</v>
      </c>
      <c r="AA495" s="6">
        <f t="shared" si="880"/>
        <v>0</v>
      </c>
      <c r="AB495" s="6">
        <f t="shared" si="880"/>
        <v>0</v>
      </c>
      <c r="AC495" s="67"/>
      <c r="AD495" s="55"/>
    </row>
    <row r="496" spans="1:30" s="52" customFormat="1">
      <c r="A496" s="95" t="s">
        <v>102</v>
      </c>
      <c r="B496" s="74">
        <f>1413046/2</f>
        <v>706523</v>
      </c>
      <c r="C496" s="163">
        <f t="shared" si="805"/>
        <v>58876.92</v>
      </c>
      <c r="D496" s="38">
        <v>1.6500000000000001E-2</v>
      </c>
      <c r="E496" s="38">
        <v>0.1429</v>
      </c>
      <c r="F496" s="38">
        <v>5.8200000000000002E-2</v>
      </c>
      <c r="G496" s="38">
        <v>7.4899999999999994E-2</v>
      </c>
      <c r="H496" s="38">
        <v>4.0099999999999997E-2</v>
      </c>
      <c r="I496" s="38">
        <v>0.1406</v>
      </c>
      <c r="J496" s="38">
        <v>2.0299999999999999E-2</v>
      </c>
      <c r="K496" s="38">
        <v>3.2099999999999997E-2</v>
      </c>
      <c r="L496" s="38">
        <v>1.5900000000000001E-2</v>
      </c>
      <c r="M496" s="38">
        <v>2.5499999999999998E-2</v>
      </c>
      <c r="N496" s="38">
        <v>0.1389</v>
      </c>
      <c r="O496" s="38">
        <v>2.35E-2</v>
      </c>
      <c r="P496" s="38">
        <v>0</v>
      </c>
      <c r="Q496" s="38">
        <v>3.5900000000000001E-2</v>
      </c>
      <c r="R496" s="38">
        <v>1.8100000000000002E-2</v>
      </c>
      <c r="S496" s="38">
        <v>4.1999999999999997E-3</v>
      </c>
      <c r="T496" s="38">
        <v>5.11E-2</v>
      </c>
      <c r="U496" s="38">
        <v>1.7299999999999999E-2</v>
      </c>
      <c r="V496" s="38">
        <v>3.6799999999999999E-2</v>
      </c>
      <c r="W496" s="38">
        <v>4.4299999999999999E-2</v>
      </c>
      <c r="X496" s="38">
        <v>5.9900000000000002E-2</v>
      </c>
      <c r="Y496" s="38">
        <v>2.3999999999999998E-3</v>
      </c>
      <c r="Z496" s="5">
        <v>0</v>
      </c>
      <c r="AA496" s="5">
        <v>5.9999999999999995E-4</v>
      </c>
      <c r="AB496" s="5">
        <v>0</v>
      </c>
      <c r="AC496" s="67"/>
      <c r="AD496" s="55"/>
    </row>
    <row r="497" spans="1:30" s="52" customFormat="1">
      <c r="A497" s="96"/>
      <c r="B497" s="83"/>
      <c r="C497" s="163"/>
      <c r="D497" s="6">
        <f t="shared" ref="D497" si="881">$C496*D496</f>
        <v>971.46918000000005</v>
      </c>
      <c r="E497" s="6">
        <f t="shared" ref="E497" si="882">$C496*E496</f>
        <v>8413.5118679999996</v>
      </c>
      <c r="F497" s="6">
        <f t="shared" ref="F497:O497" si="883">$C496*F496</f>
        <v>3426.6367439999999</v>
      </c>
      <c r="G497" s="6">
        <f t="shared" si="883"/>
        <v>4409.881308</v>
      </c>
      <c r="H497" s="6">
        <f t="shared" si="883"/>
        <v>2360.9644919999996</v>
      </c>
      <c r="I497" s="6">
        <f t="shared" si="883"/>
        <v>8278.0949519999995</v>
      </c>
      <c r="J497" s="6">
        <f t="shared" si="883"/>
        <v>1195.201476</v>
      </c>
      <c r="K497" s="6">
        <f t="shared" si="883"/>
        <v>1889.9491319999997</v>
      </c>
      <c r="L497" s="6">
        <f t="shared" si="883"/>
        <v>936.14302800000007</v>
      </c>
      <c r="M497" s="6">
        <f t="shared" si="883"/>
        <v>1501.3614599999999</v>
      </c>
      <c r="N497" s="6">
        <f t="shared" si="883"/>
        <v>8178.0041879999999</v>
      </c>
      <c r="O497" s="6">
        <f t="shared" si="883"/>
        <v>1383.60762</v>
      </c>
      <c r="P497" s="6">
        <f t="shared" ref="P497" si="884">$C496*P496</f>
        <v>0</v>
      </c>
      <c r="Q497" s="6">
        <f t="shared" ref="Q497" si="885">$C496*Q496</f>
        <v>2113.6814279999999</v>
      </c>
      <c r="R497" s="6">
        <f t="shared" ref="R497:AB497" si="886">$C496*R496</f>
        <v>1065.6722520000001</v>
      </c>
      <c r="S497" s="6">
        <f t="shared" si="886"/>
        <v>247.28306399999997</v>
      </c>
      <c r="T497" s="6">
        <f t="shared" si="886"/>
        <v>3008.6106119999999</v>
      </c>
      <c r="U497" s="6">
        <f t="shared" si="886"/>
        <v>1018.5707159999999</v>
      </c>
      <c r="V497" s="6">
        <f t="shared" si="886"/>
        <v>2166.6706559999998</v>
      </c>
      <c r="W497" s="6">
        <f t="shared" si="886"/>
        <v>2608.2475559999998</v>
      </c>
      <c r="X497" s="6">
        <f t="shared" si="886"/>
        <v>3526.7275079999999</v>
      </c>
      <c r="Y497" s="6">
        <f t="shared" si="886"/>
        <v>141.30460799999997</v>
      </c>
      <c r="Z497" s="6">
        <f t="shared" si="886"/>
        <v>0</v>
      </c>
      <c r="AA497" s="6">
        <f t="shared" si="886"/>
        <v>35.326151999999993</v>
      </c>
      <c r="AB497" s="6">
        <f t="shared" si="886"/>
        <v>0</v>
      </c>
      <c r="AC497" s="67"/>
      <c r="AD497" s="55"/>
    </row>
    <row r="498" spans="1:30" s="52" customFormat="1">
      <c r="A498" s="95" t="s">
        <v>431</v>
      </c>
      <c r="B498" s="74">
        <f>1413046/2</f>
        <v>706523</v>
      </c>
      <c r="C498" s="163">
        <f t="shared" si="805"/>
        <v>58876.92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>
        <v>0.95850000000000002</v>
      </c>
      <c r="Y498" s="5">
        <v>4.1500000000000002E-2</v>
      </c>
      <c r="Z498" s="5"/>
      <c r="AA498" s="5"/>
      <c r="AB498" s="5"/>
      <c r="AC498" s="67"/>
      <c r="AD498" s="55"/>
    </row>
    <row r="499" spans="1:30" s="52" customFormat="1">
      <c r="A499" s="96"/>
      <c r="B499" s="73"/>
      <c r="C499" s="163"/>
      <c r="D499" s="6">
        <f t="shared" ref="D499" si="887">$C498*D498</f>
        <v>0</v>
      </c>
      <c r="E499" s="6">
        <f t="shared" ref="E499" si="888">$C498*E498</f>
        <v>0</v>
      </c>
      <c r="F499" s="6">
        <f t="shared" ref="F499:O499" si="889">$C498*F498</f>
        <v>0</v>
      </c>
      <c r="G499" s="6">
        <f t="shared" si="889"/>
        <v>0</v>
      </c>
      <c r="H499" s="6">
        <f t="shared" si="889"/>
        <v>0</v>
      </c>
      <c r="I499" s="6">
        <f t="shared" si="889"/>
        <v>0</v>
      </c>
      <c r="J499" s="6">
        <f t="shared" si="889"/>
        <v>0</v>
      </c>
      <c r="K499" s="6">
        <f t="shared" si="889"/>
        <v>0</v>
      </c>
      <c r="L499" s="6">
        <f t="shared" si="889"/>
        <v>0</v>
      </c>
      <c r="M499" s="6">
        <f t="shared" si="889"/>
        <v>0</v>
      </c>
      <c r="N499" s="6">
        <f t="shared" si="889"/>
        <v>0</v>
      </c>
      <c r="O499" s="6">
        <f t="shared" si="889"/>
        <v>0</v>
      </c>
      <c r="P499" s="6">
        <f t="shared" ref="P499" si="890">$C498*P498</f>
        <v>0</v>
      </c>
      <c r="Q499" s="6">
        <f t="shared" ref="Q499" si="891">$C498*Q498</f>
        <v>0</v>
      </c>
      <c r="R499" s="6">
        <f t="shared" ref="R499:AB499" si="892">$C498*R498</f>
        <v>0</v>
      </c>
      <c r="S499" s="6">
        <f t="shared" si="892"/>
        <v>0</v>
      </c>
      <c r="T499" s="6">
        <f t="shared" si="892"/>
        <v>0</v>
      </c>
      <c r="U499" s="6">
        <f t="shared" si="892"/>
        <v>0</v>
      </c>
      <c r="V499" s="6">
        <f t="shared" si="892"/>
        <v>0</v>
      </c>
      <c r="W499" s="6">
        <f t="shared" si="892"/>
        <v>0</v>
      </c>
      <c r="X499" s="6">
        <f t="shared" si="892"/>
        <v>56433.527820000003</v>
      </c>
      <c r="Y499" s="6">
        <f t="shared" si="892"/>
        <v>2443.3921800000003</v>
      </c>
      <c r="Z499" s="6">
        <f t="shared" si="892"/>
        <v>0</v>
      </c>
      <c r="AA499" s="6">
        <f t="shared" si="892"/>
        <v>0</v>
      </c>
      <c r="AB499" s="6">
        <f t="shared" si="892"/>
        <v>0</v>
      </c>
      <c r="AC499" s="67"/>
      <c r="AD499" s="55"/>
    </row>
    <row r="500" spans="1:30" s="52" customFormat="1">
      <c r="A500" s="95" t="s">
        <v>103</v>
      </c>
      <c r="B500" s="74">
        <f>6677702/2</f>
        <v>3338851</v>
      </c>
      <c r="C500" s="163">
        <f t="shared" si="805"/>
        <v>278237.58</v>
      </c>
      <c r="D500" s="38">
        <v>1.6500000000000001E-2</v>
      </c>
      <c r="E500" s="38">
        <v>0.1429</v>
      </c>
      <c r="F500" s="38">
        <v>5.8200000000000002E-2</v>
      </c>
      <c r="G500" s="38">
        <v>7.4899999999999994E-2</v>
      </c>
      <c r="H500" s="38">
        <v>4.0099999999999997E-2</v>
      </c>
      <c r="I500" s="38">
        <v>0.1406</v>
      </c>
      <c r="J500" s="38">
        <v>2.0299999999999999E-2</v>
      </c>
      <c r="K500" s="38">
        <v>3.2099999999999997E-2</v>
      </c>
      <c r="L500" s="38">
        <v>1.5900000000000001E-2</v>
      </c>
      <c r="M500" s="38">
        <v>2.5499999999999998E-2</v>
      </c>
      <c r="N500" s="38">
        <v>0.1389</v>
      </c>
      <c r="O500" s="38">
        <v>2.35E-2</v>
      </c>
      <c r="P500" s="38">
        <v>0</v>
      </c>
      <c r="Q500" s="38">
        <v>3.5900000000000001E-2</v>
      </c>
      <c r="R500" s="38">
        <v>1.8100000000000002E-2</v>
      </c>
      <c r="S500" s="38">
        <v>4.1999999999999997E-3</v>
      </c>
      <c r="T500" s="38">
        <v>5.11E-2</v>
      </c>
      <c r="U500" s="38">
        <v>1.7299999999999999E-2</v>
      </c>
      <c r="V500" s="38">
        <v>3.6799999999999999E-2</v>
      </c>
      <c r="W500" s="38">
        <v>4.4299999999999999E-2</v>
      </c>
      <c r="X500" s="38">
        <v>5.9900000000000002E-2</v>
      </c>
      <c r="Y500" s="38">
        <v>2.3999999999999998E-3</v>
      </c>
      <c r="Z500" s="5">
        <v>0</v>
      </c>
      <c r="AA500" s="5">
        <v>5.9999999999999995E-4</v>
      </c>
      <c r="AB500" s="5">
        <v>0</v>
      </c>
      <c r="AC500" s="67"/>
      <c r="AD500" s="55"/>
    </row>
    <row r="501" spans="1:30" s="52" customFormat="1">
      <c r="A501" s="96"/>
      <c r="B501" s="83"/>
      <c r="C501" s="163"/>
      <c r="D501" s="6">
        <f t="shared" ref="D501" si="893">$C500*D500</f>
        <v>4590.9200700000001</v>
      </c>
      <c r="E501" s="6">
        <f t="shared" ref="E501" si="894">$C500*E500</f>
        <v>39760.150182000005</v>
      </c>
      <c r="F501" s="6">
        <f t="shared" ref="F501:O501" si="895">$C500*F500</f>
        <v>16193.427156000002</v>
      </c>
      <c r="G501" s="6">
        <f t="shared" si="895"/>
        <v>20839.994741999999</v>
      </c>
      <c r="H501" s="6">
        <f t="shared" si="895"/>
        <v>11157.326958</v>
      </c>
      <c r="I501" s="6">
        <f t="shared" si="895"/>
        <v>39120.203748</v>
      </c>
      <c r="J501" s="6">
        <f t="shared" si="895"/>
        <v>5648.222874</v>
      </c>
      <c r="K501" s="6">
        <f t="shared" si="895"/>
        <v>8931.4263179999998</v>
      </c>
      <c r="L501" s="6">
        <f t="shared" si="895"/>
        <v>4423.9775220000001</v>
      </c>
      <c r="M501" s="6">
        <f t="shared" si="895"/>
        <v>7095.0582899999999</v>
      </c>
      <c r="N501" s="6">
        <f t="shared" si="895"/>
        <v>38647.199862000001</v>
      </c>
      <c r="O501" s="6">
        <f t="shared" si="895"/>
        <v>6538.58313</v>
      </c>
      <c r="P501" s="6">
        <f t="shared" ref="P501" si="896">$C500*P500</f>
        <v>0</v>
      </c>
      <c r="Q501" s="6">
        <f t="shared" ref="Q501" si="897">$C500*Q500</f>
        <v>9988.7291220000006</v>
      </c>
      <c r="R501" s="6">
        <f t="shared" ref="R501:AB501" si="898">$C500*R500</f>
        <v>5036.100198000001</v>
      </c>
      <c r="S501" s="6">
        <f t="shared" si="898"/>
        <v>1168.5978359999999</v>
      </c>
      <c r="T501" s="6">
        <f t="shared" si="898"/>
        <v>14217.940338</v>
      </c>
      <c r="U501" s="6">
        <f t="shared" si="898"/>
        <v>4813.5101340000001</v>
      </c>
      <c r="V501" s="6">
        <f t="shared" si="898"/>
        <v>10239.142944000001</v>
      </c>
      <c r="W501" s="6">
        <f t="shared" si="898"/>
        <v>12325.924794</v>
      </c>
      <c r="X501" s="6">
        <f t="shared" si="898"/>
        <v>16666.431042</v>
      </c>
      <c r="Y501" s="6">
        <f t="shared" si="898"/>
        <v>667.77019199999995</v>
      </c>
      <c r="Z501" s="6">
        <f t="shared" si="898"/>
        <v>0</v>
      </c>
      <c r="AA501" s="6">
        <f t="shared" si="898"/>
        <v>166.94254799999999</v>
      </c>
      <c r="AB501" s="6">
        <f t="shared" si="898"/>
        <v>0</v>
      </c>
      <c r="AC501" s="67"/>
      <c r="AD501" s="55"/>
    </row>
    <row r="502" spans="1:30" s="52" customFormat="1">
      <c r="A502" s="95" t="s">
        <v>432</v>
      </c>
      <c r="B502" s="74">
        <f>6677702/2</f>
        <v>3338851</v>
      </c>
      <c r="C502" s="163">
        <f t="shared" si="805"/>
        <v>278237.58</v>
      </c>
      <c r="D502" s="5">
        <v>6.7000000000000004E-2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>
        <v>0.3029</v>
      </c>
      <c r="R502" s="5"/>
      <c r="S502" s="5">
        <v>4.9799999999999997E-2</v>
      </c>
      <c r="T502" s="5">
        <v>0</v>
      </c>
      <c r="U502" s="5"/>
      <c r="V502" s="5"/>
      <c r="W502" s="5"/>
      <c r="X502" s="5">
        <v>0.55620000000000003</v>
      </c>
      <c r="Y502" s="5">
        <v>2.41E-2</v>
      </c>
      <c r="Z502" s="5"/>
      <c r="AA502" s="5"/>
      <c r="AB502" s="5"/>
      <c r="AC502" s="67"/>
      <c r="AD502" s="55"/>
    </row>
    <row r="503" spans="1:30" s="52" customFormat="1">
      <c r="A503" s="96"/>
      <c r="B503" s="73"/>
      <c r="C503" s="163"/>
      <c r="D503" s="6">
        <f t="shared" ref="D503" si="899">$C502*D502</f>
        <v>18641.917860000001</v>
      </c>
      <c r="E503" s="6">
        <f t="shared" ref="E503" si="900">$C502*E502</f>
        <v>0</v>
      </c>
      <c r="F503" s="6">
        <f t="shared" ref="F503:O503" si="901">$C502*F502</f>
        <v>0</v>
      </c>
      <c r="G503" s="6">
        <f t="shared" si="901"/>
        <v>0</v>
      </c>
      <c r="H503" s="6">
        <f t="shared" si="901"/>
        <v>0</v>
      </c>
      <c r="I503" s="6">
        <f t="shared" si="901"/>
        <v>0</v>
      </c>
      <c r="J503" s="6">
        <f t="shared" si="901"/>
        <v>0</v>
      </c>
      <c r="K503" s="6">
        <f t="shared" si="901"/>
        <v>0</v>
      </c>
      <c r="L503" s="6">
        <f t="shared" si="901"/>
        <v>0</v>
      </c>
      <c r="M503" s="6">
        <f t="shared" si="901"/>
        <v>0</v>
      </c>
      <c r="N503" s="6">
        <f t="shared" si="901"/>
        <v>0</v>
      </c>
      <c r="O503" s="6">
        <f t="shared" si="901"/>
        <v>0</v>
      </c>
      <c r="P503" s="6">
        <f t="shared" ref="P503" si="902">$C502*P502</f>
        <v>0</v>
      </c>
      <c r="Q503" s="6">
        <f t="shared" ref="Q503" si="903">$C502*Q502</f>
        <v>84278.162982000009</v>
      </c>
      <c r="R503" s="6">
        <f t="shared" ref="R503:AB503" si="904">$C502*R502</f>
        <v>0</v>
      </c>
      <c r="S503" s="6">
        <f t="shared" si="904"/>
        <v>13856.231484</v>
      </c>
      <c r="T503" s="6">
        <f t="shared" si="904"/>
        <v>0</v>
      </c>
      <c r="U503" s="6">
        <f t="shared" si="904"/>
        <v>0</v>
      </c>
      <c r="V503" s="6">
        <f t="shared" si="904"/>
        <v>0</v>
      </c>
      <c r="W503" s="6">
        <f t="shared" si="904"/>
        <v>0</v>
      </c>
      <c r="X503" s="6">
        <f t="shared" si="904"/>
        <v>154755.74199600003</v>
      </c>
      <c r="Y503" s="6">
        <f t="shared" si="904"/>
        <v>6705.525678</v>
      </c>
      <c r="Z503" s="6">
        <f t="shared" si="904"/>
        <v>0</v>
      </c>
      <c r="AA503" s="6">
        <f t="shared" si="904"/>
        <v>0</v>
      </c>
      <c r="AB503" s="6">
        <f t="shared" si="904"/>
        <v>0</v>
      </c>
      <c r="AC503" s="67"/>
      <c r="AD503" s="55"/>
    </row>
    <row r="504" spans="1:30" s="52" customFormat="1">
      <c r="A504" s="95" t="s">
        <v>104</v>
      </c>
      <c r="B504" s="205">
        <v>1251447</v>
      </c>
      <c r="C504" s="163">
        <f t="shared" si="805"/>
        <v>104287.25</v>
      </c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>
        <v>0.94410000000000005</v>
      </c>
      <c r="Y504" s="40">
        <v>3.5299999999999998E-2</v>
      </c>
      <c r="Z504" s="40">
        <v>2.06E-2</v>
      </c>
      <c r="AA504" s="40">
        <v>0</v>
      </c>
      <c r="AB504" s="40">
        <v>0</v>
      </c>
      <c r="AC504" s="67"/>
      <c r="AD504" s="55"/>
    </row>
    <row r="505" spans="1:30" s="52" customFormat="1">
      <c r="A505" s="96"/>
      <c r="B505" s="73"/>
      <c r="C505" s="163"/>
      <c r="D505" s="39">
        <f t="shared" ref="D505" si="905">$C504*D504</f>
        <v>0</v>
      </c>
      <c r="E505" s="39">
        <f t="shared" ref="E505" si="906">$C504*E504</f>
        <v>0</v>
      </c>
      <c r="F505" s="39">
        <f t="shared" ref="F505:AB505" si="907">$C504*F504</f>
        <v>0</v>
      </c>
      <c r="G505" s="39">
        <f t="shared" si="907"/>
        <v>0</v>
      </c>
      <c r="H505" s="39">
        <f t="shared" si="907"/>
        <v>0</v>
      </c>
      <c r="I505" s="39">
        <f t="shared" si="907"/>
        <v>0</v>
      </c>
      <c r="J505" s="39">
        <f t="shared" si="907"/>
        <v>0</v>
      </c>
      <c r="K505" s="39">
        <f t="shared" si="907"/>
        <v>0</v>
      </c>
      <c r="L505" s="39">
        <f t="shared" si="907"/>
        <v>0</v>
      </c>
      <c r="M505" s="39">
        <f t="shared" si="907"/>
        <v>0</v>
      </c>
      <c r="N505" s="39">
        <f t="shared" si="907"/>
        <v>0</v>
      </c>
      <c r="O505" s="39">
        <f t="shared" si="907"/>
        <v>0</v>
      </c>
      <c r="P505" s="39">
        <f t="shared" si="907"/>
        <v>0</v>
      </c>
      <c r="Q505" s="39">
        <f t="shared" si="907"/>
        <v>0</v>
      </c>
      <c r="R505" s="39">
        <f t="shared" si="907"/>
        <v>0</v>
      </c>
      <c r="S505" s="39">
        <f t="shared" si="907"/>
        <v>0</v>
      </c>
      <c r="T505" s="39">
        <f t="shared" si="907"/>
        <v>0</v>
      </c>
      <c r="U505" s="39">
        <f t="shared" si="907"/>
        <v>0</v>
      </c>
      <c r="V505" s="39">
        <f t="shared" si="907"/>
        <v>0</v>
      </c>
      <c r="W505" s="39">
        <f t="shared" si="907"/>
        <v>0</v>
      </c>
      <c r="X505" s="39">
        <f t="shared" si="907"/>
        <v>98457.59272500001</v>
      </c>
      <c r="Y505" s="39">
        <f t="shared" si="907"/>
        <v>3681.3399249999998</v>
      </c>
      <c r="Z505" s="39">
        <f t="shared" si="907"/>
        <v>2148.3173499999998</v>
      </c>
      <c r="AA505" s="39">
        <f t="shared" si="907"/>
        <v>0</v>
      </c>
      <c r="AB505" s="39">
        <f t="shared" si="907"/>
        <v>0</v>
      </c>
      <c r="AC505" s="67"/>
      <c r="AD505" s="55"/>
    </row>
    <row r="506" spans="1:30" s="52" customFormat="1">
      <c r="A506" s="95" t="s">
        <v>630</v>
      </c>
      <c r="B506" s="205">
        <v>1617439</v>
      </c>
      <c r="C506" s="163">
        <f t="shared" si="805"/>
        <v>134786.57999999999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>
        <v>0.36349999999999999</v>
      </c>
      <c r="R506" s="5"/>
      <c r="S506" s="5">
        <v>0.188</v>
      </c>
      <c r="T506" s="5"/>
      <c r="U506" s="5"/>
      <c r="V506" s="5"/>
      <c r="W506" s="5"/>
      <c r="X506" s="5">
        <v>0.43240000000000001</v>
      </c>
      <c r="Y506" s="5">
        <v>1.61E-2</v>
      </c>
      <c r="Z506" s="5"/>
      <c r="AA506" s="5"/>
      <c r="AB506" s="5"/>
      <c r="AC506" s="67"/>
      <c r="AD506" s="55"/>
    </row>
    <row r="507" spans="1:30" s="52" customFormat="1">
      <c r="A507" s="96"/>
      <c r="B507" s="73"/>
      <c r="C507" s="163"/>
      <c r="D507" s="6">
        <f t="shared" ref="D507" si="908">$C506*D506</f>
        <v>0</v>
      </c>
      <c r="E507" s="6">
        <f t="shared" ref="E507" si="909">$C506*E506</f>
        <v>0</v>
      </c>
      <c r="F507" s="6">
        <f t="shared" ref="F507:AB507" si="910">$C506*F506</f>
        <v>0</v>
      </c>
      <c r="G507" s="6">
        <f t="shared" si="910"/>
        <v>0</v>
      </c>
      <c r="H507" s="6">
        <f t="shared" si="910"/>
        <v>0</v>
      </c>
      <c r="I507" s="6">
        <f t="shared" si="910"/>
        <v>0</v>
      </c>
      <c r="J507" s="6">
        <f t="shared" si="910"/>
        <v>0</v>
      </c>
      <c r="K507" s="6">
        <f t="shared" si="910"/>
        <v>0</v>
      </c>
      <c r="L507" s="6">
        <f t="shared" si="910"/>
        <v>0</v>
      </c>
      <c r="M507" s="6">
        <f t="shared" si="910"/>
        <v>0</v>
      </c>
      <c r="N507" s="6">
        <f t="shared" si="910"/>
        <v>0</v>
      </c>
      <c r="O507" s="6">
        <f t="shared" si="910"/>
        <v>0</v>
      </c>
      <c r="P507" s="6">
        <f t="shared" si="910"/>
        <v>0</v>
      </c>
      <c r="Q507" s="6">
        <f t="shared" si="910"/>
        <v>48994.921829999992</v>
      </c>
      <c r="R507" s="6">
        <f t="shared" si="910"/>
        <v>0</v>
      </c>
      <c r="S507" s="6">
        <f t="shared" si="910"/>
        <v>25339.877039999999</v>
      </c>
      <c r="T507" s="6">
        <f t="shared" si="910"/>
        <v>0</v>
      </c>
      <c r="U507" s="6">
        <f t="shared" si="910"/>
        <v>0</v>
      </c>
      <c r="V507" s="6">
        <f t="shared" si="910"/>
        <v>0</v>
      </c>
      <c r="W507" s="6">
        <f t="shared" si="910"/>
        <v>0</v>
      </c>
      <c r="X507" s="6">
        <f t="shared" si="910"/>
        <v>58281.717191999996</v>
      </c>
      <c r="Y507" s="6">
        <f t="shared" si="910"/>
        <v>2170.0639379999998</v>
      </c>
      <c r="Z507" s="6">
        <f t="shared" si="910"/>
        <v>0</v>
      </c>
      <c r="AA507" s="6">
        <f t="shared" si="910"/>
        <v>0</v>
      </c>
      <c r="AB507" s="6">
        <f t="shared" si="910"/>
        <v>0</v>
      </c>
      <c r="AC507" s="67"/>
      <c r="AD507" s="55"/>
    </row>
    <row r="508" spans="1:30" s="52" customFormat="1">
      <c r="A508" s="95" t="s">
        <v>105</v>
      </c>
      <c r="B508" s="205">
        <v>558550</v>
      </c>
      <c r="C508" s="163">
        <f t="shared" si="805"/>
        <v>46545.83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>
        <v>0.39410000000000001</v>
      </c>
      <c r="R508" s="5"/>
      <c r="S508" s="5">
        <v>0.20380000000000001</v>
      </c>
      <c r="T508" s="5"/>
      <c r="U508" s="5"/>
      <c r="V508" s="5"/>
      <c r="W508" s="5"/>
      <c r="X508" s="5">
        <v>0.3876</v>
      </c>
      <c r="Y508" s="5">
        <v>1.4500000000000001E-2</v>
      </c>
      <c r="Z508" s="5"/>
      <c r="AA508" s="5"/>
      <c r="AB508" s="5"/>
      <c r="AC508" s="67"/>
      <c r="AD508" s="55"/>
    </row>
    <row r="509" spans="1:30" s="52" customFormat="1">
      <c r="A509" s="96"/>
      <c r="B509" s="73"/>
      <c r="C509" s="163"/>
      <c r="D509" s="6">
        <f t="shared" ref="D509" si="911">$C508*D508</f>
        <v>0</v>
      </c>
      <c r="E509" s="6">
        <f t="shared" ref="E509" si="912">$C508*E508</f>
        <v>0</v>
      </c>
      <c r="F509" s="6">
        <f t="shared" ref="F509:AB509" si="913">$C508*F508</f>
        <v>0</v>
      </c>
      <c r="G509" s="6">
        <f t="shared" si="913"/>
        <v>0</v>
      </c>
      <c r="H509" s="6">
        <f t="shared" si="913"/>
        <v>0</v>
      </c>
      <c r="I509" s="6">
        <f t="shared" si="913"/>
        <v>0</v>
      </c>
      <c r="J509" s="6">
        <f t="shared" si="913"/>
        <v>0</v>
      </c>
      <c r="K509" s="6">
        <f t="shared" si="913"/>
        <v>0</v>
      </c>
      <c r="L509" s="6">
        <f t="shared" si="913"/>
        <v>0</v>
      </c>
      <c r="M509" s="6">
        <f t="shared" si="913"/>
        <v>0</v>
      </c>
      <c r="N509" s="6">
        <f t="shared" si="913"/>
        <v>0</v>
      </c>
      <c r="O509" s="6">
        <f t="shared" si="913"/>
        <v>0</v>
      </c>
      <c r="P509" s="6">
        <f t="shared" si="913"/>
        <v>0</v>
      </c>
      <c r="Q509" s="6">
        <f t="shared" si="913"/>
        <v>18343.711603</v>
      </c>
      <c r="R509" s="6">
        <f t="shared" si="913"/>
        <v>0</v>
      </c>
      <c r="S509" s="6">
        <f t="shared" si="913"/>
        <v>9486.0401540000003</v>
      </c>
      <c r="T509" s="6">
        <f t="shared" si="913"/>
        <v>0</v>
      </c>
      <c r="U509" s="6">
        <f t="shared" si="913"/>
        <v>0</v>
      </c>
      <c r="V509" s="6">
        <f t="shared" si="913"/>
        <v>0</v>
      </c>
      <c r="W509" s="6">
        <f t="shared" si="913"/>
        <v>0</v>
      </c>
      <c r="X509" s="6">
        <f t="shared" si="913"/>
        <v>18041.163708</v>
      </c>
      <c r="Y509" s="6">
        <f t="shared" si="913"/>
        <v>674.91453500000011</v>
      </c>
      <c r="Z509" s="6">
        <f t="shared" si="913"/>
        <v>0</v>
      </c>
      <c r="AA509" s="6">
        <f t="shared" si="913"/>
        <v>0</v>
      </c>
      <c r="AB509" s="6">
        <f t="shared" si="913"/>
        <v>0</v>
      </c>
      <c r="AC509" s="67"/>
      <c r="AD509" s="55"/>
    </row>
    <row r="510" spans="1:30" s="52" customFormat="1">
      <c r="A510" s="95" t="s">
        <v>106</v>
      </c>
      <c r="B510" s="205">
        <v>4045990</v>
      </c>
      <c r="C510" s="163">
        <f t="shared" si="805"/>
        <v>337165.83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>
        <v>0.2349</v>
      </c>
      <c r="R510" s="5"/>
      <c r="S510" s="5">
        <v>1.61E-2</v>
      </c>
      <c r="T510" s="5"/>
      <c r="U510" s="5">
        <v>5.3699999999999998E-2</v>
      </c>
      <c r="V510" s="5"/>
      <c r="W510" s="5"/>
      <c r="X510" s="5">
        <v>0.67030000000000001</v>
      </c>
      <c r="Y510" s="5">
        <v>2.5000000000000001E-2</v>
      </c>
      <c r="Z510" s="5"/>
      <c r="AA510" s="5"/>
      <c r="AB510" s="5"/>
      <c r="AC510" s="67"/>
      <c r="AD510" s="55"/>
    </row>
    <row r="511" spans="1:30" s="52" customFormat="1">
      <c r="A511" s="96"/>
      <c r="B511" s="73"/>
      <c r="C511" s="163"/>
      <c r="D511" s="6">
        <f t="shared" ref="D511" si="914">$C510*D510</f>
        <v>0</v>
      </c>
      <c r="E511" s="6">
        <f t="shared" ref="E511" si="915">$C510*E510</f>
        <v>0</v>
      </c>
      <c r="F511" s="6">
        <f t="shared" ref="F511:AB511" si="916">$C510*F510</f>
        <v>0</v>
      </c>
      <c r="G511" s="6">
        <f t="shared" si="916"/>
        <v>0</v>
      </c>
      <c r="H511" s="6">
        <f t="shared" si="916"/>
        <v>0</v>
      </c>
      <c r="I511" s="6">
        <f t="shared" si="916"/>
        <v>0</v>
      </c>
      <c r="J511" s="6">
        <f t="shared" si="916"/>
        <v>0</v>
      </c>
      <c r="K511" s="6">
        <f t="shared" si="916"/>
        <v>0</v>
      </c>
      <c r="L511" s="6">
        <f t="shared" si="916"/>
        <v>0</v>
      </c>
      <c r="M511" s="6">
        <f t="shared" si="916"/>
        <v>0</v>
      </c>
      <c r="N511" s="6">
        <f t="shared" si="916"/>
        <v>0</v>
      </c>
      <c r="O511" s="6">
        <f t="shared" si="916"/>
        <v>0</v>
      </c>
      <c r="P511" s="6">
        <f t="shared" si="916"/>
        <v>0</v>
      </c>
      <c r="Q511" s="6">
        <f t="shared" si="916"/>
        <v>79200.253467000002</v>
      </c>
      <c r="R511" s="6">
        <f t="shared" si="916"/>
        <v>0</v>
      </c>
      <c r="S511" s="6">
        <f t="shared" si="916"/>
        <v>5428.3698629999999</v>
      </c>
      <c r="T511" s="6">
        <f t="shared" si="916"/>
        <v>0</v>
      </c>
      <c r="U511" s="6">
        <f t="shared" si="916"/>
        <v>18105.805070999999</v>
      </c>
      <c r="V511" s="6">
        <f t="shared" si="916"/>
        <v>0</v>
      </c>
      <c r="W511" s="6">
        <f t="shared" si="916"/>
        <v>0</v>
      </c>
      <c r="X511" s="6">
        <f t="shared" si="916"/>
        <v>226002.25584900001</v>
      </c>
      <c r="Y511" s="6">
        <f t="shared" si="916"/>
        <v>8429.1457500000015</v>
      </c>
      <c r="Z511" s="6">
        <f t="shared" si="916"/>
        <v>0</v>
      </c>
      <c r="AA511" s="6">
        <f t="shared" si="916"/>
        <v>0</v>
      </c>
      <c r="AB511" s="6">
        <f t="shared" si="916"/>
        <v>0</v>
      </c>
      <c r="AC511" s="67"/>
      <c r="AD511" s="55"/>
    </row>
    <row r="512" spans="1:30" s="52" customFormat="1">
      <c r="A512" s="95" t="s">
        <v>107</v>
      </c>
      <c r="B512" s="206">
        <v>32169691</v>
      </c>
      <c r="C512" s="163">
        <f t="shared" si="805"/>
        <v>2680807.58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0.96179999999999999</v>
      </c>
      <c r="Y512" s="5">
        <v>3.8199999999999998E-2</v>
      </c>
      <c r="Z512" s="5"/>
      <c r="AA512" s="5"/>
      <c r="AB512" s="5"/>
      <c r="AC512" s="67"/>
      <c r="AD512" s="55"/>
    </row>
    <row r="513" spans="1:30" s="52" customFormat="1">
      <c r="A513" s="96"/>
      <c r="B513" s="73"/>
      <c r="C513" s="163"/>
      <c r="D513" s="6">
        <f t="shared" ref="D513" si="917">$C512*D512</f>
        <v>0</v>
      </c>
      <c r="E513" s="6">
        <f t="shared" ref="E513" si="918">$C512*E512</f>
        <v>0</v>
      </c>
      <c r="F513" s="6">
        <f t="shared" ref="F513:AB513" si="919">$C512*F512</f>
        <v>0</v>
      </c>
      <c r="G513" s="6">
        <f t="shared" si="919"/>
        <v>0</v>
      </c>
      <c r="H513" s="6">
        <f t="shared" si="919"/>
        <v>0</v>
      </c>
      <c r="I513" s="6">
        <f t="shared" si="919"/>
        <v>0</v>
      </c>
      <c r="J513" s="6">
        <f t="shared" si="919"/>
        <v>0</v>
      </c>
      <c r="K513" s="6">
        <f t="shared" si="919"/>
        <v>0</v>
      </c>
      <c r="L513" s="6">
        <f t="shared" si="919"/>
        <v>0</v>
      </c>
      <c r="M513" s="6">
        <f t="shared" si="919"/>
        <v>0</v>
      </c>
      <c r="N513" s="6">
        <f t="shared" si="919"/>
        <v>0</v>
      </c>
      <c r="O513" s="6">
        <f t="shared" si="919"/>
        <v>0</v>
      </c>
      <c r="P513" s="6">
        <f t="shared" si="919"/>
        <v>0</v>
      </c>
      <c r="Q513" s="6">
        <f t="shared" si="919"/>
        <v>0</v>
      </c>
      <c r="R513" s="6">
        <f t="shared" si="919"/>
        <v>0</v>
      </c>
      <c r="S513" s="6">
        <f t="shared" si="919"/>
        <v>0</v>
      </c>
      <c r="T513" s="6">
        <f t="shared" si="919"/>
        <v>0</v>
      </c>
      <c r="U513" s="6">
        <f t="shared" si="919"/>
        <v>0</v>
      </c>
      <c r="V513" s="6">
        <f t="shared" si="919"/>
        <v>0</v>
      </c>
      <c r="W513" s="6">
        <f t="shared" si="919"/>
        <v>0</v>
      </c>
      <c r="X513" s="6">
        <f t="shared" si="919"/>
        <v>2578400.7304440001</v>
      </c>
      <c r="Y513" s="6">
        <f t="shared" si="919"/>
        <v>102406.849556</v>
      </c>
      <c r="Z513" s="6">
        <f t="shared" si="919"/>
        <v>0</v>
      </c>
      <c r="AA513" s="6">
        <f t="shared" si="919"/>
        <v>0</v>
      </c>
      <c r="AB513" s="6">
        <f t="shared" si="919"/>
        <v>0</v>
      </c>
      <c r="AC513" s="67"/>
      <c r="AD513" s="55"/>
    </row>
    <row r="514" spans="1:30" s="52" customFormat="1">
      <c r="A514" s="95" t="s">
        <v>108</v>
      </c>
      <c r="B514" s="206">
        <v>32985311</v>
      </c>
      <c r="C514" s="163">
        <f t="shared" si="805"/>
        <v>2748775.92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>
        <v>0.96179999999999999</v>
      </c>
      <c r="Y514" s="5">
        <v>3.8199999999999998E-2</v>
      </c>
      <c r="Z514" s="5"/>
      <c r="AA514" s="5"/>
      <c r="AB514" s="5"/>
      <c r="AC514" s="67"/>
      <c r="AD514" s="55"/>
    </row>
    <row r="515" spans="1:30" s="52" customFormat="1">
      <c r="A515" s="96"/>
      <c r="B515" s="73"/>
      <c r="C515" s="163"/>
      <c r="D515" s="6">
        <f t="shared" ref="D515" si="920">$C514*D514</f>
        <v>0</v>
      </c>
      <c r="E515" s="6">
        <f t="shared" ref="E515" si="921">$C514*E514</f>
        <v>0</v>
      </c>
      <c r="F515" s="6">
        <f t="shared" ref="F515:AB515" si="922">$C514*F514</f>
        <v>0</v>
      </c>
      <c r="G515" s="6">
        <f t="shared" si="922"/>
        <v>0</v>
      </c>
      <c r="H515" s="6">
        <f t="shared" si="922"/>
        <v>0</v>
      </c>
      <c r="I515" s="6">
        <f t="shared" si="922"/>
        <v>0</v>
      </c>
      <c r="J515" s="6">
        <f t="shared" si="922"/>
        <v>0</v>
      </c>
      <c r="K515" s="6">
        <f t="shared" si="922"/>
        <v>0</v>
      </c>
      <c r="L515" s="6">
        <f t="shared" si="922"/>
        <v>0</v>
      </c>
      <c r="M515" s="6">
        <f t="shared" si="922"/>
        <v>0</v>
      </c>
      <c r="N515" s="6">
        <f t="shared" si="922"/>
        <v>0</v>
      </c>
      <c r="O515" s="6">
        <f t="shared" si="922"/>
        <v>0</v>
      </c>
      <c r="P515" s="6">
        <f t="shared" si="922"/>
        <v>0</v>
      </c>
      <c r="Q515" s="6">
        <f t="shared" si="922"/>
        <v>0</v>
      </c>
      <c r="R515" s="6">
        <f t="shared" si="922"/>
        <v>0</v>
      </c>
      <c r="S515" s="6">
        <f t="shared" si="922"/>
        <v>0</v>
      </c>
      <c r="T515" s="6">
        <f t="shared" si="922"/>
        <v>0</v>
      </c>
      <c r="U515" s="6">
        <f t="shared" si="922"/>
        <v>0</v>
      </c>
      <c r="V515" s="6">
        <f t="shared" si="922"/>
        <v>0</v>
      </c>
      <c r="W515" s="6">
        <f t="shared" si="922"/>
        <v>0</v>
      </c>
      <c r="X515" s="6">
        <f t="shared" si="922"/>
        <v>2643772.679856</v>
      </c>
      <c r="Y515" s="6">
        <f t="shared" si="922"/>
        <v>105003.240144</v>
      </c>
      <c r="Z515" s="6">
        <f t="shared" si="922"/>
        <v>0</v>
      </c>
      <c r="AA515" s="6">
        <f t="shared" si="922"/>
        <v>0</v>
      </c>
      <c r="AB515" s="6">
        <f t="shared" si="922"/>
        <v>0</v>
      </c>
      <c r="AC515" s="67"/>
      <c r="AD515" s="55"/>
    </row>
    <row r="516" spans="1:30" s="52" customFormat="1">
      <c r="A516" s="95" t="s">
        <v>109</v>
      </c>
      <c r="B516" s="205">
        <v>1935197</v>
      </c>
      <c r="C516" s="163">
        <f t="shared" si="805"/>
        <v>161266.42000000001</v>
      </c>
      <c r="D516" s="146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>
        <v>1.4E-3</v>
      </c>
      <c r="Q516" s="147"/>
      <c r="R516" s="147"/>
      <c r="S516" s="147"/>
      <c r="T516" s="147"/>
      <c r="U516" s="147"/>
      <c r="V516" s="147"/>
      <c r="W516" s="147"/>
      <c r="X516" s="40">
        <v>0.95830000000000004</v>
      </c>
      <c r="Y516" s="40">
        <v>3.8100000000000002E-2</v>
      </c>
      <c r="Z516" s="147">
        <v>2.2000000000000001E-3</v>
      </c>
      <c r="AA516" s="147">
        <v>0</v>
      </c>
      <c r="AB516" s="147">
        <v>0</v>
      </c>
      <c r="AC516" s="67"/>
      <c r="AD516" s="55"/>
    </row>
    <row r="517" spans="1:30" s="52" customFormat="1">
      <c r="A517" s="96"/>
      <c r="B517" s="73"/>
      <c r="C517" s="163"/>
      <c r="D517" s="39">
        <f t="shared" ref="D517" si="923">$C516*D516</f>
        <v>0</v>
      </c>
      <c r="E517" s="39">
        <f t="shared" ref="E517" si="924">$C516*E516</f>
        <v>0</v>
      </c>
      <c r="F517" s="39">
        <f t="shared" ref="F517:AB517" si="925">$C516*F516</f>
        <v>0</v>
      </c>
      <c r="G517" s="39">
        <f t="shared" si="925"/>
        <v>0</v>
      </c>
      <c r="H517" s="39">
        <f t="shared" si="925"/>
        <v>0</v>
      </c>
      <c r="I517" s="39">
        <f t="shared" si="925"/>
        <v>0</v>
      </c>
      <c r="J517" s="39">
        <f t="shared" si="925"/>
        <v>0</v>
      </c>
      <c r="K517" s="39">
        <f t="shared" si="925"/>
        <v>0</v>
      </c>
      <c r="L517" s="39">
        <f t="shared" si="925"/>
        <v>0</v>
      </c>
      <c r="M517" s="39">
        <f t="shared" si="925"/>
        <v>0</v>
      </c>
      <c r="N517" s="39">
        <f t="shared" si="925"/>
        <v>0</v>
      </c>
      <c r="O517" s="39">
        <f t="shared" si="925"/>
        <v>0</v>
      </c>
      <c r="P517" s="39">
        <f t="shared" si="925"/>
        <v>225.77298800000003</v>
      </c>
      <c r="Q517" s="39">
        <f t="shared" si="925"/>
        <v>0</v>
      </c>
      <c r="R517" s="39">
        <f t="shared" si="925"/>
        <v>0</v>
      </c>
      <c r="S517" s="39">
        <f t="shared" si="925"/>
        <v>0</v>
      </c>
      <c r="T517" s="39">
        <f t="shared" si="925"/>
        <v>0</v>
      </c>
      <c r="U517" s="39">
        <f t="shared" si="925"/>
        <v>0</v>
      </c>
      <c r="V517" s="39">
        <f t="shared" si="925"/>
        <v>0</v>
      </c>
      <c r="W517" s="39">
        <f t="shared" si="925"/>
        <v>0</v>
      </c>
      <c r="X517" s="39">
        <f t="shared" si="925"/>
        <v>154541.61028600001</v>
      </c>
      <c r="Y517" s="39">
        <f t="shared" si="925"/>
        <v>6144.250602000001</v>
      </c>
      <c r="Z517" s="39">
        <f t="shared" si="925"/>
        <v>354.78612400000003</v>
      </c>
      <c r="AA517" s="39">
        <f t="shared" si="925"/>
        <v>0</v>
      </c>
      <c r="AB517" s="39">
        <f t="shared" si="925"/>
        <v>0</v>
      </c>
      <c r="AC517" s="67"/>
      <c r="AD517" s="55"/>
    </row>
    <row r="518" spans="1:30" s="52" customFormat="1">
      <c r="A518" s="95" t="s">
        <v>206</v>
      </c>
      <c r="B518" s="74">
        <v>4288840</v>
      </c>
      <c r="C518" s="163">
        <f t="shared" si="805"/>
        <v>357403.33</v>
      </c>
      <c r="D518" s="27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5">
        <v>0.96179999999999999</v>
      </c>
      <c r="Y518" s="5">
        <v>3.8199999999999998E-2</v>
      </c>
      <c r="Z518" s="10"/>
      <c r="AA518" s="10"/>
      <c r="AB518" s="10"/>
      <c r="AC518" s="67"/>
      <c r="AD518" s="55"/>
    </row>
    <row r="519" spans="1:30" s="52" customFormat="1">
      <c r="A519" s="96"/>
      <c r="B519" s="73"/>
      <c r="C519" s="163"/>
      <c r="D519" s="6">
        <f t="shared" ref="D519" si="926">$C518*D518</f>
        <v>0</v>
      </c>
      <c r="E519" s="6">
        <f t="shared" ref="E519" si="927">$C518*E518</f>
        <v>0</v>
      </c>
      <c r="F519" s="6">
        <f t="shared" ref="F519:N519" si="928">$C518*F518</f>
        <v>0</v>
      </c>
      <c r="G519" s="6">
        <f t="shared" si="928"/>
        <v>0</v>
      </c>
      <c r="H519" s="6">
        <f t="shared" si="928"/>
        <v>0</v>
      </c>
      <c r="I519" s="6">
        <f t="shared" si="928"/>
        <v>0</v>
      </c>
      <c r="J519" s="6">
        <f t="shared" si="928"/>
        <v>0</v>
      </c>
      <c r="K519" s="6">
        <f t="shared" si="928"/>
        <v>0</v>
      </c>
      <c r="L519" s="6">
        <f t="shared" si="928"/>
        <v>0</v>
      </c>
      <c r="M519" s="6">
        <f t="shared" si="928"/>
        <v>0</v>
      </c>
      <c r="N519" s="6">
        <f t="shared" si="928"/>
        <v>0</v>
      </c>
      <c r="O519" s="6">
        <f t="shared" ref="O519" si="929">$C518*O518</f>
        <v>0</v>
      </c>
      <c r="P519" s="6">
        <f t="shared" ref="P519" si="930">$C518*P518</f>
        <v>0</v>
      </c>
      <c r="Q519" s="6">
        <f t="shared" ref="Q519:AB519" si="931">$C518*Q518</f>
        <v>0</v>
      </c>
      <c r="R519" s="6">
        <f t="shared" si="931"/>
        <v>0</v>
      </c>
      <c r="S519" s="6">
        <f t="shared" si="931"/>
        <v>0</v>
      </c>
      <c r="T519" s="6">
        <f t="shared" si="931"/>
        <v>0</v>
      </c>
      <c r="U519" s="6">
        <f t="shared" si="931"/>
        <v>0</v>
      </c>
      <c r="V519" s="6">
        <f t="shared" si="931"/>
        <v>0</v>
      </c>
      <c r="W519" s="6">
        <f t="shared" si="931"/>
        <v>0</v>
      </c>
      <c r="X519" s="6">
        <f t="shared" si="931"/>
        <v>343750.52279399999</v>
      </c>
      <c r="Y519" s="6">
        <f t="shared" si="931"/>
        <v>13652.807205999999</v>
      </c>
      <c r="Z519" s="6">
        <f t="shared" si="931"/>
        <v>0</v>
      </c>
      <c r="AA519" s="6">
        <f t="shared" si="931"/>
        <v>0</v>
      </c>
      <c r="AB519" s="6">
        <f t="shared" si="931"/>
        <v>0</v>
      </c>
      <c r="AC519" s="67"/>
      <c r="AD519" s="55"/>
    </row>
    <row r="520" spans="1:30" s="52" customFormat="1">
      <c r="A520" s="95" t="s">
        <v>207</v>
      </c>
      <c r="B520" s="74">
        <v>1126301</v>
      </c>
      <c r="C520" s="163">
        <f t="shared" si="805"/>
        <v>93858.42</v>
      </c>
      <c r="D520" s="146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>
        <v>7.4999999999999997E-3</v>
      </c>
      <c r="Q520" s="147">
        <v>0.1031</v>
      </c>
      <c r="R520" s="147"/>
      <c r="S520" s="147">
        <v>9.7999999999999997E-3</v>
      </c>
      <c r="T520" s="147">
        <v>0.30809999999999998</v>
      </c>
      <c r="U520" s="147"/>
      <c r="V520" s="147"/>
      <c r="W520" s="147"/>
      <c r="X520" s="40">
        <v>0.54169999999999996</v>
      </c>
      <c r="Y520" s="40">
        <v>2.1600000000000001E-2</v>
      </c>
      <c r="Z520" s="147">
        <v>8.2000000000000007E-3</v>
      </c>
      <c r="AA520" s="147">
        <v>0</v>
      </c>
      <c r="AB520" s="147">
        <v>0</v>
      </c>
      <c r="AC520" s="67"/>
      <c r="AD520" s="55"/>
    </row>
    <row r="521" spans="1:30" s="52" customFormat="1">
      <c r="A521" s="96"/>
      <c r="B521" s="73"/>
      <c r="C521" s="163"/>
      <c r="D521" s="39">
        <f t="shared" ref="D521" si="932">$C520*D520</f>
        <v>0</v>
      </c>
      <c r="E521" s="39">
        <f t="shared" ref="E521" si="933">$C520*E520</f>
        <v>0</v>
      </c>
      <c r="F521" s="39">
        <f t="shared" ref="F521:AB521" si="934">$C520*F520</f>
        <v>0</v>
      </c>
      <c r="G521" s="39">
        <f t="shared" si="934"/>
        <v>0</v>
      </c>
      <c r="H521" s="39">
        <f t="shared" si="934"/>
        <v>0</v>
      </c>
      <c r="I521" s="39">
        <f t="shared" si="934"/>
        <v>0</v>
      </c>
      <c r="J521" s="39">
        <f t="shared" si="934"/>
        <v>0</v>
      </c>
      <c r="K521" s="39">
        <f t="shared" si="934"/>
        <v>0</v>
      </c>
      <c r="L521" s="39">
        <f t="shared" si="934"/>
        <v>0</v>
      </c>
      <c r="M521" s="39">
        <f t="shared" si="934"/>
        <v>0</v>
      </c>
      <c r="N521" s="39">
        <f t="shared" si="934"/>
        <v>0</v>
      </c>
      <c r="O521" s="39">
        <f t="shared" si="934"/>
        <v>0</v>
      </c>
      <c r="P521" s="39">
        <f t="shared" si="934"/>
        <v>703.93814999999995</v>
      </c>
      <c r="Q521" s="39">
        <f t="shared" si="934"/>
        <v>9676.8031019999999</v>
      </c>
      <c r="R521" s="39">
        <f t="shared" si="934"/>
        <v>0</v>
      </c>
      <c r="S521" s="39">
        <f t="shared" si="934"/>
        <v>919.81251599999996</v>
      </c>
      <c r="T521" s="39">
        <f t="shared" si="934"/>
        <v>28917.779201999998</v>
      </c>
      <c r="U521" s="39">
        <f t="shared" si="934"/>
        <v>0</v>
      </c>
      <c r="V521" s="39">
        <f t="shared" si="934"/>
        <v>0</v>
      </c>
      <c r="W521" s="39">
        <f t="shared" si="934"/>
        <v>0</v>
      </c>
      <c r="X521" s="39">
        <f t="shared" si="934"/>
        <v>50843.106113999995</v>
      </c>
      <c r="Y521" s="39">
        <f t="shared" si="934"/>
        <v>2027.341872</v>
      </c>
      <c r="Z521" s="39">
        <f t="shared" si="934"/>
        <v>769.63904400000001</v>
      </c>
      <c r="AA521" s="39">
        <f t="shared" si="934"/>
        <v>0</v>
      </c>
      <c r="AB521" s="39">
        <f t="shared" si="934"/>
        <v>0</v>
      </c>
      <c r="AC521" s="67"/>
      <c r="AD521" s="55"/>
    </row>
    <row r="522" spans="1:30" s="52" customFormat="1">
      <c r="A522" s="95" t="s">
        <v>233</v>
      </c>
      <c r="B522" s="74">
        <v>1830305</v>
      </c>
      <c r="C522" s="163">
        <f t="shared" si="805"/>
        <v>152525.42000000001</v>
      </c>
      <c r="D522" s="27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>
        <v>0.36449999999999999</v>
      </c>
      <c r="U522" s="10"/>
      <c r="V522" s="10"/>
      <c r="W522" s="10"/>
      <c r="X522" s="5">
        <v>0.61109999999999998</v>
      </c>
      <c r="Y522" s="5">
        <v>2.4400000000000002E-2</v>
      </c>
      <c r="Z522" s="10"/>
      <c r="AA522" s="10"/>
      <c r="AB522" s="10"/>
      <c r="AC522" s="67"/>
      <c r="AD522" s="55"/>
    </row>
    <row r="523" spans="1:30" s="52" customFormat="1">
      <c r="A523" s="96"/>
      <c r="B523" s="73"/>
      <c r="C523" s="163"/>
      <c r="D523" s="6">
        <f t="shared" ref="D523" si="935">$C522*D522</f>
        <v>0</v>
      </c>
      <c r="E523" s="6">
        <f t="shared" ref="E523" si="936">$C522*E522</f>
        <v>0</v>
      </c>
      <c r="F523" s="6">
        <f t="shared" ref="F523:N523" si="937">$C522*F522</f>
        <v>0</v>
      </c>
      <c r="G523" s="6">
        <f t="shared" si="937"/>
        <v>0</v>
      </c>
      <c r="H523" s="6">
        <f t="shared" si="937"/>
        <v>0</v>
      </c>
      <c r="I523" s="6">
        <f t="shared" si="937"/>
        <v>0</v>
      </c>
      <c r="J523" s="6">
        <f t="shared" si="937"/>
        <v>0</v>
      </c>
      <c r="K523" s="6">
        <f t="shared" si="937"/>
        <v>0</v>
      </c>
      <c r="L523" s="6">
        <f t="shared" si="937"/>
        <v>0</v>
      </c>
      <c r="M523" s="6">
        <f t="shared" si="937"/>
        <v>0</v>
      </c>
      <c r="N523" s="6">
        <f t="shared" si="937"/>
        <v>0</v>
      </c>
      <c r="O523" s="6">
        <f t="shared" ref="O523" si="938">$C522*O522</f>
        <v>0</v>
      </c>
      <c r="P523" s="6">
        <f t="shared" ref="P523" si="939">$C522*P522</f>
        <v>0</v>
      </c>
      <c r="Q523" s="6">
        <f t="shared" ref="Q523:AB523" si="940">$C522*Q522</f>
        <v>0</v>
      </c>
      <c r="R523" s="6">
        <f t="shared" si="940"/>
        <v>0</v>
      </c>
      <c r="S523" s="6">
        <f t="shared" si="940"/>
        <v>0</v>
      </c>
      <c r="T523" s="6">
        <f t="shared" si="940"/>
        <v>55595.515590000003</v>
      </c>
      <c r="U523" s="6">
        <f t="shared" si="940"/>
        <v>0</v>
      </c>
      <c r="V523" s="6">
        <f t="shared" si="940"/>
        <v>0</v>
      </c>
      <c r="W523" s="6">
        <f t="shared" si="940"/>
        <v>0</v>
      </c>
      <c r="X523" s="6">
        <f t="shared" si="940"/>
        <v>93208.284162000011</v>
      </c>
      <c r="Y523" s="6">
        <f t="shared" si="940"/>
        <v>3721.6202480000006</v>
      </c>
      <c r="Z523" s="6">
        <f t="shared" si="940"/>
        <v>0</v>
      </c>
      <c r="AA523" s="6">
        <f t="shared" si="940"/>
        <v>0</v>
      </c>
      <c r="AB523" s="6">
        <f t="shared" si="940"/>
        <v>0</v>
      </c>
      <c r="AC523" s="67"/>
      <c r="AD523" s="55"/>
    </row>
    <row r="524" spans="1:30" s="52" customFormat="1">
      <c r="A524" s="95" t="s">
        <v>110</v>
      </c>
      <c r="B524" s="207">
        <v>59257782</v>
      </c>
      <c r="C524" s="163">
        <f t="shared" ref="C524:C586" si="941">ROUND(B524/12,2)</f>
        <v>4938148.5</v>
      </c>
      <c r="D524" s="146">
        <v>2.3E-3</v>
      </c>
      <c r="E524" s="147"/>
      <c r="F524" s="147"/>
      <c r="G524" s="147"/>
      <c r="H524" s="147">
        <v>9.7000000000000003E-3</v>
      </c>
      <c r="I524" s="147">
        <v>2.3199999999999998E-2</v>
      </c>
      <c r="J524" s="147">
        <v>1.2999999999999999E-3</v>
      </c>
      <c r="K524" s="147"/>
      <c r="L524" s="147"/>
      <c r="M524" s="147"/>
      <c r="N524" s="147"/>
      <c r="O524" s="147"/>
      <c r="P524" s="147">
        <v>0.1605</v>
      </c>
      <c r="Q524" s="147">
        <v>1.17E-2</v>
      </c>
      <c r="R524" s="147"/>
      <c r="S524" s="147">
        <v>6.9999999999999999E-4</v>
      </c>
      <c r="T524" s="147"/>
      <c r="U524" s="147">
        <v>2.9700000000000001E-2</v>
      </c>
      <c r="V524" s="147">
        <v>1.04E-2</v>
      </c>
      <c r="W524" s="147"/>
      <c r="X524" s="147">
        <v>0.7016</v>
      </c>
      <c r="Y524" s="148">
        <v>2.7799999999999998E-2</v>
      </c>
      <c r="Z524" s="147">
        <v>2.1100000000000001E-2</v>
      </c>
      <c r="AA524" s="147">
        <v>0</v>
      </c>
      <c r="AB524" s="147">
        <v>0</v>
      </c>
      <c r="AC524" s="67"/>
      <c r="AD524" s="55"/>
    </row>
    <row r="525" spans="1:30" s="52" customFormat="1">
      <c r="A525" s="96"/>
      <c r="B525" s="73"/>
      <c r="C525" s="163"/>
      <c r="D525" s="39">
        <f t="shared" ref="D525" si="942">$C524*D524</f>
        <v>11357.741550000001</v>
      </c>
      <c r="E525" s="39">
        <f t="shared" ref="E525" si="943">$C524*E524</f>
        <v>0</v>
      </c>
      <c r="F525" s="39">
        <f t="shared" ref="F525:AB525" si="944">$C524*F524</f>
        <v>0</v>
      </c>
      <c r="G525" s="39">
        <f t="shared" si="944"/>
        <v>0</v>
      </c>
      <c r="H525" s="39">
        <f t="shared" si="944"/>
        <v>47900.04045</v>
      </c>
      <c r="I525" s="39">
        <f t="shared" si="944"/>
        <v>114565.04519999999</v>
      </c>
      <c r="J525" s="39">
        <f t="shared" si="944"/>
        <v>6419.5930499999995</v>
      </c>
      <c r="K525" s="39">
        <f t="shared" si="944"/>
        <v>0</v>
      </c>
      <c r="L525" s="39">
        <f t="shared" si="944"/>
        <v>0</v>
      </c>
      <c r="M525" s="39">
        <f t="shared" si="944"/>
        <v>0</v>
      </c>
      <c r="N525" s="39">
        <f t="shared" si="944"/>
        <v>0</v>
      </c>
      <c r="O525" s="39">
        <f t="shared" si="944"/>
        <v>0</v>
      </c>
      <c r="P525" s="39">
        <f t="shared" si="944"/>
        <v>792572.83425000007</v>
      </c>
      <c r="Q525" s="39">
        <f t="shared" si="944"/>
        <v>57776.337449999999</v>
      </c>
      <c r="R525" s="39">
        <f t="shared" si="944"/>
        <v>0</v>
      </c>
      <c r="S525" s="39">
        <f t="shared" si="944"/>
        <v>3456.7039500000001</v>
      </c>
      <c r="T525" s="39">
        <f t="shared" si="944"/>
        <v>0</v>
      </c>
      <c r="U525" s="39">
        <f t="shared" si="944"/>
        <v>146663.01045</v>
      </c>
      <c r="V525" s="39">
        <f t="shared" si="944"/>
        <v>51356.744399999996</v>
      </c>
      <c r="W525" s="39">
        <f t="shared" si="944"/>
        <v>0</v>
      </c>
      <c r="X525" s="39">
        <f t="shared" si="944"/>
        <v>3464604.9876000001</v>
      </c>
      <c r="Y525" s="39">
        <f t="shared" si="944"/>
        <v>137280.52830000001</v>
      </c>
      <c r="Z525" s="39">
        <f t="shared" si="944"/>
        <v>104194.93335000001</v>
      </c>
      <c r="AA525" s="39">
        <f t="shared" si="944"/>
        <v>0</v>
      </c>
      <c r="AB525" s="39">
        <f t="shared" si="944"/>
        <v>0</v>
      </c>
      <c r="AC525" s="67"/>
      <c r="AD525" s="55"/>
    </row>
    <row r="526" spans="1:30" s="52" customFormat="1">
      <c r="A526" s="95" t="s">
        <v>180</v>
      </c>
      <c r="B526" s="74">
        <v>40870738</v>
      </c>
      <c r="C526" s="163">
        <f t="shared" si="941"/>
        <v>3405894.83</v>
      </c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42">
        <v>7.9000000000000008E-3</v>
      </c>
      <c r="Q526" s="42">
        <v>0.12820000000000001</v>
      </c>
      <c r="R526" s="42"/>
      <c r="S526" s="42">
        <v>1.18E-2</v>
      </c>
      <c r="T526" s="42">
        <v>0.51080000000000003</v>
      </c>
      <c r="U526" s="42"/>
      <c r="V526" s="42">
        <v>5.7000000000000002E-3</v>
      </c>
      <c r="W526" s="42"/>
      <c r="X526" s="42">
        <v>0.31459999999999999</v>
      </c>
      <c r="Y526" s="42">
        <v>1.2500000000000001E-2</v>
      </c>
      <c r="Z526" s="42">
        <v>8.5000000000000006E-3</v>
      </c>
      <c r="AA526" s="42">
        <v>0</v>
      </c>
      <c r="AB526" s="42">
        <v>0</v>
      </c>
      <c r="AC526" s="67"/>
      <c r="AD526" s="55"/>
    </row>
    <row r="527" spans="1:30" s="52" customFormat="1">
      <c r="A527" s="96"/>
      <c r="B527" s="73"/>
      <c r="C527" s="163"/>
      <c r="D527" s="39">
        <f t="shared" ref="D527" si="945">$C526*D526</f>
        <v>0</v>
      </c>
      <c r="E527" s="39">
        <f t="shared" ref="E527" si="946">$C526*E526</f>
        <v>0</v>
      </c>
      <c r="F527" s="39">
        <f t="shared" ref="F527:AB527" si="947">$C526*F526</f>
        <v>0</v>
      </c>
      <c r="G527" s="39">
        <f t="shared" si="947"/>
        <v>0</v>
      </c>
      <c r="H527" s="39">
        <f t="shared" si="947"/>
        <v>0</v>
      </c>
      <c r="I527" s="39">
        <f t="shared" si="947"/>
        <v>0</v>
      </c>
      <c r="J527" s="39">
        <f t="shared" si="947"/>
        <v>0</v>
      </c>
      <c r="K527" s="39">
        <f t="shared" si="947"/>
        <v>0</v>
      </c>
      <c r="L527" s="39">
        <f t="shared" si="947"/>
        <v>0</v>
      </c>
      <c r="M527" s="39">
        <f t="shared" si="947"/>
        <v>0</v>
      </c>
      <c r="N527" s="39">
        <f t="shared" si="947"/>
        <v>0</v>
      </c>
      <c r="O527" s="39">
        <f t="shared" si="947"/>
        <v>0</v>
      </c>
      <c r="P527" s="39">
        <f t="shared" si="947"/>
        <v>26906.569157000002</v>
      </c>
      <c r="Q527" s="39">
        <f t="shared" si="947"/>
        <v>436635.71720600006</v>
      </c>
      <c r="R527" s="39">
        <f t="shared" si="947"/>
        <v>0</v>
      </c>
      <c r="S527" s="39">
        <f t="shared" si="947"/>
        <v>40189.558993999999</v>
      </c>
      <c r="T527" s="39">
        <f t="shared" si="947"/>
        <v>1739731.0791640002</v>
      </c>
      <c r="U527" s="39">
        <f t="shared" si="947"/>
        <v>0</v>
      </c>
      <c r="V527" s="39">
        <f t="shared" si="947"/>
        <v>19413.600531</v>
      </c>
      <c r="W527" s="39">
        <f t="shared" si="947"/>
        <v>0</v>
      </c>
      <c r="X527" s="39">
        <f t="shared" si="947"/>
        <v>1071494.513518</v>
      </c>
      <c r="Y527" s="39">
        <f t="shared" si="947"/>
        <v>42573.685375000001</v>
      </c>
      <c r="Z527" s="39">
        <f t="shared" si="947"/>
        <v>28950.106055000004</v>
      </c>
      <c r="AA527" s="39">
        <f t="shared" si="947"/>
        <v>0</v>
      </c>
      <c r="AB527" s="39">
        <f t="shared" si="947"/>
        <v>0</v>
      </c>
      <c r="AC527" s="67"/>
      <c r="AD527" s="55"/>
    </row>
    <row r="528" spans="1:30" s="52" customFormat="1">
      <c r="A528" s="95" t="s">
        <v>170</v>
      </c>
      <c r="B528" s="74">
        <v>5655351</v>
      </c>
      <c r="C528" s="163">
        <f t="shared" si="941"/>
        <v>471279.25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42">
        <v>4.6100000000000002E-2</v>
      </c>
      <c r="R528" s="42"/>
      <c r="S528" s="42"/>
      <c r="T528" s="42"/>
      <c r="U528" s="42"/>
      <c r="V528" s="42"/>
      <c r="W528" s="42"/>
      <c r="X528" s="42">
        <v>0.91749999999999998</v>
      </c>
      <c r="Y528" s="42">
        <v>3.6400000000000002E-2</v>
      </c>
      <c r="Z528" s="28"/>
      <c r="AA528" s="28"/>
      <c r="AB528" s="28"/>
      <c r="AC528" s="67"/>
      <c r="AD528" s="55"/>
    </row>
    <row r="529" spans="1:30" s="52" customFormat="1">
      <c r="A529" s="96"/>
      <c r="B529" s="73"/>
      <c r="C529" s="163"/>
      <c r="D529" s="6">
        <f t="shared" ref="D529" si="948">$C528*D528</f>
        <v>0</v>
      </c>
      <c r="E529" s="6">
        <f t="shared" ref="E529" si="949">$C528*E528</f>
        <v>0</v>
      </c>
      <c r="F529" s="6">
        <f t="shared" ref="F529:AB529" si="950">$C528*F528</f>
        <v>0</v>
      </c>
      <c r="G529" s="6">
        <f t="shared" si="950"/>
        <v>0</v>
      </c>
      <c r="H529" s="6">
        <f t="shared" si="950"/>
        <v>0</v>
      </c>
      <c r="I529" s="6">
        <f t="shared" si="950"/>
        <v>0</v>
      </c>
      <c r="J529" s="6">
        <f t="shared" si="950"/>
        <v>0</v>
      </c>
      <c r="K529" s="6">
        <f t="shared" si="950"/>
        <v>0</v>
      </c>
      <c r="L529" s="6">
        <f t="shared" si="950"/>
        <v>0</v>
      </c>
      <c r="M529" s="6">
        <f t="shared" si="950"/>
        <v>0</v>
      </c>
      <c r="N529" s="6">
        <f t="shared" si="950"/>
        <v>0</v>
      </c>
      <c r="O529" s="6">
        <f t="shared" si="950"/>
        <v>0</v>
      </c>
      <c r="P529" s="6">
        <f t="shared" si="950"/>
        <v>0</v>
      </c>
      <c r="Q529" s="6">
        <f t="shared" si="950"/>
        <v>21725.973425</v>
      </c>
      <c r="R529" s="6">
        <f t="shared" si="950"/>
        <v>0</v>
      </c>
      <c r="S529" s="6">
        <f t="shared" si="950"/>
        <v>0</v>
      </c>
      <c r="T529" s="6">
        <f t="shared" si="950"/>
        <v>0</v>
      </c>
      <c r="U529" s="6">
        <f t="shared" si="950"/>
        <v>0</v>
      </c>
      <c r="V529" s="6">
        <f t="shared" si="950"/>
        <v>0</v>
      </c>
      <c r="W529" s="6">
        <f t="shared" si="950"/>
        <v>0</v>
      </c>
      <c r="X529" s="6">
        <f t="shared" si="950"/>
        <v>432398.71187499998</v>
      </c>
      <c r="Y529" s="6">
        <f t="shared" si="950"/>
        <v>17154.564700000003</v>
      </c>
      <c r="Z529" s="6">
        <f t="shared" si="950"/>
        <v>0</v>
      </c>
      <c r="AA529" s="6">
        <f t="shared" si="950"/>
        <v>0</v>
      </c>
      <c r="AB529" s="6">
        <f t="shared" si="950"/>
        <v>0</v>
      </c>
      <c r="AC529" s="67"/>
      <c r="AD529" s="55"/>
    </row>
    <row r="530" spans="1:30" s="52" customFormat="1">
      <c r="A530" s="105" t="s">
        <v>171</v>
      </c>
      <c r="B530" s="74">
        <v>6650022</v>
      </c>
      <c r="C530" s="163">
        <f t="shared" si="941"/>
        <v>554168.5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42">
        <v>0.96179999999999999</v>
      </c>
      <c r="Y530" s="42">
        <v>3.8199999999999998E-2</v>
      </c>
      <c r="Z530" s="28"/>
      <c r="AA530" s="28"/>
      <c r="AB530" s="28"/>
      <c r="AC530" s="67"/>
      <c r="AD530" s="55"/>
    </row>
    <row r="531" spans="1:30" s="52" customFormat="1">
      <c r="A531" s="96"/>
      <c r="B531" s="73"/>
      <c r="C531" s="163"/>
      <c r="D531" s="6">
        <f>$C530*D530</f>
        <v>0</v>
      </c>
      <c r="E531" s="6">
        <f t="shared" ref="E531" si="951">$C530*E530</f>
        <v>0</v>
      </c>
      <c r="F531" s="6">
        <f t="shared" ref="F531" si="952">$C530*F530</f>
        <v>0</v>
      </c>
      <c r="G531" s="6">
        <f t="shared" ref="G531:AB531" si="953">$C530*G530</f>
        <v>0</v>
      </c>
      <c r="H531" s="6">
        <f t="shared" si="953"/>
        <v>0</v>
      </c>
      <c r="I531" s="6">
        <f t="shared" si="953"/>
        <v>0</v>
      </c>
      <c r="J531" s="6">
        <f t="shared" si="953"/>
        <v>0</v>
      </c>
      <c r="K531" s="6">
        <f t="shared" si="953"/>
        <v>0</v>
      </c>
      <c r="L531" s="6">
        <f t="shared" si="953"/>
        <v>0</v>
      </c>
      <c r="M531" s="6">
        <f t="shared" si="953"/>
        <v>0</v>
      </c>
      <c r="N531" s="6">
        <f t="shared" si="953"/>
        <v>0</v>
      </c>
      <c r="O531" s="6">
        <f t="shared" si="953"/>
        <v>0</v>
      </c>
      <c r="P531" s="6">
        <f t="shared" si="953"/>
        <v>0</v>
      </c>
      <c r="Q531" s="6">
        <f t="shared" si="953"/>
        <v>0</v>
      </c>
      <c r="R531" s="6">
        <f t="shared" si="953"/>
        <v>0</v>
      </c>
      <c r="S531" s="6">
        <f t="shared" si="953"/>
        <v>0</v>
      </c>
      <c r="T531" s="6">
        <f t="shared" si="953"/>
        <v>0</v>
      </c>
      <c r="U531" s="6">
        <f t="shared" si="953"/>
        <v>0</v>
      </c>
      <c r="V531" s="6">
        <f t="shared" si="953"/>
        <v>0</v>
      </c>
      <c r="W531" s="6">
        <f t="shared" si="953"/>
        <v>0</v>
      </c>
      <c r="X531" s="6">
        <f t="shared" si="953"/>
        <v>532999.26329999999</v>
      </c>
      <c r="Y531" s="6">
        <f t="shared" si="953"/>
        <v>21169.236699999998</v>
      </c>
      <c r="Z531" s="6">
        <f t="shared" si="953"/>
        <v>0</v>
      </c>
      <c r="AA531" s="6">
        <f t="shared" si="953"/>
        <v>0</v>
      </c>
      <c r="AB531" s="6">
        <f t="shared" si="953"/>
        <v>0</v>
      </c>
      <c r="AC531" s="67"/>
      <c r="AD531" s="55"/>
    </row>
    <row r="532" spans="1:30" s="52" customFormat="1">
      <c r="A532" s="105" t="s">
        <v>217</v>
      </c>
      <c r="B532" s="74">
        <f>6492968/2</f>
        <v>3246484</v>
      </c>
      <c r="C532" s="163">
        <f t="shared" si="941"/>
        <v>270540.33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2"/>
      <c r="Q532" s="43"/>
      <c r="R532" s="43"/>
      <c r="S532" s="43"/>
      <c r="T532" s="43"/>
      <c r="U532" s="43"/>
      <c r="V532" s="43"/>
      <c r="W532" s="43"/>
      <c r="X532" s="42">
        <v>0.95850000000000002</v>
      </c>
      <c r="Y532" s="42">
        <v>4.1500000000000002E-2</v>
      </c>
      <c r="Z532" s="42"/>
      <c r="AA532" s="42"/>
      <c r="AB532" s="42"/>
      <c r="AC532" s="67"/>
      <c r="AD532" s="55"/>
    </row>
    <row r="533" spans="1:30" s="52" customFormat="1">
      <c r="A533" s="99"/>
      <c r="B533" s="60"/>
      <c r="C533" s="163"/>
      <c r="D533" s="39">
        <f>$C532*D532</f>
        <v>0</v>
      </c>
      <c r="E533" s="39">
        <f t="shared" ref="E533" si="954">$C532*E532</f>
        <v>0</v>
      </c>
      <c r="F533" s="39">
        <f t="shared" ref="F533" si="955">$C532*F532</f>
        <v>0</v>
      </c>
      <c r="G533" s="39">
        <f t="shared" ref="G533:AB533" si="956">$C532*G532</f>
        <v>0</v>
      </c>
      <c r="H533" s="39">
        <f t="shared" si="956"/>
        <v>0</v>
      </c>
      <c r="I533" s="39">
        <f t="shared" si="956"/>
        <v>0</v>
      </c>
      <c r="J533" s="39">
        <f t="shared" si="956"/>
        <v>0</v>
      </c>
      <c r="K533" s="39">
        <f t="shared" si="956"/>
        <v>0</v>
      </c>
      <c r="L533" s="39">
        <f t="shared" si="956"/>
        <v>0</v>
      </c>
      <c r="M533" s="39">
        <f t="shared" si="956"/>
        <v>0</v>
      </c>
      <c r="N533" s="39">
        <f t="shared" si="956"/>
        <v>0</v>
      </c>
      <c r="O533" s="39">
        <f t="shared" si="956"/>
        <v>0</v>
      </c>
      <c r="P533" s="39">
        <f t="shared" si="956"/>
        <v>0</v>
      </c>
      <c r="Q533" s="39">
        <f t="shared" si="956"/>
        <v>0</v>
      </c>
      <c r="R533" s="39">
        <f t="shared" si="956"/>
        <v>0</v>
      </c>
      <c r="S533" s="39">
        <f t="shared" si="956"/>
        <v>0</v>
      </c>
      <c r="T533" s="39">
        <f t="shared" si="956"/>
        <v>0</v>
      </c>
      <c r="U533" s="39">
        <f t="shared" si="956"/>
        <v>0</v>
      </c>
      <c r="V533" s="39">
        <f t="shared" si="956"/>
        <v>0</v>
      </c>
      <c r="W533" s="39">
        <f t="shared" si="956"/>
        <v>0</v>
      </c>
      <c r="X533" s="39">
        <f t="shared" si="956"/>
        <v>259312.90630500001</v>
      </c>
      <c r="Y533" s="39">
        <f t="shared" si="956"/>
        <v>11227.423695000001</v>
      </c>
      <c r="Z533" s="39">
        <f t="shared" si="956"/>
        <v>0</v>
      </c>
      <c r="AA533" s="39">
        <f t="shared" si="956"/>
        <v>0</v>
      </c>
      <c r="AB533" s="39">
        <f t="shared" si="956"/>
        <v>0</v>
      </c>
      <c r="AC533" s="67"/>
      <c r="AD533" s="55"/>
    </row>
    <row r="534" spans="1:30" s="52" customFormat="1">
      <c r="A534" s="105" t="s">
        <v>208</v>
      </c>
      <c r="B534" s="74">
        <f>6492968/2</f>
        <v>3246484</v>
      </c>
      <c r="C534" s="163">
        <f t="shared" si="941"/>
        <v>270540.33</v>
      </c>
      <c r="D534" s="38">
        <v>1.6500000000000001E-2</v>
      </c>
      <c r="E534" s="38">
        <v>0.1429</v>
      </c>
      <c r="F534" s="38">
        <v>5.8200000000000002E-2</v>
      </c>
      <c r="G534" s="38">
        <v>7.4899999999999994E-2</v>
      </c>
      <c r="H534" s="38">
        <v>4.0099999999999997E-2</v>
      </c>
      <c r="I534" s="38">
        <v>0.1406</v>
      </c>
      <c r="J534" s="38">
        <v>2.0299999999999999E-2</v>
      </c>
      <c r="K534" s="38">
        <v>3.2099999999999997E-2</v>
      </c>
      <c r="L534" s="38">
        <v>1.5900000000000001E-2</v>
      </c>
      <c r="M534" s="38">
        <v>2.5499999999999998E-2</v>
      </c>
      <c r="N534" s="38">
        <v>0.1389</v>
      </c>
      <c r="O534" s="38">
        <v>2.35E-2</v>
      </c>
      <c r="P534" s="38">
        <v>0</v>
      </c>
      <c r="Q534" s="38">
        <v>3.5900000000000001E-2</v>
      </c>
      <c r="R534" s="38">
        <v>1.8100000000000002E-2</v>
      </c>
      <c r="S534" s="38">
        <v>4.1999999999999997E-3</v>
      </c>
      <c r="T534" s="38">
        <v>5.11E-2</v>
      </c>
      <c r="U534" s="38">
        <v>1.7299999999999999E-2</v>
      </c>
      <c r="V534" s="38">
        <v>3.6799999999999999E-2</v>
      </c>
      <c r="W534" s="38">
        <v>4.4299999999999999E-2</v>
      </c>
      <c r="X534" s="38">
        <v>5.9900000000000002E-2</v>
      </c>
      <c r="Y534" s="38">
        <v>2.3999999999999998E-3</v>
      </c>
      <c r="Z534" s="5">
        <v>0</v>
      </c>
      <c r="AA534" s="5">
        <v>5.9999999999999995E-4</v>
      </c>
      <c r="AB534" s="5">
        <v>0</v>
      </c>
      <c r="AC534" s="67"/>
      <c r="AD534" s="55"/>
    </row>
    <row r="535" spans="1:30" s="52" customFormat="1">
      <c r="A535" s="99"/>
      <c r="B535" s="60"/>
      <c r="C535" s="163"/>
      <c r="D535" s="39">
        <f>$C534*D534</f>
        <v>4463.9154450000005</v>
      </c>
      <c r="E535" s="39">
        <f t="shared" ref="E535" si="957">$C534*E534</f>
        <v>38660.213157000006</v>
      </c>
      <c r="F535" s="39">
        <f t="shared" ref="F535" si="958">$C534*F534</f>
        <v>15745.447206000001</v>
      </c>
      <c r="G535" s="39">
        <f t="shared" ref="G535:AB535" si="959">$C534*G534</f>
        <v>20263.470717</v>
      </c>
      <c r="H535" s="39">
        <f t="shared" si="959"/>
        <v>10848.667233</v>
      </c>
      <c r="I535" s="39">
        <f t="shared" si="959"/>
        <v>38037.970398000005</v>
      </c>
      <c r="J535" s="39">
        <f t="shared" si="959"/>
        <v>5491.968699</v>
      </c>
      <c r="K535" s="39">
        <f t="shared" si="959"/>
        <v>8684.3445929999998</v>
      </c>
      <c r="L535" s="39">
        <f t="shared" si="959"/>
        <v>4301.5912470000003</v>
      </c>
      <c r="M535" s="39">
        <f t="shared" si="959"/>
        <v>6898.7784149999998</v>
      </c>
      <c r="N535" s="39">
        <f t="shared" si="959"/>
        <v>37578.051836999999</v>
      </c>
      <c r="O535" s="39">
        <f t="shared" si="959"/>
        <v>6357.6977550000001</v>
      </c>
      <c r="P535" s="39">
        <f t="shared" si="959"/>
        <v>0</v>
      </c>
      <c r="Q535" s="39">
        <f t="shared" si="959"/>
        <v>9712.3978470000002</v>
      </c>
      <c r="R535" s="39">
        <f t="shared" si="959"/>
        <v>4896.7799730000006</v>
      </c>
      <c r="S535" s="39">
        <f t="shared" si="959"/>
        <v>1136.2693859999999</v>
      </c>
      <c r="T535" s="39">
        <f t="shared" si="959"/>
        <v>13824.610863</v>
      </c>
      <c r="U535" s="39">
        <f t="shared" si="959"/>
        <v>4680.3477089999997</v>
      </c>
      <c r="V535" s="39">
        <f t="shared" si="959"/>
        <v>9955.8841439999997</v>
      </c>
      <c r="W535" s="39">
        <f t="shared" si="959"/>
        <v>11984.936619</v>
      </c>
      <c r="X535" s="39">
        <f t="shared" si="959"/>
        <v>16205.365767000001</v>
      </c>
      <c r="Y535" s="39">
        <f t="shared" si="959"/>
        <v>649.29679199999998</v>
      </c>
      <c r="Z535" s="39">
        <f t="shared" si="959"/>
        <v>0</v>
      </c>
      <c r="AA535" s="39">
        <f t="shared" si="959"/>
        <v>162.324198</v>
      </c>
      <c r="AB535" s="39">
        <f t="shared" si="959"/>
        <v>0</v>
      </c>
      <c r="AC535" s="67"/>
      <c r="AD535" s="55"/>
    </row>
    <row r="536" spans="1:30" s="52" customFormat="1">
      <c r="A536" s="105" t="s">
        <v>218</v>
      </c>
      <c r="B536" s="74">
        <f>4794868/2</f>
        <v>2397434</v>
      </c>
      <c r="C536" s="163">
        <f t="shared" si="941"/>
        <v>199786.17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2"/>
      <c r="Q536" s="43"/>
      <c r="R536" s="43"/>
      <c r="S536" s="43"/>
      <c r="T536" s="43"/>
      <c r="U536" s="43"/>
      <c r="V536" s="43"/>
      <c r="W536" s="43"/>
      <c r="X536" s="42">
        <v>0.95850000000000002</v>
      </c>
      <c r="Y536" s="42">
        <v>4.1500000000000002E-2</v>
      </c>
      <c r="Z536" s="42"/>
      <c r="AA536" s="42"/>
      <c r="AB536" s="42"/>
      <c r="AC536" s="67"/>
      <c r="AD536" s="55"/>
    </row>
    <row r="537" spans="1:30" s="52" customFormat="1">
      <c r="A537" s="99"/>
      <c r="B537" s="60"/>
      <c r="C537" s="163"/>
      <c r="D537" s="39">
        <f>$C536*D536</f>
        <v>0</v>
      </c>
      <c r="E537" s="39">
        <f t="shared" ref="E537" si="960">$C536*E536</f>
        <v>0</v>
      </c>
      <c r="F537" s="39">
        <f t="shared" ref="F537" si="961">$C536*F536</f>
        <v>0</v>
      </c>
      <c r="G537" s="39">
        <f t="shared" ref="G537:AB537" si="962">$C536*G536</f>
        <v>0</v>
      </c>
      <c r="H537" s="39">
        <f t="shared" si="962"/>
        <v>0</v>
      </c>
      <c r="I537" s="39">
        <f t="shared" si="962"/>
        <v>0</v>
      </c>
      <c r="J537" s="39">
        <f t="shared" si="962"/>
        <v>0</v>
      </c>
      <c r="K537" s="39">
        <f t="shared" si="962"/>
        <v>0</v>
      </c>
      <c r="L537" s="39">
        <f t="shared" si="962"/>
        <v>0</v>
      </c>
      <c r="M537" s="39">
        <f t="shared" si="962"/>
        <v>0</v>
      </c>
      <c r="N537" s="39">
        <f t="shared" si="962"/>
        <v>0</v>
      </c>
      <c r="O537" s="39">
        <f t="shared" si="962"/>
        <v>0</v>
      </c>
      <c r="P537" s="39">
        <f t="shared" si="962"/>
        <v>0</v>
      </c>
      <c r="Q537" s="39">
        <f t="shared" si="962"/>
        <v>0</v>
      </c>
      <c r="R537" s="39">
        <f t="shared" si="962"/>
        <v>0</v>
      </c>
      <c r="S537" s="39">
        <f t="shared" si="962"/>
        <v>0</v>
      </c>
      <c r="T537" s="39">
        <f t="shared" si="962"/>
        <v>0</v>
      </c>
      <c r="U537" s="39">
        <f t="shared" si="962"/>
        <v>0</v>
      </c>
      <c r="V537" s="39">
        <f t="shared" si="962"/>
        <v>0</v>
      </c>
      <c r="W537" s="39">
        <f t="shared" si="962"/>
        <v>0</v>
      </c>
      <c r="X537" s="39">
        <f t="shared" si="962"/>
        <v>191495.04394500001</v>
      </c>
      <c r="Y537" s="39">
        <f t="shared" si="962"/>
        <v>8291.1260550000006</v>
      </c>
      <c r="Z537" s="39">
        <f t="shared" si="962"/>
        <v>0</v>
      </c>
      <c r="AA537" s="39">
        <f t="shared" si="962"/>
        <v>0</v>
      </c>
      <c r="AB537" s="39">
        <f t="shared" si="962"/>
        <v>0</v>
      </c>
      <c r="AC537" s="67"/>
      <c r="AD537" s="55"/>
    </row>
    <row r="538" spans="1:30" s="52" customFormat="1">
      <c r="A538" s="105" t="s">
        <v>209</v>
      </c>
      <c r="B538" s="74">
        <f>4794868/2</f>
        <v>2397434</v>
      </c>
      <c r="C538" s="163">
        <f t="shared" si="941"/>
        <v>199786.17</v>
      </c>
      <c r="D538" s="38">
        <v>1.6500000000000001E-2</v>
      </c>
      <c r="E538" s="38">
        <v>0.1429</v>
      </c>
      <c r="F538" s="38">
        <v>5.8200000000000002E-2</v>
      </c>
      <c r="G538" s="38">
        <v>7.4899999999999994E-2</v>
      </c>
      <c r="H538" s="38">
        <v>4.0099999999999997E-2</v>
      </c>
      <c r="I538" s="38">
        <v>0.1406</v>
      </c>
      <c r="J538" s="38">
        <v>2.0299999999999999E-2</v>
      </c>
      <c r="K538" s="38">
        <v>3.2099999999999997E-2</v>
      </c>
      <c r="L538" s="38">
        <v>1.5900000000000001E-2</v>
      </c>
      <c r="M538" s="38">
        <v>2.5499999999999998E-2</v>
      </c>
      <c r="N538" s="38">
        <v>0.1389</v>
      </c>
      <c r="O538" s="38">
        <v>2.35E-2</v>
      </c>
      <c r="P538" s="38">
        <v>0</v>
      </c>
      <c r="Q538" s="38">
        <v>3.5900000000000001E-2</v>
      </c>
      <c r="R538" s="38">
        <v>1.8100000000000002E-2</v>
      </c>
      <c r="S538" s="38">
        <v>4.1999999999999997E-3</v>
      </c>
      <c r="T538" s="38">
        <v>5.11E-2</v>
      </c>
      <c r="U538" s="38">
        <v>1.7299999999999999E-2</v>
      </c>
      <c r="V538" s="38">
        <v>3.6799999999999999E-2</v>
      </c>
      <c r="W538" s="38">
        <v>4.4299999999999999E-2</v>
      </c>
      <c r="X538" s="38">
        <v>5.9900000000000002E-2</v>
      </c>
      <c r="Y538" s="38">
        <v>2.3999999999999998E-3</v>
      </c>
      <c r="Z538" s="5">
        <v>0</v>
      </c>
      <c r="AA538" s="5">
        <v>5.9999999999999995E-4</v>
      </c>
      <c r="AB538" s="5">
        <v>0</v>
      </c>
      <c r="AC538" s="67"/>
      <c r="AD538" s="55"/>
    </row>
    <row r="539" spans="1:30" s="52" customFormat="1">
      <c r="A539" s="99"/>
      <c r="B539" s="60"/>
      <c r="C539" s="163"/>
      <c r="D539" s="39">
        <f>$C538*D538</f>
        <v>3296.4718050000006</v>
      </c>
      <c r="E539" s="39">
        <f t="shared" ref="E539" si="963">$C538*E538</f>
        <v>28549.443693000001</v>
      </c>
      <c r="F539" s="39">
        <f t="shared" ref="F539" si="964">$C538*F538</f>
        <v>11627.555094000001</v>
      </c>
      <c r="G539" s="39">
        <f t="shared" ref="G539:AB539" si="965">$C538*G538</f>
        <v>14963.984133</v>
      </c>
      <c r="H539" s="39">
        <f t="shared" si="965"/>
        <v>8011.4254169999995</v>
      </c>
      <c r="I539" s="39">
        <f t="shared" si="965"/>
        <v>28089.935502000004</v>
      </c>
      <c r="J539" s="39">
        <f t="shared" si="965"/>
        <v>4055.659251</v>
      </c>
      <c r="K539" s="39">
        <f t="shared" si="965"/>
        <v>6413.1360569999997</v>
      </c>
      <c r="L539" s="39">
        <f t="shared" si="965"/>
        <v>3176.6001030000002</v>
      </c>
      <c r="M539" s="39">
        <f t="shared" si="965"/>
        <v>5094.5473350000002</v>
      </c>
      <c r="N539" s="39">
        <f t="shared" si="965"/>
        <v>27750.299013</v>
      </c>
      <c r="O539" s="39">
        <f t="shared" si="965"/>
        <v>4694.9749950000005</v>
      </c>
      <c r="P539" s="39">
        <f t="shared" si="965"/>
        <v>0</v>
      </c>
      <c r="Q539" s="39">
        <f t="shared" si="965"/>
        <v>7172.3235030000005</v>
      </c>
      <c r="R539" s="39">
        <f t="shared" si="965"/>
        <v>3616.1296770000004</v>
      </c>
      <c r="S539" s="39">
        <f t="shared" si="965"/>
        <v>839.10191399999997</v>
      </c>
      <c r="T539" s="39">
        <f t="shared" si="965"/>
        <v>10209.073287000001</v>
      </c>
      <c r="U539" s="39">
        <f t="shared" si="965"/>
        <v>3456.300741</v>
      </c>
      <c r="V539" s="39">
        <f t="shared" si="965"/>
        <v>7352.1310560000002</v>
      </c>
      <c r="W539" s="39">
        <f t="shared" si="965"/>
        <v>8850.5273310000011</v>
      </c>
      <c r="X539" s="39">
        <f t="shared" si="965"/>
        <v>11967.191583000002</v>
      </c>
      <c r="Y539" s="39">
        <f t="shared" si="965"/>
        <v>479.486808</v>
      </c>
      <c r="Z539" s="39">
        <f t="shared" si="965"/>
        <v>0</v>
      </c>
      <c r="AA539" s="39">
        <f t="shared" si="965"/>
        <v>119.871702</v>
      </c>
      <c r="AB539" s="39">
        <f t="shared" si="965"/>
        <v>0</v>
      </c>
      <c r="AC539" s="67"/>
      <c r="AD539" s="55"/>
    </row>
    <row r="540" spans="1:30" s="52" customFormat="1">
      <c r="A540" s="105" t="s">
        <v>219</v>
      </c>
      <c r="B540" s="74">
        <f>5397404/2</f>
        <v>2698702</v>
      </c>
      <c r="C540" s="163">
        <f t="shared" si="941"/>
        <v>224891.83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2"/>
      <c r="Q540" s="43"/>
      <c r="R540" s="43"/>
      <c r="S540" s="43"/>
      <c r="T540" s="43"/>
      <c r="U540" s="43"/>
      <c r="V540" s="43"/>
      <c r="W540" s="43"/>
      <c r="X540" s="38">
        <v>0.95850000000000002</v>
      </c>
      <c r="Y540" s="38">
        <v>4.1500000000000002E-2</v>
      </c>
      <c r="Z540" s="42"/>
      <c r="AA540" s="42"/>
      <c r="AB540" s="42"/>
      <c r="AC540" s="67"/>
      <c r="AD540" s="55"/>
    </row>
    <row r="541" spans="1:30" s="52" customFormat="1">
      <c r="A541" s="99"/>
      <c r="B541" s="74"/>
      <c r="C541" s="163"/>
      <c r="D541" s="39">
        <f>$C540*D540</f>
        <v>0</v>
      </c>
      <c r="E541" s="39">
        <f t="shared" ref="E541" si="966">$C540*E540</f>
        <v>0</v>
      </c>
      <c r="F541" s="39">
        <f t="shared" ref="F541" si="967">$C540*F540</f>
        <v>0</v>
      </c>
      <c r="G541" s="39">
        <f t="shared" ref="G541:AB541" si="968">$C540*G540</f>
        <v>0</v>
      </c>
      <c r="H541" s="39">
        <f t="shared" si="968"/>
        <v>0</v>
      </c>
      <c r="I541" s="39">
        <f t="shared" si="968"/>
        <v>0</v>
      </c>
      <c r="J541" s="39">
        <f t="shared" si="968"/>
        <v>0</v>
      </c>
      <c r="K541" s="39">
        <f t="shared" si="968"/>
        <v>0</v>
      </c>
      <c r="L541" s="39">
        <f t="shared" si="968"/>
        <v>0</v>
      </c>
      <c r="M541" s="39">
        <f t="shared" si="968"/>
        <v>0</v>
      </c>
      <c r="N541" s="39">
        <f t="shared" si="968"/>
        <v>0</v>
      </c>
      <c r="O541" s="39">
        <f t="shared" si="968"/>
        <v>0</v>
      </c>
      <c r="P541" s="39">
        <f t="shared" si="968"/>
        <v>0</v>
      </c>
      <c r="Q541" s="39">
        <f t="shared" si="968"/>
        <v>0</v>
      </c>
      <c r="R541" s="39">
        <f t="shared" si="968"/>
        <v>0</v>
      </c>
      <c r="S541" s="39">
        <f t="shared" si="968"/>
        <v>0</v>
      </c>
      <c r="T541" s="39">
        <f t="shared" si="968"/>
        <v>0</v>
      </c>
      <c r="U541" s="39">
        <f t="shared" si="968"/>
        <v>0</v>
      </c>
      <c r="V541" s="39">
        <f t="shared" si="968"/>
        <v>0</v>
      </c>
      <c r="W541" s="39">
        <f t="shared" si="968"/>
        <v>0</v>
      </c>
      <c r="X541" s="39">
        <f t="shared" si="968"/>
        <v>215558.819055</v>
      </c>
      <c r="Y541" s="39">
        <f t="shared" si="968"/>
        <v>9333.010945</v>
      </c>
      <c r="Z541" s="39">
        <f t="shared" si="968"/>
        <v>0</v>
      </c>
      <c r="AA541" s="39">
        <f t="shared" si="968"/>
        <v>0</v>
      </c>
      <c r="AB541" s="39">
        <f t="shared" si="968"/>
        <v>0</v>
      </c>
      <c r="AC541" s="67"/>
      <c r="AD541" s="55"/>
    </row>
    <row r="542" spans="1:30" s="52" customFormat="1">
      <c r="A542" s="105" t="s">
        <v>210</v>
      </c>
      <c r="B542" s="74">
        <f>5397404/2</f>
        <v>2698702</v>
      </c>
      <c r="C542" s="163">
        <f t="shared" si="941"/>
        <v>224891.83</v>
      </c>
      <c r="D542" s="38">
        <v>1.6500000000000001E-2</v>
      </c>
      <c r="E542" s="38">
        <v>0.1429</v>
      </c>
      <c r="F542" s="38">
        <v>5.8200000000000002E-2</v>
      </c>
      <c r="G542" s="38">
        <v>7.4899999999999994E-2</v>
      </c>
      <c r="H542" s="38">
        <v>4.0099999999999997E-2</v>
      </c>
      <c r="I542" s="38">
        <v>0.1406</v>
      </c>
      <c r="J542" s="38">
        <v>2.0299999999999999E-2</v>
      </c>
      <c r="K542" s="38">
        <v>3.2099999999999997E-2</v>
      </c>
      <c r="L542" s="38">
        <v>1.5900000000000001E-2</v>
      </c>
      <c r="M542" s="38">
        <v>2.5499999999999998E-2</v>
      </c>
      <c r="N542" s="38">
        <v>0.1389</v>
      </c>
      <c r="O542" s="38">
        <v>2.35E-2</v>
      </c>
      <c r="P542" s="38">
        <v>0</v>
      </c>
      <c r="Q542" s="38">
        <v>3.5900000000000001E-2</v>
      </c>
      <c r="R542" s="38">
        <v>1.8100000000000002E-2</v>
      </c>
      <c r="S542" s="38">
        <v>4.1999999999999997E-3</v>
      </c>
      <c r="T542" s="38">
        <v>5.11E-2</v>
      </c>
      <c r="U542" s="38">
        <v>1.7299999999999999E-2</v>
      </c>
      <c r="V542" s="38">
        <v>3.6799999999999999E-2</v>
      </c>
      <c r="W542" s="38">
        <v>4.4299999999999999E-2</v>
      </c>
      <c r="X542" s="38">
        <v>5.9900000000000002E-2</v>
      </c>
      <c r="Y542" s="38">
        <v>2.3999999999999998E-3</v>
      </c>
      <c r="Z542" s="5">
        <v>0</v>
      </c>
      <c r="AA542" s="5">
        <v>5.9999999999999995E-4</v>
      </c>
      <c r="AB542" s="5">
        <v>0</v>
      </c>
      <c r="AC542" s="67"/>
      <c r="AD542" s="55"/>
    </row>
    <row r="543" spans="1:30" s="52" customFormat="1">
      <c r="A543" s="99"/>
      <c r="B543" s="60"/>
      <c r="C543" s="163"/>
      <c r="D543" s="39">
        <f>$C542*D542</f>
        <v>3710.7151949999998</v>
      </c>
      <c r="E543" s="39">
        <f t="shared" ref="E543" si="969">$C542*E542</f>
        <v>32137.042506999998</v>
      </c>
      <c r="F543" s="39">
        <f t="shared" ref="F543" si="970">$C542*F542</f>
        <v>13088.704506</v>
      </c>
      <c r="G543" s="39">
        <f t="shared" ref="G543:AB543" si="971">$C542*G542</f>
        <v>16844.398066999998</v>
      </c>
      <c r="H543" s="39">
        <f t="shared" si="971"/>
        <v>9018.162382999999</v>
      </c>
      <c r="I543" s="39">
        <f t="shared" si="971"/>
        <v>31619.791298</v>
      </c>
      <c r="J543" s="39">
        <f t="shared" si="971"/>
        <v>4565.3041489999996</v>
      </c>
      <c r="K543" s="39">
        <f t="shared" si="971"/>
        <v>7219.0277429999987</v>
      </c>
      <c r="L543" s="39">
        <f t="shared" si="971"/>
        <v>3575.7800969999998</v>
      </c>
      <c r="M543" s="39">
        <f t="shared" si="971"/>
        <v>5734.7416649999996</v>
      </c>
      <c r="N543" s="39">
        <f t="shared" si="971"/>
        <v>31237.475186999996</v>
      </c>
      <c r="O543" s="39">
        <f t="shared" si="971"/>
        <v>5284.9580049999995</v>
      </c>
      <c r="P543" s="39">
        <f t="shared" si="971"/>
        <v>0</v>
      </c>
      <c r="Q543" s="39">
        <f t="shared" si="971"/>
        <v>8073.6166969999995</v>
      </c>
      <c r="R543" s="39">
        <f t="shared" si="971"/>
        <v>4070.5421230000002</v>
      </c>
      <c r="S543" s="39">
        <f t="shared" si="971"/>
        <v>944.54568599999993</v>
      </c>
      <c r="T543" s="39">
        <f t="shared" si="971"/>
        <v>11491.972512999999</v>
      </c>
      <c r="U543" s="39">
        <f t="shared" si="971"/>
        <v>3890.6286589999995</v>
      </c>
      <c r="V543" s="39">
        <f t="shared" si="971"/>
        <v>8276.0193440000003</v>
      </c>
      <c r="W543" s="39">
        <f t="shared" si="971"/>
        <v>9962.7080689999984</v>
      </c>
      <c r="X543" s="39">
        <f t="shared" si="971"/>
        <v>13471.020617</v>
      </c>
      <c r="Y543" s="39">
        <f t="shared" si="971"/>
        <v>539.74039199999993</v>
      </c>
      <c r="Z543" s="39">
        <f t="shared" si="971"/>
        <v>0</v>
      </c>
      <c r="AA543" s="39">
        <f t="shared" si="971"/>
        <v>134.93509799999998</v>
      </c>
      <c r="AB543" s="39">
        <f t="shared" si="971"/>
        <v>0</v>
      </c>
      <c r="AC543" s="67"/>
      <c r="AD543" s="55"/>
    </row>
    <row r="544" spans="1:30" s="52" customFormat="1">
      <c r="A544" s="105" t="s">
        <v>220</v>
      </c>
      <c r="B544" s="74">
        <f>5397404/2</f>
        <v>2698702</v>
      </c>
      <c r="C544" s="163">
        <f t="shared" si="941"/>
        <v>224891.83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2"/>
      <c r="Q544" s="43"/>
      <c r="R544" s="43"/>
      <c r="S544" s="43"/>
      <c r="T544" s="43"/>
      <c r="U544" s="43"/>
      <c r="V544" s="43"/>
      <c r="W544" s="43"/>
      <c r="X544" s="38">
        <v>0.95850000000000002</v>
      </c>
      <c r="Y544" s="38">
        <v>4.1500000000000002E-2</v>
      </c>
      <c r="Z544" s="42"/>
      <c r="AA544" s="42"/>
      <c r="AB544" s="42"/>
      <c r="AC544" s="67"/>
      <c r="AD544" s="55"/>
    </row>
    <row r="545" spans="1:30" s="52" customFormat="1">
      <c r="A545" s="99"/>
      <c r="B545" s="60"/>
      <c r="C545" s="163"/>
      <c r="D545" s="39">
        <f>$C544*D544</f>
        <v>0</v>
      </c>
      <c r="E545" s="39">
        <f t="shared" ref="E545" si="972">$C544*E544</f>
        <v>0</v>
      </c>
      <c r="F545" s="39">
        <f t="shared" ref="F545" si="973">$C544*F544</f>
        <v>0</v>
      </c>
      <c r="G545" s="39">
        <f t="shared" ref="G545:AB545" si="974">$C544*G544</f>
        <v>0</v>
      </c>
      <c r="H545" s="39">
        <f t="shared" si="974"/>
        <v>0</v>
      </c>
      <c r="I545" s="39">
        <f t="shared" si="974"/>
        <v>0</v>
      </c>
      <c r="J545" s="39">
        <f t="shared" si="974"/>
        <v>0</v>
      </c>
      <c r="K545" s="39">
        <f t="shared" si="974"/>
        <v>0</v>
      </c>
      <c r="L545" s="39">
        <f t="shared" si="974"/>
        <v>0</v>
      </c>
      <c r="M545" s="39">
        <f t="shared" si="974"/>
        <v>0</v>
      </c>
      <c r="N545" s="39">
        <f t="shared" si="974"/>
        <v>0</v>
      </c>
      <c r="O545" s="39">
        <f t="shared" si="974"/>
        <v>0</v>
      </c>
      <c r="P545" s="39">
        <f t="shared" si="974"/>
        <v>0</v>
      </c>
      <c r="Q545" s="39">
        <f t="shared" si="974"/>
        <v>0</v>
      </c>
      <c r="R545" s="39">
        <f t="shared" si="974"/>
        <v>0</v>
      </c>
      <c r="S545" s="39">
        <f t="shared" si="974"/>
        <v>0</v>
      </c>
      <c r="T545" s="39">
        <f t="shared" si="974"/>
        <v>0</v>
      </c>
      <c r="U545" s="39">
        <f t="shared" si="974"/>
        <v>0</v>
      </c>
      <c r="V545" s="39">
        <f t="shared" si="974"/>
        <v>0</v>
      </c>
      <c r="W545" s="39">
        <f t="shared" si="974"/>
        <v>0</v>
      </c>
      <c r="X545" s="39">
        <f t="shared" si="974"/>
        <v>215558.819055</v>
      </c>
      <c r="Y545" s="39">
        <f t="shared" si="974"/>
        <v>9333.010945</v>
      </c>
      <c r="Z545" s="39">
        <f t="shared" si="974"/>
        <v>0</v>
      </c>
      <c r="AA545" s="39">
        <f t="shared" si="974"/>
        <v>0</v>
      </c>
      <c r="AB545" s="39">
        <f t="shared" si="974"/>
        <v>0</v>
      </c>
      <c r="AC545" s="67"/>
      <c r="AD545" s="55"/>
    </row>
    <row r="546" spans="1:30" s="52" customFormat="1">
      <c r="A546" s="105" t="s">
        <v>211</v>
      </c>
      <c r="B546" s="74">
        <f>5397404/2</f>
        <v>2698702</v>
      </c>
      <c r="C546" s="163">
        <f t="shared" si="941"/>
        <v>224891.83</v>
      </c>
      <c r="D546" s="38">
        <v>1.6500000000000001E-2</v>
      </c>
      <c r="E546" s="38">
        <v>0.1429</v>
      </c>
      <c r="F546" s="38">
        <v>5.8200000000000002E-2</v>
      </c>
      <c r="G546" s="38">
        <v>7.4899999999999994E-2</v>
      </c>
      <c r="H546" s="38">
        <v>4.0099999999999997E-2</v>
      </c>
      <c r="I546" s="38">
        <v>0.1406</v>
      </c>
      <c r="J546" s="38">
        <v>2.0299999999999999E-2</v>
      </c>
      <c r="K546" s="38">
        <v>3.2099999999999997E-2</v>
      </c>
      <c r="L546" s="38">
        <v>1.5900000000000001E-2</v>
      </c>
      <c r="M546" s="38">
        <v>2.5499999999999998E-2</v>
      </c>
      <c r="N546" s="38">
        <v>0.1389</v>
      </c>
      <c r="O546" s="38">
        <v>2.35E-2</v>
      </c>
      <c r="P546" s="38">
        <v>0</v>
      </c>
      <c r="Q546" s="38">
        <v>3.5900000000000001E-2</v>
      </c>
      <c r="R546" s="38">
        <v>1.8100000000000002E-2</v>
      </c>
      <c r="S546" s="38">
        <v>4.1999999999999997E-3</v>
      </c>
      <c r="T546" s="38">
        <v>5.11E-2</v>
      </c>
      <c r="U546" s="38">
        <v>1.7299999999999999E-2</v>
      </c>
      <c r="V546" s="38">
        <v>3.6799999999999999E-2</v>
      </c>
      <c r="W546" s="38">
        <v>4.4299999999999999E-2</v>
      </c>
      <c r="X546" s="38">
        <v>5.9900000000000002E-2</v>
      </c>
      <c r="Y546" s="38">
        <v>2.3999999999999998E-3</v>
      </c>
      <c r="Z546" s="5">
        <v>0</v>
      </c>
      <c r="AA546" s="5">
        <v>5.9999999999999995E-4</v>
      </c>
      <c r="AB546" s="5">
        <v>0</v>
      </c>
      <c r="AC546" s="67"/>
      <c r="AD546" s="55"/>
    </row>
    <row r="547" spans="1:30" s="52" customFormat="1">
      <c r="A547" s="99"/>
      <c r="B547" s="60"/>
      <c r="C547" s="163"/>
      <c r="D547" s="39">
        <f>$C546*D546</f>
        <v>3710.7151949999998</v>
      </c>
      <c r="E547" s="39">
        <f t="shared" ref="E547" si="975">$C546*E546</f>
        <v>32137.042506999998</v>
      </c>
      <c r="F547" s="39">
        <f t="shared" ref="F547" si="976">$C546*F546</f>
        <v>13088.704506</v>
      </c>
      <c r="G547" s="39">
        <f t="shared" ref="G547:AB547" si="977">$C546*G546</f>
        <v>16844.398066999998</v>
      </c>
      <c r="H547" s="39">
        <f t="shared" si="977"/>
        <v>9018.162382999999</v>
      </c>
      <c r="I547" s="39">
        <f t="shared" si="977"/>
        <v>31619.791298</v>
      </c>
      <c r="J547" s="39">
        <f t="shared" si="977"/>
        <v>4565.3041489999996</v>
      </c>
      <c r="K547" s="39">
        <f t="shared" si="977"/>
        <v>7219.0277429999987</v>
      </c>
      <c r="L547" s="39">
        <f t="shared" si="977"/>
        <v>3575.7800969999998</v>
      </c>
      <c r="M547" s="39">
        <f t="shared" si="977"/>
        <v>5734.7416649999996</v>
      </c>
      <c r="N547" s="39">
        <f t="shared" si="977"/>
        <v>31237.475186999996</v>
      </c>
      <c r="O547" s="39">
        <f t="shared" si="977"/>
        <v>5284.9580049999995</v>
      </c>
      <c r="P547" s="39">
        <f t="shared" si="977"/>
        <v>0</v>
      </c>
      <c r="Q547" s="39">
        <f t="shared" si="977"/>
        <v>8073.6166969999995</v>
      </c>
      <c r="R547" s="39">
        <f t="shared" si="977"/>
        <v>4070.5421230000002</v>
      </c>
      <c r="S547" s="39">
        <f t="shared" si="977"/>
        <v>944.54568599999993</v>
      </c>
      <c r="T547" s="39">
        <f t="shared" si="977"/>
        <v>11491.972512999999</v>
      </c>
      <c r="U547" s="39">
        <f t="shared" si="977"/>
        <v>3890.6286589999995</v>
      </c>
      <c r="V547" s="39">
        <f t="shared" si="977"/>
        <v>8276.0193440000003</v>
      </c>
      <c r="W547" s="39">
        <f t="shared" si="977"/>
        <v>9962.7080689999984</v>
      </c>
      <c r="X547" s="39">
        <f t="shared" si="977"/>
        <v>13471.020617</v>
      </c>
      <c r="Y547" s="39">
        <f t="shared" si="977"/>
        <v>539.74039199999993</v>
      </c>
      <c r="Z547" s="39">
        <f t="shared" si="977"/>
        <v>0</v>
      </c>
      <c r="AA547" s="39">
        <f t="shared" si="977"/>
        <v>134.93509799999998</v>
      </c>
      <c r="AB547" s="39">
        <f t="shared" si="977"/>
        <v>0</v>
      </c>
      <c r="AC547" s="67"/>
      <c r="AD547" s="55"/>
    </row>
    <row r="548" spans="1:30" s="52" customFormat="1">
      <c r="A548" s="105" t="s">
        <v>221</v>
      </c>
      <c r="B548" s="74">
        <f>3003024/2</f>
        <v>1501512</v>
      </c>
      <c r="C548" s="163">
        <f t="shared" si="941"/>
        <v>125126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38">
        <v>0</v>
      </c>
      <c r="Q548" s="43"/>
      <c r="R548" s="43"/>
      <c r="S548" s="43"/>
      <c r="T548" s="43"/>
      <c r="U548" s="43"/>
      <c r="V548" s="43"/>
      <c r="W548" s="43"/>
      <c r="X548" s="38">
        <v>1</v>
      </c>
      <c r="Y548" s="38"/>
      <c r="Z548" s="43"/>
      <c r="AA548" s="43"/>
      <c r="AB548" s="43"/>
      <c r="AC548" s="67"/>
      <c r="AD548" s="55"/>
    </row>
    <row r="549" spans="1:30" s="52" customFormat="1">
      <c r="A549" s="99"/>
      <c r="B549" s="60"/>
      <c r="C549" s="163"/>
      <c r="D549" s="39">
        <f>$C548*D548</f>
        <v>0</v>
      </c>
      <c r="E549" s="39">
        <f t="shared" ref="E549" si="978">$C548*E548</f>
        <v>0</v>
      </c>
      <c r="F549" s="39">
        <f t="shared" ref="F549" si="979">$C548*F548</f>
        <v>0</v>
      </c>
      <c r="G549" s="39">
        <f t="shared" ref="G549:AB549" si="980">$C548*G548</f>
        <v>0</v>
      </c>
      <c r="H549" s="39">
        <f t="shared" si="980"/>
        <v>0</v>
      </c>
      <c r="I549" s="39">
        <f t="shared" si="980"/>
        <v>0</v>
      </c>
      <c r="J549" s="39">
        <f t="shared" si="980"/>
        <v>0</v>
      </c>
      <c r="K549" s="39">
        <f t="shared" si="980"/>
        <v>0</v>
      </c>
      <c r="L549" s="39">
        <f t="shared" si="980"/>
        <v>0</v>
      </c>
      <c r="M549" s="39">
        <f t="shared" si="980"/>
        <v>0</v>
      </c>
      <c r="N549" s="39">
        <f t="shared" si="980"/>
        <v>0</v>
      </c>
      <c r="O549" s="39">
        <f t="shared" si="980"/>
        <v>0</v>
      </c>
      <c r="P549" s="39">
        <f t="shared" si="980"/>
        <v>0</v>
      </c>
      <c r="Q549" s="39">
        <f t="shared" si="980"/>
        <v>0</v>
      </c>
      <c r="R549" s="39">
        <f t="shared" si="980"/>
        <v>0</v>
      </c>
      <c r="S549" s="39">
        <f t="shared" si="980"/>
        <v>0</v>
      </c>
      <c r="T549" s="39">
        <f t="shared" si="980"/>
        <v>0</v>
      </c>
      <c r="U549" s="39">
        <f t="shared" si="980"/>
        <v>0</v>
      </c>
      <c r="V549" s="39">
        <f t="shared" si="980"/>
        <v>0</v>
      </c>
      <c r="W549" s="39">
        <f t="shared" si="980"/>
        <v>0</v>
      </c>
      <c r="X549" s="39">
        <f t="shared" si="980"/>
        <v>125126</v>
      </c>
      <c r="Y549" s="39">
        <f t="shared" si="980"/>
        <v>0</v>
      </c>
      <c r="Z549" s="39">
        <f t="shared" si="980"/>
        <v>0</v>
      </c>
      <c r="AA549" s="39">
        <f t="shared" si="980"/>
        <v>0</v>
      </c>
      <c r="AB549" s="39">
        <f t="shared" si="980"/>
        <v>0</v>
      </c>
      <c r="AC549" s="67"/>
      <c r="AD549" s="55"/>
    </row>
    <row r="550" spans="1:30" s="52" customFormat="1">
      <c r="A550" s="105" t="s">
        <v>212</v>
      </c>
      <c r="B550" s="74">
        <f>3003024/2</f>
        <v>1501512</v>
      </c>
      <c r="C550" s="163">
        <f t="shared" si="941"/>
        <v>125126</v>
      </c>
      <c r="D550" s="38">
        <v>1.6500000000000001E-2</v>
      </c>
      <c r="E550" s="38">
        <v>0.1429</v>
      </c>
      <c r="F550" s="38">
        <v>5.8200000000000002E-2</v>
      </c>
      <c r="G550" s="38">
        <v>7.4899999999999994E-2</v>
      </c>
      <c r="H550" s="38">
        <v>4.0099999999999997E-2</v>
      </c>
      <c r="I550" s="38">
        <v>0.1406</v>
      </c>
      <c r="J550" s="38">
        <v>2.0299999999999999E-2</v>
      </c>
      <c r="K550" s="38">
        <v>3.2099999999999997E-2</v>
      </c>
      <c r="L550" s="38">
        <v>1.5900000000000001E-2</v>
      </c>
      <c r="M550" s="38">
        <v>2.5499999999999998E-2</v>
      </c>
      <c r="N550" s="38">
        <v>0.1389</v>
      </c>
      <c r="O550" s="38">
        <v>2.35E-2</v>
      </c>
      <c r="P550" s="38">
        <v>0</v>
      </c>
      <c r="Q550" s="38">
        <v>3.5900000000000001E-2</v>
      </c>
      <c r="R550" s="38">
        <v>1.8100000000000002E-2</v>
      </c>
      <c r="S550" s="38">
        <v>4.1999999999999997E-3</v>
      </c>
      <c r="T550" s="38">
        <v>5.11E-2</v>
      </c>
      <c r="U550" s="38">
        <v>1.7299999999999999E-2</v>
      </c>
      <c r="V550" s="38">
        <v>3.6799999999999999E-2</v>
      </c>
      <c r="W550" s="38">
        <v>4.4299999999999999E-2</v>
      </c>
      <c r="X550" s="38">
        <v>5.9900000000000002E-2</v>
      </c>
      <c r="Y550" s="38">
        <v>2.3999999999999998E-3</v>
      </c>
      <c r="Z550" s="5">
        <v>0</v>
      </c>
      <c r="AA550" s="5">
        <v>5.9999999999999995E-4</v>
      </c>
      <c r="AB550" s="5">
        <v>0</v>
      </c>
      <c r="AC550" s="67"/>
      <c r="AD550" s="55"/>
    </row>
    <row r="551" spans="1:30" s="52" customFormat="1">
      <c r="A551" s="99"/>
      <c r="B551" s="60"/>
      <c r="C551" s="163"/>
      <c r="D551" s="39">
        <f>$C550*D550</f>
        <v>2064.5790000000002</v>
      </c>
      <c r="E551" s="39">
        <f t="shared" ref="E551" si="981">$C550*E550</f>
        <v>17880.505399999998</v>
      </c>
      <c r="F551" s="39">
        <f t="shared" ref="F551" si="982">$C550*F550</f>
        <v>7282.3332</v>
      </c>
      <c r="G551" s="39">
        <f t="shared" ref="G551:AB551" si="983">$C550*G550</f>
        <v>9371.9373999999989</v>
      </c>
      <c r="H551" s="39">
        <f t="shared" si="983"/>
        <v>5017.5526</v>
      </c>
      <c r="I551" s="39">
        <f t="shared" si="983"/>
        <v>17592.7156</v>
      </c>
      <c r="J551" s="39">
        <f t="shared" si="983"/>
        <v>2540.0578</v>
      </c>
      <c r="K551" s="39">
        <f t="shared" si="983"/>
        <v>4016.5445999999997</v>
      </c>
      <c r="L551" s="39">
        <f t="shared" si="983"/>
        <v>1989.5034000000001</v>
      </c>
      <c r="M551" s="39">
        <f t="shared" si="983"/>
        <v>3190.7129999999997</v>
      </c>
      <c r="N551" s="39">
        <f t="shared" si="983"/>
        <v>17380.001400000001</v>
      </c>
      <c r="O551" s="39">
        <f t="shared" si="983"/>
        <v>2940.4609999999998</v>
      </c>
      <c r="P551" s="39">
        <f t="shared" si="983"/>
        <v>0</v>
      </c>
      <c r="Q551" s="39">
        <f t="shared" si="983"/>
        <v>4492.0234</v>
      </c>
      <c r="R551" s="39">
        <f t="shared" si="983"/>
        <v>2264.7806</v>
      </c>
      <c r="S551" s="39">
        <f t="shared" si="983"/>
        <v>525.52919999999995</v>
      </c>
      <c r="T551" s="39">
        <f t="shared" si="983"/>
        <v>6393.9385999999995</v>
      </c>
      <c r="U551" s="39">
        <f t="shared" si="983"/>
        <v>2164.6797999999999</v>
      </c>
      <c r="V551" s="39">
        <f t="shared" si="983"/>
        <v>4604.6368000000002</v>
      </c>
      <c r="W551" s="39">
        <f t="shared" si="983"/>
        <v>5543.0817999999999</v>
      </c>
      <c r="X551" s="39">
        <f t="shared" si="983"/>
        <v>7495.0474000000004</v>
      </c>
      <c r="Y551" s="39">
        <f t="shared" si="983"/>
        <v>300.30239999999998</v>
      </c>
      <c r="Z551" s="39">
        <f t="shared" si="983"/>
        <v>0</v>
      </c>
      <c r="AA551" s="39">
        <f t="shared" si="983"/>
        <v>75.075599999999994</v>
      </c>
      <c r="AB551" s="39">
        <f t="shared" si="983"/>
        <v>0</v>
      </c>
      <c r="AC551" s="67"/>
      <c r="AD551" s="55"/>
    </row>
    <row r="552" spans="1:30" s="52" customFormat="1">
      <c r="A552" s="105" t="s">
        <v>213</v>
      </c>
      <c r="B552" s="74">
        <v>2667409</v>
      </c>
      <c r="C552" s="163">
        <f t="shared" si="941"/>
        <v>222284.08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2"/>
      <c r="Q552" s="43"/>
      <c r="R552" s="43"/>
      <c r="S552" s="43"/>
      <c r="T552" s="43"/>
      <c r="U552" s="43"/>
      <c r="V552" s="43"/>
      <c r="W552" s="43"/>
      <c r="X552" s="38">
        <v>0.95850000000000002</v>
      </c>
      <c r="Y552" s="38">
        <v>4.1500000000000002E-2</v>
      </c>
      <c r="Z552" s="42"/>
      <c r="AA552" s="42"/>
      <c r="AB552" s="42"/>
      <c r="AC552" s="67"/>
      <c r="AD552" s="55"/>
    </row>
    <row r="553" spans="1:30" s="52" customFormat="1">
      <c r="A553" s="99"/>
      <c r="B553" s="60"/>
      <c r="C553" s="163"/>
      <c r="D553" s="39">
        <f>$C552*D552</f>
        <v>0</v>
      </c>
      <c r="E553" s="39">
        <f t="shared" ref="E553" si="984">$C552*E552</f>
        <v>0</v>
      </c>
      <c r="F553" s="39">
        <f t="shared" ref="F553" si="985">$C552*F552</f>
        <v>0</v>
      </c>
      <c r="G553" s="39">
        <f t="shared" ref="G553:AB553" si="986">$C552*G552</f>
        <v>0</v>
      </c>
      <c r="H553" s="39">
        <f t="shared" si="986"/>
        <v>0</v>
      </c>
      <c r="I553" s="39">
        <f t="shared" si="986"/>
        <v>0</v>
      </c>
      <c r="J553" s="39">
        <f t="shared" si="986"/>
        <v>0</v>
      </c>
      <c r="K553" s="39">
        <f t="shared" si="986"/>
        <v>0</v>
      </c>
      <c r="L553" s="39">
        <f t="shared" si="986"/>
        <v>0</v>
      </c>
      <c r="M553" s="39">
        <f t="shared" si="986"/>
        <v>0</v>
      </c>
      <c r="N553" s="39">
        <f t="shared" si="986"/>
        <v>0</v>
      </c>
      <c r="O553" s="39">
        <f t="shared" si="986"/>
        <v>0</v>
      </c>
      <c r="P553" s="39">
        <f t="shared" si="986"/>
        <v>0</v>
      </c>
      <c r="Q553" s="39">
        <f t="shared" si="986"/>
        <v>0</v>
      </c>
      <c r="R553" s="39">
        <f t="shared" si="986"/>
        <v>0</v>
      </c>
      <c r="S553" s="39">
        <f t="shared" si="986"/>
        <v>0</v>
      </c>
      <c r="T553" s="39">
        <f t="shared" si="986"/>
        <v>0</v>
      </c>
      <c r="U553" s="39">
        <f t="shared" si="986"/>
        <v>0</v>
      </c>
      <c r="V553" s="39">
        <f t="shared" si="986"/>
        <v>0</v>
      </c>
      <c r="W553" s="39">
        <f t="shared" si="986"/>
        <v>0</v>
      </c>
      <c r="X553" s="39">
        <f t="shared" si="986"/>
        <v>213059.29068000001</v>
      </c>
      <c r="Y553" s="39">
        <f t="shared" si="986"/>
        <v>9224.7893199999999</v>
      </c>
      <c r="Z553" s="39">
        <f t="shared" si="986"/>
        <v>0</v>
      </c>
      <c r="AA553" s="39">
        <f t="shared" si="986"/>
        <v>0</v>
      </c>
      <c r="AB553" s="39">
        <f t="shared" si="986"/>
        <v>0</v>
      </c>
      <c r="AC553" s="67"/>
      <c r="AD553" s="55"/>
    </row>
    <row r="554" spans="1:30" s="52" customFormat="1">
      <c r="A554" s="105" t="s">
        <v>214</v>
      </c>
      <c r="B554" s="74">
        <v>870451</v>
      </c>
      <c r="C554" s="163">
        <f t="shared" si="941"/>
        <v>72537.58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2"/>
      <c r="Q554" s="43"/>
      <c r="R554" s="43"/>
      <c r="S554" s="43"/>
      <c r="T554" s="43"/>
      <c r="U554" s="43"/>
      <c r="V554" s="43"/>
      <c r="W554" s="43"/>
      <c r="X554" s="38">
        <v>0.95850000000000002</v>
      </c>
      <c r="Y554" s="38">
        <v>4.1500000000000002E-2</v>
      </c>
      <c r="Z554" s="5"/>
      <c r="AA554" s="5"/>
      <c r="AB554" s="5"/>
      <c r="AC554" s="67"/>
      <c r="AD554" s="55"/>
    </row>
    <row r="555" spans="1:30" s="52" customFormat="1">
      <c r="A555" s="99"/>
      <c r="B555" s="60"/>
      <c r="C555" s="163"/>
      <c r="D555" s="39">
        <f>$C554*D554</f>
        <v>0</v>
      </c>
      <c r="E555" s="39">
        <f t="shared" ref="E555" si="987">$C554*E554</f>
        <v>0</v>
      </c>
      <c r="F555" s="39">
        <f t="shared" ref="F555" si="988">$C554*F554</f>
        <v>0</v>
      </c>
      <c r="G555" s="39">
        <f t="shared" ref="G555:AB555" si="989">$C554*G554</f>
        <v>0</v>
      </c>
      <c r="H555" s="39">
        <f t="shared" si="989"/>
        <v>0</v>
      </c>
      <c r="I555" s="39">
        <f t="shared" si="989"/>
        <v>0</v>
      </c>
      <c r="J555" s="39">
        <f t="shared" si="989"/>
        <v>0</v>
      </c>
      <c r="K555" s="39">
        <f t="shared" si="989"/>
        <v>0</v>
      </c>
      <c r="L555" s="39">
        <f t="shared" si="989"/>
        <v>0</v>
      </c>
      <c r="M555" s="39">
        <f t="shared" si="989"/>
        <v>0</v>
      </c>
      <c r="N555" s="39">
        <f t="shared" si="989"/>
        <v>0</v>
      </c>
      <c r="O555" s="39">
        <f t="shared" si="989"/>
        <v>0</v>
      </c>
      <c r="P555" s="39">
        <f t="shared" si="989"/>
        <v>0</v>
      </c>
      <c r="Q555" s="39">
        <f t="shared" si="989"/>
        <v>0</v>
      </c>
      <c r="R555" s="39">
        <f t="shared" si="989"/>
        <v>0</v>
      </c>
      <c r="S555" s="39">
        <f t="shared" si="989"/>
        <v>0</v>
      </c>
      <c r="T555" s="39">
        <f t="shared" si="989"/>
        <v>0</v>
      </c>
      <c r="U555" s="39">
        <f t="shared" si="989"/>
        <v>0</v>
      </c>
      <c r="V555" s="39">
        <f t="shared" si="989"/>
        <v>0</v>
      </c>
      <c r="W555" s="39">
        <f t="shared" si="989"/>
        <v>0</v>
      </c>
      <c r="X555" s="39">
        <f t="shared" si="989"/>
        <v>69527.270430000004</v>
      </c>
      <c r="Y555" s="39">
        <f t="shared" si="989"/>
        <v>3010.3095700000003</v>
      </c>
      <c r="Z555" s="39">
        <f t="shared" si="989"/>
        <v>0</v>
      </c>
      <c r="AA555" s="39">
        <f t="shared" si="989"/>
        <v>0</v>
      </c>
      <c r="AB555" s="39">
        <f t="shared" si="989"/>
        <v>0</v>
      </c>
      <c r="AC555" s="67"/>
      <c r="AD555" s="55"/>
    </row>
    <row r="556" spans="1:30" s="52" customFormat="1">
      <c r="A556" s="105" t="s">
        <v>215</v>
      </c>
      <c r="B556" s="74">
        <v>870425</v>
      </c>
      <c r="C556" s="163">
        <f t="shared" si="941"/>
        <v>72535.42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2"/>
      <c r="Q556" s="43"/>
      <c r="R556" s="43"/>
      <c r="S556" s="43"/>
      <c r="T556" s="43"/>
      <c r="U556" s="43"/>
      <c r="V556" s="43"/>
      <c r="W556" s="43"/>
      <c r="X556" s="38">
        <v>0.95850000000000002</v>
      </c>
      <c r="Y556" s="38">
        <v>4.1500000000000002E-2</v>
      </c>
      <c r="Z556" s="42"/>
      <c r="AA556" s="42"/>
      <c r="AB556" s="42"/>
      <c r="AC556" s="67"/>
      <c r="AD556" s="55"/>
    </row>
    <row r="557" spans="1:30" s="52" customFormat="1">
      <c r="A557" s="99"/>
      <c r="B557" s="60"/>
      <c r="C557" s="163"/>
      <c r="D557" s="39">
        <f>$C556*D556</f>
        <v>0</v>
      </c>
      <c r="E557" s="39">
        <f t="shared" ref="E557" si="990">$C556*E556</f>
        <v>0</v>
      </c>
      <c r="F557" s="39">
        <f t="shared" ref="F557" si="991">$C556*F556</f>
        <v>0</v>
      </c>
      <c r="G557" s="39">
        <f t="shared" ref="G557:AB557" si="992">$C556*G556</f>
        <v>0</v>
      </c>
      <c r="H557" s="39">
        <f t="shared" si="992"/>
        <v>0</v>
      </c>
      <c r="I557" s="39">
        <f t="shared" si="992"/>
        <v>0</v>
      </c>
      <c r="J557" s="39">
        <f t="shared" si="992"/>
        <v>0</v>
      </c>
      <c r="K557" s="39">
        <f t="shared" si="992"/>
        <v>0</v>
      </c>
      <c r="L557" s="39">
        <f t="shared" si="992"/>
        <v>0</v>
      </c>
      <c r="M557" s="39">
        <f t="shared" si="992"/>
        <v>0</v>
      </c>
      <c r="N557" s="39">
        <f t="shared" si="992"/>
        <v>0</v>
      </c>
      <c r="O557" s="39">
        <f t="shared" si="992"/>
        <v>0</v>
      </c>
      <c r="P557" s="39">
        <f t="shared" si="992"/>
        <v>0</v>
      </c>
      <c r="Q557" s="39">
        <f t="shared" si="992"/>
        <v>0</v>
      </c>
      <c r="R557" s="39">
        <f t="shared" si="992"/>
        <v>0</v>
      </c>
      <c r="S557" s="39">
        <f t="shared" si="992"/>
        <v>0</v>
      </c>
      <c r="T557" s="39">
        <f t="shared" si="992"/>
        <v>0</v>
      </c>
      <c r="U557" s="39">
        <f t="shared" si="992"/>
        <v>0</v>
      </c>
      <c r="V557" s="39">
        <f t="shared" si="992"/>
        <v>0</v>
      </c>
      <c r="W557" s="39">
        <f t="shared" si="992"/>
        <v>0</v>
      </c>
      <c r="X557" s="39">
        <f t="shared" si="992"/>
        <v>69525.200070000006</v>
      </c>
      <c r="Y557" s="39">
        <f t="shared" si="992"/>
        <v>3010.2199300000002</v>
      </c>
      <c r="Z557" s="39">
        <f t="shared" si="992"/>
        <v>0</v>
      </c>
      <c r="AA557" s="39">
        <f t="shared" si="992"/>
        <v>0</v>
      </c>
      <c r="AB557" s="39">
        <f t="shared" si="992"/>
        <v>0</v>
      </c>
      <c r="AC557" s="67"/>
      <c r="AD557" s="55"/>
    </row>
    <row r="558" spans="1:30" s="52" customFormat="1">
      <c r="A558" s="105" t="s">
        <v>216</v>
      </c>
      <c r="B558" s="74">
        <v>3339924</v>
      </c>
      <c r="C558" s="163">
        <f t="shared" si="941"/>
        <v>278327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2"/>
      <c r="Q558" s="43"/>
      <c r="R558" s="43"/>
      <c r="S558" s="43"/>
      <c r="T558" s="43"/>
      <c r="U558" s="43"/>
      <c r="V558" s="43"/>
      <c r="W558" s="43"/>
      <c r="X558" s="38">
        <v>0.95850000000000002</v>
      </c>
      <c r="Y558" s="38">
        <v>4.1500000000000002E-2</v>
      </c>
      <c r="Z558" s="42"/>
      <c r="AA558" s="42"/>
      <c r="AB558" s="42"/>
      <c r="AC558" s="67"/>
      <c r="AD558" s="55"/>
    </row>
    <row r="559" spans="1:30" s="52" customFormat="1">
      <c r="A559" s="99"/>
      <c r="B559" s="60"/>
      <c r="C559" s="163"/>
      <c r="D559" s="39">
        <f>$C558*D558</f>
        <v>0</v>
      </c>
      <c r="E559" s="39">
        <f t="shared" ref="E559" si="993">$C558*E558</f>
        <v>0</v>
      </c>
      <c r="F559" s="39">
        <f t="shared" ref="F559" si="994">$C558*F558</f>
        <v>0</v>
      </c>
      <c r="G559" s="39">
        <f t="shared" ref="G559:AB559" si="995">$C558*G558</f>
        <v>0</v>
      </c>
      <c r="H559" s="39">
        <f t="shared" si="995"/>
        <v>0</v>
      </c>
      <c r="I559" s="39">
        <f t="shared" si="995"/>
        <v>0</v>
      </c>
      <c r="J559" s="39">
        <f t="shared" si="995"/>
        <v>0</v>
      </c>
      <c r="K559" s="39">
        <f t="shared" si="995"/>
        <v>0</v>
      </c>
      <c r="L559" s="39">
        <f t="shared" si="995"/>
        <v>0</v>
      </c>
      <c r="M559" s="39">
        <f t="shared" si="995"/>
        <v>0</v>
      </c>
      <c r="N559" s="39">
        <f t="shared" si="995"/>
        <v>0</v>
      </c>
      <c r="O559" s="39">
        <f t="shared" si="995"/>
        <v>0</v>
      </c>
      <c r="P559" s="39">
        <f t="shared" si="995"/>
        <v>0</v>
      </c>
      <c r="Q559" s="39">
        <f t="shared" si="995"/>
        <v>0</v>
      </c>
      <c r="R559" s="39">
        <f t="shared" si="995"/>
        <v>0</v>
      </c>
      <c r="S559" s="39">
        <f t="shared" si="995"/>
        <v>0</v>
      </c>
      <c r="T559" s="39">
        <f t="shared" si="995"/>
        <v>0</v>
      </c>
      <c r="U559" s="39">
        <f t="shared" si="995"/>
        <v>0</v>
      </c>
      <c r="V559" s="39">
        <f t="shared" si="995"/>
        <v>0</v>
      </c>
      <c r="W559" s="39">
        <f t="shared" si="995"/>
        <v>0</v>
      </c>
      <c r="X559" s="39">
        <f t="shared" si="995"/>
        <v>266776.42950000003</v>
      </c>
      <c r="Y559" s="39">
        <f t="shared" si="995"/>
        <v>11550.5705</v>
      </c>
      <c r="Z559" s="39">
        <f t="shared" si="995"/>
        <v>0</v>
      </c>
      <c r="AA559" s="39">
        <f t="shared" si="995"/>
        <v>0</v>
      </c>
      <c r="AB559" s="39">
        <f t="shared" si="995"/>
        <v>0</v>
      </c>
      <c r="AC559" s="67"/>
      <c r="AD559" s="55"/>
    </row>
    <row r="560" spans="1:30" s="52" customFormat="1">
      <c r="A560" s="98" t="s">
        <v>260</v>
      </c>
      <c r="B560" s="208">
        <v>1041260</v>
      </c>
      <c r="C560" s="163">
        <f t="shared" si="941"/>
        <v>86771.67</v>
      </c>
      <c r="D560" s="44"/>
      <c r="E560" s="44"/>
      <c r="F560" s="44"/>
      <c r="G560" s="44"/>
      <c r="H560" s="42">
        <v>3.0499999999999999E-2</v>
      </c>
      <c r="I560" s="42"/>
      <c r="J560" s="42"/>
      <c r="K560" s="42"/>
      <c r="L560" s="42"/>
      <c r="M560" s="42"/>
      <c r="N560" s="42"/>
      <c r="O560" s="42"/>
      <c r="P560" s="42">
        <v>2.0999999999999999E-3</v>
      </c>
      <c r="Q560" s="42"/>
      <c r="R560" s="42">
        <v>8.3000000000000001E-3</v>
      </c>
      <c r="S560" s="42"/>
      <c r="T560" s="42">
        <v>0.91359999999999997</v>
      </c>
      <c r="U560" s="42"/>
      <c r="V560" s="42">
        <v>1.9300000000000001E-2</v>
      </c>
      <c r="W560" s="42">
        <v>2.46E-2</v>
      </c>
      <c r="X560" s="42"/>
      <c r="Y560" s="42"/>
      <c r="Z560" s="42">
        <v>1.6000000000000001E-3</v>
      </c>
      <c r="AA560" s="42">
        <v>0</v>
      </c>
      <c r="AB560" s="42">
        <v>0</v>
      </c>
      <c r="AC560" s="67"/>
      <c r="AD560" s="55"/>
    </row>
    <row r="561" spans="1:30" s="52" customFormat="1">
      <c r="A561" s="99"/>
      <c r="B561" s="135"/>
      <c r="C561" s="163"/>
      <c r="D561" s="39">
        <f t="shared" ref="D561" si="996">$C560*D560</f>
        <v>0</v>
      </c>
      <c r="E561" s="39">
        <f t="shared" ref="E561" si="997">$C560*E560</f>
        <v>0</v>
      </c>
      <c r="F561" s="39">
        <f t="shared" ref="F561:O561" si="998">$C560*F560</f>
        <v>0</v>
      </c>
      <c r="G561" s="39">
        <f t="shared" si="998"/>
        <v>0</v>
      </c>
      <c r="H561" s="39">
        <f t="shared" si="998"/>
        <v>2646.5359349999999</v>
      </c>
      <c r="I561" s="39">
        <f t="shared" si="998"/>
        <v>0</v>
      </c>
      <c r="J561" s="39">
        <f t="shared" si="998"/>
        <v>0</v>
      </c>
      <c r="K561" s="39">
        <f t="shared" si="998"/>
        <v>0</v>
      </c>
      <c r="L561" s="39">
        <f t="shared" si="998"/>
        <v>0</v>
      </c>
      <c r="M561" s="39">
        <f t="shared" si="998"/>
        <v>0</v>
      </c>
      <c r="N561" s="39">
        <f t="shared" si="998"/>
        <v>0</v>
      </c>
      <c r="O561" s="39">
        <f t="shared" si="998"/>
        <v>0</v>
      </c>
      <c r="P561" s="39">
        <f t="shared" ref="P561" si="999">$C560*P560</f>
        <v>182.220507</v>
      </c>
      <c r="Q561" s="39">
        <f t="shared" ref="Q561" si="1000">$C560*Q560</f>
        <v>0</v>
      </c>
      <c r="R561" s="39">
        <f t="shared" ref="R561:AB561" si="1001">$C560*R560</f>
        <v>720.20486099999994</v>
      </c>
      <c r="S561" s="39">
        <f t="shared" si="1001"/>
        <v>0</v>
      </c>
      <c r="T561" s="39">
        <f t="shared" si="1001"/>
        <v>79274.597712000003</v>
      </c>
      <c r="U561" s="39">
        <f t="shared" si="1001"/>
        <v>0</v>
      </c>
      <c r="V561" s="39">
        <f t="shared" si="1001"/>
        <v>1674.693231</v>
      </c>
      <c r="W561" s="39">
        <f t="shared" si="1001"/>
        <v>2134.5830820000001</v>
      </c>
      <c r="X561" s="39">
        <f t="shared" si="1001"/>
        <v>0</v>
      </c>
      <c r="Y561" s="39">
        <f t="shared" si="1001"/>
        <v>0</v>
      </c>
      <c r="Z561" s="39">
        <f t="shared" si="1001"/>
        <v>138.83467200000001</v>
      </c>
      <c r="AA561" s="39">
        <f t="shared" si="1001"/>
        <v>0</v>
      </c>
      <c r="AB561" s="39">
        <f t="shared" si="1001"/>
        <v>0</v>
      </c>
      <c r="AC561" s="67"/>
      <c r="AD561" s="55"/>
    </row>
    <row r="562" spans="1:30" s="52" customFormat="1">
      <c r="A562" s="98" t="s">
        <v>261</v>
      </c>
      <c r="B562" s="208">
        <v>3019598</v>
      </c>
      <c r="C562" s="163">
        <f t="shared" si="941"/>
        <v>251633.17</v>
      </c>
      <c r="D562" s="42">
        <v>4.9599999999999998E-2</v>
      </c>
      <c r="E562" s="44"/>
      <c r="F562" s="44"/>
      <c r="G562" s="44"/>
      <c r="H562" s="42"/>
      <c r="I562" s="42"/>
      <c r="J562" s="42"/>
      <c r="K562" s="42"/>
      <c r="L562" s="42"/>
      <c r="M562" s="42"/>
      <c r="N562" s="42"/>
      <c r="O562" s="42"/>
      <c r="P562" s="42">
        <v>1.5E-3</v>
      </c>
      <c r="Q562" s="42">
        <v>0.442</v>
      </c>
      <c r="R562" s="42"/>
      <c r="S562" s="42">
        <v>5.3E-3</v>
      </c>
      <c r="T562" s="42"/>
      <c r="U562" s="42"/>
      <c r="V562" s="42"/>
      <c r="W562" s="42"/>
      <c r="X562" s="42">
        <v>0.48080000000000001</v>
      </c>
      <c r="Y562" s="42">
        <v>1.9199999999999998E-2</v>
      </c>
      <c r="Z562" s="42">
        <v>1.6000000000000001E-3</v>
      </c>
      <c r="AA562" s="42">
        <v>0</v>
      </c>
      <c r="AB562" s="42">
        <v>0</v>
      </c>
      <c r="AC562" s="67"/>
      <c r="AD562" s="55"/>
    </row>
    <row r="563" spans="1:30" s="52" customFormat="1">
      <c r="A563" s="99"/>
      <c r="B563" s="135"/>
      <c r="C563" s="163"/>
      <c r="D563" s="39">
        <f t="shared" ref="D563" si="1002">$C562*D562</f>
        <v>12481.005232</v>
      </c>
      <c r="E563" s="39">
        <f t="shared" ref="E563" si="1003">$C562*E562</f>
        <v>0</v>
      </c>
      <c r="F563" s="39">
        <f t="shared" ref="F563:O563" si="1004">$C562*F562</f>
        <v>0</v>
      </c>
      <c r="G563" s="39">
        <f t="shared" si="1004"/>
        <v>0</v>
      </c>
      <c r="H563" s="39">
        <f t="shared" si="1004"/>
        <v>0</v>
      </c>
      <c r="I563" s="39">
        <f t="shared" si="1004"/>
        <v>0</v>
      </c>
      <c r="J563" s="39">
        <f t="shared" si="1004"/>
        <v>0</v>
      </c>
      <c r="K563" s="39">
        <f t="shared" si="1004"/>
        <v>0</v>
      </c>
      <c r="L563" s="39">
        <f t="shared" si="1004"/>
        <v>0</v>
      </c>
      <c r="M563" s="39">
        <f t="shared" si="1004"/>
        <v>0</v>
      </c>
      <c r="N563" s="39">
        <f t="shared" si="1004"/>
        <v>0</v>
      </c>
      <c r="O563" s="39">
        <f t="shared" si="1004"/>
        <v>0</v>
      </c>
      <c r="P563" s="39">
        <f t="shared" ref="P563" si="1005">$C562*P562</f>
        <v>377.44975500000004</v>
      </c>
      <c r="Q563" s="39">
        <f t="shared" ref="Q563" si="1006">$C562*Q562</f>
        <v>111221.86114000001</v>
      </c>
      <c r="R563" s="39">
        <f t="shared" ref="R563:AB563" si="1007">$C562*R562</f>
        <v>0</v>
      </c>
      <c r="S563" s="39">
        <f t="shared" si="1007"/>
        <v>1333.6558010000001</v>
      </c>
      <c r="T563" s="39">
        <f t="shared" si="1007"/>
        <v>0</v>
      </c>
      <c r="U563" s="39">
        <f t="shared" si="1007"/>
        <v>0</v>
      </c>
      <c r="V563" s="39">
        <f t="shared" si="1007"/>
        <v>0</v>
      </c>
      <c r="W563" s="39">
        <f t="shared" si="1007"/>
        <v>0</v>
      </c>
      <c r="X563" s="39">
        <f t="shared" si="1007"/>
        <v>120985.22813600001</v>
      </c>
      <c r="Y563" s="39">
        <f t="shared" si="1007"/>
        <v>4831.3568639999994</v>
      </c>
      <c r="Z563" s="39">
        <f t="shared" si="1007"/>
        <v>402.61307200000005</v>
      </c>
      <c r="AA563" s="39">
        <f t="shared" si="1007"/>
        <v>0</v>
      </c>
      <c r="AB563" s="39">
        <f t="shared" si="1007"/>
        <v>0</v>
      </c>
      <c r="AC563" s="67"/>
      <c r="AD563" s="55"/>
    </row>
    <row r="564" spans="1:30" s="52" customFormat="1">
      <c r="A564" s="105" t="s">
        <v>278</v>
      </c>
      <c r="B564" s="74">
        <f>17197837/2</f>
        <v>8598918.5</v>
      </c>
      <c r="C564" s="163">
        <f t="shared" si="941"/>
        <v>716576.54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2"/>
      <c r="Q564" s="43"/>
      <c r="R564" s="43"/>
      <c r="S564" s="43"/>
      <c r="T564" s="43"/>
      <c r="U564" s="43"/>
      <c r="V564" s="43"/>
      <c r="W564" s="43"/>
      <c r="X564" s="42">
        <v>0.95850000000000002</v>
      </c>
      <c r="Y564" s="42">
        <v>4.1500000000000002E-2</v>
      </c>
      <c r="Z564" s="42"/>
      <c r="AA564" s="42"/>
      <c r="AB564" s="42"/>
      <c r="AC564" s="67"/>
      <c r="AD564" s="55"/>
    </row>
    <row r="565" spans="1:30" s="52" customFormat="1">
      <c r="A565" s="99"/>
      <c r="B565" s="60"/>
      <c r="C565" s="163"/>
      <c r="D565" s="39">
        <f>$C564*D564</f>
        <v>0</v>
      </c>
      <c r="E565" s="39">
        <f t="shared" ref="E565" si="1008">$C564*E564</f>
        <v>0</v>
      </c>
      <c r="F565" s="39">
        <f t="shared" ref="F565" si="1009">$C564*F564</f>
        <v>0</v>
      </c>
      <c r="G565" s="39">
        <f t="shared" ref="G565:AB565" si="1010">$C564*G564</f>
        <v>0</v>
      </c>
      <c r="H565" s="39">
        <f t="shared" si="1010"/>
        <v>0</v>
      </c>
      <c r="I565" s="39">
        <f t="shared" si="1010"/>
        <v>0</v>
      </c>
      <c r="J565" s="39">
        <f t="shared" si="1010"/>
        <v>0</v>
      </c>
      <c r="K565" s="39">
        <f t="shared" si="1010"/>
        <v>0</v>
      </c>
      <c r="L565" s="39">
        <f t="shared" si="1010"/>
        <v>0</v>
      </c>
      <c r="M565" s="39">
        <f t="shared" si="1010"/>
        <v>0</v>
      </c>
      <c r="N565" s="39">
        <f t="shared" si="1010"/>
        <v>0</v>
      </c>
      <c r="O565" s="39">
        <f t="shared" si="1010"/>
        <v>0</v>
      </c>
      <c r="P565" s="39">
        <f t="shared" si="1010"/>
        <v>0</v>
      </c>
      <c r="Q565" s="39">
        <f t="shared" si="1010"/>
        <v>0</v>
      </c>
      <c r="R565" s="39">
        <f t="shared" si="1010"/>
        <v>0</v>
      </c>
      <c r="S565" s="39">
        <f t="shared" si="1010"/>
        <v>0</v>
      </c>
      <c r="T565" s="39">
        <f t="shared" si="1010"/>
        <v>0</v>
      </c>
      <c r="U565" s="39">
        <f t="shared" si="1010"/>
        <v>0</v>
      </c>
      <c r="V565" s="39">
        <f t="shared" si="1010"/>
        <v>0</v>
      </c>
      <c r="W565" s="39">
        <f t="shared" si="1010"/>
        <v>0</v>
      </c>
      <c r="X565" s="39">
        <f t="shared" si="1010"/>
        <v>686838.61359000008</v>
      </c>
      <c r="Y565" s="39">
        <f t="shared" si="1010"/>
        <v>29737.926410000004</v>
      </c>
      <c r="Z565" s="39">
        <f t="shared" si="1010"/>
        <v>0</v>
      </c>
      <c r="AA565" s="39">
        <f t="shared" si="1010"/>
        <v>0</v>
      </c>
      <c r="AB565" s="39">
        <f t="shared" si="1010"/>
        <v>0</v>
      </c>
      <c r="AC565" s="67"/>
      <c r="AD565" s="55"/>
    </row>
    <row r="566" spans="1:30" s="52" customFormat="1">
      <c r="A566" s="105" t="s">
        <v>275</v>
      </c>
      <c r="B566" s="74">
        <f>17197837/2</f>
        <v>8598918.5</v>
      </c>
      <c r="C566" s="163">
        <f t="shared" si="941"/>
        <v>716576.54</v>
      </c>
      <c r="D566" s="38">
        <v>1.6500000000000001E-2</v>
      </c>
      <c r="E566" s="38">
        <v>0.1429</v>
      </c>
      <c r="F566" s="38">
        <v>5.8200000000000002E-2</v>
      </c>
      <c r="G566" s="38">
        <v>7.4899999999999994E-2</v>
      </c>
      <c r="H566" s="38">
        <v>4.0099999999999997E-2</v>
      </c>
      <c r="I566" s="38">
        <v>0.1406</v>
      </c>
      <c r="J566" s="38">
        <v>2.0299999999999999E-2</v>
      </c>
      <c r="K566" s="38">
        <v>3.2099999999999997E-2</v>
      </c>
      <c r="L566" s="38">
        <v>1.5900000000000001E-2</v>
      </c>
      <c r="M566" s="38">
        <v>2.5499999999999998E-2</v>
      </c>
      <c r="N566" s="38">
        <v>0.1389</v>
      </c>
      <c r="O566" s="38">
        <v>2.35E-2</v>
      </c>
      <c r="P566" s="38">
        <v>0</v>
      </c>
      <c r="Q566" s="38">
        <v>3.5900000000000001E-2</v>
      </c>
      <c r="R566" s="38">
        <v>1.8100000000000002E-2</v>
      </c>
      <c r="S566" s="38">
        <v>4.1999999999999997E-3</v>
      </c>
      <c r="T566" s="38">
        <v>5.11E-2</v>
      </c>
      <c r="U566" s="38">
        <v>1.7299999999999999E-2</v>
      </c>
      <c r="V566" s="38">
        <v>3.6799999999999999E-2</v>
      </c>
      <c r="W566" s="38">
        <v>4.4299999999999999E-2</v>
      </c>
      <c r="X566" s="38">
        <v>5.9900000000000002E-2</v>
      </c>
      <c r="Y566" s="38">
        <v>2.3999999999999998E-3</v>
      </c>
      <c r="Z566" s="5">
        <v>0</v>
      </c>
      <c r="AA566" s="5">
        <v>5.9999999999999995E-4</v>
      </c>
      <c r="AB566" s="5">
        <v>0</v>
      </c>
      <c r="AC566" s="67"/>
      <c r="AD566" s="55"/>
    </row>
    <row r="567" spans="1:30" s="52" customFormat="1">
      <c r="A567" s="99"/>
      <c r="B567" s="60"/>
      <c r="C567" s="163"/>
      <c r="D567" s="39">
        <f>$C566*D566</f>
        <v>11823.512910000001</v>
      </c>
      <c r="E567" s="39">
        <f t="shared" ref="E567" si="1011">$C566*E566</f>
        <v>102398.787566</v>
      </c>
      <c r="F567" s="39">
        <f t="shared" ref="F567" si="1012">$C566*F566</f>
        <v>41704.754628000002</v>
      </c>
      <c r="G567" s="39">
        <f t="shared" ref="G567:AB567" si="1013">$C566*G566</f>
        <v>53671.582845999998</v>
      </c>
      <c r="H567" s="39">
        <f t="shared" si="1013"/>
        <v>28734.719254</v>
      </c>
      <c r="I567" s="39">
        <f t="shared" si="1013"/>
        <v>100750.66152400001</v>
      </c>
      <c r="J567" s="39">
        <f t="shared" si="1013"/>
        <v>14546.503762</v>
      </c>
      <c r="K567" s="39">
        <f t="shared" si="1013"/>
        <v>23002.106933999999</v>
      </c>
      <c r="L567" s="39">
        <f t="shared" si="1013"/>
        <v>11393.566986000002</v>
      </c>
      <c r="M567" s="39">
        <f t="shared" si="1013"/>
        <v>18272.70177</v>
      </c>
      <c r="N567" s="39">
        <f t="shared" si="1013"/>
        <v>99532.481406000006</v>
      </c>
      <c r="O567" s="39">
        <f t="shared" si="1013"/>
        <v>16839.54869</v>
      </c>
      <c r="P567" s="39">
        <f t="shared" si="1013"/>
        <v>0</v>
      </c>
      <c r="Q567" s="39">
        <f t="shared" si="1013"/>
        <v>25725.097786000002</v>
      </c>
      <c r="R567" s="39">
        <f t="shared" si="1013"/>
        <v>12970.035374000001</v>
      </c>
      <c r="S567" s="39">
        <f t="shared" si="1013"/>
        <v>3009.6214679999998</v>
      </c>
      <c r="T567" s="39">
        <f t="shared" si="1013"/>
        <v>36617.061194000002</v>
      </c>
      <c r="U567" s="39">
        <f t="shared" si="1013"/>
        <v>12396.774142</v>
      </c>
      <c r="V567" s="39">
        <f t="shared" si="1013"/>
        <v>26370.016672000002</v>
      </c>
      <c r="W567" s="39">
        <f t="shared" si="1013"/>
        <v>31744.340722000001</v>
      </c>
      <c r="X567" s="39">
        <f t="shared" si="1013"/>
        <v>42922.934746000006</v>
      </c>
      <c r="Y567" s="39">
        <f t="shared" si="1013"/>
        <v>1719.783696</v>
      </c>
      <c r="Z567" s="39">
        <f t="shared" si="1013"/>
        <v>0</v>
      </c>
      <c r="AA567" s="39">
        <f t="shared" si="1013"/>
        <v>429.94592399999999</v>
      </c>
      <c r="AB567" s="39">
        <f t="shared" si="1013"/>
        <v>0</v>
      </c>
      <c r="AC567" s="67"/>
      <c r="AD567" s="55"/>
    </row>
    <row r="568" spans="1:30" s="52" customFormat="1">
      <c r="A568" s="105" t="s">
        <v>279</v>
      </c>
      <c r="B568" s="74">
        <f>5236869/2</f>
        <v>2618434.5</v>
      </c>
      <c r="C568" s="163">
        <f t="shared" si="941"/>
        <v>218202.88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2"/>
      <c r="Q568" s="43"/>
      <c r="R568" s="43"/>
      <c r="S568" s="43"/>
      <c r="T568" s="43"/>
      <c r="U568" s="43"/>
      <c r="V568" s="43"/>
      <c r="W568" s="43"/>
      <c r="X568" s="38">
        <v>0.95850000000000002</v>
      </c>
      <c r="Y568" s="38">
        <v>4.1500000000000002E-2</v>
      </c>
      <c r="Z568" s="42"/>
      <c r="AA568" s="42"/>
      <c r="AB568" s="42"/>
      <c r="AC568" s="67"/>
      <c r="AD568" s="55"/>
    </row>
    <row r="569" spans="1:30" s="52" customFormat="1">
      <c r="A569" s="99"/>
      <c r="B569" s="60"/>
      <c r="C569" s="163"/>
      <c r="D569" s="39">
        <f>$C568*D568</f>
        <v>0</v>
      </c>
      <c r="E569" s="39">
        <f t="shared" ref="E569" si="1014">$C568*E568</f>
        <v>0</v>
      </c>
      <c r="F569" s="39">
        <f t="shared" ref="F569" si="1015">$C568*F568</f>
        <v>0</v>
      </c>
      <c r="G569" s="39">
        <f t="shared" ref="G569:AB569" si="1016">$C568*G568</f>
        <v>0</v>
      </c>
      <c r="H569" s="39">
        <f t="shared" si="1016"/>
        <v>0</v>
      </c>
      <c r="I569" s="39">
        <f t="shared" si="1016"/>
        <v>0</v>
      </c>
      <c r="J569" s="39">
        <f t="shared" si="1016"/>
        <v>0</v>
      </c>
      <c r="K569" s="39">
        <f t="shared" si="1016"/>
        <v>0</v>
      </c>
      <c r="L569" s="39">
        <f t="shared" si="1016"/>
        <v>0</v>
      </c>
      <c r="M569" s="39">
        <f t="shared" si="1016"/>
        <v>0</v>
      </c>
      <c r="N569" s="39">
        <f t="shared" si="1016"/>
        <v>0</v>
      </c>
      <c r="O569" s="39">
        <f t="shared" si="1016"/>
        <v>0</v>
      </c>
      <c r="P569" s="39">
        <f t="shared" si="1016"/>
        <v>0</v>
      </c>
      <c r="Q569" s="39">
        <f t="shared" si="1016"/>
        <v>0</v>
      </c>
      <c r="R569" s="39">
        <f t="shared" si="1016"/>
        <v>0</v>
      </c>
      <c r="S569" s="39">
        <f t="shared" si="1016"/>
        <v>0</v>
      </c>
      <c r="T569" s="39">
        <f t="shared" si="1016"/>
        <v>0</v>
      </c>
      <c r="U569" s="39">
        <f t="shared" si="1016"/>
        <v>0</v>
      </c>
      <c r="V569" s="39">
        <f t="shared" si="1016"/>
        <v>0</v>
      </c>
      <c r="W569" s="39">
        <f t="shared" si="1016"/>
        <v>0</v>
      </c>
      <c r="X569" s="39">
        <f t="shared" si="1016"/>
        <v>209147.46048000001</v>
      </c>
      <c r="Y569" s="39">
        <f t="shared" si="1016"/>
        <v>9055.4195200000013</v>
      </c>
      <c r="Z569" s="39">
        <f t="shared" si="1016"/>
        <v>0</v>
      </c>
      <c r="AA569" s="39">
        <f t="shared" si="1016"/>
        <v>0</v>
      </c>
      <c r="AB569" s="39">
        <f t="shared" si="1016"/>
        <v>0</v>
      </c>
      <c r="AC569" s="67"/>
      <c r="AD569" s="55"/>
    </row>
    <row r="570" spans="1:30" s="52" customFormat="1">
      <c r="A570" s="105" t="s">
        <v>276</v>
      </c>
      <c r="B570" s="74">
        <f>5236869/2</f>
        <v>2618434.5</v>
      </c>
      <c r="C570" s="163">
        <f t="shared" si="941"/>
        <v>218202.88</v>
      </c>
      <c r="D570" s="38">
        <v>1.6500000000000001E-2</v>
      </c>
      <c r="E570" s="38">
        <v>0.1429</v>
      </c>
      <c r="F570" s="38">
        <v>5.8200000000000002E-2</v>
      </c>
      <c r="G570" s="38">
        <v>7.4899999999999994E-2</v>
      </c>
      <c r="H570" s="38">
        <v>4.0099999999999997E-2</v>
      </c>
      <c r="I570" s="38">
        <v>0.1406</v>
      </c>
      <c r="J570" s="38">
        <v>2.0299999999999999E-2</v>
      </c>
      <c r="K570" s="38">
        <v>3.2099999999999997E-2</v>
      </c>
      <c r="L570" s="38">
        <v>1.5900000000000001E-2</v>
      </c>
      <c r="M570" s="38">
        <v>2.5499999999999998E-2</v>
      </c>
      <c r="N570" s="38">
        <v>0.1389</v>
      </c>
      <c r="O570" s="38">
        <v>2.35E-2</v>
      </c>
      <c r="P570" s="38">
        <v>0</v>
      </c>
      <c r="Q570" s="38">
        <v>3.5900000000000001E-2</v>
      </c>
      <c r="R570" s="38">
        <v>1.8100000000000002E-2</v>
      </c>
      <c r="S570" s="38">
        <v>4.1999999999999997E-3</v>
      </c>
      <c r="T570" s="38">
        <v>5.11E-2</v>
      </c>
      <c r="U570" s="38">
        <v>1.7299999999999999E-2</v>
      </c>
      <c r="V570" s="38">
        <v>3.6799999999999999E-2</v>
      </c>
      <c r="W570" s="38">
        <v>4.4299999999999999E-2</v>
      </c>
      <c r="X570" s="38">
        <v>5.9900000000000002E-2</v>
      </c>
      <c r="Y570" s="38">
        <v>2.3999999999999998E-3</v>
      </c>
      <c r="Z570" s="5">
        <v>0</v>
      </c>
      <c r="AA570" s="5">
        <v>5.9999999999999995E-4</v>
      </c>
      <c r="AB570" s="5">
        <v>0</v>
      </c>
      <c r="AC570" s="67"/>
      <c r="AD570" s="55"/>
    </row>
    <row r="571" spans="1:30" s="52" customFormat="1">
      <c r="A571" s="99"/>
      <c r="B571" s="60"/>
      <c r="C571" s="163"/>
      <c r="D571" s="39">
        <f>$C570*D570</f>
        <v>3600.3475200000003</v>
      </c>
      <c r="E571" s="39">
        <f t="shared" ref="E571" si="1017">$C570*E570</f>
        <v>31181.191552</v>
      </c>
      <c r="F571" s="39">
        <f t="shared" ref="F571" si="1018">$C570*F570</f>
        <v>12699.407616</v>
      </c>
      <c r="G571" s="39">
        <f t="shared" ref="G571:AB571" si="1019">$C570*G570</f>
        <v>16343.395712</v>
      </c>
      <c r="H571" s="39">
        <f t="shared" si="1019"/>
        <v>8749.9354879999992</v>
      </c>
      <c r="I571" s="39">
        <f t="shared" si="1019"/>
        <v>30679.324928000002</v>
      </c>
      <c r="J571" s="39">
        <f t="shared" si="1019"/>
        <v>4429.5184639999998</v>
      </c>
      <c r="K571" s="39">
        <f t="shared" si="1019"/>
        <v>7004.3124479999997</v>
      </c>
      <c r="L571" s="39">
        <f t="shared" si="1019"/>
        <v>3469.4257920000005</v>
      </c>
      <c r="M571" s="39">
        <f t="shared" si="1019"/>
        <v>5564.1734399999996</v>
      </c>
      <c r="N571" s="39">
        <f t="shared" si="1019"/>
        <v>30308.380032000001</v>
      </c>
      <c r="O571" s="39">
        <f t="shared" si="1019"/>
        <v>5127.7676799999999</v>
      </c>
      <c r="P571" s="39">
        <f t="shared" si="1019"/>
        <v>0</v>
      </c>
      <c r="Q571" s="39">
        <f t="shared" si="1019"/>
        <v>7833.4833920000001</v>
      </c>
      <c r="R571" s="39">
        <f t="shared" si="1019"/>
        <v>3949.4721280000003</v>
      </c>
      <c r="S571" s="39">
        <f t="shared" si="1019"/>
        <v>916.45209599999998</v>
      </c>
      <c r="T571" s="39">
        <f t="shared" si="1019"/>
        <v>11150.167168</v>
      </c>
      <c r="U571" s="39">
        <f t="shared" si="1019"/>
        <v>3774.9098239999998</v>
      </c>
      <c r="V571" s="39">
        <f t="shared" si="1019"/>
        <v>8029.865984</v>
      </c>
      <c r="W571" s="39">
        <f t="shared" si="1019"/>
        <v>9666.3875840000001</v>
      </c>
      <c r="X571" s="39">
        <f t="shared" si="1019"/>
        <v>13070.352512000001</v>
      </c>
      <c r="Y571" s="39">
        <f t="shared" si="1019"/>
        <v>523.68691200000001</v>
      </c>
      <c r="Z571" s="39">
        <f t="shared" si="1019"/>
        <v>0</v>
      </c>
      <c r="AA571" s="39">
        <f t="shared" si="1019"/>
        <v>130.921728</v>
      </c>
      <c r="AB571" s="39">
        <f t="shared" si="1019"/>
        <v>0</v>
      </c>
      <c r="AC571" s="67"/>
      <c r="AD571" s="55"/>
    </row>
    <row r="572" spans="1:30" s="52" customFormat="1">
      <c r="A572" s="105" t="s">
        <v>280</v>
      </c>
      <c r="B572" s="74">
        <f>5236869/2</f>
        <v>2618434.5</v>
      </c>
      <c r="C572" s="163">
        <f t="shared" si="941"/>
        <v>218202.88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2"/>
      <c r="Q572" s="43"/>
      <c r="R572" s="43"/>
      <c r="S572" s="43"/>
      <c r="T572" s="43"/>
      <c r="U572" s="43"/>
      <c r="V572" s="43"/>
      <c r="W572" s="43"/>
      <c r="X572" s="42">
        <v>0.95850000000000002</v>
      </c>
      <c r="Y572" s="42">
        <v>4.1500000000000002E-2</v>
      </c>
      <c r="Z572" s="42"/>
      <c r="AA572" s="42"/>
      <c r="AB572" s="42"/>
      <c r="AC572" s="67"/>
      <c r="AD572" s="55"/>
    </row>
    <row r="573" spans="1:30" s="52" customFormat="1">
      <c r="A573" s="99"/>
      <c r="B573" s="60"/>
      <c r="C573" s="163"/>
      <c r="D573" s="39">
        <f t="shared" ref="D573" si="1020">$C572*D572</f>
        <v>0</v>
      </c>
      <c r="E573" s="39">
        <f t="shared" ref="E573" si="1021">$C572*E572</f>
        <v>0</v>
      </c>
      <c r="F573" s="39">
        <f t="shared" ref="F573:AB573" si="1022">$C572*F572</f>
        <v>0</v>
      </c>
      <c r="G573" s="39">
        <f t="shared" si="1022"/>
        <v>0</v>
      </c>
      <c r="H573" s="39">
        <f t="shared" si="1022"/>
        <v>0</v>
      </c>
      <c r="I573" s="39">
        <f t="shared" si="1022"/>
        <v>0</v>
      </c>
      <c r="J573" s="39">
        <f t="shared" si="1022"/>
        <v>0</v>
      </c>
      <c r="K573" s="39">
        <f t="shared" si="1022"/>
        <v>0</v>
      </c>
      <c r="L573" s="39">
        <f t="shared" si="1022"/>
        <v>0</v>
      </c>
      <c r="M573" s="39">
        <f t="shared" si="1022"/>
        <v>0</v>
      </c>
      <c r="N573" s="39">
        <f t="shared" si="1022"/>
        <v>0</v>
      </c>
      <c r="O573" s="39">
        <f t="shared" si="1022"/>
        <v>0</v>
      </c>
      <c r="P573" s="39">
        <f t="shared" si="1022"/>
        <v>0</v>
      </c>
      <c r="Q573" s="39">
        <f t="shared" si="1022"/>
        <v>0</v>
      </c>
      <c r="R573" s="39">
        <f t="shared" si="1022"/>
        <v>0</v>
      </c>
      <c r="S573" s="39">
        <f t="shared" si="1022"/>
        <v>0</v>
      </c>
      <c r="T573" s="39">
        <f t="shared" si="1022"/>
        <v>0</v>
      </c>
      <c r="U573" s="39">
        <f t="shared" si="1022"/>
        <v>0</v>
      </c>
      <c r="V573" s="39">
        <f t="shared" si="1022"/>
        <v>0</v>
      </c>
      <c r="W573" s="39">
        <f t="shared" si="1022"/>
        <v>0</v>
      </c>
      <c r="X573" s="39">
        <f t="shared" si="1022"/>
        <v>209147.46048000001</v>
      </c>
      <c r="Y573" s="39">
        <f t="shared" si="1022"/>
        <v>9055.4195200000013</v>
      </c>
      <c r="Z573" s="39">
        <f t="shared" si="1022"/>
        <v>0</v>
      </c>
      <c r="AA573" s="39">
        <f t="shared" si="1022"/>
        <v>0</v>
      </c>
      <c r="AB573" s="39">
        <f t="shared" si="1022"/>
        <v>0</v>
      </c>
      <c r="AC573" s="67"/>
      <c r="AD573" s="55"/>
    </row>
    <row r="574" spans="1:30" s="52" customFormat="1">
      <c r="A574" s="105" t="s">
        <v>277</v>
      </c>
      <c r="B574" s="74">
        <f>5236869/2</f>
        <v>2618434.5</v>
      </c>
      <c r="C574" s="163">
        <f t="shared" si="941"/>
        <v>218202.88</v>
      </c>
      <c r="D574" s="38">
        <v>1.6500000000000001E-2</v>
      </c>
      <c r="E574" s="38">
        <v>0.1429</v>
      </c>
      <c r="F574" s="38">
        <v>5.8200000000000002E-2</v>
      </c>
      <c r="G574" s="38">
        <v>7.4899999999999994E-2</v>
      </c>
      <c r="H574" s="38">
        <v>4.0099999999999997E-2</v>
      </c>
      <c r="I574" s="38">
        <v>0.1406</v>
      </c>
      <c r="J574" s="38">
        <v>2.0299999999999999E-2</v>
      </c>
      <c r="K574" s="38">
        <v>3.2099999999999997E-2</v>
      </c>
      <c r="L574" s="38">
        <v>1.5900000000000001E-2</v>
      </c>
      <c r="M574" s="38">
        <v>2.5499999999999998E-2</v>
      </c>
      <c r="N574" s="38">
        <v>0.1389</v>
      </c>
      <c r="O574" s="38">
        <v>2.35E-2</v>
      </c>
      <c r="P574" s="38">
        <v>0</v>
      </c>
      <c r="Q574" s="38">
        <v>3.5900000000000001E-2</v>
      </c>
      <c r="R574" s="38">
        <v>1.8100000000000002E-2</v>
      </c>
      <c r="S574" s="38">
        <v>4.1999999999999997E-3</v>
      </c>
      <c r="T574" s="38">
        <v>5.11E-2</v>
      </c>
      <c r="U574" s="38">
        <v>1.7299999999999999E-2</v>
      </c>
      <c r="V574" s="38">
        <v>3.6799999999999999E-2</v>
      </c>
      <c r="W574" s="38">
        <v>4.4299999999999999E-2</v>
      </c>
      <c r="X574" s="38">
        <v>5.9900000000000002E-2</v>
      </c>
      <c r="Y574" s="38">
        <v>2.3999999999999998E-3</v>
      </c>
      <c r="Z574" s="5">
        <v>0</v>
      </c>
      <c r="AA574" s="5">
        <v>5.9999999999999995E-4</v>
      </c>
      <c r="AB574" s="5">
        <v>0</v>
      </c>
      <c r="AC574" s="67"/>
      <c r="AD574" s="55"/>
    </row>
    <row r="575" spans="1:30" s="52" customFormat="1">
      <c r="A575" s="99"/>
      <c r="B575" s="60"/>
      <c r="C575" s="163"/>
      <c r="D575" s="39">
        <f>$C574*D574</f>
        <v>3600.3475200000003</v>
      </c>
      <c r="E575" s="39">
        <f t="shared" ref="E575" si="1023">$C574*E574</f>
        <v>31181.191552</v>
      </c>
      <c r="F575" s="39">
        <f t="shared" ref="F575" si="1024">$C574*F574</f>
        <v>12699.407616</v>
      </c>
      <c r="G575" s="39">
        <f t="shared" ref="G575:AB575" si="1025">$C574*G574</f>
        <v>16343.395712</v>
      </c>
      <c r="H575" s="39">
        <f t="shared" si="1025"/>
        <v>8749.9354879999992</v>
      </c>
      <c r="I575" s="39">
        <f t="shared" si="1025"/>
        <v>30679.324928000002</v>
      </c>
      <c r="J575" s="39">
        <f t="shared" si="1025"/>
        <v>4429.5184639999998</v>
      </c>
      <c r="K575" s="39">
        <f t="shared" si="1025"/>
        <v>7004.3124479999997</v>
      </c>
      <c r="L575" s="39">
        <f t="shared" si="1025"/>
        <v>3469.4257920000005</v>
      </c>
      <c r="M575" s="39">
        <f t="shared" si="1025"/>
        <v>5564.1734399999996</v>
      </c>
      <c r="N575" s="39">
        <f t="shared" si="1025"/>
        <v>30308.380032000001</v>
      </c>
      <c r="O575" s="39">
        <f t="shared" si="1025"/>
        <v>5127.7676799999999</v>
      </c>
      <c r="P575" s="39">
        <f t="shared" si="1025"/>
        <v>0</v>
      </c>
      <c r="Q575" s="39">
        <f t="shared" si="1025"/>
        <v>7833.4833920000001</v>
      </c>
      <c r="R575" s="39">
        <f t="shared" si="1025"/>
        <v>3949.4721280000003</v>
      </c>
      <c r="S575" s="39">
        <f t="shared" si="1025"/>
        <v>916.45209599999998</v>
      </c>
      <c r="T575" s="39">
        <f t="shared" si="1025"/>
        <v>11150.167168</v>
      </c>
      <c r="U575" s="39">
        <f t="shared" si="1025"/>
        <v>3774.9098239999998</v>
      </c>
      <c r="V575" s="39">
        <f t="shared" si="1025"/>
        <v>8029.865984</v>
      </c>
      <c r="W575" s="39">
        <f t="shared" si="1025"/>
        <v>9666.3875840000001</v>
      </c>
      <c r="X575" s="39">
        <f t="shared" si="1025"/>
        <v>13070.352512000001</v>
      </c>
      <c r="Y575" s="39">
        <f t="shared" si="1025"/>
        <v>523.68691200000001</v>
      </c>
      <c r="Z575" s="39">
        <f t="shared" si="1025"/>
        <v>0</v>
      </c>
      <c r="AA575" s="39">
        <f t="shared" si="1025"/>
        <v>130.921728</v>
      </c>
      <c r="AB575" s="39">
        <f t="shared" si="1025"/>
        <v>0</v>
      </c>
      <c r="AC575" s="67"/>
      <c r="AD575" s="55"/>
    </row>
    <row r="576" spans="1:30" s="52" customFormat="1">
      <c r="A576" s="95" t="s">
        <v>244</v>
      </c>
      <c r="B576" s="74">
        <f>105081/2</f>
        <v>52540.5</v>
      </c>
      <c r="C576" s="163">
        <f t="shared" si="941"/>
        <v>4378.38</v>
      </c>
      <c r="D576" s="38">
        <v>1.6500000000000001E-2</v>
      </c>
      <c r="E576" s="38">
        <v>0.1429</v>
      </c>
      <c r="F576" s="38">
        <v>5.8200000000000002E-2</v>
      </c>
      <c r="G576" s="38">
        <v>7.4899999999999994E-2</v>
      </c>
      <c r="H576" s="38">
        <v>4.0099999999999997E-2</v>
      </c>
      <c r="I576" s="38">
        <v>0.1406</v>
      </c>
      <c r="J576" s="38">
        <v>2.0299999999999999E-2</v>
      </c>
      <c r="K576" s="38">
        <v>3.2099999999999997E-2</v>
      </c>
      <c r="L576" s="38">
        <v>1.5900000000000001E-2</v>
      </c>
      <c r="M576" s="38">
        <v>2.5499999999999998E-2</v>
      </c>
      <c r="N576" s="38">
        <v>0.1389</v>
      </c>
      <c r="O576" s="38">
        <v>2.35E-2</v>
      </c>
      <c r="P576" s="38">
        <v>0</v>
      </c>
      <c r="Q576" s="38">
        <v>3.5900000000000001E-2</v>
      </c>
      <c r="R576" s="38">
        <v>1.8100000000000002E-2</v>
      </c>
      <c r="S576" s="38">
        <v>4.1999999999999997E-3</v>
      </c>
      <c r="T576" s="38">
        <v>5.11E-2</v>
      </c>
      <c r="U576" s="38">
        <v>1.7299999999999999E-2</v>
      </c>
      <c r="V576" s="38">
        <v>3.6799999999999999E-2</v>
      </c>
      <c r="W576" s="38">
        <v>4.4299999999999999E-2</v>
      </c>
      <c r="X576" s="38">
        <v>5.9900000000000002E-2</v>
      </c>
      <c r="Y576" s="38">
        <v>2.3999999999999998E-3</v>
      </c>
      <c r="Z576" s="5">
        <v>0</v>
      </c>
      <c r="AA576" s="5">
        <v>5.9999999999999995E-4</v>
      </c>
      <c r="AB576" s="5">
        <v>0</v>
      </c>
      <c r="AC576" s="67"/>
      <c r="AD576" s="55"/>
    </row>
    <row r="577" spans="1:30" s="52" customFormat="1">
      <c r="A577" s="96"/>
      <c r="B577" s="83"/>
      <c r="C577" s="163"/>
      <c r="D577" s="6">
        <f t="shared" ref="D577" si="1026">$C576*D576</f>
        <v>72.24327000000001</v>
      </c>
      <c r="E577" s="6">
        <f t="shared" ref="E577" si="1027">$C576*E576</f>
        <v>625.67050200000006</v>
      </c>
      <c r="F577" s="6">
        <f t="shared" ref="F577:AB577" si="1028">$C576*F576</f>
        <v>254.82171600000001</v>
      </c>
      <c r="G577" s="6">
        <f t="shared" si="1028"/>
        <v>327.94066199999997</v>
      </c>
      <c r="H577" s="6">
        <f t="shared" si="1028"/>
        <v>175.573038</v>
      </c>
      <c r="I577" s="6">
        <f t="shared" si="1028"/>
        <v>615.60022800000002</v>
      </c>
      <c r="J577" s="6">
        <f t="shared" si="1028"/>
        <v>88.881113999999997</v>
      </c>
      <c r="K577" s="6">
        <f t="shared" si="1028"/>
        <v>140.545998</v>
      </c>
      <c r="L577" s="6">
        <f t="shared" si="1028"/>
        <v>69.616242</v>
      </c>
      <c r="M577" s="6">
        <f t="shared" si="1028"/>
        <v>111.64869</v>
      </c>
      <c r="N577" s="6">
        <f t="shared" si="1028"/>
        <v>608.15698199999997</v>
      </c>
      <c r="O577" s="6">
        <f t="shared" si="1028"/>
        <v>102.89193</v>
      </c>
      <c r="P577" s="6">
        <f t="shared" si="1028"/>
        <v>0</v>
      </c>
      <c r="Q577" s="6">
        <f t="shared" si="1028"/>
        <v>157.183842</v>
      </c>
      <c r="R577" s="6">
        <f t="shared" si="1028"/>
        <v>79.248678000000012</v>
      </c>
      <c r="S577" s="6">
        <f t="shared" si="1028"/>
        <v>18.389195999999998</v>
      </c>
      <c r="T577" s="6">
        <f t="shared" si="1028"/>
        <v>223.735218</v>
      </c>
      <c r="U577" s="6">
        <f t="shared" si="1028"/>
        <v>75.745974000000004</v>
      </c>
      <c r="V577" s="6">
        <f t="shared" si="1028"/>
        <v>161.12438399999999</v>
      </c>
      <c r="W577" s="6">
        <f t="shared" si="1028"/>
        <v>193.962234</v>
      </c>
      <c r="X577" s="6">
        <f t="shared" si="1028"/>
        <v>262.26496200000003</v>
      </c>
      <c r="Y577" s="6">
        <f t="shared" si="1028"/>
        <v>10.508111999999999</v>
      </c>
      <c r="Z577" s="6">
        <f t="shared" si="1028"/>
        <v>0</v>
      </c>
      <c r="AA577" s="6">
        <f t="shared" si="1028"/>
        <v>2.6270279999999997</v>
      </c>
      <c r="AB577" s="6">
        <f t="shared" si="1028"/>
        <v>0</v>
      </c>
      <c r="AC577" s="67"/>
      <c r="AD577" s="55"/>
    </row>
    <row r="578" spans="1:30" s="52" customFormat="1">
      <c r="A578" s="95" t="s">
        <v>629</v>
      </c>
      <c r="B578" s="74">
        <f>105081/2</f>
        <v>52540.5</v>
      </c>
      <c r="C578" s="163">
        <f t="shared" si="941"/>
        <v>4378.38</v>
      </c>
      <c r="D578" s="5"/>
      <c r="E578" s="5"/>
      <c r="F578" s="5"/>
      <c r="G578" s="5"/>
      <c r="H578" s="5">
        <v>0</v>
      </c>
      <c r="I578" s="5"/>
      <c r="J578" s="5"/>
      <c r="K578" s="5"/>
      <c r="L578" s="5"/>
      <c r="M578" s="5"/>
      <c r="N578" s="5"/>
      <c r="O578" s="5"/>
      <c r="P578" s="5"/>
      <c r="Q578" s="5">
        <v>0.3377</v>
      </c>
      <c r="R578" s="5">
        <v>0.17299999999999999</v>
      </c>
      <c r="S578" s="5">
        <v>3.7199999999999997E-2</v>
      </c>
      <c r="T578" s="5"/>
      <c r="U578" s="5"/>
      <c r="V578" s="5"/>
      <c r="W578" s="5"/>
      <c r="X578" s="5">
        <v>0.43340000000000001</v>
      </c>
      <c r="Y578" s="5">
        <v>1.8700000000000001E-2</v>
      </c>
      <c r="Z578" s="5"/>
      <c r="AA578" s="5"/>
      <c r="AB578" s="5"/>
      <c r="AC578" s="67"/>
      <c r="AD578" s="55"/>
    </row>
    <row r="579" spans="1:30" s="52" customFormat="1">
      <c r="A579" s="96"/>
      <c r="B579" s="73"/>
      <c r="C579" s="163"/>
      <c r="D579" s="6">
        <f t="shared" ref="D579" si="1029">$C578*D578</f>
        <v>0</v>
      </c>
      <c r="E579" s="6">
        <f t="shared" ref="E579" si="1030">$C578*E578</f>
        <v>0</v>
      </c>
      <c r="F579" s="6">
        <f t="shared" ref="F579:O579" si="1031">$C578*F578</f>
        <v>0</v>
      </c>
      <c r="G579" s="6">
        <f t="shared" si="1031"/>
        <v>0</v>
      </c>
      <c r="H579" s="6">
        <f t="shared" si="1031"/>
        <v>0</v>
      </c>
      <c r="I579" s="6">
        <f t="shared" si="1031"/>
        <v>0</v>
      </c>
      <c r="J579" s="6">
        <f t="shared" si="1031"/>
        <v>0</v>
      </c>
      <c r="K579" s="6">
        <f t="shared" si="1031"/>
        <v>0</v>
      </c>
      <c r="L579" s="6">
        <f t="shared" si="1031"/>
        <v>0</v>
      </c>
      <c r="M579" s="6">
        <f t="shared" si="1031"/>
        <v>0</v>
      </c>
      <c r="N579" s="6">
        <f t="shared" si="1031"/>
        <v>0</v>
      </c>
      <c r="O579" s="6">
        <f t="shared" si="1031"/>
        <v>0</v>
      </c>
      <c r="P579" s="6">
        <f t="shared" ref="P579" si="1032">$C578*P578</f>
        <v>0</v>
      </c>
      <c r="Q579" s="6">
        <f t="shared" ref="Q579" si="1033">$C578*Q578</f>
        <v>1478.5789260000001</v>
      </c>
      <c r="R579" s="6">
        <f t="shared" ref="R579:AB579" si="1034">$C578*R578</f>
        <v>757.45974000000001</v>
      </c>
      <c r="S579" s="6">
        <f t="shared" si="1034"/>
        <v>162.87573599999999</v>
      </c>
      <c r="T579" s="6">
        <f t="shared" si="1034"/>
        <v>0</v>
      </c>
      <c r="U579" s="6">
        <f t="shared" si="1034"/>
        <v>0</v>
      </c>
      <c r="V579" s="6">
        <f t="shared" si="1034"/>
        <v>0</v>
      </c>
      <c r="W579" s="6">
        <f t="shared" si="1034"/>
        <v>0</v>
      </c>
      <c r="X579" s="6">
        <f t="shared" si="1034"/>
        <v>1897.5898920000002</v>
      </c>
      <c r="Y579" s="6">
        <f t="shared" si="1034"/>
        <v>81.875706000000008</v>
      </c>
      <c r="Z579" s="6">
        <f t="shared" si="1034"/>
        <v>0</v>
      </c>
      <c r="AA579" s="6">
        <f t="shared" si="1034"/>
        <v>0</v>
      </c>
      <c r="AB579" s="6">
        <f t="shared" si="1034"/>
        <v>0</v>
      </c>
      <c r="AC579" s="67"/>
      <c r="AD579" s="55"/>
    </row>
    <row r="580" spans="1:30" s="52" customFormat="1">
      <c r="A580" s="105" t="s">
        <v>364</v>
      </c>
      <c r="B580" s="74">
        <v>2202013</v>
      </c>
      <c r="C580" s="163">
        <f t="shared" si="941"/>
        <v>183501.08</v>
      </c>
      <c r="D580" s="43"/>
      <c r="E580" s="43"/>
      <c r="F580" s="43"/>
      <c r="G580" s="61">
        <v>0.08</v>
      </c>
      <c r="H580" s="43"/>
      <c r="I580" s="43"/>
      <c r="J580" s="43"/>
      <c r="K580" s="43"/>
      <c r="L580" s="43"/>
      <c r="M580" s="43"/>
      <c r="N580" s="43"/>
      <c r="O580" s="43"/>
      <c r="P580" s="42">
        <v>0.20180000000000001</v>
      </c>
      <c r="Q580" s="43"/>
      <c r="R580" s="43"/>
      <c r="S580" s="43"/>
      <c r="T580" s="43"/>
      <c r="U580" s="42">
        <v>7.7700000000000005E-2</v>
      </c>
      <c r="V580" s="43"/>
      <c r="W580" s="43"/>
      <c r="X580" s="42">
        <v>0.6159</v>
      </c>
      <c r="Y580" s="42">
        <v>2.46E-2</v>
      </c>
      <c r="Z580" s="42"/>
      <c r="AA580" s="42"/>
      <c r="AB580" s="42"/>
      <c r="AC580" s="67"/>
      <c r="AD580" s="55"/>
    </row>
    <row r="581" spans="1:30" s="52" customFormat="1">
      <c r="A581" s="99"/>
      <c r="B581" s="60"/>
      <c r="C581" s="163"/>
      <c r="D581" s="39">
        <f t="shared" ref="D581" si="1035">$C580*D580</f>
        <v>0</v>
      </c>
      <c r="E581" s="39">
        <f t="shared" ref="E581" si="1036">$C580*E580</f>
        <v>0</v>
      </c>
      <c r="F581" s="39">
        <f t="shared" ref="F581:AB581" si="1037">$C580*F580</f>
        <v>0</v>
      </c>
      <c r="G581" s="39">
        <f t="shared" si="1037"/>
        <v>14680.0864</v>
      </c>
      <c r="H581" s="39">
        <f t="shared" si="1037"/>
        <v>0</v>
      </c>
      <c r="I581" s="39">
        <f t="shared" si="1037"/>
        <v>0</v>
      </c>
      <c r="J581" s="39">
        <f t="shared" si="1037"/>
        <v>0</v>
      </c>
      <c r="K581" s="39">
        <f t="shared" si="1037"/>
        <v>0</v>
      </c>
      <c r="L581" s="39">
        <f t="shared" si="1037"/>
        <v>0</v>
      </c>
      <c r="M581" s="39">
        <f t="shared" si="1037"/>
        <v>0</v>
      </c>
      <c r="N581" s="39">
        <f t="shared" si="1037"/>
        <v>0</v>
      </c>
      <c r="O581" s="39">
        <f t="shared" si="1037"/>
        <v>0</v>
      </c>
      <c r="P581" s="39">
        <f t="shared" si="1037"/>
        <v>37030.517943999999</v>
      </c>
      <c r="Q581" s="39">
        <f t="shared" si="1037"/>
        <v>0</v>
      </c>
      <c r="R581" s="39">
        <f t="shared" si="1037"/>
        <v>0</v>
      </c>
      <c r="S581" s="39">
        <f t="shared" si="1037"/>
        <v>0</v>
      </c>
      <c r="T581" s="39">
        <f t="shared" si="1037"/>
        <v>0</v>
      </c>
      <c r="U581" s="39">
        <f t="shared" si="1037"/>
        <v>14258.033916</v>
      </c>
      <c r="V581" s="39">
        <f t="shared" si="1037"/>
        <v>0</v>
      </c>
      <c r="W581" s="39">
        <f t="shared" si="1037"/>
        <v>0</v>
      </c>
      <c r="X581" s="39">
        <f t="shared" si="1037"/>
        <v>113018.31517199999</v>
      </c>
      <c r="Y581" s="39">
        <f t="shared" si="1037"/>
        <v>4514.1265679999997</v>
      </c>
      <c r="Z581" s="39">
        <f t="shared" si="1037"/>
        <v>0</v>
      </c>
      <c r="AA581" s="39">
        <f t="shared" si="1037"/>
        <v>0</v>
      </c>
      <c r="AB581" s="39">
        <f t="shared" si="1037"/>
        <v>0</v>
      </c>
      <c r="AC581" s="67"/>
      <c r="AD581" s="55"/>
    </row>
    <row r="582" spans="1:30" s="52" customFormat="1">
      <c r="A582" s="105" t="s">
        <v>365</v>
      </c>
      <c r="B582" s="74">
        <v>15749999</v>
      </c>
      <c r="C582" s="163">
        <f t="shared" si="941"/>
        <v>1312499.92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2"/>
      <c r="Q582" s="43"/>
      <c r="R582" s="43"/>
      <c r="S582" s="43"/>
      <c r="T582" s="43"/>
      <c r="U582" s="43"/>
      <c r="V582" s="43"/>
      <c r="W582" s="43"/>
      <c r="X582" s="42">
        <v>0.96160000000000001</v>
      </c>
      <c r="Y582" s="42">
        <v>3.8399999999999997E-2</v>
      </c>
      <c r="Z582" s="42"/>
      <c r="AA582" s="42"/>
      <c r="AB582" s="42"/>
      <c r="AC582" s="67"/>
      <c r="AD582" s="55"/>
    </row>
    <row r="583" spans="1:30" s="52" customFormat="1">
      <c r="A583" s="99"/>
      <c r="B583" s="60"/>
      <c r="C583" s="163"/>
      <c r="D583" s="39">
        <f t="shared" ref="D583" si="1038">$C582*D582</f>
        <v>0</v>
      </c>
      <c r="E583" s="39">
        <f t="shared" ref="E583" si="1039">$C582*E582</f>
        <v>0</v>
      </c>
      <c r="F583" s="39">
        <f t="shared" ref="F583:AB583" si="1040">$C582*F582</f>
        <v>0</v>
      </c>
      <c r="G583" s="39">
        <f t="shared" si="1040"/>
        <v>0</v>
      </c>
      <c r="H583" s="39">
        <f t="shared" si="1040"/>
        <v>0</v>
      </c>
      <c r="I583" s="39">
        <f t="shared" si="1040"/>
        <v>0</v>
      </c>
      <c r="J583" s="39">
        <f t="shared" si="1040"/>
        <v>0</v>
      </c>
      <c r="K583" s="39">
        <f t="shared" si="1040"/>
        <v>0</v>
      </c>
      <c r="L583" s="39">
        <f t="shared" si="1040"/>
        <v>0</v>
      </c>
      <c r="M583" s="39">
        <f t="shared" si="1040"/>
        <v>0</v>
      </c>
      <c r="N583" s="39">
        <f t="shared" si="1040"/>
        <v>0</v>
      </c>
      <c r="O583" s="39">
        <f t="shared" si="1040"/>
        <v>0</v>
      </c>
      <c r="P583" s="39">
        <f t="shared" si="1040"/>
        <v>0</v>
      </c>
      <c r="Q583" s="39">
        <f t="shared" si="1040"/>
        <v>0</v>
      </c>
      <c r="R583" s="39">
        <f t="shared" si="1040"/>
        <v>0</v>
      </c>
      <c r="S583" s="39">
        <f t="shared" si="1040"/>
        <v>0</v>
      </c>
      <c r="T583" s="39">
        <f t="shared" si="1040"/>
        <v>0</v>
      </c>
      <c r="U583" s="39">
        <f t="shared" si="1040"/>
        <v>0</v>
      </c>
      <c r="V583" s="39">
        <f t="shared" si="1040"/>
        <v>0</v>
      </c>
      <c r="W583" s="39">
        <f t="shared" si="1040"/>
        <v>0</v>
      </c>
      <c r="X583" s="39">
        <f t="shared" si="1040"/>
        <v>1262099.923072</v>
      </c>
      <c r="Y583" s="39">
        <f t="shared" si="1040"/>
        <v>50399.996927999993</v>
      </c>
      <c r="Z583" s="39">
        <f t="shared" si="1040"/>
        <v>0</v>
      </c>
      <c r="AA583" s="39">
        <f t="shared" si="1040"/>
        <v>0</v>
      </c>
      <c r="AB583" s="39">
        <f t="shared" si="1040"/>
        <v>0</v>
      </c>
      <c r="AC583" s="67"/>
      <c r="AD583" s="55"/>
    </row>
    <row r="584" spans="1:30" s="52" customFormat="1">
      <c r="A584" s="105" t="s">
        <v>372</v>
      </c>
      <c r="B584" s="74">
        <f>2229332/2</f>
        <v>1114666</v>
      </c>
      <c r="C584" s="163">
        <f t="shared" si="941"/>
        <v>92888.83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2"/>
      <c r="Q584" s="43"/>
      <c r="R584" s="43"/>
      <c r="S584" s="43"/>
      <c r="T584" s="43"/>
      <c r="U584" s="43"/>
      <c r="V584" s="43"/>
      <c r="W584" s="43"/>
      <c r="X584" s="42">
        <v>1</v>
      </c>
      <c r="Y584" s="42"/>
      <c r="Z584" s="42"/>
      <c r="AA584" s="42"/>
      <c r="AB584" s="42"/>
      <c r="AC584" s="67"/>
      <c r="AD584" s="55"/>
    </row>
    <row r="585" spans="1:30" s="52" customFormat="1">
      <c r="A585" s="99"/>
      <c r="B585" s="60"/>
      <c r="C585" s="163"/>
      <c r="D585" s="39">
        <f t="shared" ref="D585" si="1041">$C584*D584</f>
        <v>0</v>
      </c>
      <c r="E585" s="39">
        <f t="shared" ref="E585" si="1042">$C584*E584</f>
        <v>0</v>
      </c>
      <c r="F585" s="39">
        <f t="shared" ref="F585:AB585" si="1043">$C584*F584</f>
        <v>0</v>
      </c>
      <c r="G585" s="39">
        <f t="shared" si="1043"/>
        <v>0</v>
      </c>
      <c r="H585" s="39">
        <f t="shared" si="1043"/>
        <v>0</v>
      </c>
      <c r="I585" s="39">
        <f t="shared" si="1043"/>
        <v>0</v>
      </c>
      <c r="J585" s="39">
        <f t="shared" si="1043"/>
        <v>0</v>
      </c>
      <c r="K585" s="39">
        <f t="shared" si="1043"/>
        <v>0</v>
      </c>
      <c r="L585" s="39">
        <f t="shared" si="1043"/>
        <v>0</v>
      </c>
      <c r="M585" s="39">
        <f t="shared" si="1043"/>
        <v>0</v>
      </c>
      <c r="N585" s="39">
        <f t="shared" si="1043"/>
        <v>0</v>
      </c>
      <c r="O585" s="39">
        <f t="shared" si="1043"/>
        <v>0</v>
      </c>
      <c r="P585" s="39">
        <f t="shared" si="1043"/>
        <v>0</v>
      </c>
      <c r="Q585" s="39">
        <f t="shared" si="1043"/>
        <v>0</v>
      </c>
      <c r="R585" s="39">
        <f t="shared" si="1043"/>
        <v>0</v>
      </c>
      <c r="S585" s="39">
        <f t="shared" si="1043"/>
        <v>0</v>
      </c>
      <c r="T585" s="39">
        <f t="shared" si="1043"/>
        <v>0</v>
      </c>
      <c r="U585" s="39">
        <f t="shared" si="1043"/>
        <v>0</v>
      </c>
      <c r="V585" s="39">
        <f t="shared" si="1043"/>
        <v>0</v>
      </c>
      <c r="W585" s="39">
        <f t="shared" si="1043"/>
        <v>0</v>
      </c>
      <c r="X585" s="39">
        <f t="shared" si="1043"/>
        <v>92888.83</v>
      </c>
      <c r="Y585" s="39">
        <f t="shared" si="1043"/>
        <v>0</v>
      </c>
      <c r="Z585" s="39">
        <f t="shared" si="1043"/>
        <v>0</v>
      </c>
      <c r="AA585" s="39">
        <f t="shared" si="1043"/>
        <v>0</v>
      </c>
      <c r="AB585" s="39">
        <f t="shared" si="1043"/>
        <v>0</v>
      </c>
      <c r="AC585" s="67"/>
      <c r="AD585" s="55"/>
    </row>
    <row r="586" spans="1:30" s="52" customFormat="1">
      <c r="A586" s="105" t="s">
        <v>366</v>
      </c>
      <c r="B586" s="74">
        <f>2229332/2</f>
        <v>1114666</v>
      </c>
      <c r="C586" s="163">
        <f t="shared" si="941"/>
        <v>92888.83</v>
      </c>
      <c r="D586" s="38">
        <v>1.6500000000000001E-2</v>
      </c>
      <c r="E586" s="38">
        <v>0.1429</v>
      </c>
      <c r="F586" s="38">
        <v>5.8200000000000002E-2</v>
      </c>
      <c r="G586" s="38">
        <v>7.4899999999999994E-2</v>
      </c>
      <c r="H586" s="38">
        <v>4.0099999999999997E-2</v>
      </c>
      <c r="I586" s="38">
        <v>0.1406</v>
      </c>
      <c r="J586" s="38">
        <v>2.0299999999999999E-2</v>
      </c>
      <c r="K586" s="38">
        <v>3.2099999999999997E-2</v>
      </c>
      <c r="L586" s="38">
        <v>1.5900000000000001E-2</v>
      </c>
      <c r="M586" s="38">
        <v>2.5499999999999998E-2</v>
      </c>
      <c r="N586" s="38">
        <v>0.1389</v>
      </c>
      <c r="O586" s="38">
        <v>2.35E-2</v>
      </c>
      <c r="P586" s="38">
        <v>0</v>
      </c>
      <c r="Q586" s="38">
        <v>3.5900000000000001E-2</v>
      </c>
      <c r="R586" s="38">
        <v>1.8100000000000002E-2</v>
      </c>
      <c r="S586" s="38">
        <v>4.1999999999999997E-3</v>
      </c>
      <c r="T586" s="38">
        <v>5.11E-2</v>
      </c>
      <c r="U586" s="38">
        <v>1.7299999999999999E-2</v>
      </c>
      <c r="V586" s="38">
        <v>3.6799999999999999E-2</v>
      </c>
      <c r="W586" s="38">
        <v>4.4299999999999999E-2</v>
      </c>
      <c r="X586" s="38">
        <v>5.9900000000000002E-2</v>
      </c>
      <c r="Y586" s="38">
        <v>2.3999999999999998E-3</v>
      </c>
      <c r="Z586" s="5">
        <v>0</v>
      </c>
      <c r="AA586" s="5">
        <v>5.9999999999999995E-4</v>
      </c>
      <c r="AB586" s="5">
        <v>0</v>
      </c>
      <c r="AC586" s="67"/>
      <c r="AD586" s="55"/>
    </row>
    <row r="587" spans="1:30" s="52" customFormat="1">
      <c r="A587" s="99"/>
      <c r="B587" s="60"/>
      <c r="C587" s="163"/>
      <c r="D587" s="39">
        <f t="shared" ref="D587" si="1044">$C586*D586</f>
        <v>1532.6656950000001</v>
      </c>
      <c r="E587" s="39">
        <f t="shared" ref="E587" si="1045">$C586*E586</f>
        <v>13273.813807</v>
      </c>
      <c r="F587" s="39">
        <f t="shared" ref="F587:AB587" si="1046">$C586*F586</f>
        <v>5406.1299060000001</v>
      </c>
      <c r="G587" s="39">
        <f t="shared" si="1046"/>
        <v>6957.3733669999992</v>
      </c>
      <c r="H587" s="39">
        <f t="shared" si="1046"/>
        <v>3724.8420829999995</v>
      </c>
      <c r="I587" s="39">
        <f t="shared" si="1046"/>
        <v>13060.169498000001</v>
      </c>
      <c r="J587" s="39">
        <f t="shared" si="1046"/>
        <v>1885.643249</v>
      </c>
      <c r="K587" s="39">
        <f t="shared" si="1046"/>
        <v>2981.7314429999997</v>
      </c>
      <c r="L587" s="39">
        <f t="shared" si="1046"/>
        <v>1476.932397</v>
      </c>
      <c r="M587" s="39">
        <f t="shared" si="1046"/>
        <v>2368.6651649999999</v>
      </c>
      <c r="N587" s="39">
        <f t="shared" si="1046"/>
        <v>12902.258486999999</v>
      </c>
      <c r="O587" s="39">
        <f t="shared" si="1046"/>
        <v>2182.8875050000001</v>
      </c>
      <c r="P587" s="39">
        <f t="shared" si="1046"/>
        <v>0</v>
      </c>
      <c r="Q587" s="39">
        <f t="shared" si="1046"/>
        <v>3334.7089970000002</v>
      </c>
      <c r="R587" s="39">
        <f t="shared" si="1046"/>
        <v>1681.2878230000001</v>
      </c>
      <c r="S587" s="39">
        <f t="shared" si="1046"/>
        <v>390.13308599999999</v>
      </c>
      <c r="T587" s="39">
        <f t="shared" si="1046"/>
        <v>4746.6192129999999</v>
      </c>
      <c r="U587" s="39">
        <f t="shared" si="1046"/>
        <v>1606.9767589999999</v>
      </c>
      <c r="V587" s="39">
        <f t="shared" si="1046"/>
        <v>3418.3089439999999</v>
      </c>
      <c r="W587" s="39">
        <f t="shared" si="1046"/>
        <v>4114.9751690000003</v>
      </c>
      <c r="X587" s="39">
        <f t="shared" si="1046"/>
        <v>5564.0409170000003</v>
      </c>
      <c r="Y587" s="39">
        <f t="shared" si="1046"/>
        <v>222.93319199999999</v>
      </c>
      <c r="Z587" s="39">
        <f t="shared" si="1046"/>
        <v>0</v>
      </c>
      <c r="AA587" s="39">
        <f t="shared" si="1046"/>
        <v>55.733297999999998</v>
      </c>
      <c r="AB587" s="39">
        <f t="shared" si="1046"/>
        <v>0</v>
      </c>
      <c r="AC587" s="67"/>
      <c r="AD587" s="55"/>
    </row>
    <row r="588" spans="1:30" s="52" customFormat="1">
      <c r="A588" s="105" t="s">
        <v>504</v>
      </c>
      <c r="B588" s="74">
        <f>5479100/2</f>
        <v>2739550</v>
      </c>
      <c r="C588" s="163">
        <f t="shared" ref="C588:C644" si="1047">ROUND(B588/12,2)</f>
        <v>228295.83</v>
      </c>
      <c r="D588" s="38">
        <v>1.6500000000000001E-2</v>
      </c>
      <c r="E588" s="38">
        <v>0.1429</v>
      </c>
      <c r="F588" s="38">
        <v>5.8200000000000002E-2</v>
      </c>
      <c r="G588" s="38">
        <v>7.4899999999999994E-2</v>
      </c>
      <c r="H588" s="38">
        <v>4.0099999999999997E-2</v>
      </c>
      <c r="I588" s="38">
        <v>0.1406</v>
      </c>
      <c r="J588" s="38">
        <v>2.0299999999999999E-2</v>
      </c>
      <c r="K588" s="38">
        <v>3.2099999999999997E-2</v>
      </c>
      <c r="L588" s="38">
        <v>1.5900000000000001E-2</v>
      </c>
      <c r="M588" s="38">
        <v>2.5499999999999998E-2</v>
      </c>
      <c r="N588" s="38">
        <v>0.1389</v>
      </c>
      <c r="O588" s="38">
        <v>2.35E-2</v>
      </c>
      <c r="P588" s="38">
        <v>0</v>
      </c>
      <c r="Q588" s="38">
        <v>3.5900000000000001E-2</v>
      </c>
      <c r="R588" s="38">
        <v>1.8100000000000002E-2</v>
      </c>
      <c r="S588" s="38">
        <v>4.1999999999999997E-3</v>
      </c>
      <c r="T588" s="38">
        <v>5.11E-2</v>
      </c>
      <c r="U588" s="38">
        <v>1.7299999999999999E-2</v>
      </c>
      <c r="V588" s="38">
        <v>3.6799999999999999E-2</v>
      </c>
      <c r="W588" s="38">
        <v>4.4299999999999999E-2</v>
      </c>
      <c r="X588" s="38">
        <v>5.9900000000000002E-2</v>
      </c>
      <c r="Y588" s="38">
        <v>2.3999999999999998E-3</v>
      </c>
      <c r="Z588" s="5">
        <v>0</v>
      </c>
      <c r="AA588" s="5">
        <v>5.9999999999999995E-4</v>
      </c>
      <c r="AB588" s="5">
        <v>0</v>
      </c>
      <c r="AC588" s="67"/>
      <c r="AD588" s="55"/>
    </row>
    <row r="589" spans="1:30" s="52" customFormat="1">
      <c r="A589" s="99"/>
      <c r="B589" s="60"/>
      <c r="C589" s="163"/>
      <c r="D589" s="39">
        <f t="shared" ref="D589" si="1048">$C588*D588</f>
        <v>3766.8811949999999</v>
      </c>
      <c r="E589" s="39">
        <f t="shared" ref="E589" si="1049">$C588*E588</f>
        <v>32623.474106999998</v>
      </c>
      <c r="F589" s="39">
        <f t="shared" ref="F589:AB589" si="1050">$C588*F588</f>
        <v>13286.817305999999</v>
      </c>
      <c r="G589" s="39">
        <f t="shared" si="1050"/>
        <v>17099.357666999997</v>
      </c>
      <c r="H589" s="39">
        <f t="shared" si="1050"/>
        <v>9154.6627829999979</v>
      </c>
      <c r="I589" s="39">
        <f t="shared" si="1050"/>
        <v>32098.393698</v>
      </c>
      <c r="J589" s="39">
        <f t="shared" si="1050"/>
        <v>4634.4053489999997</v>
      </c>
      <c r="K589" s="39">
        <f t="shared" si="1050"/>
        <v>7328.2961429999987</v>
      </c>
      <c r="L589" s="39">
        <f t="shared" si="1050"/>
        <v>3629.9036970000002</v>
      </c>
      <c r="M589" s="39">
        <f t="shared" si="1050"/>
        <v>5821.5436649999992</v>
      </c>
      <c r="N589" s="39">
        <f t="shared" si="1050"/>
        <v>31710.290786999998</v>
      </c>
      <c r="O589" s="39">
        <f t="shared" si="1050"/>
        <v>5364.9520050000001</v>
      </c>
      <c r="P589" s="39">
        <f t="shared" si="1050"/>
        <v>0</v>
      </c>
      <c r="Q589" s="39">
        <f t="shared" si="1050"/>
        <v>8195.8202970000002</v>
      </c>
      <c r="R589" s="39">
        <f t="shared" si="1050"/>
        <v>4132.1545230000002</v>
      </c>
      <c r="S589" s="39">
        <f t="shared" si="1050"/>
        <v>958.84248599999989</v>
      </c>
      <c r="T589" s="39">
        <f t="shared" si="1050"/>
        <v>11665.916912999999</v>
      </c>
      <c r="U589" s="39">
        <f t="shared" si="1050"/>
        <v>3949.5178589999996</v>
      </c>
      <c r="V589" s="39">
        <f t="shared" si="1050"/>
        <v>8401.2865439999987</v>
      </c>
      <c r="W589" s="39">
        <f t="shared" si="1050"/>
        <v>10113.505268999999</v>
      </c>
      <c r="X589" s="39">
        <f t="shared" si="1050"/>
        <v>13674.920216999999</v>
      </c>
      <c r="Y589" s="39">
        <f t="shared" si="1050"/>
        <v>547.90999199999987</v>
      </c>
      <c r="Z589" s="39">
        <f t="shared" si="1050"/>
        <v>0</v>
      </c>
      <c r="AA589" s="39">
        <f t="shared" si="1050"/>
        <v>136.97749799999997</v>
      </c>
      <c r="AB589" s="39">
        <f t="shared" si="1050"/>
        <v>0</v>
      </c>
      <c r="AC589" s="67"/>
      <c r="AD589" s="55"/>
    </row>
    <row r="590" spans="1:30" s="52" customFormat="1">
      <c r="A590" s="105" t="s">
        <v>505</v>
      </c>
      <c r="B590" s="74">
        <f>5479100/2</f>
        <v>2739550</v>
      </c>
      <c r="C590" s="163">
        <f t="shared" si="1047"/>
        <v>228295.83</v>
      </c>
      <c r="D590" s="38">
        <v>8.0100000000000005E-2</v>
      </c>
      <c r="E590" s="38"/>
      <c r="F590" s="38"/>
      <c r="G590" s="38"/>
      <c r="H590" s="38">
        <v>1.9400000000000001E-2</v>
      </c>
      <c r="I590" s="38"/>
      <c r="J590" s="38"/>
      <c r="K590" s="38"/>
      <c r="L590" s="38"/>
      <c r="M590" s="38">
        <v>0.12989999999999999</v>
      </c>
      <c r="N590" s="38"/>
      <c r="O590" s="38"/>
      <c r="P590" s="38"/>
      <c r="Q590" s="38">
        <v>0.13850000000000001</v>
      </c>
      <c r="R590" s="38">
        <v>5.8799999999999998E-2</v>
      </c>
      <c r="S590" s="38">
        <v>3.4500000000000003E-2</v>
      </c>
      <c r="T590" s="38">
        <v>0.1762</v>
      </c>
      <c r="U590" s="38"/>
      <c r="V590" s="38"/>
      <c r="W590" s="38">
        <v>0.14849999999999999</v>
      </c>
      <c r="X590" s="38">
        <v>0.2079</v>
      </c>
      <c r="Y590" s="38">
        <v>6.1999999999999998E-3</v>
      </c>
      <c r="Z590" s="5"/>
      <c r="AA590" s="5"/>
      <c r="AB590" s="5"/>
      <c r="AC590" s="67"/>
      <c r="AD590" s="55"/>
    </row>
    <row r="591" spans="1:30" s="52" customFormat="1">
      <c r="A591" s="99"/>
      <c r="B591" s="60"/>
      <c r="C591" s="163"/>
      <c r="D591" s="39">
        <f t="shared" ref="D591" si="1051">$C590*D590</f>
        <v>18286.495983000001</v>
      </c>
      <c r="E591" s="39">
        <f t="shared" ref="E591" si="1052">$C590*E590</f>
        <v>0</v>
      </c>
      <c r="F591" s="39">
        <f t="shared" ref="F591:AB591" si="1053">$C590*F590</f>
        <v>0</v>
      </c>
      <c r="G591" s="39">
        <f t="shared" si="1053"/>
        <v>0</v>
      </c>
      <c r="H591" s="39">
        <f t="shared" si="1053"/>
        <v>4428.9391020000003</v>
      </c>
      <c r="I591" s="39">
        <f t="shared" si="1053"/>
        <v>0</v>
      </c>
      <c r="J591" s="39">
        <f t="shared" si="1053"/>
        <v>0</v>
      </c>
      <c r="K591" s="39">
        <f t="shared" si="1053"/>
        <v>0</v>
      </c>
      <c r="L591" s="39">
        <f t="shared" si="1053"/>
        <v>0</v>
      </c>
      <c r="M591" s="39">
        <f t="shared" si="1053"/>
        <v>29655.628316999995</v>
      </c>
      <c r="N591" s="39">
        <f t="shared" si="1053"/>
        <v>0</v>
      </c>
      <c r="O591" s="39">
        <f t="shared" si="1053"/>
        <v>0</v>
      </c>
      <c r="P591" s="39">
        <f t="shared" si="1053"/>
        <v>0</v>
      </c>
      <c r="Q591" s="39">
        <f t="shared" si="1053"/>
        <v>31618.972454999999</v>
      </c>
      <c r="R591" s="39">
        <f t="shared" si="1053"/>
        <v>13423.794803999999</v>
      </c>
      <c r="S591" s="39">
        <f t="shared" si="1053"/>
        <v>7876.2061350000004</v>
      </c>
      <c r="T591" s="39">
        <f t="shared" si="1053"/>
        <v>40225.725245999995</v>
      </c>
      <c r="U591" s="39">
        <f t="shared" si="1053"/>
        <v>0</v>
      </c>
      <c r="V591" s="39">
        <f t="shared" si="1053"/>
        <v>0</v>
      </c>
      <c r="W591" s="39">
        <f t="shared" si="1053"/>
        <v>33901.930754999994</v>
      </c>
      <c r="X591" s="39">
        <f t="shared" si="1053"/>
        <v>47462.703056999999</v>
      </c>
      <c r="Y591" s="39">
        <f t="shared" si="1053"/>
        <v>1415.4341459999998</v>
      </c>
      <c r="Z591" s="39">
        <f t="shared" si="1053"/>
        <v>0</v>
      </c>
      <c r="AA591" s="39">
        <f t="shared" si="1053"/>
        <v>0</v>
      </c>
      <c r="AB591" s="39">
        <f t="shared" si="1053"/>
        <v>0</v>
      </c>
      <c r="AC591" s="67"/>
      <c r="AD591" s="55"/>
    </row>
    <row r="592" spans="1:30" s="52" customFormat="1">
      <c r="A592" s="105" t="s">
        <v>506</v>
      </c>
      <c r="B592" s="74">
        <v>7703762</v>
      </c>
      <c r="C592" s="163">
        <f t="shared" si="1047"/>
        <v>641980.17000000004</v>
      </c>
      <c r="D592" s="38">
        <v>8.0100000000000005E-2</v>
      </c>
      <c r="E592" s="38"/>
      <c r="F592" s="38"/>
      <c r="G592" s="38"/>
      <c r="H592" s="38">
        <v>1.9400000000000001E-2</v>
      </c>
      <c r="I592" s="38"/>
      <c r="J592" s="38"/>
      <c r="K592" s="38"/>
      <c r="L592" s="38"/>
      <c r="M592" s="38">
        <v>0.12989999999999999</v>
      </c>
      <c r="N592" s="38"/>
      <c r="O592" s="38"/>
      <c r="P592" s="38"/>
      <c r="Q592" s="38">
        <v>0.13850000000000001</v>
      </c>
      <c r="R592" s="38">
        <v>5.8799999999999998E-2</v>
      </c>
      <c r="S592" s="38">
        <v>3.4500000000000003E-2</v>
      </c>
      <c r="T592" s="38">
        <v>0.1762</v>
      </c>
      <c r="U592" s="38"/>
      <c r="V592" s="38"/>
      <c r="W592" s="38">
        <v>0.14849999999999999</v>
      </c>
      <c r="X592" s="38">
        <v>0.2079</v>
      </c>
      <c r="Y592" s="38">
        <v>6.1999999999999998E-3</v>
      </c>
      <c r="Z592" s="5"/>
      <c r="AA592" s="5"/>
      <c r="AB592" s="5"/>
      <c r="AC592" s="67"/>
      <c r="AD592" s="55"/>
    </row>
    <row r="593" spans="1:30" s="52" customFormat="1">
      <c r="A593" s="99"/>
      <c r="B593" s="60"/>
      <c r="C593" s="163"/>
      <c r="D593" s="39">
        <f t="shared" ref="D593" si="1054">$C592*D592</f>
        <v>51422.61161700001</v>
      </c>
      <c r="E593" s="39">
        <f t="shared" ref="E593" si="1055">$C592*E592</f>
        <v>0</v>
      </c>
      <c r="F593" s="39">
        <f t="shared" ref="F593:AB593" si="1056">$C592*F592</f>
        <v>0</v>
      </c>
      <c r="G593" s="39">
        <f t="shared" si="1056"/>
        <v>0</v>
      </c>
      <c r="H593" s="39">
        <f t="shared" si="1056"/>
        <v>12454.415298000002</v>
      </c>
      <c r="I593" s="39">
        <f t="shared" si="1056"/>
        <v>0</v>
      </c>
      <c r="J593" s="39">
        <f t="shared" si="1056"/>
        <v>0</v>
      </c>
      <c r="K593" s="39">
        <f t="shared" si="1056"/>
        <v>0</v>
      </c>
      <c r="L593" s="39">
        <f t="shared" si="1056"/>
        <v>0</v>
      </c>
      <c r="M593" s="39">
        <f t="shared" si="1056"/>
        <v>83393.224082999994</v>
      </c>
      <c r="N593" s="39">
        <f t="shared" si="1056"/>
        <v>0</v>
      </c>
      <c r="O593" s="39">
        <f t="shared" si="1056"/>
        <v>0</v>
      </c>
      <c r="P593" s="39">
        <f t="shared" si="1056"/>
        <v>0</v>
      </c>
      <c r="Q593" s="39">
        <f t="shared" si="1056"/>
        <v>88914.253545000014</v>
      </c>
      <c r="R593" s="39">
        <f t="shared" si="1056"/>
        <v>37748.433996</v>
      </c>
      <c r="S593" s="39">
        <f t="shared" si="1056"/>
        <v>22148.315865000004</v>
      </c>
      <c r="T593" s="39">
        <f t="shared" si="1056"/>
        <v>113116.905954</v>
      </c>
      <c r="U593" s="39">
        <f t="shared" si="1056"/>
        <v>0</v>
      </c>
      <c r="V593" s="39">
        <f t="shared" si="1056"/>
        <v>0</v>
      </c>
      <c r="W593" s="39">
        <f t="shared" si="1056"/>
        <v>95334.055244999996</v>
      </c>
      <c r="X593" s="39">
        <f t="shared" si="1056"/>
        <v>133467.67734300002</v>
      </c>
      <c r="Y593" s="39">
        <f t="shared" si="1056"/>
        <v>3980.2770540000001</v>
      </c>
      <c r="Z593" s="39">
        <f t="shared" si="1056"/>
        <v>0</v>
      </c>
      <c r="AA593" s="39">
        <f t="shared" si="1056"/>
        <v>0</v>
      </c>
      <c r="AB593" s="39">
        <f t="shared" si="1056"/>
        <v>0</v>
      </c>
      <c r="AC593" s="67"/>
      <c r="AD593" s="55"/>
    </row>
    <row r="594" spans="1:30" s="52" customFormat="1">
      <c r="A594" s="105" t="s">
        <v>497</v>
      </c>
      <c r="B594" s="74">
        <v>10239928</v>
      </c>
      <c r="C594" s="163">
        <f t="shared" si="1047"/>
        <v>853327.33</v>
      </c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>
        <v>0</v>
      </c>
      <c r="R594" s="38"/>
      <c r="S594" s="38">
        <v>0</v>
      </c>
      <c r="T594" s="38"/>
      <c r="U594" s="38"/>
      <c r="V594" s="38"/>
      <c r="W594" s="38"/>
      <c r="X594" s="38">
        <v>0.95850000000000002</v>
      </c>
      <c r="Y594" s="38">
        <v>4.1500000000000002E-2</v>
      </c>
      <c r="Z594" s="5"/>
      <c r="AA594" s="5"/>
      <c r="AB594" s="5"/>
      <c r="AC594" s="67"/>
      <c r="AD594" s="55"/>
    </row>
    <row r="595" spans="1:30" s="52" customFormat="1">
      <c r="A595" s="99"/>
      <c r="B595" s="60"/>
      <c r="C595" s="163"/>
      <c r="D595" s="39">
        <f t="shared" ref="D595" si="1057">$C594*D594</f>
        <v>0</v>
      </c>
      <c r="E595" s="39">
        <f t="shared" ref="E595" si="1058">$C594*E594</f>
        <v>0</v>
      </c>
      <c r="F595" s="39">
        <f t="shared" ref="F595:AB595" si="1059">$C594*F594</f>
        <v>0</v>
      </c>
      <c r="G595" s="39">
        <f t="shared" si="1059"/>
        <v>0</v>
      </c>
      <c r="H595" s="39">
        <f t="shared" si="1059"/>
        <v>0</v>
      </c>
      <c r="I595" s="39">
        <f t="shared" si="1059"/>
        <v>0</v>
      </c>
      <c r="J595" s="39">
        <f t="shared" si="1059"/>
        <v>0</v>
      </c>
      <c r="K595" s="39">
        <f t="shared" si="1059"/>
        <v>0</v>
      </c>
      <c r="L595" s="39">
        <f t="shared" si="1059"/>
        <v>0</v>
      </c>
      <c r="M595" s="39">
        <f t="shared" si="1059"/>
        <v>0</v>
      </c>
      <c r="N595" s="39">
        <f t="shared" si="1059"/>
        <v>0</v>
      </c>
      <c r="O595" s="39">
        <f t="shared" si="1059"/>
        <v>0</v>
      </c>
      <c r="P595" s="39">
        <f t="shared" si="1059"/>
        <v>0</v>
      </c>
      <c r="Q595" s="39">
        <f t="shared" si="1059"/>
        <v>0</v>
      </c>
      <c r="R595" s="39">
        <f t="shared" si="1059"/>
        <v>0</v>
      </c>
      <c r="S595" s="39">
        <f t="shared" si="1059"/>
        <v>0</v>
      </c>
      <c r="T595" s="39">
        <f t="shared" si="1059"/>
        <v>0</v>
      </c>
      <c r="U595" s="39">
        <f t="shared" si="1059"/>
        <v>0</v>
      </c>
      <c r="V595" s="39">
        <f t="shared" si="1059"/>
        <v>0</v>
      </c>
      <c r="W595" s="39">
        <f t="shared" si="1059"/>
        <v>0</v>
      </c>
      <c r="X595" s="39">
        <f t="shared" si="1059"/>
        <v>817914.24580499995</v>
      </c>
      <c r="Y595" s="39">
        <f t="shared" si="1059"/>
        <v>35413.084195000003</v>
      </c>
      <c r="Z595" s="39">
        <f t="shared" si="1059"/>
        <v>0</v>
      </c>
      <c r="AA595" s="39">
        <f t="shared" si="1059"/>
        <v>0</v>
      </c>
      <c r="AB595" s="39">
        <f t="shared" si="1059"/>
        <v>0</v>
      </c>
      <c r="AC595" s="67"/>
      <c r="AD595" s="55"/>
    </row>
    <row r="596" spans="1:30" s="52" customFormat="1">
      <c r="A596" s="105" t="s">
        <v>528</v>
      </c>
      <c r="B596" s="74">
        <v>8564749</v>
      </c>
      <c r="C596" s="163">
        <f t="shared" si="1047"/>
        <v>713729.08</v>
      </c>
      <c r="D596" s="38">
        <v>0.14940000000000001</v>
      </c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>
        <v>0.44490000000000002</v>
      </c>
      <c r="U596" s="38"/>
      <c r="V596" s="38"/>
      <c r="W596" s="38"/>
      <c r="X596" s="38">
        <v>0.38890000000000002</v>
      </c>
      <c r="Y596" s="38">
        <v>1.6799999999999999E-2</v>
      </c>
      <c r="Z596" s="40"/>
      <c r="AA596" s="40"/>
      <c r="AB596" s="40"/>
      <c r="AC596" s="67"/>
      <c r="AD596" s="55"/>
    </row>
    <row r="597" spans="1:30" s="52" customFormat="1">
      <c r="A597" s="99"/>
      <c r="B597" s="60"/>
      <c r="C597" s="163"/>
      <c r="D597" s="39">
        <f t="shared" ref="D597" si="1060">$C596*D596</f>
        <v>106631.12455199999</v>
      </c>
      <c r="E597" s="39">
        <f t="shared" ref="E597" si="1061">$C596*E596</f>
        <v>0</v>
      </c>
      <c r="F597" s="39">
        <f t="shared" ref="F597:AB597" si="1062">$C596*F596</f>
        <v>0</v>
      </c>
      <c r="G597" s="39">
        <f t="shared" si="1062"/>
        <v>0</v>
      </c>
      <c r="H597" s="39">
        <f t="shared" si="1062"/>
        <v>0</v>
      </c>
      <c r="I597" s="39">
        <f t="shared" si="1062"/>
        <v>0</v>
      </c>
      <c r="J597" s="39">
        <f t="shared" si="1062"/>
        <v>0</v>
      </c>
      <c r="K597" s="39">
        <f t="shared" si="1062"/>
        <v>0</v>
      </c>
      <c r="L597" s="39">
        <f t="shared" si="1062"/>
        <v>0</v>
      </c>
      <c r="M597" s="39">
        <f t="shared" si="1062"/>
        <v>0</v>
      </c>
      <c r="N597" s="39">
        <f t="shared" si="1062"/>
        <v>0</v>
      </c>
      <c r="O597" s="39">
        <f t="shared" si="1062"/>
        <v>0</v>
      </c>
      <c r="P597" s="39">
        <f t="shared" si="1062"/>
        <v>0</v>
      </c>
      <c r="Q597" s="39">
        <f t="shared" si="1062"/>
        <v>0</v>
      </c>
      <c r="R597" s="39">
        <f t="shared" si="1062"/>
        <v>0</v>
      </c>
      <c r="S597" s="39">
        <f t="shared" si="1062"/>
        <v>0</v>
      </c>
      <c r="T597" s="39">
        <f t="shared" si="1062"/>
        <v>317538.06769200001</v>
      </c>
      <c r="U597" s="39">
        <f t="shared" si="1062"/>
        <v>0</v>
      </c>
      <c r="V597" s="39">
        <f t="shared" si="1062"/>
        <v>0</v>
      </c>
      <c r="W597" s="39">
        <f t="shared" si="1062"/>
        <v>0</v>
      </c>
      <c r="X597" s="39">
        <f t="shared" si="1062"/>
        <v>277569.23921199999</v>
      </c>
      <c r="Y597" s="39">
        <f t="shared" si="1062"/>
        <v>11990.648543999998</v>
      </c>
      <c r="Z597" s="39">
        <f t="shared" si="1062"/>
        <v>0</v>
      </c>
      <c r="AA597" s="39">
        <f t="shared" si="1062"/>
        <v>0</v>
      </c>
      <c r="AB597" s="39">
        <f t="shared" si="1062"/>
        <v>0</v>
      </c>
      <c r="AC597" s="67"/>
      <c r="AD597" s="55"/>
    </row>
    <row r="598" spans="1:30" s="52" customFormat="1">
      <c r="A598" s="105" t="s">
        <v>529</v>
      </c>
      <c r="B598" s="74">
        <v>5563564</v>
      </c>
      <c r="C598" s="163">
        <f t="shared" si="1047"/>
        <v>463630.33</v>
      </c>
      <c r="D598" s="38">
        <v>0.13150000000000001</v>
      </c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>
        <v>0.39119999999999999</v>
      </c>
      <c r="U598" s="38"/>
      <c r="V598" s="38"/>
      <c r="W598" s="38"/>
      <c r="X598" s="38">
        <v>0.45750000000000002</v>
      </c>
      <c r="Y598" s="38">
        <v>1.9800000000000002E-2</v>
      </c>
      <c r="Z598" s="40"/>
      <c r="AA598" s="40"/>
      <c r="AB598" s="40"/>
      <c r="AC598" s="67"/>
      <c r="AD598" s="55"/>
    </row>
    <row r="599" spans="1:30" s="52" customFormat="1">
      <c r="A599" s="99"/>
      <c r="B599" s="60"/>
      <c r="C599" s="163"/>
      <c r="D599" s="39">
        <f t="shared" ref="D599" si="1063">$C598*D598</f>
        <v>60967.388395000002</v>
      </c>
      <c r="E599" s="39">
        <f t="shared" ref="E599" si="1064">$C598*E598</f>
        <v>0</v>
      </c>
      <c r="F599" s="39">
        <f t="shared" ref="F599:AB599" si="1065">$C598*F598</f>
        <v>0</v>
      </c>
      <c r="G599" s="39">
        <f t="shared" si="1065"/>
        <v>0</v>
      </c>
      <c r="H599" s="39">
        <f t="shared" si="1065"/>
        <v>0</v>
      </c>
      <c r="I599" s="39">
        <f t="shared" si="1065"/>
        <v>0</v>
      </c>
      <c r="J599" s="39">
        <f t="shared" si="1065"/>
        <v>0</v>
      </c>
      <c r="K599" s="39">
        <f t="shared" si="1065"/>
        <v>0</v>
      </c>
      <c r="L599" s="39">
        <f t="shared" si="1065"/>
        <v>0</v>
      </c>
      <c r="M599" s="39">
        <f t="shared" si="1065"/>
        <v>0</v>
      </c>
      <c r="N599" s="39">
        <f t="shared" si="1065"/>
        <v>0</v>
      </c>
      <c r="O599" s="39">
        <f t="shared" si="1065"/>
        <v>0</v>
      </c>
      <c r="P599" s="39">
        <f t="shared" si="1065"/>
        <v>0</v>
      </c>
      <c r="Q599" s="39">
        <f t="shared" si="1065"/>
        <v>0</v>
      </c>
      <c r="R599" s="39">
        <f t="shared" si="1065"/>
        <v>0</v>
      </c>
      <c r="S599" s="39">
        <f t="shared" si="1065"/>
        <v>0</v>
      </c>
      <c r="T599" s="39">
        <f t="shared" si="1065"/>
        <v>181372.185096</v>
      </c>
      <c r="U599" s="39">
        <f t="shared" si="1065"/>
        <v>0</v>
      </c>
      <c r="V599" s="39">
        <f t="shared" si="1065"/>
        <v>0</v>
      </c>
      <c r="W599" s="39">
        <f t="shared" si="1065"/>
        <v>0</v>
      </c>
      <c r="X599" s="39">
        <f t="shared" si="1065"/>
        <v>212110.875975</v>
      </c>
      <c r="Y599" s="39">
        <f t="shared" si="1065"/>
        <v>9179.8805340000017</v>
      </c>
      <c r="Z599" s="39">
        <f t="shared" si="1065"/>
        <v>0</v>
      </c>
      <c r="AA599" s="39">
        <f t="shared" si="1065"/>
        <v>0</v>
      </c>
      <c r="AB599" s="39">
        <f t="shared" si="1065"/>
        <v>0</v>
      </c>
      <c r="AC599" s="67"/>
      <c r="AD599" s="55"/>
    </row>
    <row r="600" spans="1:30" s="52" customFormat="1">
      <c r="A600" s="105" t="s">
        <v>530</v>
      </c>
      <c r="B600" s="74">
        <v>982366</v>
      </c>
      <c r="C600" s="163">
        <f t="shared" si="1047"/>
        <v>81863.83</v>
      </c>
      <c r="D600" s="38">
        <v>0.1157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>
        <v>0.34410000000000002</v>
      </c>
      <c r="U600" s="38"/>
      <c r="V600" s="38"/>
      <c r="W600" s="38"/>
      <c r="X600" s="38">
        <v>0.51780000000000004</v>
      </c>
      <c r="Y600" s="38">
        <v>2.24E-2</v>
      </c>
      <c r="Z600" s="40"/>
      <c r="AA600" s="40"/>
      <c r="AB600" s="40"/>
      <c r="AC600" s="67"/>
      <c r="AD600" s="55"/>
    </row>
    <row r="601" spans="1:30" s="52" customFormat="1">
      <c r="A601" s="99"/>
      <c r="B601" s="60"/>
      <c r="C601" s="163"/>
      <c r="D601" s="39">
        <f t="shared" ref="D601" si="1066">$C600*D600</f>
        <v>9471.6451309999993</v>
      </c>
      <c r="E601" s="39">
        <f t="shared" ref="E601" si="1067">$C600*E600</f>
        <v>0</v>
      </c>
      <c r="F601" s="39">
        <f t="shared" ref="F601:AB601" si="1068">$C600*F600</f>
        <v>0</v>
      </c>
      <c r="G601" s="39">
        <f t="shared" si="1068"/>
        <v>0</v>
      </c>
      <c r="H601" s="39">
        <f t="shared" si="1068"/>
        <v>0</v>
      </c>
      <c r="I601" s="39">
        <f t="shared" si="1068"/>
        <v>0</v>
      </c>
      <c r="J601" s="39">
        <f t="shared" si="1068"/>
        <v>0</v>
      </c>
      <c r="K601" s="39">
        <f t="shared" si="1068"/>
        <v>0</v>
      </c>
      <c r="L601" s="39">
        <f t="shared" si="1068"/>
        <v>0</v>
      </c>
      <c r="M601" s="39">
        <f t="shared" si="1068"/>
        <v>0</v>
      </c>
      <c r="N601" s="39">
        <f t="shared" si="1068"/>
        <v>0</v>
      </c>
      <c r="O601" s="39">
        <f t="shared" si="1068"/>
        <v>0</v>
      </c>
      <c r="P601" s="39">
        <f t="shared" si="1068"/>
        <v>0</v>
      </c>
      <c r="Q601" s="39">
        <f t="shared" si="1068"/>
        <v>0</v>
      </c>
      <c r="R601" s="39">
        <f t="shared" si="1068"/>
        <v>0</v>
      </c>
      <c r="S601" s="39">
        <f t="shared" si="1068"/>
        <v>0</v>
      </c>
      <c r="T601" s="39">
        <f t="shared" si="1068"/>
        <v>28169.343903000001</v>
      </c>
      <c r="U601" s="39">
        <f t="shared" si="1068"/>
        <v>0</v>
      </c>
      <c r="V601" s="39">
        <f t="shared" si="1068"/>
        <v>0</v>
      </c>
      <c r="W601" s="39">
        <f t="shared" si="1068"/>
        <v>0</v>
      </c>
      <c r="X601" s="39">
        <f t="shared" si="1068"/>
        <v>42389.091174000001</v>
      </c>
      <c r="Y601" s="39">
        <f t="shared" si="1068"/>
        <v>1833.7497920000001</v>
      </c>
      <c r="Z601" s="39">
        <f t="shared" si="1068"/>
        <v>0</v>
      </c>
      <c r="AA601" s="39">
        <f t="shared" si="1068"/>
        <v>0</v>
      </c>
      <c r="AB601" s="39">
        <f t="shared" si="1068"/>
        <v>0</v>
      </c>
      <c r="AC601" s="67"/>
      <c r="AD601" s="55"/>
    </row>
    <row r="602" spans="1:30" s="52" customFormat="1">
      <c r="A602" s="105" t="s">
        <v>531</v>
      </c>
      <c r="B602" s="74">
        <v>8200347</v>
      </c>
      <c r="C602" s="163">
        <f t="shared" si="1047"/>
        <v>683362.25</v>
      </c>
      <c r="D602" s="38">
        <v>2.1399999999999999E-2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>
        <v>0.11799999999999999</v>
      </c>
      <c r="T602" s="38">
        <v>7.7200000000000005E-2</v>
      </c>
      <c r="U602" s="38"/>
      <c r="V602" s="38"/>
      <c r="W602" s="38"/>
      <c r="X602" s="38">
        <v>0.75090000000000001</v>
      </c>
      <c r="Y602" s="38">
        <v>3.2500000000000001E-2</v>
      </c>
      <c r="Z602" s="40"/>
      <c r="AA602" s="40"/>
      <c r="AB602" s="40"/>
      <c r="AC602" s="67"/>
      <c r="AD602" s="55"/>
    </row>
    <row r="603" spans="1:30" s="52" customFormat="1">
      <c r="A603" s="99"/>
      <c r="B603" s="60"/>
      <c r="C603" s="163"/>
      <c r="D603" s="39">
        <f t="shared" ref="D603" si="1069">$C602*D602</f>
        <v>14623.952149999999</v>
      </c>
      <c r="E603" s="39">
        <f t="shared" ref="E603" si="1070">$C602*E602</f>
        <v>0</v>
      </c>
      <c r="F603" s="39">
        <f t="shared" ref="F603:AB603" si="1071">$C602*F602</f>
        <v>0</v>
      </c>
      <c r="G603" s="39">
        <f t="shared" si="1071"/>
        <v>0</v>
      </c>
      <c r="H603" s="39">
        <f t="shared" si="1071"/>
        <v>0</v>
      </c>
      <c r="I603" s="39">
        <f t="shared" si="1071"/>
        <v>0</v>
      </c>
      <c r="J603" s="39">
        <f t="shared" si="1071"/>
        <v>0</v>
      </c>
      <c r="K603" s="39">
        <f t="shared" si="1071"/>
        <v>0</v>
      </c>
      <c r="L603" s="39">
        <f t="shared" si="1071"/>
        <v>0</v>
      </c>
      <c r="M603" s="39">
        <f t="shared" si="1071"/>
        <v>0</v>
      </c>
      <c r="N603" s="39">
        <f t="shared" si="1071"/>
        <v>0</v>
      </c>
      <c r="O603" s="39">
        <f t="shared" si="1071"/>
        <v>0</v>
      </c>
      <c r="P603" s="39">
        <f t="shared" si="1071"/>
        <v>0</v>
      </c>
      <c r="Q603" s="39">
        <f t="shared" si="1071"/>
        <v>0</v>
      </c>
      <c r="R603" s="39">
        <f t="shared" si="1071"/>
        <v>0</v>
      </c>
      <c r="S603" s="39">
        <f t="shared" si="1071"/>
        <v>80636.74549999999</v>
      </c>
      <c r="T603" s="39">
        <f t="shared" si="1071"/>
        <v>52755.565700000006</v>
      </c>
      <c r="U603" s="39">
        <f t="shared" si="1071"/>
        <v>0</v>
      </c>
      <c r="V603" s="39">
        <f t="shared" si="1071"/>
        <v>0</v>
      </c>
      <c r="W603" s="39">
        <f t="shared" si="1071"/>
        <v>0</v>
      </c>
      <c r="X603" s="39">
        <f t="shared" si="1071"/>
        <v>513136.71352500003</v>
      </c>
      <c r="Y603" s="39">
        <f t="shared" si="1071"/>
        <v>22209.273125</v>
      </c>
      <c r="Z603" s="39">
        <f t="shared" si="1071"/>
        <v>0</v>
      </c>
      <c r="AA603" s="39">
        <f t="shared" si="1071"/>
        <v>0</v>
      </c>
      <c r="AB603" s="39">
        <f t="shared" si="1071"/>
        <v>0</v>
      </c>
      <c r="AC603" s="67"/>
      <c r="AD603" s="55"/>
    </row>
    <row r="604" spans="1:30" s="52" customFormat="1">
      <c r="A604" s="105" t="s">
        <v>532</v>
      </c>
      <c r="B604" s="74">
        <v>5343301</v>
      </c>
      <c r="C604" s="163">
        <f t="shared" si="1047"/>
        <v>445275.08</v>
      </c>
      <c r="D604" s="38">
        <v>6.9800000000000001E-2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>
        <v>0.64259999999999995</v>
      </c>
      <c r="T604" s="38">
        <v>0.25380000000000003</v>
      </c>
      <c r="U604" s="38"/>
      <c r="V604" s="38"/>
      <c r="W604" s="38"/>
      <c r="X604" s="38">
        <v>3.2399999999999998E-2</v>
      </c>
      <c r="Y604" s="38">
        <v>1.4E-3</v>
      </c>
      <c r="Z604" s="40"/>
      <c r="AA604" s="40"/>
      <c r="AB604" s="40"/>
      <c r="AC604" s="67"/>
      <c r="AD604" s="55"/>
    </row>
    <row r="605" spans="1:30" s="52" customFormat="1">
      <c r="A605" s="99"/>
      <c r="B605" s="60"/>
      <c r="C605" s="163"/>
      <c r="D605" s="39">
        <f t="shared" ref="D605" si="1072">$C604*D604</f>
        <v>31080.200584000002</v>
      </c>
      <c r="E605" s="39">
        <f t="shared" ref="E605" si="1073">$C604*E604</f>
        <v>0</v>
      </c>
      <c r="F605" s="39">
        <f t="shared" ref="F605:AB605" si="1074">$C604*F604</f>
        <v>0</v>
      </c>
      <c r="G605" s="39">
        <f t="shared" si="1074"/>
        <v>0</v>
      </c>
      <c r="H605" s="39">
        <f t="shared" si="1074"/>
        <v>0</v>
      </c>
      <c r="I605" s="39">
        <f t="shared" si="1074"/>
        <v>0</v>
      </c>
      <c r="J605" s="39">
        <f t="shared" si="1074"/>
        <v>0</v>
      </c>
      <c r="K605" s="39">
        <f t="shared" si="1074"/>
        <v>0</v>
      </c>
      <c r="L605" s="39">
        <f t="shared" si="1074"/>
        <v>0</v>
      </c>
      <c r="M605" s="39">
        <f t="shared" si="1074"/>
        <v>0</v>
      </c>
      <c r="N605" s="39">
        <f t="shared" si="1074"/>
        <v>0</v>
      </c>
      <c r="O605" s="39">
        <f t="shared" si="1074"/>
        <v>0</v>
      </c>
      <c r="P605" s="39">
        <f t="shared" si="1074"/>
        <v>0</v>
      </c>
      <c r="Q605" s="39">
        <f t="shared" si="1074"/>
        <v>0</v>
      </c>
      <c r="R605" s="39">
        <f t="shared" si="1074"/>
        <v>0</v>
      </c>
      <c r="S605" s="39">
        <f t="shared" si="1074"/>
        <v>286133.76640799997</v>
      </c>
      <c r="T605" s="39">
        <f t="shared" si="1074"/>
        <v>113010.81530400002</v>
      </c>
      <c r="U605" s="39">
        <f t="shared" si="1074"/>
        <v>0</v>
      </c>
      <c r="V605" s="39">
        <f t="shared" si="1074"/>
        <v>0</v>
      </c>
      <c r="W605" s="39">
        <f t="shared" si="1074"/>
        <v>0</v>
      </c>
      <c r="X605" s="39">
        <f t="shared" si="1074"/>
        <v>14426.912592000001</v>
      </c>
      <c r="Y605" s="39">
        <f t="shared" si="1074"/>
        <v>623.38511200000005</v>
      </c>
      <c r="Z605" s="39">
        <f t="shared" si="1074"/>
        <v>0</v>
      </c>
      <c r="AA605" s="39">
        <f t="shared" si="1074"/>
        <v>0</v>
      </c>
      <c r="AB605" s="39">
        <f t="shared" si="1074"/>
        <v>0</v>
      </c>
      <c r="AC605" s="67"/>
      <c r="AD605" s="55"/>
    </row>
    <row r="606" spans="1:30" s="52" customFormat="1">
      <c r="A606" s="105" t="s">
        <v>533</v>
      </c>
      <c r="B606" s="74">
        <v>10258792</v>
      </c>
      <c r="C606" s="163">
        <f t="shared" si="1047"/>
        <v>854899.33</v>
      </c>
      <c r="D606" s="38">
        <v>5.1299999999999998E-2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>
        <v>0.2843</v>
      </c>
      <c r="T606" s="38">
        <v>0.18690000000000001</v>
      </c>
      <c r="U606" s="38"/>
      <c r="V606" s="38"/>
      <c r="W606" s="38"/>
      <c r="X606" s="38">
        <v>0.4577</v>
      </c>
      <c r="Y606" s="38">
        <v>1.9800000000000002E-2</v>
      </c>
      <c r="Z606" s="40"/>
      <c r="AA606" s="40"/>
      <c r="AB606" s="40"/>
      <c r="AC606" s="67"/>
      <c r="AD606" s="55"/>
    </row>
    <row r="607" spans="1:30" s="52" customFormat="1">
      <c r="A607" s="99"/>
      <c r="B607" s="60"/>
      <c r="C607" s="163"/>
      <c r="D607" s="39">
        <f t="shared" ref="D607" si="1075">$C606*D606</f>
        <v>43856.335628999994</v>
      </c>
      <c r="E607" s="39">
        <f t="shared" ref="E607" si="1076">$C606*E606</f>
        <v>0</v>
      </c>
      <c r="F607" s="39">
        <f t="shared" ref="F607:AB607" si="1077">$C606*F606</f>
        <v>0</v>
      </c>
      <c r="G607" s="39">
        <f t="shared" si="1077"/>
        <v>0</v>
      </c>
      <c r="H607" s="39">
        <f t="shared" si="1077"/>
        <v>0</v>
      </c>
      <c r="I607" s="39">
        <f t="shared" si="1077"/>
        <v>0</v>
      </c>
      <c r="J607" s="39">
        <f t="shared" si="1077"/>
        <v>0</v>
      </c>
      <c r="K607" s="39">
        <f t="shared" si="1077"/>
        <v>0</v>
      </c>
      <c r="L607" s="39">
        <f t="shared" si="1077"/>
        <v>0</v>
      </c>
      <c r="M607" s="39">
        <f t="shared" si="1077"/>
        <v>0</v>
      </c>
      <c r="N607" s="39">
        <f t="shared" si="1077"/>
        <v>0</v>
      </c>
      <c r="O607" s="39">
        <f t="shared" si="1077"/>
        <v>0</v>
      </c>
      <c r="P607" s="39">
        <f t="shared" si="1077"/>
        <v>0</v>
      </c>
      <c r="Q607" s="39">
        <f t="shared" si="1077"/>
        <v>0</v>
      </c>
      <c r="R607" s="39">
        <f t="shared" si="1077"/>
        <v>0</v>
      </c>
      <c r="S607" s="39">
        <f t="shared" si="1077"/>
        <v>243047.87951899998</v>
      </c>
      <c r="T607" s="39">
        <f t="shared" si="1077"/>
        <v>159780.68477699999</v>
      </c>
      <c r="U607" s="39">
        <f t="shared" si="1077"/>
        <v>0</v>
      </c>
      <c r="V607" s="39">
        <f t="shared" si="1077"/>
        <v>0</v>
      </c>
      <c r="W607" s="39">
        <f t="shared" si="1077"/>
        <v>0</v>
      </c>
      <c r="X607" s="39">
        <f t="shared" si="1077"/>
        <v>391287.42334099999</v>
      </c>
      <c r="Y607" s="39">
        <f t="shared" si="1077"/>
        <v>16927.006734000002</v>
      </c>
      <c r="Z607" s="39">
        <f t="shared" si="1077"/>
        <v>0</v>
      </c>
      <c r="AA607" s="39">
        <f t="shared" si="1077"/>
        <v>0</v>
      </c>
      <c r="AB607" s="39">
        <f t="shared" si="1077"/>
        <v>0</v>
      </c>
      <c r="AC607" s="67"/>
      <c r="AD607" s="55"/>
    </row>
    <row r="608" spans="1:30" s="52" customFormat="1">
      <c r="A608" s="105" t="s">
        <v>534</v>
      </c>
      <c r="B608" s="74">
        <v>3869257</v>
      </c>
      <c r="C608" s="163">
        <f t="shared" si="1047"/>
        <v>322438.08</v>
      </c>
      <c r="D608" s="38">
        <v>0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>
        <v>0.1075</v>
      </c>
      <c r="T608" s="38"/>
      <c r="U608" s="38"/>
      <c r="V608" s="38"/>
      <c r="W608" s="38"/>
      <c r="X608" s="38">
        <v>0.85550000000000004</v>
      </c>
      <c r="Y608" s="38">
        <v>3.6999999999999998E-2</v>
      </c>
      <c r="Z608" s="40"/>
      <c r="AA608" s="40"/>
      <c r="AB608" s="40"/>
      <c r="AC608" s="67"/>
      <c r="AD608" s="55"/>
    </row>
    <row r="609" spans="1:30" s="52" customFormat="1">
      <c r="A609" s="99"/>
      <c r="B609" s="60"/>
      <c r="C609" s="163"/>
      <c r="D609" s="39">
        <f t="shared" ref="D609" si="1078">$C608*D608</f>
        <v>0</v>
      </c>
      <c r="E609" s="39">
        <f t="shared" ref="E609" si="1079">$C608*E608</f>
        <v>0</v>
      </c>
      <c r="F609" s="39">
        <f t="shared" ref="F609:AB609" si="1080">$C608*F608</f>
        <v>0</v>
      </c>
      <c r="G609" s="39">
        <f t="shared" si="1080"/>
        <v>0</v>
      </c>
      <c r="H609" s="39">
        <f t="shared" si="1080"/>
        <v>0</v>
      </c>
      <c r="I609" s="39">
        <f t="shared" si="1080"/>
        <v>0</v>
      </c>
      <c r="J609" s="39">
        <f t="shared" si="1080"/>
        <v>0</v>
      </c>
      <c r="K609" s="39">
        <f t="shared" si="1080"/>
        <v>0</v>
      </c>
      <c r="L609" s="39">
        <f t="shared" si="1080"/>
        <v>0</v>
      </c>
      <c r="M609" s="39">
        <f t="shared" si="1080"/>
        <v>0</v>
      </c>
      <c r="N609" s="39">
        <f t="shared" si="1080"/>
        <v>0</v>
      </c>
      <c r="O609" s="39">
        <f t="shared" si="1080"/>
        <v>0</v>
      </c>
      <c r="P609" s="39">
        <f t="shared" si="1080"/>
        <v>0</v>
      </c>
      <c r="Q609" s="39">
        <f t="shared" si="1080"/>
        <v>0</v>
      </c>
      <c r="R609" s="39">
        <f t="shared" si="1080"/>
        <v>0</v>
      </c>
      <c r="S609" s="39">
        <f t="shared" si="1080"/>
        <v>34662.0936</v>
      </c>
      <c r="T609" s="39">
        <f t="shared" si="1080"/>
        <v>0</v>
      </c>
      <c r="U609" s="39">
        <f t="shared" si="1080"/>
        <v>0</v>
      </c>
      <c r="V609" s="39">
        <f t="shared" si="1080"/>
        <v>0</v>
      </c>
      <c r="W609" s="39">
        <f t="shared" si="1080"/>
        <v>0</v>
      </c>
      <c r="X609" s="39">
        <f t="shared" si="1080"/>
        <v>275845.77744000003</v>
      </c>
      <c r="Y609" s="39">
        <f t="shared" si="1080"/>
        <v>11930.20896</v>
      </c>
      <c r="Z609" s="39">
        <f t="shared" si="1080"/>
        <v>0</v>
      </c>
      <c r="AA609" s="39">
        <f t="shared" si="1080"/>
        <v>0</v>
      </c>
      <c r="AB609" s="39">
        <f t="shared" si="1080"/>
        <v>0</v>
      </c>
      <c r="AC609" s="67"/>
      <c r="AD609" s="55"/>
    </row>
    <row r="610" spans="1:30" s="52" customFormat="1">
      <c r="A610" s="105" t="s">
        <v>535</v>
      </c>
      <c r="B610" s="74">
        <v>1340904</v>
      </c>
      <c r="C610" s="163">
        <f t="shared" si="1047"/>
        <v>111742</v>
      </c>
      <c r="D610" s="38">
        <v>0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>
        <v>8.8400000000000006E-2</v>
      </c>
      <c r="T610" s="38"/>
      <c r="U610" s="38"/>
      <c r="V610" s="38"/>
      <c r="W610" s="38"/>
      <c r="X610" s="38">
        <v>0.87380000000000002</v>
      </c>
      <c r="Y610" s="38">
        <v>3.78E-2</v>
      </c>
      <c r="Z610" s="40"/>
      <c r="AA610" s="40"/>
      <c r="AB610" s="40"/>
      <c r="AC610" s="67"/>
      <c r="AD610" s="55"/>
    </row>
    <row r="611" spans="1:30" s="52" customFormat="1">
      <c r="A611" s="99"/>
      <c r="B611" s="60"/>
      <c r="C611" s="163"/>
      <c r="D611" s="39">
        <f t="shared" ref="D611" si="1081">$C610*D610</f>
        <v>0</v>
      </c>
      <c r="E611" s="39">
        <f t="shared" ref="E611" si="1082">$C610*E610</f>
        <v>0</v>
      </c>
      <c r="F611" s="39">
        <f t="shared" ref="F611:AB611" si="1083">$C610*F610</f>
        <v>0</v>
      </c>
      <c r="G611" s="39">
        <f t="shared" si="1083"/>
        <v>0</v>
      </c>
      <c r="H611" s="39">
        <f t="shared" si="1083"/>
        <v>0</v>
      </c>
      <c r="I611" s="39">
        <f t="shared" si="1083"/>
        <v>0</v>
      </c>
      <c r="J611" s="39">
        <f t="shared" si="1083"/>
        <v>0</v>
      </c>
      <c r="K611" s="39">
        <f t="shared" si="1083"/>
        <v>0</v>
      </c>
      <c r="L611" s="39">
        <f t="shared" si="1083"/>
        <v>0</v>
      </c>
      <c r="M611" s="39">
        <f t="shared" si="1083"/>
        <v>0</v>
      </c>
      <c r="N611" s="39">
        <f t="shared" si="1083"/>
        <v>0</v>
      </c>
      <c r="O611" s="39">
        <f t="shared" si="1083"/>
        <v>0</v>
      </c>
      <c r="P611" s="39">
        <f t="shared" si="1083"/>
        <v>0</v>
      </c>
      <c r="Q611" s="39">
        <f t="shared" si="1083"/>
        <v>0</v>
      </c>
      <c r="R611" s="39">
        <f t="shared" si="1083"/>
        <v>0</v>
      </c>
      <c r="S611" s="39">
        <f t="shared" si="1083"/>
        <v>9877.9928</v>
      </c>
      <c r="T611" s="39">
        <f t="shared" si="1083"/>
        <v>0</v>
      </c>
      <c r="U611" s="39">
        <f t="shared" si="1083"/>
        <v>0</v>
      </c>
      <c r="V611" s="39">
        <f t="shared" si="1083"/>
        <v>0</v>
      </c>
      <c r="W611" s="39">
        <f t="shared" si="1083"/>
        <v>0</v>
      </c>
      <c r="X611" s="39">
        <f t="shared" si="1083"/>
        <v>97640.159599999999</v>
      </c>
      <c r="Y611" s="39">
        <f t="shared" si="1083"/>
        <v>4223.8476000000001</v>
      </c>
      <c r="Z611" s="39">
        <f t="shared" si="1083"/>
        <v>0</v>
      </c>
      <c r="AA611" s="39">
        <f t="shared" si="1083"/>
        <v>0</v>
      </c>
      <c r="AB611" s="39">
        <f t="shared" si="1083"/>
        <v>0</v>
      </c>
      <c r="AC611" s="67"/>
      <c r="AD611" s="55"/>
    </row>
    <row r="612" spans="1:30" s="52" customFormat="1">
      <c r="A612" s="105" t="s">
        <v>536</v>
      </c>
      <c r="B612" s="74">
        <v>1044567</v>
      </c>
      <c r="C612" s="163">
        <f t="shared" si="1047"/>
        <v>87047.25</v>
      </c>
      <c r="D612" s="38">
        <v>0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>
        <v>8.2400000000000001E-2</v>
      </c>
      <c r="T612" s="38"/>
      <c r="U612" s="38"/>
      <c r="V612" s="38"/>
      <c r="W612" s="38"/>
      <c r="X612" s="38">
        <v>0.87949999999999995</v>
      </c>
      <c r="Y612" s="38">
        <v>3.8100000000000002E-2</v>
      </c>
      <c r="Z612" s="40"/>
      <c r="AA612" s="40"/>
      <c r="AB612" s="40"/>
      <c r="AC612" s="67"/>
      <c r="AD612" s="55"/>
    </row>
    <row r="613" spans="1:30" s="52" customFormat="1">
      <c r="A613" s="99"/>
      <c r="B613" s="60"/>
      <c r="C613" s="163"/>
      <c r="D613" s="39">
        <f t="shared" ref="D613" si="1084">$C612*D612</f>
        <v>0</v>
      </c>
      <c r="E613" s="39">
        <f t="shared" ref="E613" si="1085">$C612*E612</f>
        <v>0</v>
      </c>
      <c r="F613" s="39">
        <f t="shared" ref="F613:AB613" si="1086">$C612*F612</f>
        <v>0</v>
      </c>
      <c r="G613" s="39">
        <f t="shared" si="1086"/>
        <v>0</v>
      </c>
      <c r="H613" s="39">
        <f t="shared" si="1086"/>
        <v>0</v>
      </c>
      <c r="I613" s="39">
        <f t="shared" si="1086"/>
        <v>0</v>
      </c>
      <c r="J613" s="39">
        <f t="shared" si="1086"/>
        <v>0</v>
      </c>
      <c r="K613" s="39">
        <f t="shared" si="1086"/>
        <v>0</v>
      </c>
      <c r="L613" s="39">
        <f t="shared" si="1086"/>
        <v>0</v>
      </c>
      <c r="M613" s="39">
        <f t="shared" si="1086"/>
        <v>0</v>
      </c>
      <c r="N613" s="39">
        <f t="shared" si="1086"/>
        <v>0</v>
      </c>
      <c r="O613" s="39">
        <f t="shared" si="1086"/>
        <v>0</v>
      </c>
      <c r="P613" s="39">
        <f t="shared" si="1086"/>
        <v>0</v>
      </c>
      <c r="Q613" s="39">
        <f t="shared" si="1086"/>
        <v>0</v>
      </c>
      <c r="R613" s="39">
        <f t="shared" si="1086"/>
        <v>0</v>
      </c>
      <c r="S613" s="39">
        <f t="shared" si="1086"/>
        <v>7172.6934000000001</v>
      </c>
      <c r="T613" s="39">
        <f t="shared" si="1086"/>
        <v>0</v>
      </c>
      <c r="U613" s="39">
        <f t="shared" si="1086"/>
        <v>0</v>
      </c>
      <c r="V613" s="39">
        <f t="shared" si="1086"/>
        <v>0</v>
      </c>
      <c r="W613" s="39">
        <f t="shared" si="1086"/>
        <v>0</v>
      </c>
      <c r="X613" s="39">
        <f t="shared" si="1086"/>
        <v>76558.056375</v>
      </c>
      <c r="Y613" s="39">
        <f t="shared" si="1086"/>
        <v>3316.5002250000002</v>
      </c>
      <c r="Z613" s="39">
        <f t="shared" si="1086"/>
        <v>0</v>
      </c>
      <c r="AA613" s="39">
        <f t="shared" si="1086"/>
        <v>0</v>
      </c>
      <c r="AB613" s="39">
        <f t="shared" si="1086"/>
        <v>0</v>
      </c>
      <c r="AC613" s="67"/>
      <c r="AD613" s="55"/>
    </row>
    <row r="614" spans="1:30" s="52" customFormat="1">
      <c r="A614" s="105" t="s">
        <v>537</v>
      </c>
      <c r="B614" s="74">
        <v>3836830</v>
      </c>
      <c r="C614" s="163">
        <f t="shared" si="1047"/>
        <v>319735.83</v>
      </c>
      <c r="D614" s="38">
        <v>0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>
        <v>6.9599999999999995E-2</v>
      </c>
      <c r="T614" s="38"/>
      <c r="U614" s="38"/>
      <c r="V614" s="38"/>
      <c r="W614" s="38"/>
      <c r="X614" s="38">
        <v>0.89180000000000004</v>
      </c>
      <c r="Y614" s="38">
        <v>3.8600000000000002E-2</v>
      </c>
      <c r="Z614" s="40"/>
      <c r="AA614" s="40"/>
      <c r="AB614" s="40"/>
      <c r="AC614" s="67"/>
      <c r="AD614" s="55"/>
    </row>
    <row r="615" spans="1:30" s="52" customFormat="1">
      <c r="A615" s="99"/>
      <c r="B615" s="60"/>
      <c r="C615" s="163"/>
      <c r="D615" s="39">
        <f t="shared" ref="D615" si="1087">$C614*D614</f>
        <v>0</v>
      </c>
      <c r="E615" s="39">
        <f t="shared" ref="E615" si="1088">$C614*E614</f>
        <v>0</v>
      </c>
      <c r="F615" s="39">
        <f t="shared" ref="F615:AB615" si="1089">$C614*F614</f>
        <v>0</v>
      </c>
      <c r="G615" s="39">
        <f t="shared" si="1089"/>
        <v>0</v>
      </c>
      <c r="H615" s="39">
        <f t="shared" si="1089"/>
        <v>0</v>
      </c>
      <c r="I615" s="39">
        <f t="shared" si="1089"/>
        <v>0</v>
      </c>
      <c r="J615" s="39">
        <f t="shared" si="1089"/>
        <v>0</v>
      </c>
      <c r="K615" s="39">
        <f t="shared" si="1089"/>
        <v>0</v>
      </c>
      <c r="L615" s="39">
        <f t="shared" si="1089"/>
        <v>0</v>
      </c>
      <c r="M615" s="39">
        <f t="shared" si="1089"/>
        <v>0</v>
      </c>
      <c r="N615" s="39">
        <f t="shared" si="1089"/>
        <v>0</v>
      </c>
      <c r="O615" s="39">
        <f t="shared" si="1089"/>
        <v>0</v>
      </c>
      <c r="P615" s="39">
        <f t="shared" si="1089"/>
        <v>0</v>
      </c>
      <c r="Q615" s="39">
        <f t="shared" si="1089"/>
        <v>0</v>
      </c>
      <c r="R615" s="39">
        <f t="shared" si="1089"/>
        <v>0</v>
      </c>
      <c r="S615" s="39">
        <f t="shared" si="1089"/>
        <v>22253.613767999999</v>
      </c>
      <c r="T615" s="39">
        <f t="shared" si="1089"/>
        <v>0</v>
      </c>
      <c r="U615" s="39">
        <f t="shared" si="1089"/>
        <v>0</v>
      </c>
      <c r="V615" s="39">
        <f t="shared" si="1089"/>
        <v>0</v>
      </c>
      <c r="W615" s="39">
        <f t="shared" si="1089"/>
        <v>0</v>
      </c>
      <c r="X615" s="39">
        <f t="shared" si="1089"/>
        <v>285140.41319400002</v>
      </c>
      <c r="Y615" s="39">
        <f t="shared" si="1089"/>
        <v>12341.803038000002</v>
      </c>
      <c r="Z615" s="39">
        <f t="shared" si="1089"/>
        <v>0</v>
      </c>
      <c r="AA615" s="39">
        <f t="shared" si="1089"/>
        <v>0</v>
      </c>
      <c r="AB615" s="39">
        <f t="shared" si="1089"/>
        <v>0</v>
      </c>
      <c r="AC615" s="67"/>
      <c r="AD615" s="55"/>
    </row>
    <row r="616" spans="1:30" s="52" customFormat="1">
      <c r="A616" s="105" t="s">
        <v>538</v>
      </c>
      <c r="B616" s="74">
        <v>4056431</v>
      </c>
      <c r="C616" s="163">
        <f t="shared" si="1047"/>
        <v>338035.92</v>
      </c>
      <c r="D616" s="38">
        <v>0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>
        <v>5.9499999999999997E-2</v>
      </c>
      <c r="T616" s="38"/>
      <c r="U616" s="38"/>
      <c r="V616" s="38"/>
      <c r="W616" s="38"/>
      <c r="X616" s="38">
        <v>0.90149999999999997</v>
      </c>
      <c r="Y616" s="38">
        <v>3.9E-2</v>
      </c>
      <c r="Z616" s="40"/>
      <c r="AA616" s="40"/>
      <c r="AB616" s="40"/>
      <c r="AC616" s="67"/>
      <c r="AD616" s="55"/>
    </row>
    <row r="617" spans="1:30" s="52" customFormat="1">
      <c r="A617" s="99"/>
      <c r="B617" s="60"/>
      <c r="C617" s="163"/>
      <c r="D617" s="39">
        <f t="shared" ref="D617" si="1090">$C616*D616</f>
        <v>0</v>
      </c>
      <c r="E617" s="39">
        <f t="shared" ref="E617" si="1091">$C616*E616</f>
        <v>0</v>
      </c>
      <c r="F617" s="39">
        <f t="shared" ref="F617:AB617" si="1092">$C616*F616</f>
        <v>0</v>
      </c>
      <c r="G617" s="39">
        <f t="shared" si="1092"/>
        <v>0</v>
      </c>
      <c r="H617" s="39">
        <f t="shared" si="1092"/>
        <v>0</v>
      </c>
      <c r="I617" s="39">
        <f t="shared" si="1092"/>
        <v>0</v>
      </c>
      <c r="J617" s="39">
        <f t="shared" si="1092"/>
        <v>0</v>
      </c>
      <c r="K617" s="39">
        <f t="shared" si="1092"/>
        <v>0</v>
      </c>
      <c r="L617" s="39">
        <f t="shared" si="1092"/>
        <v>0</v>
      </c>
      <c r="M617" s="39">
        <f t="shared" si="1092"/>
        <v>0</v>
      </c>
      <c r="N617" s="39">
        <f t="shared" si="1092"/>
        <v>0</v>
      </c>
      <c r="O617" s="39">
        <f t="shared" si="1092"/>
        <v>0</v>
      </c>
      <c r="P617" s="39">
        <f t="shared" si="1092"/>
        <v>0</v>
      </c>
      <c r="Q617" s="39">
        <f t="shared" si="1092"/>
        <v>0</v>
      </c>
      <c r="R617" s="39">
        <f t="shared" si="1092"/>
        <v>0</v>
      </c>
      <c r="S617" s="39">
        <f t="shared" si="1092"/>
        <v>20113.137239999996</v>
      </c>
      <c r="T617" s="39">
        <f t="shared" si="1092"/>
        <v>0</v>
      </c>
      <c r="U617" s="39">
        <f t="shared" si="1092"/>
        <v>0</v>
      </c>
      <c r="V617" s="39">
        <f t="shared" si="1092"/>
        <v>0</v>
      </c>
      <c r="W617" s="39">
        <f t="shared" si="1092"/>
        <v>0</v>
      </c>
      <c r="X617" s="39">
        <f t="shared" si="1092"/>
        <v>304739.38188</v>
      </c>
      <c r="Y617" s="39">
        <f t="shared" si="1092"/>
        <v>13183.400879999999</v>
      </c>
      <c r="Z617" s="39">
        <f t="shared" si="1092"/>
        <v>0</v>
      </c>
      <c r="AA617" s="39">
        <f t="shared" si="1092"/>
        <v>0</v>
      </c>
      <c r="AB617" s="39">
        <f t="shared" si="1092"/>
        <v>0</v>
      </c>
      <c r="AC617" s="67"/>
      <c r="AD617" s="55"/>
    </row>
    <row r="618" spans="1:30" s="52" customFormat="1">
      <c r="A618" s="105" t="s">
        <v>539</v>
      </c>
      <c r="B618" s="74">
        <v>3963150</v>
      </c>
      <c r="C618" s="163">
        <f t="shared" si="1047"/>
        <v>330262.5</v>
      </c>
      <c r="D618" s="38">
        <v>0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>
        <v>0.1283</v>
      </c>
      <c r="T618" s="38"/>
      <c r="U618" s="38"/>
      <c r="V618" s="38"/>
      <c r="W618" s="38"/>
      <c r="X618" s="38">
        <v>0.83550000000000002</v>
      </c>
      <c r="Y618" s="38">
        <v>3.6200000000000003E-2</v>
      </c>
      <c r="Z618" s="40"/>
      <c r="AA618" s="40"/>
      <c r="AB618" s="40"/>
      <c r="AC618" s="67"/>
      <c r="AD618" s="55"/>
    </row>
    <row r="619" spans="1:30" s="52" customFormat="1">
      <c r="A619" s="99"/>
      <c r="B619" s="60"/>
      <c r="C619" s="163"/>
      <c r="D619" s="39">
        <f t="shared" ref="D619" si="1093">$C618*D618</f>
        <v>0</v>
      </c>
      <c r="E619" s="39">
        <f t="shared" ref="E619" si="1094">$C618*E618</f>
        <v>0</v>
      </c>
      <c r="F619" s="39">
        <f t="shared" ref="F619:AB619" si="1095">$C618*F618</f>
        <v>0</v>
      </c>
      <c r="G619" s="39">
        <f t="shared" si="1095"/>
        <v>0</v>
      </c>
      <c r="H619" s="39">
        <f t="shared" si="1095"/>
        <v>0</v>
      </c>
      <c r="I619" s="39">
        <f t="shared" si="1095"/>
        <v>0</v>
      </c>
      <c r="J619" s="39">
        <f t="shared" si="1095"/>
        <v>0</v>
      </c>
      <c r="K619" s="39">
        <f t="shared" si="1095"/>
        <v>0</v>
      </c>
      <c r="L619" s="39">
        <f t="shared" si="1095"/>
        <v>0</v>
      </c>
      <c r="M619" s="39">
        <f t="shared" si="1095"/>
        <v>0</v>
      </c>
      <c r="N619" s="39">
        <f t="shared" si="1095"/>
        <v>0</v>
      </c>
      <c r="O619" s="39">
        <f t="shared" si="1095"/>
        <v>0</v>
      </c>
      <c r="P619" s="39">
        <f t="shared" si="1095"/>
        <v>0</v>
      </c>
      <c r="Q619" s="39">
        <f t="shared" si="1095"/>
        <v>0</v>
      </c>
      <c r="R619" s="39">
        <f t="shared" si="1095"/>
        <v>0</v>
      </c>
      <c r="S619" s="39">
        <f t="shared" si="1095"/>
        <v>42372.678749999999</v>
      </c>
      <c r="T619" s="39">
        <f t="shared" si="1095"/>
        <v>0</v>
      </c>
      <c r="U619" s="39">
        <f t="shared" si="1095"/>
        <v>0</v>
      </c>
      <c r="V619" s="39">
        <f t="shared" si="1095"/>
        <v>0</v>
      </c>
      <c r="W619" s="39">
        <f t="shared" si="1095"/>
        <v>0</v>
      </c>
      <c r="X619" s="39">
        <f t="shared" si="1095"/>
        <v>275934.31875000003</v>
      </c>
      <c r="Y619" s="39">
        <f t="shared" si="1095"/>
        <v>11955.502500000001</v>
      </c>
      <c r="Z619" s="39">
        <f t="shared" si="1095"/>
        <v>0</v>
      </c>
      <c r="AA619" s="39">
        <f t="shared" si="1095"/>
        <v>0</v>
      </c>
      <c r="AB619" s="39">
        <f t="shared" si="1095"/>
        <v>0</v>
      </c>
      <c r="AC619" s="67"/>
      <c r="AD619" s="55"/>
    </row>
    <row r="620" spans="1:30" s="52" customFormat="1">
      <c r="A620" s="105" t="s">
        <v>540</v>
      </c>
      <c r="B620" s="74">
        <v>1407076</v>
      </c>
      <c r="C620" s="163">
        <f t="shared" si="1047"/>
        <v>117256.33</v>
      </c>
      <c r="D620" s="38">
        <v>0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>
        <v>9.98E-2</v>
      </c>
      <c r="T620" s="38"/>
      <c r="U620" s="38"/>
      <c r="V620" s="38"/>
      <c r="W620" s="38"/>
      <c r="X620" s="38">
        <v>0.8629</v>
      </c>
      <c r="Y620" s="38">
        <v>3.73E-2</v>
      </c>
      <c r="Z620" s="40"/>
      <c r="AA620" s="40"/>
      <c r="AB620" s="40"/>
      <c r="AC620" s="67"/>
      <c r="AD620" s="55"/>
    </row>
    <row r="621" spans="1:30" s="52" customFormat="1">
      <c r="A621" s="99"/>
      <c r="B621" s="60"/>
      <c r="C621" s="163"/>
      <c r="D621" s="39">
        <f t="shared" ref="D621" si="1096">$C620*D620</f>
        <v>0</v>
      </c>
      <c r="E621" s="39">
        <f t="shared" ref="E621" si="1097">$C620*E620</f>
        <v>0</v>
      </c>
      <c r="F621" s="39">
        <f t="shared" ref="F621:AB621" si="1098">$C620*F620</f>
        <v>0</v>
      </c>
      <c r="G621" s="39">
        <f t="shared" si="1098"/>
        <v>0</v>
      </c>
      <c r="H621" s="39">
        <f t="shared" si="1098"/>
        <v>0</v>
      </c>
      <c r="I621" s="39">
        <f t="shared" si="1098"/>
        <v>0</v>
      </c>
      <c r="J621" s="39">
        <f t="shared" si="1098"/>
        <v>0</v>
      </c>
      <c r="K621" s="39">
        <f t="shared" si="1098"/>
        <v>0</v>
      </c>
      <c r="L621" s="39">
        <f t="shared" si="1098"/>
        <v>0</v>
      </c>
      <c r="M621" s="39">
        <f t="shared" si="1098"/>
        <v>0</v>
      </c>
      <c r="N621" s="39">
        <f t="shared" si="1098"/>
        <v>0</v>
      </c>
      <c r="O621" s="39">
        <f t="shared" si="1098"/>
        <v>0</v>
      </c>
      <c r="P621" s="39">
        <f t="shared" si="1098"/>
        <v>0</v>
      </c>
      <c r="Q621" s="39">
        <f t="shared" si="1098"/>
        <v>0</v>
      </c>
      <c r="R621" s="39">
        <f t="shared" si="1098"/>
        <v>0</v>
      </c>
      <c r="S621" s="39">
        <f t="shared" si="1098"/>
        <v>11702.181734</v>
      </c>
      <c r="T621" s="39">
        <f t="shared" si="1098"/>
        <v>0</v>
      </c>
      <c r="U621" s="39">
        <f t="shared" si="1098"/>
        <v>0</v>
      </c>
      <c r="V621" s="39">
        <f t="shared" si="1098"/>
        <v>0</v>
      </c>
      <c r="W621" s="39">
        <f t="shared" si="1098"/>
        <v>0</v>
      </c>
      <c r="X621" s="39">
        <f t="shared" si="1098"/>
        <v>101180.487157</v>
      </c>
      <c r="Y621" s="39">
        <f t="shared" si="1098"/>
        <v>4373.6611089999997</v>
      </c>
      <c r="Z621" s="39">
        <f t="shared" si="1098"/>
        <v>0</v>
      </c>
      <c r="AA621" s="39">
        <f t="shared" si="1098"/>
        <v>0</v>
      </c>
      <c r="AB621" s="39">
        <f t="shared" si="1098"/>
        <v>0</v>
      </c>
      <c r="AC621" s="67"/>
      <c r="AD621" s="55"/>
    </row>
    <row r="622" spans="1:30" s="52" customFormat="1">
      <c r="A622" s="105" t="s">
        <v>541</v>
      </c>
      <c r="B622" s="74">
        <v>1044567</v>
      </c>
      <c r="C622" s="163">
        <f t="shared" si="1047"/>
        <v>87047.25</v>
      </c>
      <c r="D622" s="38">
        <v>0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>
        <v>9.98E-2</v>
      </c>
      <c r="T622" s="38"/>
      <c r="U622" s="38"/>
      <c r="V622" s="38"/>
      <c r="W622" s="38"/>
      <c r="X622" s="38">
        <v>0.8629</v>
      </c>
      <c r="Y622" s="38">
        <v>3.73E-2</v>
      </c>
      <c r="Z622" s="40"/>
      <c r="AA622" s="40"/>
      <c r="AB622" s="40"/>
      <c r="AC622" s="67"/>
      <c r="AD622" s="55"/>
    </row>
    <row r="623" spans="1:30" s="52" customFormat="1">
      <c r="A623" s="99"/>
      <c r="B623" s="60"/>
      <c r="C623" s="163"/>
      <c r="D623" s="39">
        <f t="shared" ref="D623" si="1099">$C622*D622</f>
        <v>0</v>
      </c>
      <c r="E623" s="39">
        <f t="shared" ref="E623" si="1100">$C622*E622</f>
        <v>0</v>
      </c>
      <c r="F623" s="39">
        <f t="shared" ref="F623:AB623" si="1101">$C622*F622</f>
        <v>0</v>
      </c>
      <c r="G623" s="39">
        <f t="shared" si="1101"/>
        <v>0</v>
      </c>
      <c r="H623" s="39">
        <f t="shared" si="1101"/>
        <v>0</v>
      </c>
      <c r="I623" s="39">
        <f t="shared" si="1101"/>
        <v>0</v>
      </c>
      <c r="J623" s="39">
        <f t="shared" si="1101"/>
        <v>0</v>
      </c>
      <c r="K623" s="39">
        <f t="shared" si="1101"/>
        <v>0</v>
      </c>
      <c r="L623" s="39">
        <f t="shared" si="1101"/>
        <v>0</v>
      </c>
      <c r="M623" s="39">
        <f t="shared" si="1101"/>
        <v>0</v>
      </c>
      <c r="N623" s="39">
        <f t="shared" si="1101"/>
        <v>0</v>
      </c>
      <c r="O623" s="39">
        <f t="shared" si="1101"/>
        <v>0</v>
      </c>
      <c r="P623" s="39">
        <f t="shared" si="1101"/>
        <v>0</v>
      </c>
      <c r="Q623" s="39">
        <f t="shared" si="1101"/>
        <v>0</v>
      </c>
      <c r="R623" s="39">
        <f t="shared" si="1101"/>
        <v>0</v>
      </c>
      <c r="S623" s="39">
        <f t="shared" si="1101"/>
        <v>8687.3155499999993</v>
      </c>
      <c r="T623" s="39">
        <f t="shared" si="1101"/>
        <v>0</v>
      </c>
      <c r="U623" s="39">
        <f t="shared" si="1101"/>
        <v>0</v>
      </c>
      <c r="V623" s="39">
        <f t="shared" si="1101"/>
        <v>0</v>
      </c>
      <c r="W623" s="39">
        <f t="shared" si="1101"/>
        <v>0</v>
      </c>
      <c r="X623" s="39">
        <f t="shared" si="1101"/>
        <v>75113.072025000001</v>
      </c>
      <c r="Y623" s="39">
        <f t="shared" si="1101"/>
        <v>3246.8624249999998</v>
      </c>
      <c r="Z623" s="39">
        <f t="shared" si="1101"/>
        <v>0</v>
      </c>
      <c r="AA623" s="39">
        <f t="shared" si="1101"/>
        <v>0</v>
      </c>
      <c r="AB623" s="39">
        <f t="shared" si="1101"/>
        <v>0</v>
      </c>
      <c r="AC623" s="67"/>
      <c r="AD623" s="55"/>
    </row>
    <row r="624" spans="1:30" s="52" customFormat="1">
      <c r="A624" s="105" t="s">
        <v>542</v>
      </c>
      <c r="B624" s="74">
        <v>345893</v>
      </c>
      <c r="C624" s="163">
        <f t="shared" si="1047"/>
        <v>28824.42</v>
      </c>
      <c r="D624" s="38">
        <v>0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>
        <v>8.0100000000000005E-2</v>
      </c>
      <c r="T624" s="38"/>
      <c r="U624" s="38"/>
      <c r="V624" s="38"/>
      <c r="W624" s="38"/>
      <c r="X624" s="38">
        <v>0.88180000000000003</v>
      </c>
      <c r="Y624" s="38">
        <v>3.8100000000000002E-2</v>
      </c>
      <c r="Z624" s="40"/>
      <c r="AA624" s="40"/>
      <c r="AB624" s="40"/>
      <c r="AC624" s="67"/>
      <c r="AD624" s="55"/>
    </row>
    <row r="625" spans="1:30" s="52" customFormat="1">
      <c r="A625" s="99"/>
      <c r="B625" s="60"/>
      <c r="C625" s="163"/>
      <c r="D625" s="39">
        <f t="shared" ref="D625" si="1102">$C624*D624</f>
        <v>0</v>
      </c>
      <c r="E625" s="39">
        <f t="shared" ref="E625" si="1103">$C624*E624</f>
        <v>0</v>
      </c>
      <c r="F625" s="39">
        <f t="shared" ref="F625:AB625" si="1104">$C624*F624</f>
        <v>0</v>
      </c>
      <c r="G625" s="39">
        <f t="shared" si="1104"/>
        <v>0</v>
      </c>
      <c r="H625" s="39">
        <f t="shared" si="1104"/>
        <v>0</v>
      </c>
      <c r="I625" s="39">
        <f t="shared" si="1104"/>
        <v>0</v>
      </c>
      <c r="J625" s="39">
        <f t="shared" si="1104"/>
        <v>0</v>
      </c>
      <c r="K625" s="39">
        <f t="shared" si="1104"/>
        <v>0</v>
      </c>
      <c r="L625" s="39">
        <f t="shared" si="1104"/>
        <v>0</v>
      </c>
      <c r="M625" s="39">
        <f t="shared" si="1104"/>
        <v>0</v>
      </c>
      <c r="N625" s="39">
        <f t="shared" si="1104"/>
        <v>0</v>
      </c>
      <c r="O625" s="39">
        <f t="shared" si="1104"/>
        <v>0</v>
      </c>
      <c r="P625" s="39">
        <f t="shared" si="1104"/>
        <v>0</v>
      </c>
      <c r="Q625" s="39">
        <f t="shared" si="1104"/>
        <v>0</v>
      </c>
      <c r="R625" s="39">
        <f t="shared" si="1104"/>
        <v>0</v>
      </c>
      <c r="S625" s="39">
        <f t="shared" si="1104"/>
        <v>2308.8360419999999</v>
      </c>
      <c r="T625" s="39">
        <f t="shared" si="1104"/>
        <v>0</v>
      </c>
      <c r="U625" s="39">
        <f t="shared" si="1104"/>
        <v>0</v>
      </c>
      <c r="V625" s="39">
        <f t="shared" si="1104"/>
        <v>0</v>
      </c>
      <c r="W625" s="39">
        <f t="shared" si="1104"/>
        <v>0</v>
      </c>
      <c r="X625" s="39">
        <f t="shared" si="1104"/>
        <v>25417.373555999999</v>
      </c>
      <c r="Y625" s="39">
        <f t="shared" si="1104"/>
        <v>1098.2104019999999</v>
      </c>
      <c r="Z625" s="39">
        <f t="shared" si="1104"/>
        <v>0</v>
      </c>
      <c r="AA625" s="39">
        <f t="shared" si="1104"/>
        <v>0</v>
      </c>
      <c r="AB625" s="39">
        <f t="shared" si="1104"/>
        <v>0</v>
      </c>
      <c r="AC625" s="67"/>
      <c r="AD625" s="55"/>
    </row>
    <row r="626" spans="1:30" s="52" customFormat="1">
      <c r="A626" s="105" t="s">
        <v>543</v>
      </c>
      <c r="B626" s="74">
        <v>3490820</v>
      </c>
      <c r="C626" s="163">
        <f t="shared" si="1047"/>
        <v>290901.67</v>
      </c>
      <c r="D626" s="38">
        <v>0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>
        <v>7.1599999999999997E-2</v>
      </c>
      <c r="T626" s="38"/>
      <c r="U626" s="38"/>
      <c r="V626" s="38"/>
      <c r="W626" s="38"/>
      <c r="X626" s="38">
        <v>0.88990000000000002</v>
      </c>
      <c r="Y626" s="38">
        <v>3.85E-2</v>
      </c>
      <c r="Z626" s="40"/>
      <c r="AA626" s="40"/>
      <c r="AB626" s="40"/>
      <c r="AC626" s="67"/>
      <c r="AD626" s="55"/>
    </row>
    <row r="627" spans="1:30" s="52" customFormat="1">
      <c r="A627" s="99"/>
      <c r="B627" s="60"/>
      <c r="C627" s="163"/>
      <c r="D627" s="39">
        <f t="shared" ref="D627" si="1105">$C626*D626</f>
        <v>0</v>
      </c>
      <c r="E627" s="39">
        <f t="shared" ref="E627" si="1106">$C626*E626</f>
        <v>0</v>
      </c>
      <c r="F627" s="39">
        <f t="shared" ref="F627:AB627" si="1107">$C626*F626</f>
        <v>0</v>
      </c>
      <c r="G627" s="39">
        <f t="shared" si="1107"/>
        <v>0</v>
      </c>
      <c r="H627" s="39">
        <f t="shared" si="1107"/>
        <v>0</v>
      </c>
      <c r="I627" s="39">
        <f t="shared" si="1107"/>
        <v>0</v>
      </c>
      <c r="J627" s="39">
        <f t="shared" si="1107"/>
        <v>0</v>
      </c>
      <c r="K627" s="39">
        <f t="shared" si="1107"/>
        <v>0</v>
      </c>
      <c r="L627" s="39">
        <f t="shared" si="1107"/>
        <v>0</v>
      </c>
      <c r="M627" s="39">
        <f t="shared" si="1107"/>
        <v>0</v>
      </c>
      <c r="N627" s="39">
        <f t="shared" si="1107"/>
        <v>0</v>
      </c>
      <c r="O627" s="39">
        <f t="shared" si="1107"/>
        <v>0</v>
      </c>
      <c r="P627" s="39">
        <f t="shared" si="1107"/>
        <v>0</v>
      </c>
      <c r="Q627" s="39">
        <f t="shared" si="1107"/>
        <v>0</v>
      </c>
      <c r="R627" s="39">
        <f t="shared" si="1107"/>
        <v>0</v>
      </c>
      <c r="S627" s="39">
        <f t="shared" si="1107"/>
        <v>20828.559571999998</v>
      </c>
      <c r="T627" s="39">
        <f t="shared" si="1107"/>
        <v>0</v>
      </c>
      <c r="U627" s="39">
        <f t="shared" si="1107"/>
        <v>0</v>
      </c>
      <c r="V627" s="39">
        <f t="shared" si="1107"/>
        <v>0</v>
      </c>
      <c r="W627" s="39">
        <f t="shared" si="1107"/>
        <v>0</v>
      </c>
      <c r="X627" s="39">
        <f t="shared" si="1107"/>
        <v>258873.396133</v>
      </c>
      <c r="Y627" s="39">
        <f t="shared" si="1107"/>
        <v>11199.714295</v>
      </c>
      <c r="Z627" s="39">
        <f t="shared" si="1107"/>
        <v>0</v>
      </c>
      <c r="AA627" s="39">
        <f t="shared" si="1107"/>
        <v>0</v>
      </c>
      <c r="AB627" s="39">
        <f t="shared" si="1107"/>
        <v>0</v>
      </c>
      <c r="AC627" s="67"/>
      <c r="AD627" s="55"/>
    </row>
    <row r="628" spans="1:30" s="52" customFormat="1">
      <c r="A628" s="105" t="s">
        <v>544</v>
      </c>
      <c r="B628" s="74">
        <v>4062521</v>
      </c>
      <c r="C628" s="163">
        <f t="shared" si="1047"/>
        <v>338543.42</v>
      </c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>
        <v>5.5399999999999998E-2</v>
      </c>
      <c r="T628" s="38"/>
      <c r="U628" s="38"/>
      <c r="V628" s="38"/>
      <c r="W628" s="38"/>
      <c r="X628" s="38">
        <v>0.90539999999999998</v>
      </c>
      <c r="Y628" s="38">
        <v>3.9199999999999999E-2</v>
      </c>
      <c r="Z628" s="40"/>
      <c r="AA628" s="40"/>
      <c r="AB628" s="40"/>
      <c r="AC628" s="67"/>
      <c r="AD628" s="55"/>
    </row>
    <row r="629" spans="1:30" s="52" customFormat="1">
      <c r="A629" s="99"/>
      <c r="B629" s="60"/>
      <c r="C629" s="163"/>
      <c r="D629" s="39">
        <f t="shared" ref="D629" si="1108">$C628*D628</f>
        <v>0</v>
      </c>
      <c r="E629" s="39">
        <f t="shared" ref="E629" si="1109">$C628*E628</f>
        <v>0</v>
      </c>
      <c r="F629" s="39">
        <f t="shared" ref="F629:AB629" si="1110">$C628*F628</f>
        <v>0</v>
      </c>
      <c r="G629" s="39">
        <f t="shared" si="1110"/>
        <v>0</v>
      </c>
      <c r="H629" s="39">
        <f t="shared" si="1110"/>
        <v>0</v>
      </c>
      <c r="I629" s="39">
        <f t="shared" si="1110"/>
        <v>0</v>
      </c>
      <c r="J629" s="39">
        <f t="shared" si="1110"/>
        <v>0</v>
      </c>
      <c r="K629" s="39">
        <f t="shared" si="1110"/>
        <v>0</v>
      </c>
      <c r="L629" s="39">
        <f t="shared" si="1110"/>
        <v>0</v>
      </c>
      <c r="M629" s="39">
        <f t="shared" si="1110"/>
        <v>0</v>
      </c>
      <c r="N629" s="39">
        <f t="shared" si="1110"/>
        <v>0</v>
      </c>
      <c r="O629" s="39">
        <f t="shared" si="1110"/>
        <v>0</v>
      </c>
      <c r="P629" s="39">
        <f t="shared" si="1110"/>
        <v>0</v>
      </c>
      <c r="Q629" s="39">
        <f t="shared" si="1110"/>
        <v>0</v>
      </c>
      <c r="R629" s="39">
        <f t="shared" si="1110"/>
        <v>0</v>
      </c>
      <c r="S629" s="39">
        <f t="shared" si="1110"/>
        <v>18755.305467999999</v>
      </c>
      <c r="T629" s="39">
        <f t="shared" si="1110"/>
        <v>0</v>
      </c>
      <c r="U629" s="39">
        <f t="shared" si="1110"/>
        <v>0</v>
      </c>
      <c r="V629" s="39">
        <f t="shared" si="1110"/>
        <v>0</v>
      </c>
      <c r="W629" s="39">
        <f t="shared" si="1110"/>
        <v>0</v>
      </c>
      <c r="X629" s="39">
        <f t="shared" si="1110"/>
        <v>306517.21246799995</v>
      </c>
      <c r="Y629" s="39">
        <f t="shared" si="1110"/>
        <v>13270.902063999998</v>
      </c>
      <c r="Z629" s="39">
        <f t="shared" si="1110"/>
        <v>0</v>
      </c>
      <c r="AA629" s="39">
        <f t="shared" si="1110"/>
        <v>0</v>
      </c>
      <c r="AB629" s="39">
        <f t="shared" si="1110"/>
        <v>0</v>
      </c>
      <c r="AC629" s="67"/>
      <c r="AD629" s="55"/>
    </row>
    <row r="630" spans="1:30" s="52" customFormat="1">
      <c r="A630" s="105" t="s">
        <v>545</v>
      </c>
      <c r="B630" s="74">
        <v>1689663</v>
      </c>
      <c r="C630" s="163">
        <f>ROUND(B630/12,2)</f>
        <v>140805.25</v>
      </c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>
        <v>0.9677</v>
      </c>
      <c r="Y630" s="38"/>
      <c r="Z630" s="40">
        <v>3.2300000000000002E-2</v>
      </c>
      <c r="AA630" s="40"/>
      <c r="AB630" s="40"/>
      <c r="AC630" s="67"/>
      <c r="AD630" s="55"/>
    </row>
    <row r="631" spans="1:30" s="52" customFormat="1">
      <c r="A631" s="99"/>
      <c r="B631" s="60"/>
      <c r="C631" s="163"/>
      <c r="D631" s="39">
        <f t="shared" ref="D631" si="1111">$C630*D630</f>
        <v>0</v>
      </c>
      <c r="E631" s="39">
        <f t="shared" ref="E631" si="1112">$C630*E630</f>
        <v>0</v>
      </c>
      <c r="F631" s="39">
        <f t="shared" ref="F631:AB631" si="1113">$C630*F630</f>
        <v>0</v>
      </c>
      <c r="G631" s="39">
        <f t="shared" si="1113"/>
        <v>0</v>
      </c>
      <c r="H631" s="39">
        <f t="shared" si="1113"/>
        <v>0</v>
      </c>
      <c r="I631" s="39">
        <f t="shared" si="1113"/>
        <v>0</v>
      </c>
      <c r="J631" s="39">
        <f t="shared" si="1113"/>
        <v>0</v>
      </c>
      <c r="K631" s="39">
        <f t="shared" si="1113"/>
        <v>0</v>
      </c>
      <c r="L631" s="39">
        <f t="shared" si="1113"/>
        <v>0</v>
      </c>
      <c r="M631" s="39">
        <f t="shared" si="1113"/>
        <v>0</v>
      </c>
      <c r="N631" s="39">
        <f t="shared" si="1113"/>
        <v>0</v>
      </c>
      <c r="O631" s="39">
        <f t="shared" si="1113"/>
        <v>0</v>
      </c>
      <c r="P631" s="39">
        <f t="shared" si="1113"/>
        <v>0</v>
      </c>
      <c r="Q631" s="39">
        <f t="shared" si="1113"/>
        <v>0</v>
      </c>
      <c r="R631" s="39">
        <f t="shared" si="1113"/>
        <v>0</v>
      </c>
      <c r="S631" s="39">
        <f t="shared" si="1113"/>
        <v>0</v>
      </c>
      <c r="T631" s="39">
        <f t="shared" si="1113"/>
        <v>0</v>
      </c>
      <c r="U631" s="39">
        <f t="shared" si="1113"/>
        <v>0</v>
      </c>
      <c r="V631" s="39">
        <f t="shared" si="1113"/>
        <v>0</v>
      </c>
      <c r="W631" s="39">
        <f t="shared" si="1113"/>
        <v>0</v>
      </c>
      <c r="X631" s="39">
        <f t="shared" si="1113"/>
        <v>136257.240425</v>
      </c>
      <c r="Y631" s="39">
        <f t="shared" si="1113"/>
        <v>0</v>
      </c>
      <c r="Z631" s="39">
        <f t="shared" si="1113"/>
        <v>4548.009575</v>
      </c>
      <c r="AA631" s="39">
        <f t="shared" si="1113"/>
        <v>0</v>
      </c>
      <c r="AB631" s="39">
        <f t="shared" si="1113"/>
        <v>0</v>
      </c>
      <c r="AC631" s="67"/>
      <c r="AD631" s="55"/>
    </row>
    <row r="632" spans="1:30" s="52" customFormat="1">
      <c r="A632" s="105" t="s">
        <v>559</v>
      </c>
      <c r="B632" s="74">
        <v>15765866</v>
      </c>
      <c r="C632" s="163">
        <f t="shared" si="1047"/>
        <v>1313822.17</v>
      </c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>
        <v>0.95850000000000002</v>
      </c>
      <c r="Y632" s="38">
        <v>4.1500000000000002E-2</v>
      </c>
      <c r="Z632" s="40"/>
      <c r="AA632" s="40"/>
      <c r="AB632" s="40"/>
      <c r="AC632" s="67"/>
      <c r="AD632" s="55"/>
    </row>
    <row r="633" spans="1:30" s="52" customFormat="1">
      <c r="A633" s="99"/>
      <c r="B633" s="60"/>
      <c r="C633" s="163"/>
      <c r="D633" s="39">
        <f t="shared" ref="D633" si="1114">$C632*D632</f>
        <v>0</v>
      </c>
      <c r="E633" s="39">
        <f t="shared" ref="E633" si="1115">$C632*E632</f>
        <v>0</v>
      </c>
      <c r="F633" s="39">
        <f t="shared" ref="F633:AB633" si="1116">$C632*F632</f>
        <v>0</v>
      </c>
      <c r="G633" s="39">
        <f t="shared" si="1116"/>
        <v>0</v>
      </c>
      <c r="H633" s="39">
        <f t="shared" si="1116"/>
        <v>0</v>
      </c>
      <c r="I633" s="39">
        <f t="shared" si="1116"/>
        <v>0</v>
      </c>
      <c r="J633" s="39">
        <f t="shared" si="1116"/>
        <v>0</v>
      </c>
      <c r="K633" s="39">
        <f t="shared" si="1116"/>
        <v>0</v>
      </c>
      <c r="L633" s="39">
        <f t="shared" si="1116"/>
        <v>0</v>
      </c>
      <c r="M633" s="39">
        <f t="shared" si="1116"/>
        <v>0</v>
      </c>
      <c r="N633" s="39">
        <f t="shared" si="1116"/>
        <v>0</v>
      </c>
      <c r="O633" s="39">
        <f t="shared" si="1116"/>
        <v>0</v>
      </c>
      <c r="P633" s="39">
        <f t="shared" si="1116"/>
        <v>0</v>
      </c>
      <c r="Q633" s="39">
        <f t="shared" si="1116"/>
        <v>0</v>
      </c>
      <c r="R633" s="39">
        <f t="shared" si="1116"/>
        <v>0</v>
      </c>
      <c r="S633" s="39">
        <f t="shared" si="1116"/>
        <v>0</v>
      </c>
      <c r="T633" s="39">
        <f t="shared" si="1116"/>
        <v>0</v>
      </c>
      <c r="U633" s="39">
        <f t="shared" si="1116"/>
        <v>0</v>
      </c>
      <c r="V633" s="39">
        <f t="shared" si="1116"/>
        <v>0</v>
      </c>
      <c r="W633" s="39">
        <f t="shared" si="1116"/>
        <v>0</v>
      </c>
      <c r="X633" s="39">
        <f t="shared" si="1116"/>
        <v>1259298.5499449999</v>
      </c>
      <c r="Y633" s="39">
        <f t="shared" si="1116"/>
        <v>54523.620054999999</v>
      </c>
      <c r="Z633" s="39">
        <f t="shared" si="1116"/>
        <v>0</v>
      </c>
      <c r="AA633" s="39">
        <f t="shared" si="1116"/>
        <v>0</v>
      </c>
      <c r="AB633" s="39">
        <f t="shared" si="1116"/>
        <v>0</v>
      </c>
      <c r="AC633" s="67"/>
      <c r="AD633" s="55"/>
    </row>
    <row r="634" spans="1:30" s="52" customFormat="1">
      <c r="A634" s="105" t="s">
        <v>560</v>
      </c>
      <c r="B634" s="74">
        <v>12625659</v>
      </c>
      <c r="C634" s="163">
        <f t="shared" si="1047"/>
        <v>1052138.25</v>
      </c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>
        <v>0.95850000000000002</v>
      </c>
      <c r="Y634" s="38">
        <v>4.1500000000000002E-2</v>
      </c>
      <c r="Z634" s="40"/>
      <c r="AA634" s="40"/>
      <c r="AB634" s="40"/>
      <c r="AC634" s="67"/>
      <c r="AD634" s="55"/>
    </row>
    <row r="635" spans="1:30" s="52" customFormat="1">
      <c r="A635" s="99"/>
      <c r="B635" s="60"/>
      <c r="C635" s="163"/>
      <c r="D635" s="39">
        <f t="shared" ref="D635" si="1117">$C634*D634</f>
        <v>0</v>
      </c>
      <c r="E635" s="39">
        <f t="shared" ref="E635" si="1118">$C634*E634</f>
        <v>0</v>
      </c>
      <c r="F635" s="39">
        <f t="shared" ref="F635:AB635" si="1119">$C634*F634</f>
        <v>0</v>
      </c>
      <c r="G635" s="39">
        <f t="shared" si="1119"/>
        <v>0</v>
      </c>
      <c r="H635" s="39">
        <f t="shared" si="1119"/>
        <v>0</v>
      </c>
      <c r="I635" s="39">
        <f t="shared" si="1119"/>
        <v>0</v>
      </c>
      <c r="J635" s="39">
        <f t="shared" si="1119"/>
        <v>0</v>
      </c>
      <c r="K635" s="39">
        <f t="shared" si="1119"/>
        <v>0</v>
      </c>
      <c r="L635" s="39">
        <f t="shared" si="1119"/>
        <v>0</v>
      </c>
      <c r="M635" s="39">
        <f t="shared" si="1119"/>
        <v>0</v>
      </c>
      <c r="N635" s="39">
        <f t="shared" si="1119"/>
        <v>0</v>
      </c>
      <c r="O635" s="39">
        <f t="shared" si="1119"/>
        <v>0</v>
      </c>
      <c r="P635" s="39">
        <f t="shared" si="1119"/>
        <v>0</v>
      </c>
      <c r="Q635" s="39">
        <f t="shared" si="1119"/>
        <v>0</v>
      </c>
      <c r="R635" s="39">
        <f t="shared" si="1119"/>
        <v>0</v>
      </c>
      <c r="S635" s="39">
        <f t="shared" si="1119"/>
        <v>0</v>
      </c>
      <c r="T635" s="39">
        <f t="shared" si="1119"/>
        <v>0</v>
      </c>
      <c r="U635" s="39">
        <f t="shared" si="1119"/>
        <v>0</v>
      </c>
      <c r="V635" s="39">
        <f t="shared" si="1119"/>
        <v>0</v>
      </c>
      <c r="W635" s="39">
        <f t="shared" si="1119"/>
        <v>0</v>
      </c>
      <c r="X635" s="39">
        <f t="shared" si="1119"/>
        <v>1008474.512625</v>
      </c>
      <c r="Y635" s="39">
        <f t="shared" si="1119"/>
        <v>43663.737375000004</v>
      </c>
      <c r="Z635" s="39">
        <f t="shared" si="1119"/>
        <v>0</v>
      </c>
      <c r="AA635" s="39">
        <f t="shared" si="1119"/>
        <v>0</v>
      </c>
      <c r="AB635" s="39">
        <f t="shared" si="1119"/>
        <v>0</v>
      </c>
      <c r="AC635" s="67"/>
      <c r="AD635" s="55"/>
    </row>
    <row r="636" spans="1:30" s="52" customFormat="1">
      <c r="A636" s="105" t="s">
        <v>561</v>
      </c>
      <c r="B636" s="74">
        <v>4306376</v>
      </c>
      <c r="C636" s="163">
        <f t="shared" si="1047"/>
        <v>358864.67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>
        <v>0.95850000000000002</v>
      </c>
      <c r="Y636" s="38">
        <v>4.1500000000000002E-2</v>
      </c>
      <c r="Z636" s="40"/>
      <c r="AA636" s="40"/>
      <c r="AB636" s="40"/>
      <c r="AC636" s="67"/>
      <c r="AD636" s="55"/>
    </row>
    <row r="637" spans="1:30" s="52" customFormat="1">
      <c r="A637" s="99"/>
      <c r="B637" s="60"/>
      <c r="C637" s="163"/>
      <c r="D637" s="39">
        <f t="shared" ref="D637" si="1120">$C636*D636</f>
        <v>0</v>
      </c>
      <c r="E637" s="39">
        <f t="shared" ref="E637" si="1121">$C636*E636</f>
        <v>0</v>
      </c>
      <c r="F637" s="39">
        <f t="shared" ref="F637:AB637" si="1122">$C636*F636</f>
        <v>0</v>
      </c>
      <c r="G637" s="39">
        <f t="shared" si="1122"/>
        <v>0</v>
      </c>
      <c r="H637" s="39">
        <f t="shared" si="1122"/>
        <v>0</v>
      </c>
      <c r="I637" s="39">
        <f t="shared" si="1122"/>
        <v>0</v>
      </c>
      <c r="J637" s="39">
        <f t="shared" si="1122"/>
        <v>0</v>
      </c>
      <c r="K637" s="39">
        <f t="shared" si="1122"/>
        <v>0</v>
      </c>
      <c r="L637" s="39">
        <f t="shared" si="1122"/>
        <v>0</v>
      </c>
      <c r="M637" s="39">
        <f t="shared" si="1122"/>
        <v>0</v>
      </c>
      <c r="N637" s="39">
        <f t="shared" si="1122"/>
        <v>0</v>
      </c>
      <c r="O637" s="39">
        <f t="shared" si="1122"/>
        <v>0</v>
      </c>
      <c r="P637" s="39">
        <f t="shared" si="1122"/>
        <v>0</v>
      </c>
      <c r="Q637" s="39">
        <f t="shared" si="1122"/>
        <v>0</v>
      </c>
      <c r="R637" s="39">
        <f t="shared" si="1122"/>
        <v>0</v>
      </c>
      <c r="S637" s="39">
        <f t="shared" si="1122"/>
        <v>0</v>
      </c>
      <c r="T637" s="39">
        <f t="shared" si="1122"/>
        <v>0</v>
      </c>
      <c r="U637" s="39">
        <f t="shared" si="1122"/>
        <v>0</v>
      </c>
      <c r="V637" s="39">
        <f t="shared" si="1122"/>
        <v>0</v>
      </c>
      <c r="W637" s="39">
        <f t="shared" si="1122"/>
        <v>0</v>
      </c>
      <c r="X637" s="39">
        <f t="shared" si="1122"/>
        <v>343971.78619499999</v>
      </c>
      <c r="Y637" s="39">
        <f t="shared" si="1122"/>
        <v>14892.883804999999</v>
      </c>
      <c r="Z637" s="39">
        <f t="shared" si="1122"/>
        <v>0</v>
      </c>
      <c r="AA637" s="39">
        <f t="shared" si="1122"/>
        <v>0</v>
      </c>
      <c r="AB637" s="39">
        <f t="shared" si="1122"/>
        <v>0</v>
      </c>
      <c r="AC637" s="67"/>
      <c r="AD637" s="55"/>
    </row>
    <row r="638" spans="1:30" s="52" customFormat="1">
      <c r="A638" s="105" t="s">
        <v>562</v>
      </c>
      <c r="B638" s="74">
        <v>5982286</v>
      </c>
      <c r="C638" s="163">
        <f t="shared" si="1047"/>
        <v>498523.83</v>
      </c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>
        <v>0.58660000000000001</v>
      </c>
      <c r="R638" s="38"/>
      <c r="S638" s="38"/>
      <c r="T638" s="38"/>
      <c r="U638" s="38"/>
      <c r="V638" s="38"/>
      <c r="W638" s="38"/>
      <c r="X638" s="38">
        <v>0.3962</v>
      </c>
      <c r="Y638" s="38">
        <v>1.72E-2</v>
      </c>
      <c r="Z638" s="40"/>
      <c r="AA638" s="40"/>
      <c r="AB638" s="40"/>
      <c r="AC638" s="67"/>
      <c r="AD638" s="55"/>
    </row>
    <row r="639" spans="1:30" s="52" customFormat="1">
      <c r="A639" s="99"/>
      <c r="B639" s="60"/>
      <c r="C639" s="163"/>
      <c r="D639" s="39">
        <f t="shared" ref="D639" si="1123">$C638*D638</f>
        <v>0</v>
      </c>
      <c r="E639" s="39">
        <f t="shared" ref="E639" si="1124">$C638*E638</f>
        <v>0</v>
      </c>
      <c r="F639" s="39">
        <f t="shared" ref="F639:AB639" si="1125">$C638*F638</f>
        <v>0</v>
      </c>
      <c r="G639" s="39">
        <f t="shared" si="1125"/>
        <v>0</v>
      </c>
      <c r="H639" s="39">
        <f t="shared" si="1125"/>
        <v>0</v>
      </c>
      <c r="I639" s="39">
        <f t="shared" si="1125"/>
        <v>0</v>
      </c>
      <c r="J639" s="39">
        <f t="shared" si="1125"/>
        <v>0</v>
      </c>
      <c r="K639" s="39">
        <f t="shared" si="1125"/>
        <v>0</v>
      </c>
      <c r="L639" s="39">
        <f t="shared" si="1125"/>
        <v>0</v>
      </c>
      <c r="M639" s="39">
        <f t="shared" si="1125"/>
        <v>0</v>
      </c>
      <c r="N639" s="39">
        <f t="shared" si="1125"/>
        <v>0</v>
      </c>
      <c r="O639" s="39">
        <f t="shared" si="1125"/>
        <v>0</v>
      </c>
      <c r="P639" s="39">
        <f t="shared" si="1125"/>
        <v>0</v>
      </c>
      <c r="Q639" s="39">
        <f t="shared" si="1125"/>
        <v>292434.07867800002</v>
      </c>
      <c r="R639" s="39">
        <f t="shared" si="1125"/>
        <v>0</v>
      </c>
      <c r="S639" s="39">
        <f t="shared" si="1125"/>
        <v>0</v>
      </c>
      <c r="T639" s="39">
        <f t="shared" si="1125"/>
        <v>0</v>
      </c>
      <c r="U639" s="39">
        <f t="shared" si="1125"/>
        <v>0</v>
      </c>
      <c r="V639" s="39">
        <f t="shared" si="1125"/>
        <v>0</v>
      </c>
      <c r="W639" s="39">
        <f t="shared" si="1125"/>
        <v>0</v>
      </c>
      <c r="X639" s="39">
        <f t="shared" si="1125"/>
        <v>197515.14144599999</v>
      </c>
      <c r="Y639" s="39">
        <f t="shared" si="1125"/>
        <v>8574.6098760000004</v>
      </c>
      <c r="Z639" s="39">
        <f t="shared" si="1125"/>
        <v>0</v>
      </c>
      <c r="AA639" s="39">
        <f t="shared" si="1125"/>
        <v>0</v>
      </c>
      <c r="AB639" s="39">
        <f t="shared" si="1125"/>
        <v>0</v>
      </c>
      <c r="AC639" s="67"/>
      <c r="AD639" s="55"/>
    </row>
    <row r="640" spans="1:30" s="52" customFormat="1">
      <c r="A640" s="105" t="s">
        <v>563</v>
      </c>
      <c r="B640" s="74">
        <v>6016073</v>
      </c>
      <c r="C640" s="163">
        <f t="shared" si="1047"/>
        <v>501339.42</v>
      </c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>
        <v>3.7000000000000002E-3</v>
      </c>
      <c r="T640" s="38">
        <v>0.98939999999999995</v>
      </c>
      <c r="U640" s="38"/>
      <c r="V640" s="38"/>
      <c r="W640" s="38"/>
      <c r="X640" s="38">
        <v>6.6E-3</v>
      </c>
      <c r="Y640" s="38">
        <v>2.9999999999999997E-4</v>
      </c>
      <c r="Z640" s="40"/>
      <c r="AA640" s="40"/>
      <c r="AB640" s="40"/>
      <c r="AC640" s="67"/>
      <c r="AD640" s="55"/>
    </row>
    <row r="641" spans="1:30" s="52" customFormat="1">
      <c r="A641" s="99"/>
      <c r="B641" s="60"/>
      <c r="C641" s="163"/>
      <c r="D641" s="39">
        <f t="shared" ref="D641" si="1126">$C640*D640</f>
        <v>0</v>
      </c>
      <c r="E641" s="39">
        <f t="shared" ref="E641" si="1127">$C640*E640</f>
        <v>0</v>
      </c>
      <c r="F641" s="39">
        <f t="shared" ref="F641:AB641" si="1128">$C640*F640</f>
        <v>0</v>
      </c>
      <c r="G641" s="39">
        <f t="shared" si="1128"/>
        <v>0</v>
      </c>
      <c r="H641" s="39">
        <f t="shared" si="1128"/>
        <v>0</v>
      </c>
      <c r="I641" s="39">
        <f t="shared" si="1128"/>
        <v>0</v>
      </c>
      <c r="J641" s="39">
        <f t="shared" si="1128"/>
        <v>0</v>
      </c>
      <c r="K641" s="39">
        <f t="shared" si="1128"/>
        <v>0</v>
      </c>
      <c r="L641" s="39">
        <f t="shared" si="1128"/>
        <v>0</v>
      </c>
      <c r="M641" s="39">
        <f t="shared" si="1128"/>
        <v>0</v>
      </c>
      <c r="N641" s="39">
        <f t="shared" si="1128"/>
        <v>0</v>
      </c>
      <c r="O641" s="39">
        <f t="shared" si="1128"/>
        <v>0</v>
      </c>
      <c r="P641" s="39">
        <f t="shared" si="1128"/>
        <v>0</v>
      </c>
      <c r="Q641" s="39">
        <f t="shared" si="1128"/>
        <v>0</v>
      </c>
      <c r="R641" s="39">
        <f t="shared" si="1128"/>
        <v>0</v>
      </c>
      <c r="S641" s="39">
        <f t="shared" si="1128"/>
        <v>1854.955854</v>
      </c>
      <c r="T641" s="39">
        <f t="shared" si="1128"/>
        <v>496025.22214799997</v>
      </c>
      <c r="U641" s="39">
        <f t="shared" si="1128"/>
        <v>0</v>
      </c>
      <c r="V641" s="39">
        <f t="shared" si="1128"/>
        <v>0</v>
      </c>
      <c r="W641" s="39">
        <f t="shared" si="1128"/>
        <v>0</v>
      </c>
      <c r="X641" s="39">
        <f t="shared" si="1128"/>
        <v>3308.8401719999997</v>
      </c>
      <c r="Y641" s="39">
        <f t="shared" si="1128"/>
        <v>150.40182599999997</v>
      </c>
      <c r="Z641" s="39">
        <f t="shared" si="1128"/>
        <v>0</v>
      </c>
      <c r="AA641" s="39">
        <f t="shared" si="1128"/>
        <v>0</v>
      </c>
      <c r="AB641" s="39">
        <f t="shared" si="1128"/>
        <v>0</v>
      </c>
      <c r="AC641" s="67"/>
      <c r="AD641" s="55"/>
    </row>
    <row r="642" spans="1:30" s="52" customFormat="1">
      <c r="A642" s="105" t="s">
        <v>600</v>
      </c>
      <c r="B642" s="74">
        <v>12638030</v>
      </c>
      <c r="C642" s="163">
        <f t="shared" si="1047"/>
        <v>1053169.17</v>
      </c>
      <c r="D642" s="38">
        <v>0</v>
      </c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>
        <v>5.8299999999999998E-2</v>
      </c>
      <c r="T642" s="38">
        <v>0.83730000000000004</v>
      </c>
      <c r="U642" s="38"/>
      <c r="V642" s="38"/>
      <c r="W642" s="38"/>
      <c r="X642" s="38">
        <v>0.10009999999999999</v>
      </c>
      <c r="Y642" s="38">
        <v>4.3E-3</v>
      </c>
      <c r="Z642" s="40"/>
      <c r="AA642" s="40"/>
      <c r="AB642" s="40"/>
      <c r="AC642" s="67"/>
      <c r="AD642" s="55"/>
    </row>
    <row r="643" spans="1:30" s="52" customFormat="1">
      <c r="A643" s="99"/>
      <c r="B643" s="60"/>
      <c r="C643" s="163"/>
      <c r="D643" s="39">
        <f t="shared" ref="D643" si="1129">$C642*D642</f>
        <v>0</v>
      </c>
      <c r="E643" s="39">
        <f t="shared" ref="E643:AB643" si="1130">$C642*E642</f>
        <v>0</v>
      </c>
      <c r="F643" s="39">
        <f t="shared" si="1130"/>
        <v>0</v>
      </c>
      <c r="G643" s="39">
        <f t="shared" si="1130"/>
        <v>0</v>
      </c>
      <c r="H643" s="39">
        <f t="shared" si="1130"/>
        <v>0</v>
      </c>
      <c r="I643" s="39">
        <f t="shared" si="1130"/>
        <v>0</v>
      </c>
      <c r="J643" s="39">
        <f t="shared" si="1130"/>
        <v>0</v>
      </c>
      <c r="K643" s="39">
        <f t="shared" si="1130"/>
        <v>0</v>
      </c>
      <c r="L643" s="39">
        <f t="shared" si="1130"/>
        <v>0</v>
      </c>
      <c r="M643" s="39">
        <f t="shared" si="1130"/>
        <v>0</v>
      </c>
      <c r="N643" s="39">
        <f t="shared" si="1130"/>
        <v>0</v>
      </c>
      <c r="O643" s="39">
        <f t="shared" si="1130"/>
        <v>0</v>
      </c>
      <c r="P643" s="39">
        <f t="shared" si="1130"/>
        <v>0</v>
      </c>
      <c r="Q643" s="39">
        <f t="shared" si="1130"/>
        <v>0</v>
      </c>
      <c r="R643" s="39">
        <f t="shared" si="1130"/>
        <v>0</v>
      </c>
      <c r="S643" s="39">
        <f t="shared" si="1130"/>
        <v>61399.762610999991</v>
      </c>
      <c r="T643" s="39">
        <f t="shared" si="1130"/>
        <v>881818.54604099994</v>
      </c>
      <c r="U643" s="39">
        <f t="shared" si="1130"/>
        <v>0</v>
      </c>
      <c r="V643" s="39">
        <f t="shared" si="1130"/>
        <v>0</v>
      </c>
      <c r="W643" s="39">
        <f t="shared" si="1130"/>
        <v>0</v>
      </c>
      <c r="X643" s="39">
        <f t="shared" si="1130"/>
        <v>105422.23391699999</v>
      </c>
      <c r="Y643" s="39">
        <f t="shared" si="1130"/>
        <v>4528.6274309999999</v>
      </c>
      <c r="Z643" s="39">
        <f t="shared" si="1130"/>
        <v>0</v>
      </c>
      <c r="AA643" s="39">
        <f t="shared" si="1130"/>
        <v>0</v>
      </c>
      <c r="AB643" s="39">
        <f t="shared" si="1130"/>
        <v>0</v>
      </c>
      <c r="AC643" s="67"/>
      <c r="AD643" s="55"/>
    </row>
    <row r="644" spans="1:30" s="52" customFormat="1" ht="12.6" customHeight="1">
      <c r="A644" s="105" t="s">
        <v>601</v>
      </c>
      <c r="B644" s="74">
        <v>6972648</v>
      </c>
      <c r="C644" s="163">
        <f t="shared" si="1047"/>
        <v>581054</v>
      </c>
      <c r="D644" s="38">
        <v>8.2299999999999998E-2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>
        <v>0.43359999999999999</v>
      </c>
      <c r="T644" s="38">
        <v>0.3019</v>
      </c>
      <c r="U644" s="38"/>
      <c r="V644" s="38"/>
      <c r="W644" s="38"/>
      <c r="X644" s="38">
        <v>0.17460000000000001</v>
      </c>
      <c r="Y644" s="38">
        <v>7.6E-3</v>
      </c>
      <c r="Z644" s="40"/>
      <c r="AA644" s="40"/>
      <c r="AB644" s="40"/>
      <c r="AC644" s="67"/>
      <c r="AD644" s="55"/>
    </row>
    <row r="645" spans="1:30" s="52" customFormat="1">
      <c r="A645" s="99"/>
      <c r="B645" s="60"/>
      <c r="C645" s="163"/>
      <c r="D645" s="39">
        <f t="shared" ref="D645:S649" si="1131">$C644*D644</f>
        <v>47820.744200000001</v>
      </c>
      <c r="E645" s="39">
        <f t="shared" ref="E645:AB645" si="1132">$C644*E644</f>
        <v>0</v>
      </c>
      <c r="F645" s="39">
        <f t="shared" si="1132"/>
        <v>0</v>
      </c>
      <c r="G645" s="39">
        <f t="shared" si="1132"/>
        <v>0</v>
      </c>
      <c r="H645" s="39">
        <f t="shared" si="1132"/>
        <v>0</v>
      </c>
      <c r="I645" s="39">
        <f t="shared" si="1132"/>
        <v>0</v>
      </c>
      <c r="J645" s="39">
        <f t="shared" si="1132"/>
        <v>0</v>
      </c>
      <c r="K645" s="39">
        <f t="shared" si="1132"/>
        <v>0</v>
      </c>
      <c r="L645" s="39">
        <f t="shared" si="1132"/>
        <v>0</v>
      </c>
      <c r="M645" s="39">
        <f t="shared" si="1132"/>
        <v>0</v>
      </c>
      <c r="N645" s="39">
        <f t="shared" si="1132"/>
        <v>0</v>
      </c>
      <c r="O645" s="39">
        <f t="shared" si="1132"/>
        <v>0</v>
      </c>
      <c r="P645" s="39">
        <f t="shared" si="1132"/>
        <v>0</v>
      </c>
      <c r="Q645" s="39">
        <f t="shared" si="1132"/>
        <v>0</v>
      </c>
      <c r="R645" s="39">
        <f t="shared" si="1132"/>
        <v>0</v>
      </c>
      <c r="S645" s="39">
        <f t="shared" si="1132"/>
        <v>251945.01439999999</v>
      </c>
      <c r="T645" s="39">
        <f t="shared" si="1132"/>
        <v>175420.20259999999</v>
      </c>
      <c r="U645" s="39">
        <f t="shared" si="1132"/>
        <v>0</v>
      </c>
      <c r="V645" s="39">
        <f t="shared" si="1132"/>
        <v>0</v>
      </c>
      <c r="W645" s="39">
        <f t="shared" si="1132"/>
        <v>0</v>
      </c>
      <c r="X645" s="39">
        <f t="shared" si="1132"/>
        <v>101452.02840000001</v>
      </c>
      <c r="Y645" s="39">
        <f t="shared" si="1132"/>
        <v>4416.0104000000001</v>
      </c>
      <c r="Z645" s="39">
        <f t="shared" si="1132"/>
        <v>0</v>
      </c>
      <c r="AA645" s="39">
        <f t="shared" si="1132"/>
        <v>0</v>
      </c>
      <c r="AB645" s="39">
        <f t="shared" si="1132"/>
        <v>0</v>
      </c>
      <c r="AC645" s="67"/>
      <c r="AD645" s="55"/>
    </row>
    <row r="646" spans="1:30" s="52" customFormat="1" ht="12.6" customHeight="1">
      <c r="A646" s="105" t="s">
        <v>613</v>
      </c>
      <c r="B646" s="74">
        <v>2610795</v>
      </c>
      <c r="C646" s="163">
        <f t="shared" ref="C646" si="1133">ROUND(B646/12,2)</f>
        <v>217566.25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>
        <v>0.26889999999999997</v>
      </c>
      <c r="R646" s="38"/>
      <c r="S646" s="38">
        <v>4.8099999999999997E-2</v>
      </c>
      <c r="T646" s="38">
        <v>8.8800000000000004E-2</v>
      </c>
      <c r="U646" s="38"/>
      <c r="V646" s="38"/>
      <c r="W646" s="38"/>
      <c r="X646" s="38">
        <v>0.5696</v>
      </c>
      <c r="Y646" s="38">
        <v>2.46E-2</v>
      </c>
      <c r="Z646" s="40"/>
      <c r="AA646" s="40"/>
      <c r="AB646" s="40"/>
      <c r="AC646" s="67"/>
      <c r="AD646" s="55"/>
    </row>
    <row r="647" spans="1:30" s="52" customFormat="1">
      <c r="A647" s="99"/>
      <c r="B647" s="60"/>
      <c r="C647" s="163"/>
      <c r="D647" s="39">
        <f t="shared" ref="D647:AB647" si="1134">$C646*D646</f>
        <v>0</v>
      </c>
      <c r="E647" s="39">
        <f t="shared" si="1134"/>
        <v>0</v>
      </c>
      <c r="F647" s="39">
        <f t="shared" si="1134"/>
        <v>0</v>
      </c>
      <c r="G647" s="39">
        <f t="shared" si="1134"/>
        <v>0</v>
      </c>
      <c r="H647" s="39">
        <f t="shared" si="1134"/>
        <v>0</v>
      </c>
      <c r="I647" s="39">
        <f t="shared" si="1134"/>
        <v>0</v>
      </c>
      <c r="J647" s="39">
        <f t="shared" si="1134"/>
        <v>0</v>
      </c>
      <c r="K647" s="39">
        <f t="shared" si="1134"/>
        <v>0</v>
      </c>
      <c r="L647" s="39">
        <f t="shared" si="1134"/>
        <v>0</v>
      </c>
      <c r="M647" s="39">
        <f t="shared" si="1134"/>
        <v>0</v>
      </c>
      <c r="N647" s="39">
        <f t="shared" si="1134"/>
        <v>0</v>
      </c>
      <c r="O647" s="39">
        <f t="shared" si="1134"/>
        <v>0</v>
      </c>
      <c r="P647" s="39">
        <f t="shared" si="1134"/>
        <v>0</v>
      </c>
      <c r="Q647" s="39">
        <f t="shared" si="1134"/>
        <v>58503.564624999992</v>
      </c>
      <c r="R647" s="39">
        <f t="shared" si="1134"/>
        <v>0</v>
      </c>
      <c r="S647" s="39">
        <f t="shared" si="1134"/>
        <v>10464.936624999998</v>
      </c>
      <c r="T647" s="39">
        <f t="shared" si="1134"/>
        <v>19319.883000000002</v>
      </c>
      <c r="U647" s="39">
        <f t="shared" si="1134"/>
        <v>0</v>
      </c>
      <c r="V647" s="39">
        <f t="shared" si="1134"/>
        <v>0</v>
      </c>
      <c r="W647" s="39">
        <f t="shared" si="1134"/>
        <v>0</v>
      </c>
      <c r="X647" s="39">
        <f t="shared" si="1134"/>
        <v>123925.736</v>
      </c>
      <c r="Y647" s="39">
        <f t="shared" si="1134"/>
        <v>5352.1297500000001</v>
      </c>
      <c r="Z647" s="39">
        <f t="shared" si="1134"/>
        <v>0</v>
      </c>
      <c r="AA647" s="39">
        <f t="shared" si="1134"/>
        <v>0</v>
      </c>
      <c r="AB647" s="39">
        <f t="shared" si="1134"/>
        <v>0</v>
      </c>
      <c r="AC647" s="67"/>
      <c r="AD647" s="55"/>
    </row>
    <row r="648" spans="1:30" s="52" customFormat="1">
      <c r="A648" s="105" t="s">
        <v>614</v>
      </c>
      <c r="B648" s="74">
        <v>1108162</v>
      </c>
      <c r="C648" s="163">
        <f t="shared" ref="C648" si="1135">ROUND(B648/12,2)</f>
        <v>92346.83</v>
      </c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>
        <v>0.33600000000000002</v>
      </c>
      <c r="R648" s="38"/>
      <c r="S648" s="38">
        <v>4.3999999999999997E-2</v>
      </c>
      <c r="T648" s="38">
        <v>6.0199999999999997E-2</v>
      </c>
      <c r="U648" s="38"/>
      <c r="V648" s="38"/>
      <c r="W648" s="38"/>
      <c r="X648" s="38">
        <v>0.53659999999999997</v>
      </c>
      <c r="Y648" s="38">
        <v>2.3199999999999998E-2</v>
      </c>
      <c r="Z648" s="40"/>
      <c r="AA648" s="40"/>
      <c r="AB648" s="40"/>
      <c r="AC648" s="67"/>
      <c r="AD648" s="55"/>
    </row>
    <row r="649" spans="1:30" s="52" customFormat="1">
      <c r="A649" s="99"/>
      <c r="B649" s="60"/>
      <c r="C649" s="163"/>
      <c r="D649" s="39">
        <f t="shared" si="1131"/>
        <v>0</v>
      </c>
      <c r="E649" s="39">
        <f t="shared" si="1131"/>
        <v>0</v>
      </c>
      <c r="F649" s="39">
        <f t="shared" si="1131"/>
        <v>0</v>
      </c>
      <c r="G649" s="39">
        <f t="shared" si="1131"/>
        <v>0</v>
      </c>
      <c r="H649" s="39">
        <f t="shared" si="1131"/>
        <v>0</v>
      </c>
      <c r="I649" s="39">
        <f t="shared" si="1131"/>
        <v>0</v>
      </c>
      <c r="J649" s="39">
        <f t="shared" si="1131"/>
        <v>0</v>
      </c>
      <c r="K649" s="39">
        <f t="shared" si="1131"/>
        <v>0</v>
      </c>
      <c r="L649" s="39">
        <f t="shared" si="1131"/>
        <v>0</v>
      </c>
      <c r="M649" s="39">
        <f t="shared" si="1131"/>
        <v>0</v>
      </c>
      <c r="N649" s="39">
        <f t="shared" si="1131"/>
        <v>0</v>
      </c>
      <c r="O649" s="39">
        <f t="shared" si="1131"/>
        <v>0</v>
      </c>
      <c r="P649" s="39">
        <f t="shared" si="1131"/>
        <v>0</v>
      </c>
      <c r="Q649" s="39">
        <f t="shared" si="1131"/>
        <v>31028.534880000003</v>
      </c>
      <c r="R649" s="39">
        <f t="shared" si="1131"/>
        <v>0</v>
      </c>
      <c r="S649" s="39">
        <f t="shared" si="1131"/>
        <v>4063.2605199999998</v>
      </c>
      <c r="T649" s="39">
        <f t="shared" ref="T649:AB649" si="1136">$C648*T648</f>
        <v>5559.2791659999993</v>
      </c>
      <c r="U649" s="39">
        <f t="shared" si="1136"/>
        <v>0</v>
      </c>
      <c r="V649" s="39">
        <f t="shared" si="1136"/>
        <v>0</v>
      </c>
      <c r="W649" s="39">
        <f t="shared" si="1136"/>
        <v>0</v>
      </c>
      <c r="X649" s="39">
        <f t="shared" si="1136"/>
        <v>49553.308978000001</v>
      </c>
      <c r="Y649" s="39">
        <f t="shared" si="1136"/>
        <v>2142.4464559999997</v>
      </c>
      <c r="Z649" s="39">
        <f t="shared" si="1136"/>
        <v>0</v>
      </c>
      <c r="AA649" s="39">
        <f t="shared" si="1136"/>
        <v>0</v>
      </c>
      <c r="AB649" s="39">
        <f t="shared" si="1136"/>
        <v>0</v>
      </c>
      <c r="AC649" s="67"/>
      <c r="AD649" s="55"/>
    </row>
    <row r="650" spans="1:30" s="52" customFormat="1">
      <c r="A650" s="105" t="s">
        <v>631</v>
      </c>
      <c r="B650" s="74">
        <v>1338734</v>
      </c>
      <c r="C650" s="163">
        <f>ROUND(B650/12,2)</f>
        <v>111561.17</v>
      </c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>
        <v>0.95850000000000002</v>
      </c>
      <c r="Y650" s="38">
        <v>4.1500000000000002E-2</v>
      </c>
      <c r="Z650" s="40"/>
      <c r="AA650" s="40"/>
      <c r="AB650" s="40"/>
      <c r="AC650" s="67"/>
      <c r="AD650" s="55"/>
    </row>
    <row r="651" spans="1:30" s="52" customFormat="1">
      <c r="A651" s="99"/>
      <c r="B651" s="60"/>
      <c r="C651" s="163"/>
      <c r="D651" s="39">
        <f t="shared" ref="D651:AB651" si="1137">$C650*D650</f>
        <v>0</v>
      </c>
      <c r="E651" s="39">
        <f t="shared" si="1137"/>
        <v>0</v>
      </c>
      <c r="F651" s="39">
        <f t="shared" si="1137"/>
        <v>0</v>
      </c>
      <c r="G651" s="39">
        <f t="shared" si="1137"/>
        <v>0</v>
      </c>
      <c r="H651" s="39">
        <f t="shared" si="1137"/>
        <v>0</v>
      </c>
      <c r="I651" s="39">
        <f t="shared" si="1137"/>
        <v>0</v>
      </c>
      <c r="J651" s="39">
        <f t="shared" si="1137"/>
        <v>0</v>
      </c>
      <c r="K651" s="39">
        <f t="shared" si="1137"/>
        <v>0</v>
      </c>
      <c r="L651" s="39">
        <f t="shared" si="1137"/>
        <v>0</v>
      </c>
      <c r="M651" s="39">
        <f t="shared" si="1137"/>
        <v>0</v>
      </c>
      <c r="N651" s="39">
        <f t="shared" si="1137"/>
        <v>0</v>
      </c>
      <c r="O651" s="39">
        <f t="shared" si="1137"/>
        <v>0</v>
      </c>
      <c r="P651" s="39">
        <f t="shared" si="1137"/>
        <v>0</v>
      </c>
      <c r="Q651" s="39">
        <f t="shared" si="1137"/>
        <v>0</v>
      </c>
      <c r="R651" s="39">
        <f t="shared" si="1137"/>
        <v>0</v>
      </c>
      <c r="S651" s="39">
        <f t="shared" si="1137"/>
        <v>0</v>
      </c>
      <c r="T651" s="39">
        <f t="shared" si="1137"/>
        <v>0</v>
      </c>
      <c r="U651" s="39">
        <f t="shared" si="1137"/>
        <v>0</v>
      </c>
      <c r="V651" s="39">
        <f t="shared" si="1137"/>
        <v>0</v>
      </c>
      <c r="W651" s="39">
        <f t="shared" si="1137"/>
        <v>0</v>
      </c>
      <c r="X651" s="39">
        <f t="shared" si="1137"/>
        <v>106931.38144500001</v>
      </c>
      <c r="Y651" s="39">
        <f t="shared" si="1137"/>
        <v>4629.7885550000001</v>
      </c>
      <c r="Z651" s="39">
        <f t="shared" si="1137"/>
        <v>0</v>
      </c>
      <c r="AA651" s="39">
        <f t="shared" si="1137"/>
        <v>0</v>
      </c>
      <c r="AB651" s="39">
        <f t="shared" si="1137"/>
        <v>0</v>
      </c>
      <c r="AC651" s="67"/>
      <c r="AD651" s="55"/>
    </row>
    <row r="652" spans="1:30" s="52" customFormat="1">
      <c r="A652" s="105" t="s">
        <v>632</v>
      </c>
      <c r="B652" s="74">
        <v>8401073</v>
      </c>
      <c r="C652" s="163">
        <f>ROUND(B652/12,2)</f>
        <v>700089.42</v>
      </c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>
        <v>0.95850000000000002</v>
      </c>
      <c r="Y652" s="38">
        <v>4.1500000000000002E-2</v>
      </c>
      <c r="Z652" s="40"/>
      <c r="AA652" s="40"/>
      <c r="AB652" s="40"/>
      <c r="AC652" s="67"/>
      <c r="AD652" s="55"/>
    </row>
    <row r="653" spans="1:30" s="52" customFormat="1">
      <c r="A653" s="99"/>
      <c r="B653" s="60"/>
      <c r="C653" s="163"/>
      <c r="D653" s="39">
        <f t="shared" ref="D653:AB653" si="1138">$C652*D652</f>
        <v>0</v>
      </c>
      <c r="E653" s="39">
        <f t="shared" si="1138"/>
        <v>0</v>
      </c>
      <c r="F653" s="39">
        <f t="shared" si="1138"/>
        <v>0</v>
      </c>
      <c r="G653" s="39">
        <f t="shared" si="1138"/>
        <v>0</v>
      </c>
      <c r="H653" s="39">
        <f t="shared" si="1138"/>
        <v>0</v>
      </c>
      <c r="I653" s="39">
        <f t="shared" si="1138"/>
        <v>0</v>
      </c>
      <c r="J653" s="39">
        <f t="shared" si="1138"/>
        <v>0</v>
      </c>
      <c r="K653" s="39">
        <f t="shared" si="1138"/>
        <v>0</v>
      </c>
      <c r="L653" s="39">
        <f t="shared" si="1138"/>
        <v>0</v>
      </c>
      <c r="M653" s="39">
        <f t="shared" si="1138"/>
        <v>0</v>
      </c>
      <c r="N653" s="39">
        <f t="shared" si="1138"/>
        <v>0</v>
      </c>
      <c r="O653" s="39">
        <f t="shared" si="1138"/>
        <v>0</v>
      </c>
      <c r="P653" s="39">
        <f t="shared" si="1138"/>
        <v>0</v>
      </c>
      <c r="Q653" s="39">
        <f t="shared" si="1138"/>
        <v>0</v>
      </c>
      <c r="R653" s="39">
        <f t="shared" si="1138"/>
        <v>0</v>
      </c>
      <c r="S653" s="39">
        <f t="shared" si="1138"/>
        <v>0</v>
      </c>
      <c r="T653" s="39">
        <f t="shared" si="1138"/>
        <v>0</v>
      </c>
      <c r="U653" s="39">
        <f t="shared" si="1138"/>
        <v>0</v>
      </c>
      <c r="V653" s="39">
        <f t="shared" si="1138"/>
        <v>0</v>
      </c>
      <c r="W653" s="39">
        <f t="shared" si="1138"/>
        <v>0</v>
      </c>
      <c r="X653" s="39">
        <f t="shared" si="1138"/>
        <v>671035.7090700001</v>
      </c>
      <c r="Y653" s="39">
        <f t="shared" si="1138"/>
        <v>29053.710930000005</v>
      </c>
      <c r="Z653" s="39">
        <f t="shared" si="1138"/>
        <v>0</v>
      </c>
      <c r="AA653" s="39">
        <f t="shared" si="1138"/>
        <v>0</v>
      </c>
      <c r="AB653" s="39">
        <f t="shared" si="1138"/>
        <v>0</v>
      </c>
      <c r="AC653" s="67"/>
      <c r="AD653" s="55"/>
    </row>
    <row r="654" spans="1:30" s="52" customFormat="1">
      <c r="A654" s="105" t="s">
        <v>633</v>
      </c>
      <c r="B654" s="74">
        <v>1583429</v>
      </c>
      <c r="C654" s="163">
        <f>ROUND(B654/12,2)</f>
        <v>131952.42000000001</v>
      </c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>
        <v>0.95850000000000002</v>
      </c>
      <c r="Y654" s="38">
        <v>4.1500000000000002E-2</v>
      </c>
      <c r="Z654" s="40"/>
      <c r="AA654" s="40"/>
      <c r="AB654" s="40"/>
      <c r="AC654" s="67"/>
      <c r="AD654" s="55"/>
    </row>
    <row r="655" spans="1:30" s="52" customFormat="1">
      <c r="A655" s="99"/>
      <c r="B655" s="60"/>
      <c r="C655" s="163"/>
      <c r="D655" s="39">
        <f t="shared" ref="D655:AB655" si="1139">$C654*D654</f>
        <v>0</v>
      </c>
      <c r="E655" s="39">
        <f t="shared" si="1139"/>
        <v>0</v>
      </c>
      <c r="F655" s="39">
        <f t="shared" si="1139"/>
        <v>0</v>
      </c>
      <c r="G655" s="39">
        <f t="shared" si="1139"/>
        <v>0</v>
      </c>
      <c r="H655" s="39">
        <f t="shared" si="1139"/>
        <v>0</v>
      </c>
      <c r="I655" s="39">
        <f t="shared" si="1139"/>
        <v>0</v>
      </c>
      <c r="J655" s="39">
        <f t="shared" si="1139"/>
        <v>0</v>
      </c>
      <c r="K655" s="39">
        <f t="shared" si="1139"/>
        <v>0</v>
      </c>
      <c r="L655" s="39">
        <f t="shared" si="1139"/>
        <v>0</v>
      </c>
      <c r="M655" s="39">
        <f t="shared" si="1139"/>
        <v>0</v>
      </c>
      <c r="N655" s="39">
        <f t="shared" si="1139"/>
        <v>0</v>
      </c>
      <c r="O655" s="39">
        <f t="shared" si="1139"/>
        <v>0</v>
      </c>
      <c r="P655" s="39">
        <f t="shared" si="1139"/>
        <v>0</v>
      </c>
      <c r="Q655" s="39">
        <f t="shared" si="1139"/>
        <v>0</v>
      </c>
      <c r="R655" s="39">
        <f t="shared" si="1139"/>
        <v>0</v>
      </c>
      <c r="S655" s="39">
        <f t="shared" si="1139"/>
        <v>0</v>
      </c>
      <c r="T655" s="39">
        <f t="shared" si="1139"/>
        <v>0</v>
      </c>
      <c r="U655" s="39">
        <f t="shared" si="1139"/>
        <v>0</v>
      </c>
      <c r="V655" s="39">
        <f t="shared" si="1139"/>
        <v>0</v>
      </c>
      <c r="W655" s="39">
        <f t="shared" si="1139"/>
        <v>0</v>
      </c>
      <c r="X655" s="39">
        <f t="shared" si="1139"/>
        <v>126476.39457000002</v>
      </c>
      <c r="Y655" s="39">
        <f t="shared" si="1139"/>
        <v>5476.0254300000006</v>
      </c>
      <c r="Z655" s="39">
        <f t="shared" si="1139"/>
        <v>0</v>
      </c>
      <c r="AA655" s="39">
        <f t="shared" si="1139"/>
        <v>0</v>
      </c>
      <c r="AB655" s="39">
        <f t="shared" si="1139"/>
        <v>0</v>
      </c>
      <c r="AC655" s="67"/>
      <c r="AD655" s="55"/>
    </row>
    <row r="656" spans="1:30" s="52" customFormat="1">
      <c r="A656" s="105" t="s">
        <v>634</v>
      </c>
      <c r="B656" s="74">
        <v>6526249</v>
      </c>
      <c r="C656" s="163">
        <f>ROUND(B656/12,2)</f>
        <v>543854.07999999996</v>
      </c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>
        <v>0.95850000000000002</v>
      </c>
      <c r="Y656" s="38">
        <v>4.1500000000000002E-2</v>
      </c>
      <c r="Z656" s="40"/>
      <c r="AA656" s="40"/>
      <c r="AB656" s="40"/>
      <c r="AC656" s="67"/>
      <c r="AD656" s="55"/>
    </row>
    <row r="657" spans="1:30" s="52" customFormat="1">
      <c r="A657" s="99"/>
      <c r="B657" s="60"/>
      <c r="C657" s="163"/>
      <c r="D657" s="39">
        <f t="shared" ref="D657:AB657" si="1140">$C656*D656</f>
        <v>0</v>
      </c>
      <c r="E657" s="39">
        <f t="shared" si="1140"/>
        <v>0</v>
      </c>
      <c r="F657" s="39">
        <f t="shared" si="1140"/>
        <v>0</v>
      </c>
      <c r="G657" s="39">
        <f t="shared" si="1140"/>
        <v>0</v>
      </c>
      <c r="H657" s="39">
        <f t="shared" si="1140"/>
        <v>0</v>
      </c>
      <c r="I657" s="39">
        <f t="shared" si="1140"/>
        <v>0</v>
      </c>
      <c r="J657" s="39">
        <f t="shared" si="1140"/>
        <v>0</v>
      </c>
      <c r="K657" s="39">
        <f t="shared" si="1140"/>
        <v>0</v>
      </c>
      <c r="L657" s="39">
        <f t="shared" si="1140"/>
        <v>0</v>
      </c>
      <c r="M657" s="39">
        <f t="shared" si="1140"/>
        <v>0</v>
      </c>
      <c r="N657" s="39">
        <f t="shared" si="1140"/>
        <v>0</v>
      </c>
      <c r="O657" s="39">
        <f t="shared" si="1140"/>
        <v>0</v>
      </c>
      <c r="P657" s="39">
        <f t="shared" si="1140"/>
        <v>0</v>
      </c>
      <c r="Q657" s="39">
        <f t="shared" si="1140"/>
        <v>0</v>
      </c>
      <c r="R657" s="39">
        <f t="shared" si="1140"/>
        <v>0</v>
      </c>
      <c r="S657" s="39">
        <f t="shared" si="1140"/>
        <v>0</v>
      </c>
      <c r="T657" s="39">
        <f t="shared" si="1140"/>
        <v>0</v>
      </c>
      <c r="U657" s="39">
        <f t="shared" si="1140"/>
        <v>0</v>
      </c>
      <c r="V657" s="39">
        <f t="shared" si="1140"/>
        <v>0</v>
      </c>
      <c r="W657" s="39">
        <f t="shared" si="1140"/>
        <v>0</v>
      </c>
      <c r="X657" s="39">
        <f t="shared" si="1140"/>
        <v>521284.13567999995</v>
      </c>
      <c r="Y657" s="39">
        <f t="shared" si="1140"/>
        <v>22569.944319999999</v>
      </c>
      <c r="Z657" s="39">
        <f t="shared" si="1140"/>
        <v>0</v>
      </c>
      <c r="AA657" s="39">
        <f t="shared" si="1140"/>
        <v>0</v>
      </c>
      <c r="AB657" s="39">
        <f t="shared" si="1140"/>
        <v>0</v>
      </c>
      <c r="AC657" s="67"/>
      <c r="AD657" s="55"/>
    </row>
    <row r="658" spans="1:30" s="52" customFormat="1">
      <c r="A658" s="105" t="s">
        <v>635</v>
      </c>
      <c r="B658" s="74">
        <v>8127620</v>
      </c>
      <c r="C658" s="163">
        <f>ROUND(B658/12,2)</f>
        <v>677301.67</v>
      </c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>
        <v>0.95850000000000002</v>
      </c>
      <c r="Y658" s="38">
        <v>4.1500000000000002E-2</v>
      </c>
      <c r="Z658" s="40"/>
      <c r="AA658" s="40"/>
      <c r="AB658" s="40"/>
      <c r="AC658" s="67"/>
      <c r="AD658" s="55"/>
    </row>
    <row r="659" spans="1:30" s="52" customFormat="1">
      <c r="A659" s="99"/>
      <c r="B659" s="60"/>
      <c r="C659" s="163"/>
      <c r="D659" s="39">
        <f t="shared" ref="D659:AB659" si="1141">$C658*D658</f>
        <v>0</v>
      </c>
      <c r="E659" s="39">
        <f t="shared" si="1141"/>
        <v>0</v>
      </c>
      <c r="F659" s="39">
        <f t="shared" si="1141"/>
        <v>0</v>
      </c>
      <c r="G659" s="39">
        <f t="shared" si="1141"/>
        <v>0</v>
      </c>
      <c r="H659" s="39">
        <f t="shared" si="1141"/>
        <v>0</v>
      </c>
      <c r="I659" s="39">
        <f t="shared" si="1141"/>
        <v>0</v>
      </c>
      <c r="J659" s="39">
        <f t="shared" si="1141"/>
        <v>0</v>
      </c>
      <c r="K659" s="39">
        <f t="shared" si="1141"/>
        <v>0</v>
      </c>
      <c r="L659" s="39">
        <f t="shared" si="1141"/>
        <v>0</v>
      </c>
      <c r="M659" s="39">
        <f t="shared" si="1141"/>
        <v>0</v>
      </c>
      <c r="N659" s="39">
        <f t="shared" si="1141"/>
        <v>0</v>
      </c>
      <c r="O659" s="39">
        <f t="shared" si="1141"/>
        <v>0</v>
      </c>
      <c r="P659" s="39">
        <f t="shared" si="1141"/>
        <v>0</v>
      </c>
      <c r="Q659" s="39">
        <f t="shared" si="1141"/>
        <v>0</v>
      </c>
      <c r="R659" s="39">
        <f t="shared" si="1141"/>
        <v>0</v>
      </c>
      <c r="S659" s="39">
        <f t="shared" si="1141"/>
        <v>0</v>
      </c>
      <c r="T659" s="39">
        <f t="shared" si="1141"/>
        <v>0</v>
      </c>
      <c r="U659" s="39">
        <f t="shared" si="1141"/>
        <v>0</v>
      </c>
      <c r="V659" s="39">
        <f t="shared" si="1141"/>
        <v>0</v>
      </c>
      <c r="W659" s="39">
        <f t="shared" si="1141"/>
        <v>0</v>
      </c>
      <c r="X659" s="39">
        <f t="shared" si="1141"/>
        <v>649193.65069500008</v>
      </c>
      <c r="Y659" s="39">
        <f t="shared" si="1141"/>
        <v>28108.019305000002</v>
      </c>
      <c r="Z659" s="39">
        <f t="shared" si="1141"/>
        <v>0</v>
      </c>
      <c r="AA659" s="39">
        <f t="shared" si="1141"/>
        <v>0</v>
      </c>
      <c r="AB659" s="39">
        <f t="shared" si="1141"/>
        <v>0</v>
      </c>
      <c r="AC659" s="67"/>
      <c r="AD659" s="55"/>
    </row>
    <row r="660" spans="1:30" s="52" customFormat="1">
      <c r="A660" s="105" t="s">
        <v>636</v>
      </c>
      <c r="B660" s="74">
        <v>2667409</v>
      </c>
      <c r="C660" s="163">
        <f>ROUND(B660/12,2)</f>
        <v>222284.08</v>
      </c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>
        <v>0.95850000000000002</v>
      </c>
      <c r="Y660" s="38">
        <v>4.1500000000000002E-2</v>
      </c>
      <c r="Z660" s="40"/>
      <c r="AA660" s="40"/>
      <c r="AB660" s="40"/>
      <c r="AC660" s="67"/>
      <c r="AD660" s="55"/>
    </row>
    <row r="661" spans="1:30" s="52" customFormat="1">
      <c r="A661" s="99"/>
      <c r="B661" s="60"/>
      <c r="C661" s="163"/>
      <c r="D661" s="39">
        <f t="shared" ref="D661:AB661" si="1142">$C660*D660</f>
        <v>0</v>
      </c>
      <c r="E661" s="39">
        <f t="shared" si="1142"/>
        <v>0</v>
      </c>
      <c r="F661" s="39">
        <f t="shared" si="1142"/>
        <v>0</v>
      </c>
      <c r="G661" s="39">
        <f t="shared" si="1142"/>
        <v>0</v>
      </c>
      <c r="H661" s="39">
        <f t="shared" si="1142"/>
        <v>0</v>
      </c>
      <c r="I661" s="39">
        <f t="shared" si="1142"/>
        <v>0</v>
      </c>
      <c r="J661" s="39">
        <f t="shared" si="1142"/>
        <v>0</v>
      </c>
      <c r="K661" s="39">
        <f t="shared" si="1142"/>
        <v>0</v>
      </c>
      <c r="L661" s="39">
        <f t="shared" si="1142"/>
        <v>0</v>
      </c>
      <c r="M661" s="39">
        <f t="shared" si="1142"/>
        <v>0</v>
      </c>
      <c r="N661" s="39">
        <f t="shared" si="1142"/>
        <v>0</v>
      </c>
      <c r="O661" s="39">
        <f t="shared" si="1142"/>
        <v>0</v>
      </c>
      <c r="P661" s="39">
        <f t="shared" si="1142"/>
        <v>0</v>
      </c>
      <c r="Q661" s="39">
        <f t="shared" si="1142"/>
        <v>0</v>
      </c>
      <c r="R661" s="39">
        <f t="shared" si="1142"/>
        <v>0</v>
      </c>
      <c r="S661" s="39">
        <f t="shared" si="1142"/>
        <v>0</v>
      </c>
      <c r="T661" s="39">
        <f t="shared" si="1142"/>
        <v>0</v>
      </c>
      <c r="U661" s="39">
        <f t="shared" si="1142"/>
        <v>0</v>
      </c>
      <c r="V661" s="39">
        <f t="shared" si="1142"/>
        <v>0</v>
      </c>
      <c r="W661" s="39">
        <f t="shared" si="1142"/>
        <v>0</v>
      </c>
      <c r="X661" s="39">
        <f t="shared" si="1142"/>
        <v>213059.29068000001</v>
      </c>
      <c r="Y661" s="39">
        <f t="shared" si="1142"/>
        <v>9224.7893199999999</v>
      </c>
      <c r="Z661" s="39">
        <f t="shared" si="1142"/>
        <v>0</v>
      </c>
      <c r="AA661" s="39">
        <f t="shared" si="1142"/>
        <v>0</v>
      </c>
      <c r="AB661" s="39">
        <f t="shared" si="1142"/>
        <v>0</v>
      </c>
      <c r="AC661" s="67"/>
      <c r="AD661" s="55"/>
    </row>
    <row r="662" spans="1:30" s="52" customFormat="1">
      <c r="A662" s="105" t="s">
        <v>637</v>
      </c>
      <c r="B662" s="74">
        <v>2018522</v>
      </c>
      <c r="C662" s="163">
        <f>ROUND(B662/12,2)</f>
        <v>168210.17</v>
      </c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>
        <v>0.95850000000000002</v>
      </c>
      <c r="Y662" s="38">
        <v>4.1500000000000002E-2</v>
      </c>
      <c r="Z662" s="40"/>
      <c r="AA662" s="40"/>
      <c r="AB662" s="40"/>
      <c r="AC662" s="67"/>
      <c r="AD662" s="55"/>
    </row>
    <row r="663" spans="1:30" s="52" customFormat="1">
      <c r="A663" s="99"/>
      <c r="B663" s="60"/>
      <c r="C663" s="163"/>
      <c r="D663" s="39">
        <f t="shared" ref="D663:AB663" si="1143">$C662*D662</f>
        <v>0</v>
      </c>
      <c r="E663" s="39">
        <f t="shared" si="1143"/>
        <v>0</v>
      </c>
      <c r="F663" s="39">
        <f t="shared" si="1143"/>
        <v>0</v>
      </c>
      <c r="G663" s="39">
        <f t="shared" si="1143"/>
        <v>0</v>
      </c>
      <c r="H663" s="39">
        <f t="shared" si="1143"/>
        <v>0</v>
      </c>
      <c r="I663" s="39">
        <f t="shared" si="1143"/>
        <v>0</v>
      </c>
      <c r="J663" s="39">
        <f t="shared" si="1143"/>
        <v>0</v>
      </c>
      <c r="K663" s="39">
        <f t="shared" si="1143"/>
        <v>0</v>
      </c>
      <c r="L663" s="39">
        <f t="shared" si="1143"/>
        <v>0</v>
      </c>
      <c r="M663" s="39">
        <f t="shared" si="1143"/>
        <v>0</v>
      </c>
      <c r="N663" s="39">
        <f t="shared" si="1143"/>
        <v>0</v>
      </c>
      <c r="O663" s="39">
        <f t="shared" si="1143"/>
        <v>0</v>
      </c>
      <c r="P663" s="39">
        <f t="shared" si="1143"/>
        <v>0</v>
      </c>
      <c r="Q663" s="39">
        <f t="shared" si="1143"/>
        <v>0</v>
      </c>
      <c r="R663" s="39">
        <f t="shared" si="1143"/>
        <v>0</v>
      </c>
      <c r="S663" s="39">
        <f t="shared" si="1143"/>
        <v>0</v>
      </c>
      <c r="T663" s="39">
        <f t="shared" si="1143"/>
        <v>0</v>
      </c>
      <c r="U663" s="39">
        <f t="shared" si="1143"/>
        <v>0</v>
      </c>
      <c r="V663" s="39">
        <f t="shared" si="1143"/>
        <v>0</v>
      </c>
      <c r="W663" s="39">
        <f t="shared" si="1143"/>
        <v>0</v>
      </c>
      <c r="X663" s="39">
        <f t="shared" si="1143"/>
        <v>161229.44794500002</v>
      </c>
      <c r="Y663" s="39">
        <f t="shared" si="1143"/>
        <v>6980.7220550000011</v>
      </c>
      <c r="Z663" s="39">
        <f t="shared" si="1143"/>
        <v>0</v>
      </c>
      <c r="AA663" s="39">
        <f t="shared" si="1143"/>
        <v>0</v>
      </c>
      <c r="AB663" s="39">
        <f t="shared" si="1143"/>
        <v>0</v>
      </c>
      <c r="AC663" s="67"/>
      <c r="AD663" s="55"/>
    </row>
    <row r="664" spans="1:30" s="52" customFormat="1">
      <c r="A664" s="105" t="s">
        <v>638</v>
      </c>
      <c r="B664" s="74">
        <v>5506411</v>
      </c>
      <c r="C664" s="163">
        <f>ROUND(B664/12,2)</f>
        <v>458867.58</v>
      </c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>
        <v>0.95850000000000002</v>
      </c>
      <c r="Y664" s="38">
        <v>4.1500000000000002E-2</v>
      </c>
      <c r="Z664" s="40"/>
      <c r="AA664" s="40"/>
      <c r="AB664" s="40"/>
      <c r="AC664" s="67"/>
      <c r="AD664" s="55"/>
    </row>
    <row r="665" spans="1:30" s="52" customFormat="1">
      <c r="A665" s="99"/>
      <c r="B665" s="60"/>
      <c r="C665" s="163"/>
      <c r="D665" s="39">
        <f t="shared" ref="D665:AB665" si="1144">$C664*D664</f>
        <v>0</v>
      </c>
      <c r="E665" s="39">
        <f t="shared" si="1144"/>
        <v>0</v>
      </c>
      <c r="F665" s="39">
        <f t="shared" si="1144"/>
        <v>0</v>
      </c>
      <c r="G665" s="39">
        <f t="shared" si="1144"/>
        <v>0</v>
      </c>
      <c r="H665" s="39">
        <f t="shared" si="1144"/>
        <v>0</v>
      </c>
      <c r="I665" s="39">
        <f t="shared" si="1144"/>
        <v>0</v>
      </c>
      <c r="J665" s="39">
        <f t="shared" si="1144"/>
        <v>0</v>
      </c>
      <c r="K665" s="39">
        <f t="shared" si="1144"/>
        <v>0</v>
      </c>
      <c r="L665" s="39">
        <f t="shared" si="1144"/>
        <v>0</v>
      </c>
      <c r="M665" s="39">
        <f t="shared" si="1144"/>
        <v>0</v>
      </c>
      <c r="N665" s="39">
        <f t="shared" si="1144"/>
        <v>0</v>
      </c>
      <c r="O665" s="39">
        <f t="shared" si="1144"/>
        <v>0</v>
      </c>
      <c r="P665" s="39">
        <f t="shared" si="1144"/>
        <v>0</v>
      </c>
      <c r="Q665" s="39">
        <f t="shared" si="1144"/>
        <v>0</v>
      </c>
      <c r="R665" s="39">
        <f t="shared" si="1144"/>
        <v>0</v>
      </c>
      <c r="S665" s="39">
        <f t="shared" si="1144"/>
        <v>0</v>
      </c>
      <c r="T665" s="39">
        <f t="shared" si="1144"/>
        <v>0</v>
      </c>
      <c r="U665" s="39">
        <f t="shared" si="1144"/>
        <v>0</v>
      </c>
      <c r="V665" s="39">
        <f t="shared" si="1144"/>
        <v>0</v>
      </c>
      <c r="W665" s="39">
        <f t="shared" si="1144"/>
        <v>0</v>
      </c>
      <c r="X665" s="39">
        <f t="shared" si="1144"/>
        <v>439824.57543000003</v>
      </c>
      <c r="Y665" s="39">
        <f t="shared" si="1144"/>
        <v>19043.004570000001</v>
      </c>
      <c r="Z665" s="39">
        <f t="shared" si="1144"/>
        <v>0</v>
      </c>
      <c r="AA665" s="39">
        <f t="shared" si="1144"/>
        <v>0</v>
      </c>
      <c r="AB665" s="39">
        <f t="shared" si="1144"/>
        <v>0</v>
      </c>
      <c r="AC665" s="67"/>
      <c r="AD665" s="55"/>
    </row>
    <row r="666" spans="1:30" s="52" customFormat="1">
      <c r="A666" s="105" t="s">
        <v>639</v>
      </c>
      <c r="B666" s="74">
        <v>2527965</v>
      </c>
      <c r="C666" s="163">
        <f>ROUND(B666/12,2)</f>
        <v>210663.75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>
        <v>0.95850000000000002</v>
      </c>
      <c r="Y666" s="38">
        <v>4.1500000000000002E-2</v>
      </c>
      <c r="Z666" s="40"/>
      <c r="AA666" s="40"/>
      <c r="AB666" s="40"/>
      <c r="AC666" s="67"/>
      <c r="AD666" s="55"/>
    </row>
    <row r="667" spans="1:30" s="52" customFormat="1">
      <c r="A667" s="99"/>
      <c r="B667" s="60"/>
      <c r="C667" s="163"/>
      <c r="D667" s="39">
        <f t="shared" ref="D667:AB667" si="1145">$C666*D666</f>
        <v>0</v>
      </c>
      <c r="E667" s="39">
        <f t="shared" si="1145"/>
        <v>0</v>
      </c>
      <c r="F667" s="39">
        <f t="shared" si="1145"/>
        <v>0</v>
      </c>
      <c r="G667" s="39">
        <f t="shared" si="1145"/>
        <v>0</v>
      </c>
      <c r="H667" s="39">
        <f t="shared" si="1145"/>
        <v>0</v>
      </c>
      <c r="I667" s="39">
        <f t="shared" si="1145"/>
        <v>0</v>
      </c>
      <c r="J667" s="39">
        <f t="shared" si="1145"/>
        <v>0</v>
      </c>
      <c r="K667" s="39">
        <f t="shared" si="1145"/>
        <v>0</v>
      </c>
      <c r="L667" s="39">
        <f t="shared" si="1145"/>
        <v>0</v>
      </c>
      <c r="M667" s="39">
        <f t="shared" si="1145"/>
        <v>0</v>
      </c>
      <c r="N667" s="39">
        <f t="shared" si="1145"/>
        <v>0</v>
      </c>
      <c r="O667" s="39">
        <f t="shared" si="1145"/>
        <v>0</v>
      </c>
      <c r="P667" s="39">
        <f t="shared" si="1145"/>
        <v>0</v>
      </c>
      <c r="Q667" s="39">
        <f t="shared" si="1145"/>
        <v>0</v>
      </c>
      <c r="R667" s="39">
        <f t="shared" si="1145"/>
        <v>0</v>
      </c>
      <c r="S667" s="39">
        <f t="shared" si="1145"/>
        <v>0</v>
      </c>
      <c r="T667" s="39">
        <f t="shared" si="1145"/>
        <v>0</v>
      </c>
      <c r="U667" s="39">
        <f t="shared" si="1145"/>
        <v>0</v>
      </c>
      <c r="V667" s="39">
        <f t="shared" si="1145"/>
        <v>0</v>
      </c>
      <c r="W667" s="39">
        <f t="shared" si="1145"/>
        <v>0</v>
      </c>
      <c r="X667" s="39">
        <f t="shared" si="1145"/>
        <v>201921.204375</v>
      </c>
      <c r="Y667" s="39">
        <f t="shared" si="1145"/>
        <v>8742.5456250000007</v>
      </c>
      <c r="Z667" s="39">
        <f t="shared" si="1145"/>
        <v>0</v>
      </c>
      <c r="AA667" s="39">
        <f t="shared" si="1145"/>
        <v>0</v>
      </c>
      <c r="AB667" s="39">
        <f t="shared" si="1145"/>
        <v>0</v>
      </c>
      <c r="AC667" s="67"/>
      <c r="AD667" s="55"/>
    </row>
    <row r="668" spans="1:30" s="52" customFormat="1">
      <c r="A668" s="105" t="s">
        <v>640</v>
      </c>
      <c r="B668" s="74">
        <v>1244603</v>
      </c>
      <c r="C668" s="163">
        <f>ROUND(B668/12,2)</f>
        <v>103716.92</v>
      </c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>
        <v>0.95850000000000002</v>
      </c>
      <c r="Y668" s="38">
        <v>4.1500000000000002E-2</v>
      </c>
      <c r="Z668" s="40"/>
      <c r="AA668" s="40"/>
      <c r="AB668" s="40"/>
      <c r="AC668" s="67"/>
      <c r="AD668" s="55"/>
    </row>
    <row r="669" spans="1:30" s="52" customFormat="1">
      <c r="A669" s="99"/>
      <c r="B669" s="60"/>
      <c r="C669" s="163"/>
      <c r="D669" s="39">
        <f t="shared" ref="D669:AB669" si="1146">$C668*D668</f>
        <v>0</v>
      </c>
      <c r="E669" s="39">
        <f t="shared" si="1146"/>
        <v>0</v>
      </c>
      <c r="F669" s="39">
        <f t="shared" si="1146"/>
        <v>0</v>
      </c>
      <c r="G669" s="39">
        <f t="shared" si="1146"/>
        <v>0</v>
      </c>
      <c r="H669" s="39">
        <f t="shared" si="1146"/>
        <v>0</v>
      </c>
      <c r="I669" s="39">
        <f t="shared" si="1146"/>
        <v>0</v>
      </c>
      <c r="J669" s="39">
        <f t="shared" si="1146"/>
        <v>0</v>
      </c>
      <c r="K669" s="39">
        <f t="shared" si="1146"/>
        <v>0</v>
      </c>
      <c r="L669" s="39">
        <f t="shared" si="1146"/>
        <v>0</v>
      </c>
      <c r="M669" s="39">
        <f t="shared" si="1146"/>
        <v>0</v>
      </c>
      <c r="N669" s="39">
        <f t="shared" si="1146"/>
        <v>0</v>
      </c>
      <c r="O669" s="39">
        <f t="shared" si="1146"/>
        <v>0</v>
      </c>
      <c r="P669" s="39">
        <f t="shared" si="1146"/>
        <v>0</v>
      </c>
      <c r="Q669" s="39">
        <f t="shared" si="1146"/>
        <v>0</v>
      </c>
      <c r="R669" s="39">
        <f t="shared" si="1146"/>
        <v>0</v>
      </c>
      <c r="S669" s="39">
        <f t="shared" si="1146"/>
        <v>0</v>
      </c>
      <c r="T669" s="39">
        <f t="shared" si="1146"/>
        <v>0</v>
      </c>
      <c r="U669" s="39">
        <f t="shared" si="1146"/>
        <v>0</v>
      </c>
      <c r="V669" s="39">
        <f t="shared" si="1146"/>
        <v>0</v>
      </c>
      <c r="W669" s="39">
        <f t="shared" si="1146"/>
        <v>0</v>
      </c>
      <c r="X669" s="39">
        <f t="shared" si="1146"/>
        <v>99412.667820000002</v>
      </c>
      <c r="Y669" s="39">
        <f t="shared" si="1146"/>
        <v>4304.2521800000004</v>
      </c>
      <c r="Z669" s="39">
        <f t="shared" si="1146"/>
        <v>0</v>
      </c>
      <c r="AA669" s="39">
        <f t="shared" si="1146"/>
        <v>0</v>
      </c>
      <c r="AB669" s="39">
        <f t="shared" si="1146"/>
        <v>0</v>
      </c>
      <c r="AC669" s="67"/>
      <c r="AD669" s="55"/>
    </row>
    <row r="670" spans="1:30" s="52" customFormat="1">
      <c r="A670" s="105" t="s">
        <v>641</v>
      </c>
      <c r="B670" s="74">
        <v>1844178</v>
      </c>
      <c r="C670" s="163">
        <f>ROUND(B670/12,2)</f>
        <v>153681.5</v>
      </c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>
        <v>0.95850000000000002</v>
      </c>
      <c r="Y670" s="38">
        <v>4.1500000000000002E-2</v>
      </c>
      <c r="Z670" s="40"/>
      <c r="AA670" s="40"/>
      <c r="AB670" s="40"/>
      <c r="AC670" s="67"/>
      <c r="AD670" s="55"/>
    </row>
    <row r="671" spans="1:30" s="52" customFormat="1">
      <c r="A671" s="99"/>
      <c r="B671" s="60"/>
      <c r="C671" s="163"/>
      <c r="D671" s="39">
        <f t="shared" ref="D671:AB671" si="1147">$C670*D670</f>
        <v>0</v>
      </c>
      <c r="E671" s="39">
        <f t="shared" si="1147"/>
        <v>0</v>
      </c>
      <c r="F671" s="39">
        <f t="shared" si="1147"/>
        <v>0</v>
      </c>
      <c r="G671" s="39">
        <f t="shared" si="1147"/>
        <v>0</v>
      </c>
      <c r="H671" s="39">
        <f t="shared" si="1147"/>
        <v>0</v>
      </c>
      <c r="I671" s="39">
        <f t="shared" si="1147"/>
        <v>0</v>
      </c>
      <c r="J671" s="39">
        <f t="shared" si="1147"/>
        <v>0</v>
      </c>
      <c r="K671" s="39">
        <f t="shared" si="1147"/>
        <v>0</v>
      </c>
      <c r="L671" s="39">
        <f t="shared" si="1147"/>
        <v>0</v>
      </c>
      <c r="M671" s="39">
        <f t="shared" si="1147"/>
        <v>0</v>
      </c>
      <c r="N671" s="39">
        <f t="shared" si="1147"/>
        <v>0</v>
      </c>
      <c r="O671" s="39">
        <f t="shared" si="1147"/>
        <v>0</v>
      </c>
      <c r="P671" s="39">
        <f t="shared" si="1147"/>
        <v>0</v>
      </c>
      <c r="Q671" s="39">
        <f t="shared" si="1147"/>
        <v>0</v>
      </c>
      <c r="R671" s="39">
        <f t="shared" si="1147"/>
        <v>0</v>
      </c>
      <c r="S671" s="39">
        <f t="shared" si="1147"/>
        <v>0</v>
      </c>
      <c r="T671" s="39">
        <f t="shared" si="1147"/>
        <v>0</v>
      </c>
      <c r="U671" s="39">
        <f t="shared" si="1147"/>
        <v>0</v>
      </c>
      <c r="V671" s="39">
        <f t="shared" si="1147"/>
        <v>0</v>
      </c>
      <c r="W671" s="39">
        <f t="shared" si="1147"/>
        <v>0</v>
      </c>
      <c r="X671" s="39">
        <f t="shared" si="1147"/>
        <v>147303.71775000001</v>
      </c>
      <c r="Y671" s="39">
        <f t="shared" si="1147"/>
        <v>6377.7822500000002</v>
      </c>
      <c r="Z671" s="39">
        <f t="shared" si="1147"/>
        <v>0</v>
      </c>
      <c r="AA671" s="39">
        <f t="shared" si="1147"/>
        <v>0</v>
      </c>
      <c r="AB671" s="39">
        <f t="shared" si="1147"/>
        <v>0</v>
      </c>
      <c r="AC671" s="67"/>
      <c r="AD671" s="55"/>
    </row>
    <row r="672" spans="1:30" s="52" customFormat="1">
      <c r="A672" s="105" t="s">
        <v>642</v>
      </c>
      <c r="B672" s="74">
        <v>3890117</v>
      </c>
      <c r="C672" s="163">
        <f>ROUND(B672/12,2)</f>
        <v>324176.42</v>
      </c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>
        <v>0.95850000000000002</v>
      </c>
      <c r="Y672" s="38">
        <v>4.1500000000000002E-2</v>
      </c>
      <c r="Z672" s="40"/>
      <c r="AA672" s="40"/>
      <c r="AB672" s="40"/>
      <c r="AC672" s="67"/>
      <c r="AD672" s="55"/>
    </row>
    <row r="673" spans="1:30" s="52" customFormat="1">
      <c r="A673" s="99"/>
      <c r="B673" s="60"/>
      <c r="C673" s="163"/>
      <c r="D673" s="39">
        <f t="shared" ref="D673:AB673" si="1148">$C672*D672</f>
        <v>0</v>
      </c>
      <c r="E673" s="39">
        <f t="shared" si="1148"/>
        <v>0</v>
      </c>
      <c r="F673" s="39">
        <f t="shared" si="1148"/>
        <v>0</v>
      </c>
      <c r="G673" s="39">
        <f t="shared" si="1148"/>
        <v>0</v>
      </c>
      <c r="H673" s="39">
        <f t="shared" si="1148"/>
        <v>0</v>
      </c>
      <c r="I673" s="39">
        <f t="shared" si="1148"/>
        <v>0</v>
      </c>
      <c r="J673" s="39">
        <f t="shared" si="1148"/>
        <v>0</v>
      </c>
      <c r="K673" s="39">
        <f t="shared" si="1148"/>
        <v>0</v>
      </c>
      <c r="L673" s="39">
        <f t="shared" si="1148"/>
        <v>0</v>
      </c>
      <c r="M673" s="39">
        <f t="shared" si="1148"/>
        <v>0</v>
      </c>
      <c r="N673" s="39">
        <f t="shared" si="1148"/>
        <v>0</v>
      </c>
      <c r="O673" s="39">
        <f t="shared" si="1148"/>
        <v>0</v>
      </c>
      <c r="P673" s="39">
        <f t="shared" si="1148"/>
        <v>0</v>
      </c>
      <c r="Q673" s="39">
        <f t="shared" si="1148"/>
        <v>0</v>
      </c>
      <c r="R673" s="39">
        <f t="shared" si="1148"/>
        <v>0</v>
      </c>
      <c r="S673" s="39">
        <f t="shared" si="1148"/>
        <v>0</v>
      </c>
      <c r="T673" s="39">
        <f t="shared" si="1148"/>
        <v>0</v>
      </c>
      <c r="U673" s="39">
        <f t="shared" si="1148"/>
        <v>0</v>
      </c>
      <c r="V673" s="39">
        <f t="shared" si="1148"/>
        <v>0</v>
      </c>
      <c r="W673" s="39">
        <f t="shared" si="1148"/>
        <v>0</v>
      </c>
      <c r="X673" s="39">
        <f t="shared" si="1148"/>
        <v>310723.09856999997</v>
      </c>
      <c r="Y673" s="39">
        <f t="shared" si="1148"/>
        <v>13453.32143</v>
      </c>
      <c r="Z673" s="39">
        <f t="shared" si="1148"/>
        <v>0</v>
      </c>
      <c r="AA673" s="39">
        <f t="shared" si="1148"/>
        <v>0</v>
      </c>
      <c r="AB673" s="39">
        <f t="shared" si="1148"/>
        <v>0</v>
      </c>
      <c r="AC673" s="67"/>
      <c r="AD673" s="55"/>
    </row>
    <row r="674" spans="1:30" s="52" customFormat="1">
      <c r="A674" s="105" t="s">
        <v>643</v>
      </c>
      <c r="B674" s="74">
        <v>3517026</v>
      </c>
      <c r="C674" s="163">
        <f>ROUND(B674/12,2)</f>
        <v>293085.5</v>
      </c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>
        <v>0.95850000000000002</v>
      </c>
      <c r="Y674" s="38">
        <v>4.1500000000000002E-2</v>
      </c>
      <c r="Z674" s="40"/>
      <c r="AA674" s="40"/>
      <c r="AB674" s="40"/>
      <c r="AC674" s="67"/>
      <c r="AD674" s="55"/>
    </row>
    <row r="675" spans="1:30" s="52" customFormat="1">
      <c r="A675" s="99"/>
      <c r="B675" s="60"/>
      <c r="C675" s="163"/>
      <c r="D675" s="39">
        <f t="shared" ref="D675:AB675" si="1149">$C674*D674</f>
        <v>0</v>
      </c>
      <c r="E675" s="39">
        <f t="shared" si="1149"/>
        <v>0</v>
      </c>
      <c r="F675" s="39">
        <f t="shared" si="1149"/>
        <v>0</v>
      </c>
      <c r="G675" s="39">
        <f t="shared" si="1149"/>
        <v>0</v>
      </c>
      <c r="H675" s="39">
        <f t="shared" si="1149"/>
        <v>0</v>
      </c>
      <c r="I675" s="39">
        <f t="shared" si="1149"/>
        <v>0</v>
      </c>
      <c r="J675" s="39">
        <f t="shared" si="1149"/>
        <v>0</v>
      </c>
      <c r="K675" s="39">
        <f t="shared" si="1149"/>
        <v>0</v>
      </c>
      <c r="L675" s="39">
        <f t="shared" si="1149"/>
        <v>0</v>
      </c>
      <c r="M675" s="39">
        <f t="shared" si="1149"/>
        <v>0</v>
      </c>
      <c r="N675" s="39">
        <f t="shared" si="1149"/>
        <v>0</v>
      </c>
      <c r="O675" s="39">
        <f t="shared" si="1149"/>
        <v>0</v>
      </c>
      <c r="P675" s="39">
        <f t="shared" si="1149"/>
        <v>0</v>
      </c>
      <c r="Q675" s="39">
        <f t="shared" si="1149"/>
        <v>0</v>
      </c>
      <c r="R675" s="39">
        <f t="shared" si="1149"/>
        <v>0</v>
      </c>
      <c r="S675" s="39">
        <f t="shared" si="1149"/>
        <v>0</v>
      </c>
      <c r="T675" s="39">
        <f t="shared" si="1149"/>
        <v>0</v>
      </c>
      <c r="U675" s="39">
        <f t="shared" si="1149"/>
        <v>0</v>
      </c>
      <c r="V675" s="39">
        <f t="shared" si="1149"/>
        <v>0</v>
      </c>
      <c r="W675" s="39">
        <f t="shared" si="1149"/>
        <v>0</v>
      </c>
      <c r="X675" s="39">
        <f t="shared" si="1149"/>
        <v>280922.45175000001</v>
      </c>
      <c r="Y675" s="39">
        <f t="shared" si="1149"/>
        <v>12163.04825</v>
      </c>
      <c r="Z675" s="39">
        <f t="shared" si="1149"/>
        <v>0</v>
      </c>
      <c r="AA675" s="39">
        <f t="shared" si="1149"/>
        <v>0</v>
      </c>
      <c r="AB675" s="39">
        <f t="shared" si="1149"/>
        <v>0</v>
      </c>
      <c r="AC675" s="67"/>
      <c r="AD675" s="55"/>
    </row>
    <row r="676" spans="1:30" s="52" customFormat="1">
      <c r="A676" s="105" t="s">
        <v>644</v>
      </c>
      <c r="B676" s="74">
        <v>351432</v>
      </c>
      <c r="C676" s="163">
        <f>ROUND(B676/12,2)</f>
        <v>29286</v>
      </c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>
        <v>0.95850000000000002</v>
      </c>
      <c r="Y676" s="38">
        <v>4.1500000000000002E-2</v>
      </c>
      <c r="Z676" s="40"/>
      <c r="AA676" s="40"/>
      <c r="AB676" s="40"/>
      <c r="AC676" s="67"/>
      <c r="AD676" s="55"/>
    </row>
    <row r="677" spans="1:30" s="52" customFormat="1">
      <c r="A677" s="99"/>
      <c r="B677" s="60"/>
      <c r="C677" s="163"/>
      <c r="D677" s="39">
        <f t="shared" ref="D677:AB677" si="1150">$C676*D676</f>
        <v>0</v>
      </c>
      <c r="E677" s="39">
        <f t="shared" si="1150"/>
        <v>0</v>
      </c>
      <c r="F677" s="39">
        <f t="shared" si="1150"/>
        <v>0</v>
      </c>
      <c r="G677" s="39">
        <f t="shared" si="1150"/>
        <v>0</v>
      </c>
      <c r="H677" s="39">
        <f t="shared" si="1150"/>
        <v>0</v>
      </c>
      <c r="I677" s="39">
        <f t="shared" si="1150"/>
        <v>0</v>
      </c>
      <c r="J677" s="39">
        <f t="shared" si="1150"/>
        <v>0</v>
      </c>
      <c r="K677" s="39">
        <f t="shared" si="1150"/>
        <v>0</v>
      </c>
      <c r="L677" s="39">
        <f t="shared" si="1150"/>
        <v>0</v>
      </c>
      <c r="M677" s="39">
        <f t="shared" si="1150"/>
        <v>0</v>
      </c>
      <c r="N677" s="39">
        <f t="shared" si="1150"/>
        <v>0</v>
      </c>
      <c r="O677" s="39">
        <f t="shared" si="1150"/>
        <v>0</v>
      </c>
      <c r="P677" s="39">
        <f t="shared" si="1150"/>
        <v>0</v>
      </c>
      <c r="Q677" s="39">
        <f t="shared" si="1150"/>
        <v>0</v>
      </c>
      <c r="R677" s="39">
        <f t="shared" si="1150"/>
        <v>0</v>
      </c>
      <c r="S677" s="39">
        <f t="shared" si="1150"/>
        <v>0</v>
      </c>
      <c r="T677" s="39">
        <f t="shared" si="1150"/>
        <v>0</v>
      </c>
      <c r="U677" s="39">
        <f t="shared" si="1150"/>
        <v>0</v>
      </c>
      <c r="V677" s="39">
        <f t="shared" si="1150"/>
        <v>0</v>
      </c>
      <c r="W677" s="39">
        <f t="shared" si="1150"/>
        <v>0</v>
      </c>
      <c r="X677" s="39">
        <f t="shared" si="1150"/>
        <v>28070.631000000001</v>
      </c>
      <c r="Y677" s="39">
        <f t="shared" si="1150"/>
        <v>1215.3690000000001</v>
      </c>
      <c r="Z677" s="39">
        <f t="shared" si="1150"/>
        <v>0</v>
      </c>
      <c r="AA677" s="39">
        <f t="shared" si="1150"/>
        <v>0</v>
      </c>
      <c r="AB677" s="39">
        <f t="shared" si="1150"/>
        <v>0</v>
      </c>
      <c r="AC677" s="67"/>
      <c r="AD677" s="55"/>
    </row>
    <row r="678" spans="1:30" s="52" customFormat="1">
      <c r="A678" s="105" t="s">
        <v>645</v>
      </c>
      <c r="B678" s="74">
        <v>5792760</v>
      </c>
      <c r="C678" s="163">
        <f>ROUND(B678/12,2)</f>
        <v>482730</v>
      </c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>
        <v>0.95850000000000002</v>
      </c>
      <c r="Y678" s="38">
        <v>4.1500000000000002E-2</v>
      </c>
      <c r="Z678" s="40"/>
      <c r="AA678" s="40"/>
      <c r="AB678" s="40"/>
      <c r="AC678" s="67"/>
      <c r="AD678" s="55"/>
    </row>
    <row r="679" spans="1:30" s="52" customFormat="1">
      <c r="A679" s="99"/>
      <c r="B679" s="60"/>
      <c r="C679" s="163"/>
      <c r="D679" s="39">
        <f t="shared" ref="D679:AB679" si="1151">$C678*D678</f>
        <v>0</v>
      </c>
      <c r="E679" s="39">
        <f t="shared" si="1151"/>
        <v>0</v>
      </c>
      <c r="F679" s="39">
        <f t="shared" si="1151"/>
        <v>0</v>
      </c>
      <c r="G679" s="39">
        <f t="shared" si="1151"/>
        <v>0</v>
      </c>
      <c r="H679" s="39">
        <f t="shared" si="1151"/>
        <v>0</v>
      </c>
      <c r="I679" s="39">
        <f t="shared" si="1151"/>
        <v>0</v>
      </c>
      <c r="J679" s="39">
        <f t="shared" si="1151"/>
        <v>0</v>
      </c>
      <c r="K679" s="39">
        <f t="shared" si="1151"/>
        <v>0</v>
      </c>
      <c r="L679" s="39">
        <f t="shared" si="1151"/>
        <v>0</v>
      </c>
      <c r="M679" s="39">
        <f t="shared" si="1151"/>
        <v>0</v>
      </c>
      <c r="N679" s="39">
        <f t="shared" si="1151"/>
        <v>0</v>
      </c>
      <c r="O679" s="39">
        <f t="shared" si="1151"/>
        <v>0</v>
      </c>
      <c r="P679" s="39">
        <f t="shared" si="1151"/>
        <v>0</v>
      </c>
      <c r="Q679" s="39">
        <f t="shared" si="1151"/>
        <v>0</v>
      </c>
      <c r="R679" s="39">
        <f t="shared" si="1151"/>
        <v>0</v>
      </c>
      <c r="S679" s="39">
        <f t="shared" si="1151"/>
        <v>0</v>
      </c>
      <c r="T679" s="39">
        <f t="shared" si="1151"/>
        <v>0</v>
      </c>
      <c r="U679" s="39">
        <f t="shared" si="1151"/>
        <v>0</v>
      </c>
      <c r="V679" s="39">
        <f t="shared" si="1151"/>
        <v>0</v>
      </c>
      <c r="W679" s="39">
        <f t="shared" si="1151"/>
        <v>0</v>
      </c>
      <c r="X679" s="39">
        <f t="shared" si="1151"/>
        <v>462696.70500000002</v>
      </c>
      <c r="Y679" s="39">
        <f t="shared" si="1151"/>
        <v>20033.295000000002</v>
      </c>
      <c r="Z679" s="39">
        <f t="shared" si="1151"/>
        <v>0</v>
      </c>
      <c r="AA679" s="39">
        <f t="shared" si="1151"/>
        <v>0</v>
      </c>
      <c r="AB679" s="39">
        <f t="shared" si="1151"/>
        <v>0</v>
      </c>
      <c r="AC679" s="67"/>
      <c r="AD679" s="55"/>
    </row>
    <row r="680" spans="1:30" s="52" customFormat="1">
      <c r="A680" s="105" t="s">
        <v>646</v>
      </c>
      <c r="B680" s="74">
        <v>1741316</v>
      </c>
      <c r="C680" s="163">
        <f>ROUND(B680/12,2)</f>
        <v>145109.67000000001</v>
      </c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>
        <v>0.95850000000000002</v>
      </c>
      <c r="Y680" s="38">
        <v>4.1500000000000002E-2</v>
      </c>
      <c r="Z680" s="40"/>
      <c r="AA680" s="40"/>
      <c r="AB680" s="40"/>
      <c r="AC680" s="67"/>
      <c r="AD680" s="55"/>
    </row>
    <row r="681" spans="1:30" s="52" customFormat="1">
      <c r="A681" s="99"/>
      <c r="B681" s="60"/>
      <c r="C681" s="163"/>
      <c r="D681" s="39">
        <f t="shared" ref="D681:AB681" si="1152">$C680*D680</f>
        <v>0</v>
      </c>
      <c r="E681" s="39">
        <f t="shared" si="1152"/>
        <v>0</v>
      </c>
      <c r="F681" s="39">
        <f t="shared" si="1152"/>
        <v>0</v>
      </c>
      <c r="G681" s="39">
        <f t="shared" si="1152"/>
        <v>0</v>
      </c>
      <c r="H681" s="39">
        <f t="shared" si="1152"/>
        <v>0</v>
      </c>
      <c r="I681" s="39">
        <f t="shared" si="1152"/>
        <v>0</v>
      </c>
      <c r="J681" s="39">
        <f t="shared" si="1152"/>
        <v>0</v>
      </c>
      <c r="K681" s="39">
        <f t="shared" si="1152"/>
        <v>0</v>
      </c>
      <c r="L681" s="39">
        <f t="shared" si="1152"/>
        <v>0</v>
      </c>
      <c r="M681" s="39">
        <f t="shared" si="1152"/>
        <v>0</v>
      </c>
      <c r="N681" s="39">
        <f t="shared" si="1152"/>
        <v>0</v>
      </c>
      <c r="O681" s="39">
        <f t="shared" si="1152"/>
        <v>0</v>
      </c>
      <c r="P681" s="39">
        <f t="shared" si="1152"/>
        <v>0</v>
      </c>
      <c r="Q681" s="39">
        <f t="shared" si="1152"/>
        <v>0</v>
      </c>
      <c r="R681" s="39">
        <f t="shared" si="1152"/>
        <v>0</v>
      </c>
      <c r="S681" s="39">
        <f t="shared" si="1152"/>
        <v>0</v>
      </c>
      <c r="T681" s="39">
        <f t="shared" si="1152"/>
        <v>0</v>
      </c>
      <c r="U681" s="39">
        <f t="shared" si="1152"/>
        <v>0</v>
      </c>
      <c r="V681" s="39">
        <f t="shared" si="1152"/>
        <v>0</v>
      </c>
      <c r="W681" s="39">
        <f t="shared" si="1152"/>
        <v>0</v>
      </c>
      <c r="X681" s="39">
        <f t="shared" si="1152"/>
        <v>139087.61869500001</v>
      </c>
      <c r="Y681" s="39">
        <f t="shared" si="1152"/>
        <v>6022.0513050000009</v>
      </c>
      <c r="Z681" s="39">
        <f t="shared" si="1152"/>
        <v>0</v>
      </c>
      <c r="AA681" s="39">
        <f t="shared" si="1152"/>
        <v>0</v>
      </c>
      <c r="AB681" s="39">
        <f t="shared" si="1152"/>
        <v>0</v>
      </c>
      <c r="AC681" s="67"/>
      <c r="AD681" s="55"/>
    </row>
    <row r="682" spans="1:30" s="52" customFormat="1">
      <c r="A682" s="105" t="s">
        <v>647</v>
      </c>
      <c r="B682" s="74">
        <v>2603930</v>
      </c>
      <c r="C682" s="163">
        <f>ROUND(B682/12,2)</f>
        <v>216994.17</v>
      </c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>
        <v>0.95850000000000002</v>
      </c>
      <c r="Y682" s="38">
        <v>4.1500000000000002E-2</v>
      </c>
      <c r="Z682" s="40"/>
      <c r="AA682" s="40"/>
      <c r="AB682" s="40"/>
      <c r="AC682" s="67"/>
      <c r="AD682" s="55"/>
    </row>
    <row r="683" spans="1:30" s="52" customFormat="1">
      <c r="A683" s="99"/>
      <c r="B683" s="60"/>
      <c r="C683" s="163"/>
      <c r="D683" s="39">
        <f t="shared" ref="D683:AB683" si="1153">$C682*D682</f>
        <v>0</v>
      </c>
      <c r="E683" s="39">
        <f t="shared" si="1153"/>
        <v>0</v>
      </c>
      <c r="F683" s="39">
        <f t="shared" si="1153"/>
        <v>0</v>
      </c>
      <c r="G683" s="39">
        <f t="shared" si="1153"/>
        <v>0</v>
      </c>
      <c r="H683" s="39">
        <f t="shared" si="1153"/>
        <v>0</v>
      </c>
      <c r="I683" s="39">
        <f t="shared" si="1153"/>
        <v>0</v>
      </c>
      <c r="J683" s="39">
        <f t="shared" si="1153"/>
        <v>0</v>
      </c>
      <c r="K683" s="39">
        <f t="shared" si="1153"/>
        <v>0</v>
      </c>
      <c r="L683" s="39">
        <f t="shared" si="1153"/>
        <v>0</v>
      </c>
      <c r="M683" s="39">
        <f t="shared" si="1153"/>
        <v>0</v>
      </c>
      <c r="N683" s="39">
        <f t="shared" si="1153"/>
        <v>0</v>
      </c>
      <c r="O683" s="39">
        <f t="shared" si="1153"/>
        <v>0</v>
      </c>
      <c r="P683" s="39">
        <f t="shared" si="1153"/>
        <v>0</v>
      </c>
      <c r="Q683" s="39">
        <f t="shared" si="1153"/>
        <v>0</v>
      </c>
      <c r="R683" s="39">
        <f t="shared" si="1153"/>
        <v>0</v>
      </c>
      <c r="S683" s="39">
        <f t="shared" si="1153"/>
        <v>0</v>
      </c>
      <c r="T683" s="39">
        <f t="shared" si="1153"/>
        <v>0</v>
      </c>
      <c r="U683" s="39">
        <f t="shared" si="1153"/>
        <v>0</v>
      </c>
      <c r="V683" s="39">
        <f t="shared" si="1153"/>
        <v>0</v>
      </c>
      <c r="W683" s="39">
        <f t="shared" si="1153"/>
        <v>0</v>
      </c>
      <c r="X683" s="39">
        <f t="shared" si="1153"/>
        <v>207988.91194500003</v>
      </c>
      <c r="Y683" s="39">
        <f t="shared" si="1153"/>
        <v>9005.2580550000002</v>
      </c>
      <c r="Z683" s="39">
        <f t="shared" si="1153"/>
        <v>0</v>
      </c>
      <c r="AA683" s="39">
        <f t="shared" si="1153"/>
        <v>0</v>
      </c>
      <c r="AB683" s="39">
        <f t="shared" si="1153"/>
        <v>0</v>
      </c>
      <c r="AC683" s="67"/>
      <c r="AD683" s="55"/>
    </row>
    <row r="684" spans="1:30" s="52" customFormat="1">
      <c r="A684" s="105" t="s">
        <v>648</v>
      </c>
      <c r="B684" s="74">
        <v>2504791</v>
      </c>
      <c r="C684" s="163">
        <f>ROUND(B684/12,2)</f>
        <v>208732.58</v>
      </c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>
        <v>0.95850000000000002</v>
      </c>
      <c r="Y684" s="38">
        <v>4.1500000000000002E-2</v>
      </c>
      <c r="Z684" s="40"/>
      <c r="AA684" s="40"/>
      <c r="AB684" s="40"/>
      <c r="AC684" s="67"/>
      <c r="AD684" s="55"/>
    </row>
    <row r="685" spans="1:30" s="52" customFormat="1">
      <c r="A685" s="99"/>
      <c r="B685" s="60"/>
      <c r="C685" s="163"/>
      <c r="D685" s="39">
        <f t="shared" ref="D685:AB685" si="1154">$C684*D684</f>
        <v>0</v>
      </c>
      <c r="E685" s="39">
        <f t="shared" si="1154"/>
        <v>0</v>
      </c>
      <c r="F685" s="39">
        <f t="shared" si="1154"/>
        <v>0</v>
      </c>
      <c r="G685" s="39">
        <f t="shared" si="1154"/>
        <v>0</v>
      </c>
      <c r="H685" s="39">
        <f t="shared" si="1154"/>
        <v>0</v>
      </c>
      <c r="I685" s="39">
        <f t="shared" si="1154"/>
        <v>0</v>
      </c>
      <c r="J685" s="39">
        <f t="shared" si="1154"/>
        <v>0</v>
      </c>
      <c r="K685" s="39">
        <f t="shared" si="1154"/>
        <v>0</v>
      </c>
      <c r="L685" s="39">
        <f t="shared" si="1154"/>
        <v>0</v>
      </c>
      <c r="M685" s="39">
        <f t="shared" si="1154"/>
        <v>0</v>
      </c>
      <c r="N685" s="39">
        <f t="shared" si="1154"/>
        <v>0</v>
      </c>
      <c r="O685" s="39">
        <f t="shared" si="1154"/>
        <v>0</v>
      </c>
      <c r="P685" s="39">
        <f t="shared" si="1154"/>
        <v>0</v>
      </c>
      <c r="Q685" s="39">
        <f t="shared" si="1154"/>
        <v>0</v>
      </c>
      <c r="R685" s="39">
        <f t="shared" si="1154"/>
        <v>0</v>
      </c>
      <c r="S685" s="39">
        <f t="shared" si="1154"/>
        <v>0</v>
      </c>
      <c r="T685" s="39">
        <f t="shared" si="1154"/>
        <v>0</v>
      </c>
      <c r="U685" s="39">
        <f t="shared" si="1154"/>
        <v>0</v>
      </c>
      <c r="V685" s="39">
        <f t="shared" si="1154"/>
        <v>0</v>
      </c>
      <c r="W685" s="39">
        <f t="shared" si="1154"/>
        <v>0</v>
      </c>
      <c r="X685" s="39">
        <f t="shared" si="1154"/>
        <v>200070.17793000001</v>
      </c>
      <c r="Y685" s="39">
        <f t="shared" si="1154"/>
        <v>8662.4020700000001</v>
      </c>
      <c r="Z685" s="39">
        <f t="shared" si="1154"/>
        <v>0</v>
      </c>
      <c r="AA685" s="39">
        <f t="shared" si="1154"/>
        <v>0</v>
      </c>
      <c r="AB685" s="39">
        <f t="shared" si="1154"/>
        <v>0</v>
      </c>
      <c r="AC685" s="67"/>
      <c r="AD685" s="55"/>
    </row>
    <row r="686" spans="1:30" s="52" customFormat="1">
      <c r="A686" s="105" t="s">
        <v>649</v>
      </c>
      <c r="B686" s="74">
        <v>2315275</v>
      </c>
      <c r="C686" s="163">
        <f>ROUND(B686/12,2)</f>
        <v>192939.58</v>
      </c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>
        <v>0.95850000000000002</v>
      </c>
      <c r="Y686" s="38">
        <v>4.1500000000000002E-2</v>
      </c>
      <c r="Z686" s="40"/>
      <c r="AA686" s="40"/>
      <c r="AB686" s="40"/>
      <c r="AC686" s="67"/>
      <c r="AD686" s="55"/>
    </row>
    <row r="687" spans="1:30" s="52" customFormat="1">
      <c r="A687" s="99"/>
      <c r="B687" s="60"/>
      <c r="C687" s="163"/>
      <c r="D687" s="39">
        <f t="shared" ref="D687:AB687" si="1155">$C686*D686</f>
        <v>0</v>
      </c>
      <c r="E687" s="39">
        <f t="shared" si="1155"/>
        <v>0</v>
      </c>
      <c r="F687" s="39">
        <f t="shared" si="1155"/>
        <v>0</v>
      </c>
      <c r="G687" s="39">
        <f t="shared" si="1155"/>
        <v>0</v>
      </c>
      <c r="H687" s="39">
        <f t="shared" si="1155"/>
        <v>0</v>
      </c>
      <c r="I687" s="39">
        <f t="shared" si="1155"/>
        <v>0</v>
      </c>
      <c r="J687" s="39">
        <f t="shared" si="1155"/>
        <v>0</v>
      </c>
      <c r="K687" s="39">
        <f t="shared" si="1155"/>
        <v>0</v>
      </c>
      <c r="L687" s="39">
        <f t="shared" si="1155"/>
        <v>0</v>
      </c>
      <c r="M687" s="39">
        <f t="shared" si="1155"/>
        <v>0</v>
      </c>
      <c r="N687" s="39">
        <f t="shared" si="1155"/>
        <v>0</v>
      </c>
      <c r="O687" s="39">
        <f t="shared" si="1155"/>
        <v>0</v>
      </c>
      <c r="P687" s="39">
        <f t="shared" si="1155"/>
        <v>0</v>
      </c>
      <c r="Q687" s="39">
        <f t="shared" si="1155"/>
        <v>0</v>
      </c>
      <c r="R687" s="39">
        <f t="shared" si="1155"/>
        <v>0</v>
      </c>
      <c r="S687" s="39">
        <f t="shared" si="1155"/>
        <v>0</v>
      </c>
      <c r="T687" s="39">
        <f t="shared" si="1155"/>
        <v>0</v>
      </c>
      <c r="U687" s="39">
        <f t="shared" si="1155"/>
        <v>0</v>
      </c>
      <c r="V687" s="39">
        <f t="shared" si="1155"/>
        <v>0</v>
      </c>
      <c r="W687" s="39">
        <f t="shared" si="1155"/>
        <v>0</v>
      </c>
      <c r="X687" s="39">
        <f t="shared" si="1155"/>
        <v>184932.58742999999</v>
      </c>
      <c r="Y687" s="39">
        <f t="shared" si="1155"/>
        <v>8006.9925699999994</v>
      </c>
      <c r="Z687" s="39">
        <f t="shared" si="1155"/>
        <v>0</v>
      </c>
      <c r="AA687" s="39">
        <f t="shared" si="1155"/>
        <v>0</v>
      </c>
      <c r="AB687" s="39">
        <f t="shared" si="1155"/>
        <v>0</v>
      </c>
      <c r="AC687" s="67"/>
      <c r="AD687" s="55"/>
    </row>
    <row r="688" spans="1:30" s="52" customFormat="1">
      <c r="A688" s="105" t="s">
        <v>650</v>
      </c>
      <c r="B688" s="74">
        <v>2349570</v>
      </c>
      <c r="C688" s="163">
        <f>ROUND(B688/12,2)</f>
        <v>195797.5</v>
      </c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>
        <v>0.95850000000000002</v>
      </c>
      <c r="Y688" s="38">
        <v>4.1500000000000002E-2</v>
      </c>
      <c r="Z688" s="40"/>
      <c r="AA688" s="40"/>
      <c r="AB688" s="40"/>
      <c r="AC688" s="67"/>
      <c r="AD688" s="55"/>
    </row>
    <row r="689" spans="1:30" s="52" customFormat="1">
      <c r="A689" s="99"/>
      <c r="B689" s="60"/>
      <c r="C689" s="163"/>
      <c r="D689" s="39">
        <f t="shared" ref="D689:AB689" si="1156">$C688*D688</f>
        <v>0</v>
      </c>
      <c r="E689" s="39">
        <f t="shared" si="1156"/>
        <v>0</v>
      </c>
      <c r="F689" s="39">
        <f t="shared" si="1156"/>
        <v>0</v>
      </c>
      <c r="G689" s="39">
        <f t="shared" si="1156"/>
        <v>0</v>
      </c>
      <c r="H689" s="39">
        <f t="shared" si="1156"/>
        <v>0</v>
      </c>
      <c r="I689" s="39">
        <f t="shared" si="1156"/>
        <v>0</v>
      </c>
      <c r="J689" s="39">
        <f t="shared" si="1156"/>
        <v>0</v>
      </c>
      <c r="K689" s="39">
        <f t="shared" si="1156"/>
        <v>0</v>
      </c>
      <c r="L689" s="39">
        <f t="shared" si="1156"/>
        <v>0</v>
      </c>
      <c r="M689" s="39">
        <f t="shared" si="1156"/>
        <v>0</v>
      </c>
      <c r="N689" s="39">
        <f t="shared" si="1156"/>
        <v>0</v>
      </c>
      <c r="O689" s="39">
        <f t="shared" si="1156"/>
        <v>0</v>
      </c>
      <c r="P689" s="39">
        <f t="shared" si="1156"/>
        <v>0</v>
      </c>
      <c r="Q689" s="39">
        <f t="shared" si="1156"/>
        <v>0</v>
      </c>
      <c r="R689" s="39">
        <f t="shared" si="1156"/>
        <v>0</v>
      </c>
      <c r="S689" s="39">
        <f t="shared" si="1156"/>
        <v>0</v>
      </c>
      <c r="T689" s="39">
        <f t="shared" si="1156"/>
        <v>0</v>
      </c>
      <c r="U689" s="39">
        <f t="shared" si="1156"/>
        <v>0</v>
      </c>
      <c r="V689" s="39">
        <f t="shared" si="1156"/>
        <v>0</v>
      </c>
      <c r="W689" s="39">
        <f t="shared" si="1156"/>
        <v>0</v>
      </c>
      <c r="X689" s="39">
        <f t="shared" si="1156"/>
        <v>187671.90375</v>
      </c>
      <c r="Y689" s="39">
        <f t="shared" si="1156"/>
        <v>8125.5962500000005</v>
      </c>
      <c r="Z689" s="39">
        <f t="shared" si="1156"/>
        <v>0</v>
      </c>
      <c r="AA689" s="39">
        <f t="shared" si="1156"/>
        <v>0</v>
      </c>
      <c r="AB689" s="39">
        <f t="shared" si="1156"/>
        <v>0</v>
      </c>
      <c r="AC689" s="67"/>
      <c r="AD689" s="55"/>
    </row>
    <row r="690" spans="1:30" s="52" customFormat="1">
      <c r="A690" s="105" t="s">
        <v>651</v>
      </c>
      <c r="B690" s="74">
        <v>15434156</v>
      </c>
      <c r="C690" s="163">
        <f>ROUND(B690/12,2)</f>
        <v>1286179.67</v>
      </c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>
        <v>0.95850000000000002</v>
      </c>
      <c r="Y690" s="38">
        <v>4.1500000000000002E-2</v>
      </c>
      <c r="Z690" s="40"/>
      <c r="AA690" s="40"/>
      <c r="AB690" s="40"/>
      <c r="AC690" s="67"/>
      <c r="AD690" s="55"/>
    </row>
    <row r="691" spans="1:30" s="52" customFormat="1">
      <c r="A691" s="99"/>
      <c r="B691" s="60"/>
      <c r="C691" s="163"/>
      <c r="D691" s="39">
        <f t="shared" ref="D691:AB691" si="1157">$C690*D690</f>
        <v>0</v>
      </c>
      <c r="E691" s="39">
        <f t="shared" si="1157"/>
        <v>0</v>
      </c>
      <c r="F691" s="39">
        <f t="shared" si="1157"/>
        <v>0</v>
      </c>
      <c r="G691" s="39">
        <f t="shared" si="1157"/>
        <v>0</v>
      </c>
      <c r="H691" s="39">
        <f t="shared" si="1157"/>
        <v>0</v>
      </c>
      <c r="I691" s="39">
        <f t="shared" si="1157"/>
        <v>0</v>
      </c>
      <c r="J691" s="39">
        <f t="shared" si="1157"/>
        <v>0</v>
      </c>
      <c r="K691" s="39">
        <f t="shared" si="1157"/>
        <v>0</v>
      </c>
      <c r="L691" s="39">
        <f t="shared" si="1157"/>
        <v>0</v>
      </c>
      <c r="M691" s="39">
        <f t="shared" si="1157"/>
        <v>0</v>
      </c>
      <c r="N691" s="39">
        <f t="shared" si="1157"/>
        <v>0</v>
      </c>
      <c r="O691" s="39">
        <f t="shared" si="1157"/>
        <v>0</v>
      </c>
      <c r="P691" s="39">
        <f t="shared" si="1157"/>
        <v>0</v>
      </c>
      <c r="Q691" s="39">
        <f t="shared" si="1157"/>
        <v>0</v>
      </c>
      <c r="R691" s="39">
        <f t="shared" si="1157"/>
        <v>0</v>
      </c>
      <c r="S691" s="39">
        <f t="shared" si="1157"/>
        <v>0</v>
      </c>
      <c r="T691" s="39">
        <f t="shared" si="1157"/>
        <v>0</v>
      </c>
      <c r="U691" s="39">
        <f t="shared" si="1157"/>
        <v>0</v>
      </c>
      <c r="V691" s="39">
        <f t="shared" si="1157"/>
        <v>0</v>
      </c>
      <c r="W691" s="39">
        <f t="shared" si="1157"/>
        <v>0</v>
      </c>
      <c r="X691" s="39">
        <f t="shared" si="1157"/>
        <v>1232803.2136949999</v>
      </c>
      <c r="Y691" s="39">
        <f t="shared" si="1157"/>
        <v>53376.456305</v>
      </c>
      <c r="Z691" s="39">
        <f t="shared" si="1157"/>
        <v>0</v>
      </c>
      <c r="AA691" s="39">
        <f t="shared" si="1157"/>
        <v>0</v>
      </c>
      <c r="AB691" s="39">
        <f t="shared" si="1157"/>
        <v>0</v>
      </c>
      <c r="AC691" s="67"/>
      <c r="AD691" s="55"/>
    </row>
    <row r="692" spans="1:30" s="52" customFormat="1">
      <c r="A692" s="105" t="s">
        <v>652</v>
      </c>
      <c r="B692" s="74">
        <v>4690703</v>
      </c>
      <c r="C692" s="163">
        <f>ROUND(B692/12,2)</f>
        <v>390891.92</v>
      </c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>
        <v>0.95850000000000002</v>
      </c>
      <c r="Y692" s="38">
        <v>4.1500000000000002E-2</v>
      </c>
      <c r="Z692" s="40"/>
      <c r="AA692" s="40"/>
      <c r="AB692" s="40"/>
      <c r="AC692" s="67"/>
      <c r="AD692" s="55"/>
    </row>
    <row r="693" spans="1:30" s="52" customFormat="1">
      <c r="A693" s="99"/>
      <c r="B693" s="60"/>
      <c r="C693" s="163"/>
      <c r="D693" s="39">
        <f t="shared" ref="D693:AB693" si="1158">$C692*D692</f>
        <v>0</v>
      </c>
      <c r="E693" s="39">
        <f t="shared" si="1158"/>
        <v>0</v>
      </c>
      <c r="F693" s="39">
        <f t="shared" si="1158"/>
        <v>0</v>
      </c>
      <c r="G693" s="39">
        <f t="shared" si="1158"/>
        <v>0</v>
      </c>
      <c r="H693" s="39">
        <f t="shared" si="1158"/>
        <v>0</v>
      </c>
      <c r="I693" s="39">
        <f t="shared" si="1158"/>
        <v>0</v>
      </c>
      <c r="J693" s="39">
        <f t="shared" si="1158"/>
        <v>0</v>
      </c>
      <c r="K693" s="39">
        <f t="shared" si="1158"/>
        <v>0</v>
      </c>
      <c r="L693" s="39">
        <f t="shared" si="1158"/>
        <v>0</v>
      </c>
      <c r="M693" s="39">
        <f t="shared" si="1158"/>
        <v>0</v>
      </c>
      <c r="N693" s="39">
        <f t="shared" si="1158"/>
        <v>0</v>
      </c>
      <c r="O693" s="39">
        <f t="shared" si="1158"/>
        <v>0</v>
      </c>
      <c r="P693" s="39">
        <f t="shared" si="1158"/>
        <v>0</v>
      </c>
      <c r="Q693" s="39">
        <f t="shared" si="1158"/>
        <v>0</v>
      </c>
      <c r="R693" s="39">
        <f t="shared" si="1158"/>
        <v>0</v>
      </c>
      <c r="S693" s="39">
        <f t="shared" si="1158"/>
        <v>0</v>
      </c>
      <c r="T693" s="39">
        <f t="shared" si="1158"/>
        <v>0</v>
      </c>
      <c r="U693" s="39">
        <f t="shared" si="1158"/>
        <v>0</v>
      </c>
      <c r="V693" s="39">
        <f t="shared" si="1158"/>
        <v>0</v>
      </c>
      <c r="W693" s="39">
        <f t="shared" si="1158"/>
        <v>0</v>
      </c>
      <c r="X693" s="39">
        <f t="shared" si="1158"/>
        <v>374669.90532000002</v>
      </c>
      <c r="Y693" s="39">
        <f t="shared" si="1158"/>
        <v>16222.01468</v>
      </c>
      <c r="Z693" s="39">
        <f t="shared" si="1158"/>
        <v>0</v>
      </c>
      <c r="AA693" s="39">
        <f t="shared" si="1158"/>
        <v>0</v>
      </c>
      <c r="AB693" s="39">
        <f t="shared" si="1158"/>
        <v>0</v>
      </c>
      <c r="AC693" s="67"/>
      <c r="AD693" s="55"/>
    </row>
    <row r="694" spans="1:30" s="52" customFormat="1">
      <c r="A694" s="105" t="s">
        <v>653</v>
      </c>
      <c r="B694" s="74">
        <v>3154043</v>
      </c>
      <c r="C694" s="163">
        <f>ROUND(B694/12,2)</f>
        <v>262836.92</v>
      </c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>
        <v>0.95850000000000002</v>
      </c>
      <c r="Y694" s="38">
        <v>4.1500000000000002E-2</v>
      </c>
      <c r="Z694" s="40"/>
      <c r="AA694" s="40"/>
      <c r="AB694" s="40"/>
      <c r="AC694" s="67"/>
      <c r="AD694" s="55"/>
    </row>
    <row r="695" spans="1:30" s="52" customFormat="1">
      <c r="A695" s="99"/>
      <c r="B695" s="60"/>
      <c r="C695" s="163"/>
      <c r="D695" s="39">
        <f t="shared" ref="D695:AB695" si="1159">$C694*D694</f>
        <v>0</v>
      </c>
      <c r="E695" s="39">
        <f t="shared" si="1159"/>
        <v>0</v>
      </c>
      <c r="F695" s="39">
        <f t="shared" si="1159"/>
        <v>0</v>
      </c>
      <c r="G695" s="39">
        <f t="shared" si="1159"/>
        <v>0</v>
      </c>
      <c r="H695" s="39">
        <f t="shared" si="1159"/>
        <v>0</v>
      </c>
      <c r="I695" s="39">
        <f t="shared" si="1159"/>
        <v>0</v>
      </c>
      <c r="J695" s="39">
        <f t="shared" si="1159"/>
        <v>0</v>
      </c>
      <c r="K695" s="39">
        <f t="shared" si="1159"/>
        <v>0</v>
      </c>
      <c r="L695" s="39">
        <f t="shared" si="1159"/>
        <v>0</v>
      </c>
      <c r="M695" s="39">
        <f t="shared" si="1159"/>
        <v>0</v>
      </c>
      <c r="N695" s="39">
        <f t="shared" si="1159"/>
        <v>0</v>
      </c>
      <c r="O695" s="39">
        <f t="shared" si="1159"/>
        <v>0</v>
      </c>
      <c r="P695" s="39">
        <f t="shared" si="1159"/>
        <v>0</v>
      </c>
      <c r="Q695" s="39">
        <f t="shared" si="1159"/>
        <v>0</v>
      </c>
      <c r="R695" s="39">
        <f t="shared" si="1159"/>
        <v>0</v>
      </c>
      <c r="S695" s="39">
        <f t="shared" si="1159"/>
        <v>0</v>
      </c>
      <c r="T695" s="39">
        <f t="shared" si="1159"/>
        <v>0</v>
      </c>
      <c r="U695" s="39">
        <f t="shared" si="1159"/>
        <v>0</v>
      </c>
      <c r="V695" s="39">
        <f t="shared" si="1159"/>
        <v>0</v>
      </c>
      <c r="W695" s="39">
        <f t="shared" si="1159"/>
        <v>0</v>
      </c>
      <c r="X695" s="39">
        <f t="shared" si="1159"/>
        <v>251929.18781999999</v>
      </c>
      <c r="Y695" s="39">
        <f t="shared" si="1159"/>
        <v>10907.732179999999</v>
      </c>
      <c r="Z695" s="39">
        <f t="shared" si="1159"/>
        <v>0</v>
      </c>
      <c r="AA695" s="39">
        <f t="shared" si="1159"/>
        <v>0</v>
      </c>
      <c r="AB695" s="39">
        <f t="shared" si="1159"/>
        <v>0</v>
      </c>
      <c r="AC695" s="67"/>
      <c r="AD695" s="55"/>
    </row>
    <row r="696" spans="1:30" s="52" customFormat="1">
      <c r="A696" s="105" t="s">
        <v>654</v>
      </c>
      <c r="B696" s="74">
        <v>2119595</v>
      </c>
      <c r="C696" s="163">
        <f>ROUND(B696/12,2)</f>
        <v>176632.92</v>
      </c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>
        <v>0.95850000000000002</v>
      </c>
      <c r="Y696" s="38">
        <v>4.1500000000000002E-2</v>
      </c>
      <c r="Z696" s="40"/>
      <c r="AA696" s="40"/>
      <c r="AB696" s="40"/>
      <c r="AC696" s="67"/>
      <c r="AD696" s="55"/>
    </row>
    <row r="697" spans="1:30" s="52" customFormat="1">
      <c r="A697" s="99"/>
      <c r="B697" s="60"/>
      <c r="C697" s="163"/>
      <c r="D697" s="39">
        <f t="shared" ref="D697:AB697" si="1160">$C696*D696</f>
        <v>0</v>
      </c>
      <c r="E697" s="39">
        <f t="shared" si="1160"/>
        <v>0</v>
      </c>
      <c r="F697" s="39">
        <f t="shared" si="1160"/>
        <v>0</v>
      </c>
      <c r="G697" s="39">
        <f t="shared" si="1160"/>
        <v>0</v>
      </c>
      <c r="H697" s="39">
        <f t="shared" si="1160"/>
        <v>0</v>
      </c>
      <c r="I697" s="39">
        <f t="shared" si="1160"/>
        <v>0</v>
      </c>
      <c r="J697" s="39">
        <f t="shared" si="1160"/>
        <v>0</v>
      </c>
      <c r="K697" s="39">
        <f t="shared" si="1160"/>
        <v>0</v>
      </c>
      <c r="L697" s="39">
        <f t="shared" si="1160"/>
        <v>0</v>
      </c>
      <c r="M697" s="39">
        <f t="shared" si="1160"/>
        <v>0</v>
      </c>
      <c r="N697" s="39">
        <f t="shared" si="1160"/>
        <v>0</v>
      </c>
      <c r="O697" s="39">
        <f t="shared" si="1160"/>
        <v>0</v>
      </c>
      <c r="P697" s="39">
        <f t="shared" si="1160"/>
        <v>0</v>
      </c>
      <c r="Q697" s="39">
        <f t="shared" si="1160"/>
        <v>0</v>
      </c>
      <c r="R697" s="39">
        <f t="shared" si="1160"/>
        <v>0</v>
      </c>
      <c r="S697" s="39">
        <f t="shared" si="1160"/>
        <v>0</v>
      </c>
      <c r="T697" s="39">
        <f t="shared" si="1160"/>
        <v>0</v>
      </c>
      <c r="U697" s="39">
        <f t="shared" si="1160"/>
        <v>0</v>
      </c>
      <c r="V697" s="39">
        <f t="shared" si="1160"/>
        <v>0</v>
      </c>
      <c r="W697" s="39">
        <f t="shared" si="1160"/>
        <v>0</v>
      </c>
      <c r="X697" s="39">
        <f t="shared" si="1160"/>
        <v>169302.65382000001</v>
      </c>
      <c r="Y697" s="39">
        <f t="shared" si="1160"/>
        <v>7330.2661800000005</v>
      </c>
      <c r="Z697" s="39">
        <f t="shared" si="1160"/>
        <v>0</v>
      </c>
      <c r="AA697" s="39">
        <f t="shared" si="1160"/>
        <v>0</v>
      </c>
      <c r="AB697" s="39">
        <f t="shared" si="1160"/>
        <v>0</v>
      </c>
      <c r="AC697" s="67"/>
      <c r="AD697" s="55"/>
    </row>
    <row r="698" spans="1:30" s="52" customFormat="1">
      <c r="A698" s="105" t="s">
        <v>655</v>
      </c>
      <c r="B698" s="74">
        <v>2132893</v>
      </c>
      <c r="C698" s="163">
        <f>ROUND(B698/12,2)</f>
        <v>177741.08</v>
      </c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>
        <v>0.95850000000000002</v>
      </c>
      <c r="Y698" s="38">
        <v>4.1500000000000002E-2</v>
      </c>
      <c r="Z698" s="40"/>
      <c r="AA698" s="40"/>
      <c r="AB698" s="40"/>
      <c r="AC698" s="67"/>
      <c r="AD698" s="55"/>
    </row>
    <row r="699" spans="1:30" s="52" customFormat="1">
      <c r="A699" s="99"/>
      <c r="B699" s="60"/>
      <c r="C699" s="163"/>
      <c r="D699" s="39">
        <f t="shared" ref="D699:AB699" si="1161">$C698*D698</f>
        <v>0</v>
      </c>
      <c r="E699" s="39">
        <f t="shared" si="1161"/>
        <v>0</v>
      </c>
      <c r="F699" s="39">
        <f t="shared" si="1161"/>
        <v>0</v>
      </c>
      <c r="G699" s="39">
        <f t="shared" si="1161"/>
        <v>0</v>
      </c>
      <c r="H699" s="39">
        <f t="shared" si="1161"/>
        <v>0</v>
      </c>
      <c r="I699" s="39">
        <f t="shared" si="1161"/>
        <v>0</v>
      </c>
      <c r="J699" s="39">
        <f t="shared" si="1161"/>
        <v>0</v>
      </c>
      <c r="K699" s="39">
        <f t="shared" si="1161"/>
        <v>0</v>
      </c>
      <c r="L699" s="39">
        <f t="shared" si="1161"/>
        <v>0</v>
      </c>
      <c r="M699" s="39">
        <f t="shared" si="1161"/>
        <v>0</v>
      </c>
      <c r="N699" s="39">
        <f t="shared" si="1161"/>
        <v>0</v>
      </c>
      <c r="O699" s="39">
        <f t="shared" si="1161"/>
        <v>0</v>
      </c>
      <c r="P699" s="39">
        <f t="shared" si="1161"/>
        <v>0</v>
      </c>
      <c r="Q699" s="39">
        <f t="shared" si="1161"/>
        <v>0</v>
      </c>
      <c r="R699" s="39">
        <f t="shared" si="1161"/>
        <v>0</v>
      </c>
      <c r="S699" s="39">
        <f t="shared" si="1161"/>
        <v>0</v>
      </c>
      <c r="T699" s="39">
        <f t="shared" si="1161"/>
        <v>0</v>
      </c>
      <c r="U699" s="39">
        <f t="shared" si="1161"/>
        <v>0</v>
      </c>
      <c r="V699" s="39">
        <f t="shared" si="1161"/>
        <v>0</v>
      </c>
      <c r="W699" s="39">
        <f t="shared" si="1161"/>
        <v>0</v>
      </c>
      <c r="X699" s="39">
        <f t="shared" si="1161"/>
        <v>170364.82517999999</v>
      </c>
      <c r="Y699" s="39">
        <f t="shared" si="1161"/>
        <v>7376.2548200000001</v>
      </c>
      <c r="Z699" s="39">
        <f t="shared" si="1161"/>
        <v>0</v>
      </c>
      <c r="AA699" s="39">
        <f t="shared" si="1161"/>
        <v>0</v>
      </c>
      <c r="AB699" s="39">
        <f t="shared" si="1161"/>
        <v>0</v>
      </c>
      <c r="AC699" s="67"/>
      <c r="AD699" s="55"/>
    </row>
    <row r="700" spans="1:30" s="52" customFormat="1">
      <c r="A700" s="105" t="s">
        <v>656</v>
      </c>
      <c r="B700" s="74">
        <v>2146594</v>
      </c>
      <c r="C700" s="163">
        <f>ROUND(B700/12,2)</f>
        <v>178882.83</v>
      </c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>
        <v>0.95850000000000002</v>
      </c>
      <c r="Y700" s="38">
        <v>4.1500000000000002E-2</v>
      </c>
      <c r="Z700" s="40"/>
      <c r="AA700" s="40"/>
      <c r="AB700" s="40"/>
      <c r="AC700" s="67"/>
      <c r="AD700" s="55"/>
    </row>
    <row r="701" spans="1:30" s="52" customFormat="1">
      <c r="A701" s="99"/>
      <c r="B701" s="60"/>
      <c r="C701" s="163"/>
      <c r="D701" s="39">
        <f t="shared" ref="D701:AB701" si="1162">$C700*D700</f>
        <v>0</v>
      </c>
      <c r="E701" s="39">
        <f t="shared" si="1162"/>
        <v>0</v>
      </c>
      <c r="F701" s="39">
        <f t="shared" si="1162"/>
        <v>0</v>
      </c>
      <c r="G701" s="39">
        <f t="shared" si="1162"/>
        <v>0</v>
      </c>
      <c r="H701" s="39">
        <f t="shared" si="1162"/>
        <v>0</v>
      </c>
      <c r="I701" s="39">
        <f t="shared" si="1162"/>
        <v>0</v>
      </c>
      <c r="J701" s="39">
        <f t="shared" si="1162"/>
        <v>0</v>
      </c>
      <c r="K701" s="39">
        <f t="shared" si="1162"/>
        <v>0</v>
      </c>
      <c r="L701" s="39">
        <f t="shared" si="1162"/>
        <v>0</v>
      </c>
      <c r="M701" s="39">
        <f t="shared" si="1162"/>
        <v>0</v>
      </c>
      <c r="N701" s="39">
        <f t="shared" si="1162"/>
        <v>0</v>
      </c>
      <c r="O701" s="39">
        <f t="shared" si="1162"/>
        <v>0</v>
      </c>
      <c r="P701" s="39">
        <f t="shared" si="1162"/>
        <v>0</v>
      </c>
      <c r="Q701" s="39">
        <f t="shared" si="1162"/>
        <v>0</v>
      </c>
      <c r="R701" s="39">
        <f t="shared" si="1162"/>
        <v>0</v>
      </c>
      <c r="S701" s="39">
        <f t="shared" si="1162"/>
        <v>0</v>
      </c>
      <c r="T701" s="39">
        <f t="shared" si="1162"/>
        <v>0</v>
      </c>
      <c r="U701" s="39">
        <f t="shared" si="1162"/>
        <v>0</v>
      </c>
      <c r="V701" s="39">
        <f t="shared" si="1162"/>
        <v>0</v>
      </c>
      <c r="W701" s="39">
        <f t="shared" si="1162"/>
        <v>0</v>
      </c>
      <c r="X701" s="39">
        <f t="shared" si="1162"/>
        <v>171459.19255499999</v>
      </c>
      <c r="Y701" s="39">
        <f t="shared" si="1162"/>
        <v>7423.6374450000003</v>
      </c>
      <c r="Z701" s="39">
        <f t="shared" si="1162"/>
        <v>0</v>
      </c>
      <c r="AA701" s="39">
        <f t="shared" si="1162"/>
        <v>0</v>
      </c>
      <c r="AB701" s="39">
        <f t="shared" si="1162"/>
        <v>0</v>
      </c>
      <c r="AC701" s="67"/>
      <c r="AD701" s="55"/>
    </row>
    <row r="702" spans="1:30" s="52" customFormat="1">
      <c r="A702" s="105" t="s">
        <v>657</v>
      </c>
      <c r="B702" s="74">
        <v>32417733</v>
      </c>
      <c r="C702" s="163">
        <f>ROUND(B702/12,2)</f>
        <v>2701477.75</v>
      </c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>
        <v>0.95850000000000002</v>
      </c>
      <c r="Y702" s="38">
        <v>4.1500000000000002E-2</v>
      </c>
      <c r="Z702" s="40"/>
      <c r="AA702" s="40"/>
      <c r="AB702" s="40"/>
      <c r="AC702" s="67"/>
      <c r="AD702" s="55"/>
    </row>
    <row r="703" spans="1:30" s="52" customFormat="1">
      <c r="A703" s="99"/>
      <c r="B703" s="60"/>
      <c r="C703" s="163"/>
      <c r="D703" s="39">
        <f t="shared" ref="D703:AB703" si="1163">$C702*D702</f>
        <v>0</v>
      </c>
      <c r="E703" s="39">
        <f t="shared" si="1163"/>
        <v>0</v>
      </c>
      <c r="F703" s="39">
        <f t="shared" si="1163"/>
        <v>0</v>
      </c>
      <c r="G703" s="39">
        <f t="shared" si="1163"/>
        <v>0</v>
      </c>
      <c r="H703" s="39">
        <f t="shared" si="1163"/>
        <v>0</v>
      </c>
      <c r="I703" s="39">
        <f t="shared" si="1163"/>
        <v>0</v>
      </c>
      <c r="J703" s="39">
        <f t="shared" si="1163"/>
        <v>0</v>
      </c>
      <c r="K703" s="39">
        <f t="shared" si="1163"/>
        <v>0</v>
      </c>
      <c r="L703" s="39">
        <f t="shared" si="1163"/>
        <v>0</v>
      </c>
      <c r="M703" s="39">
        <f t="shared" si="1163"/>
        <v>0</v>
      </c>
      <c r="N703" s="39">
        <f t="shared" si="1163"/>
        <v>0</v>
      </c>
      <c r="O703" s="39">
        <f t="shared" si="1163"/>
        <v>0</v>
      </c>
      <c r="P703" s="39">
        <f t="shared" si="1163"/>
        <v>0</v>
      </c>
      <c r="Q703" s="39">
        <f t="shared" si="1163"/>
        <v>0</v>
      </c>
      <c r="R703" s="39">
        <f t="shared" si="1163"/>
        <v>0</v>
      </c>
      <c r="S703" s="39">
        <f t="shared" si="1163"/>
        <v>0</v>
      </c>
      <c r="T703" s="39">
        <f t="shared" si="1163"/>
        <v>0</v>
      </c>
      <c r="U703" s="39">
        <f t="shared" si="1163"/>
        <v>0</v>
      </c>
      <c r="V703" s="39">
        <f t="shared" si="1163"/>
        <v>0</v>
      </c>
      <c r="W703" s="39">
        <f t="shared" si="1163"/>
        <v>0</v>
      </c>
      <c r="X703" s="39">
        <f t="shared" si="1163"/>
        <v>2589366.4233750002</v>
      </c>
      <c r="Y703" s="39">
        <f t="shared" si="1163"/>
        <v>112111.326625</v>
      </c>
      <c r="Z703" s="39">
        <f t="shared" si="1163"/>
        <v>0</v>
      </c>
      <c r="AA703" s="39">
        <f t="shared" si="1163"/>
        <v>0</v>
      </c>
      <c r="AB703" s="39">
        <f t="shared" si="1163"/>
        <v>0</v>
      </c>
      <c r="AC703" s="67"/>
      <c r="AD703" s="55"/>
    </row>
    <row r="704" spans="1:30" s="52" customFormat="1">
      <c r="A704" s="105" t="s">
        <v>658</v>
      </c>
      <c r="B704" s="74">
        <v>346168</v>
      </c>
      <c r="C704" s="163">
        <f>ROUND(B704/12,2)</f>
        <v>28847.33</v>
      </c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>
        <v>0.95850000000000002</v>
      </c>
      <c r="Y704" s="38">
        <v>4.1500000000000002E-2</v>
      </c>
      <c r="Z704" s="40"/>
      <c r="AA704" s="40"/>
      <c r="AB704" s="40"/>
      <c r="AC704" s="67"/>
      <c r="AD704" s="55"/>
    </row>
    <row r="705" spans="1:30" s="52" customFormat="1">
      <c r="A705" s="99"/>
      <c r="B705" s="60"/>
      <c r="C705" s="163"/>
      <c r="D705" s="39">
        <f t="shared" ref="D705:AB705" si="1164">$C704*D704</f>
        <v>0</v>
      </c>
      <c r="E705" s="39">
        <f t="shared" si="1164"/>
        <v>0</v>
      </c>
      <c r="F705" s="39">
        <f t="shared" si="1164"/>
        <v>0</v>
      </c>
      <c r="G705" s="39">
        <f t="shared" si="1164"/>
        <v>0</v>
      </c>
      <c r="H705" s="39">
        <f t="shared" si="1164"/>
        <v>0</v>
      </c>
      <c r="I705" s="39">
        <f t="shared" si="1164"/>
        <v>0</v>
      </c>
      <c r="J705" s="39">
        <f t="shared" si="1164"/>
        <v>0</v>
      </c>
      <c r="K705" s="39">
        <f t="shared" si="1164"/>
        <v>0</v>
      </c>
      <c r="L705" s="39">
        <f t="shared" si="1164"/>
        <v>0</v>
      </c>
      <c r="M705" s="39">
        <f t="shared" si="1164"/>
        <v>0</v>
      </c>
      <c r="N705" s="39">
        <f t="shared" si="1164"/>
        <v>0</v>
      </c>
      <c r="O705" s="39">
        <f t="shared" si="1164"/>
        <v>0</v>
      </c>
      <c r="P705" s="39">
        <f t="shared" si="1164"/>
        <v>0</v>
      </c>
      <c r="Q705" s="39">
        <f t="shared" si="1164"/>
        <v>0</v>
      </c>
      <c r="R705" s="39">
        <f t="shared" si="1164"/>
        <v>0</v>
      </c>
      <c r="S705" s="39">
        <f t="shared" si="1164"/>
        <v>0</v>
      </c>
      <c r="T705" s="39">
        <f t="shared" si="1164"/>
        <v>0</v>
      </c>
      <c r="U705" s="39">
        <f t="shared" si="1164"/>
        <v>0</v>
      </c>
      <c r="V705" s="39">
        <f t="shared" si="1164"/>
        <v>0</v>
      </c>
      <c r="W705" s="39">
        <f t="shared" si="1164"/>
        <v>0</v>
      </c>
      <c r="X705" s="39">
        <f t="shared" si="1164"/>
        <v>27650.165805000001</v>
      </c>
      <c r="Y705" s="39">
        <f t="shared" si="1164"/>
        <v>1197.1641950000001</v>
      </c>
      <c r="Z705" s="39">
        <f t="shared" si="1164"/>
        <v>0</v>
      </c>
      <c r="AA705" s="39">
        <f t="shared" si="1164"/>
        <v>0</v>
      </c>
      <c r="AB705" s="39">
        <f t="shared" si="1164"/>
        <v>0</v>
      </c>
      <c r="AC705" s="67"/>
      <c r="AD705" s="55"/>
    </row>
    <row r="706" spans="1:30" s="52" customFormat="1">
      <c r="A706" s="105" t="s">
        <v>659</v>
      </c>
      <c r="B706" s="74">
        <v>294371</v>
      </c>
      <c r="C706" s="163">
        <f>ROUND(B706/12,2)</f>
        <v>24530.92</v>
      </c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>
        <v>0.95850000000000002</v>
      </c>
      <c r="Y706" s="38">
        <v>4.1500000000000002E-2</v>
      </c>
      <c r="Z706" s="40"/>
      <c r="AA706" s="40"/>
      <c r="AB706" s="40"/>
      <c r="AC706" s="67"/>
      <c r="AD706" s="55"/>
    </row>
    <row r="707" spans="1:30" s="52" customFormat="1">
      <c r="A707" s="99"/>
      <c r="B707" s="60"/>
      <c r="C707" s="163"/>
      <c r="D707" s="39">
        <f t="shared" ref="D707:AB707" si="1165">$C706*D706</f>
        <v>0</v>
      </c>
      <c r="E707" s="39">
        <f t="shared" si="1165"/>
        <v>0</v>
      </c>
      <c r="F707" s="39">
        <f t="shared" si="1165"/>
        <v>0</v>
      </c>
      <c r="G707" s="39">
        <f t="shared" si="1165"/>
        <v>0</v>
      </c>
      <c r="H707" s="39">
        <f t="shared" si="1165"/>
        <v>0</v>
      </c>
      <c r="I707" s="39">
        <f t="shared" si="1165"/>
        <v>0</v>
      </c>
      <c r="J707" s="39">
        <f t="shared" si="1165"/>
        <v>0</v>
      </c>
      <c r="K707" s="39">
        <f t="shared" si="1165"/>
        <v>0</v>
      </c>
      <c r="L707" s="39">
        <f t="shared" si="1165"/>
        <v>0</v>
      </c>
      <c r="M707" s="39">
        <f t="shared" si="1165"/>
        <v>0</v>
      </c>
      <c r="N707" s="39">
        <f t="shared" si="1165"/>
        <v>0</v>
      </c>
      <c r="O707" s="39">
        <f t="shared" si="1165"/>
        <v>0</v>
      </c>
      <c r="P707" s="39">
        <f t="shared" si="1165"/>
        <v>0</v>
      </c>
      <c r="Q707" s="39">
        <f t="shared" si="1165"/>
        <v>0</v>
      </c>
      <c r="R707" s="39">
        <f t="shared" si="1165"/>
        <v>0</v>
      </c>
      <c r="S707" s="39">
        <f t="shared" si="1165"/>
        <v>0</v>
      </c>
      <c r="T707" s="39">
        <f t="shared" si="1165"/>
        <v>0</v>
      </c>
      <c r="U707" s="39">
        <f t="shared" si="1165"/>
        <v>0</v>
      </c>
      <c r="V707" s="39">
        <f t="shared" si="1165"/>
        <v>0</v>
      </c>
      <c r="W707" s="39">
        <f t="shared" si="1165"/>
        <v>0</v>
      </c>
      <c r="X707" s="39">
        <f t="shared" si="1165"/>
        <v>23512.88682</v>
      </c>
      <c r="Y707" s="39">
        <f t="shared" si="1165"/>
        <v>1018.03318</v>
      </c>
      <c r="Z707" s="39">
        <f t="shared" si="1165"/>
        <v>0</v>
      </c>
      <c r="AA707" s="39">
        <f t="shared" si="1165"/>
        <v>0</v>
      </c>
      <c r="AB707" s="39">
        <f t="shared" si="1165"/>
        <v>0</v>
      </c>
      <c r="AC707" s="67"/>
      <c r="AD707" s="55"/>
    </row>
    <row r="708" spans="1:30" s="52" customFormat="1">
      <c r="A708" s="105" t="s">
        <v>660</v>
      </c>
      <c r="B708" s="74">
        <v>3253567</v>
      </c>
      <c r="C708" s="163">
        <f>ROUND(B708/12,2)</f>
        <v>271130.58</v>
      </c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>
        <v>0.95850000000000002</v>
      </c>
      <c r="Y708" s="38">
        <v>4.1500000000000002E-2</v>
      </c>
      <c r="Z708" s="40"/>
      <c r="AA708" s="40"/>
      <c r="AB708" s="40"/>
      <c r="AC708" s="67"/>
      <c r="AD708" s="55"/>
    </row>
    <row r="709" spans="1:30" s="52" customFormat="1">
      <c r="A709" s="99"/>
      <c r="B709" s="60"/>
      <c r="C709" s="163"/>
      <c r="D709" s="39">
        <f t="shared" ref="D709:AB709" si="1166">$C708*D708</f>
        <v>0</v>
      </c>
      <c r="E709" s="39">
        <f t="shared" si="1166"/>
        <v>0</v>
      </c>
      <c r="F709" s="39">
        <f t="shared" si="1166"/>
        <v>0</v>
      </c>
      <c r="G709" s="39">
        <f t="shared" si="1166"/>
        <v>0</v>
      </c>
      <c r="H709" s="39">
        <f t="shared" si="1166"/>
        <v>0</v>
      </c>
      <c r="I709" s="39">
        <f t="shared" si="1166"/>
        <v>0</v>
      </c>
      <c r="J709" s="39">
        <f t="shared" si="1166"/>
        <v>0</v>
      </c>
      <c r="K709" s="39">
        <f t="shared" si="1166"/>
        <v>0</v>
      </c>
      <c r="L709" s="39">
        <f t="shared" si="1166"/>
        <v>0</v>
      </c>
      <c r="M709" s="39">
        <f t="shared" si="1166"/>
        <v>0</v>
      </c>
      <c r="N709" s="39">
        <f t="shared" si="1166"/>
        <v>0</v>
      </c>
      <c r="O709" s="39">
        <f t="shared" si="1166"/>
        <v>0</v>
      </c>
      <c r="P709" s="39">
        <f t="shared" si="1166"/>
        <v>0</v>
      </c>
      <c r="Q709" s="39">
        <f t="shared" si="1166"/>
        <v>0</v>
      </c>
      <c r="R709" s="39">
        <f t="shared" si="1166"/>
        <v>0</v>
      </c>
      <c r="S709" s="39">
        <f t="shared" si="1166"/>
        <v>0</v>
      </c>
      <c r="T709" s="39">
        <f t="shared" si="1166"/>
        <v>0</v>
      </c>
      <c r="U709" s="39">
        <f t="shared" si="1166"/>
        <v>0</v>
      </c>
      <c r="V709" s="39">
        <f t="shared" si="1166"/>
        <v>0</v>
      </c>
      <c r="W709" s="39">
        <f t="shared" si="1166"/>
        <v>0</v>
      </c>
      <c r="X709" s="39">
        <f t="shared" si="1166"/>
        <v>259878.66093000001</v>
      </c>
      <c r="Y709" s="39">
        <f t="shared" si="1166"/>
        <v>11251.919070000002</v>
      </c>
      <c r="Z709" s="39">
        <f t="shared" si="1166"/>
        <v>0</v>
      </c>
      <c r="AA709" s="39">
        <f t="shared" si="1166"/>
        <v>0</v>
      </c>
      <c r="AB709" s="39">
        <f t="shared" si="1166"/>
        <v>0</v>
      </c>
      <c r="AC709" s="67"/>
      <c r="AD709" s="55"/>
    </row>
    <row r="710" spans="1:30" s="52" customFormat="1">
      <c r="A710" s="105" t="s">
        <v>661</v>
      </c>
      <c r="B710" s="74">
        <v>2159644</v>
      </c>
      <c r="C710" s="163">
        <f>ROUND(B710/12,2)</f>
        <v>179970.33</v>
      </c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>
        <v>0.95850000000000002</v>
      </c>
      <c r="Y710" s="38">
        <v>4.1500000000000002E-2</v>
      </c>
      <c r="Z710" s="40"/>
      <c r="AA710" s="40"/>
      <c r="AB710" s="40"/>
      <c r="AC710" s="67"/>
      <c r="AD710" s="55"/>
    </row>
    <row r="711" spans="1:30" s="52" customFormat="1">
      <c r="A711" s="99"/>
      <c r="B711" s="60"/>
      <c r="C711" s="163"/>
      <c r="D711" s="39">
        <f t="shared" ref="D711:AB711" si="1167">$C710*D710</f>
        <v>0</v>
      </c>
      <c r="E711" s="39">
        <f t="shared" si="1167"/>
        <v>0</v>
      </c>
      <c r="F711" s="39">
        <f t="shared" si="1167"/>
        <v>0</v>
      </c>
      <c r="G711" s="39">
        <f t="shared" si="1167"/>
        <v>0</v>
      </c>
      <c r="H711" s="39">
        <f t="shared" si="1167"/>
        <v>0</v>
      </c>
      <c r="I711" s="39">
        <f t="shared" si="1167"/>
        <v>0</v>
      </c>
      <c r="J711" s="39">
        <f t="shared" si="1167"/>
        <v>0</v>
      </c>
      <c r="K711" s="39">
        <f t="shared" si="1167"/>
        <v>0</v>
      </c>
      <c r="L711" s="39">
        <f t="shared" si="1167"/>
        <v>0</v>
      </c>
      <c r="M711" s="39">
        <f t="shared" si="1167"/>
        <v>0</v>
      </c>
      <c r="N711" s="39">
        <f t="shared" si="1167"/>
        <v>0</v>
      </c>
      <c r="O711" s="39">
        <f t="shared" si="1167"/>
        <v>0</v>
      </c>
      <c r="P711" s="39">
        <f t="shared" si="1167"/>
        <v>0</v>
      </c>
      <c r="Q711" s="39">
        <f t="shared" si="1167"/>
        <v>0</v>
      </c>
      <c r="R711" s="39">
        <f t="shared" si="1167"/>
        <v>0</v>
      </c>
      <c r="S711" s="39">
        <f t="shared" si="1167"/>
        <v>0</v>
      </c>
      <c r="T711" s="39">
        <f t="shared" si="1167"/>
        <v>0</v>
      </c>
      <c r="U711" s="39">
        <f t="shared" si="1167"/>
        <v>0</v>
      </c>
      <c r="V711" s="39">
        <f t="shared" si="1167"/>
        <v>0</v>
      </c>
      <c r="W711" s="39">
        <f t="shared" si="1167"/>
        <v>0</v>
      </c>
      <c r="X711" s="39">
        <f t="shared" si="1167"/>
        <v>172501.56130499998</v>
      </c>
      <c r="Y711" s="39">
        <f t="shared" si="1167"/>
        <v>7468.7686949999998</v>
      </c>
      <c r="Z711" s="39">
        <f t="shared" si="1167"/>
        <v>0</v>
      </c>
      <c r="AA711" s="39">
        <f t="shared" si="1167"/>
        <v>0</v>
      </c>
      <c r="AB711" s="39">
        <f t="shared" si="1167"/>
        <v>0</v>
      </c>
      <c r="AC711" s="67"/>
      <c r="AD711" s="55"/>
    </row>
    <row r="712" spans="1:30" s="52" customFormat="1">
      <c r="A712" s="105" t="s">
        <v>662</v>
      </c>
      <c r="B712" s="74">
        <v>109205</v>
      </c>
      <c r="C712" s="163">
        <f>ROUND(B712/12,2)</f>
        <v>9100.42</v>
      </c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>
        <v>0.95850000000000002</v>
      </c>
      <c r="Y712" s="38">
        <v>4.1500000000000002E-2</v>
      </c>
      <c r="Z712" s="40"/>
      <c r="AA712" s="40"/>
      <c r="AB712" s="40"/>
      <c r="AC712" s="67"/>
      <c r="AD712" s="55"/>
    </row>
    <row r="713" spans="1:30" s="52" customFormat="1">
      <c r="A713" s="99"/>
      <c r="B713" s="60"/>
      <c r="C713" s="163"/>
      <c r="D713" s="39">
        <f t="shared" ref="D713:AB713" si="1168">$C712*D712</f>
        <v>0</v>
      </c>
      <c r="E713" s="39">
        <f t="shared" si="1168"/>
        <v>0</v>
      </c>
      <c r="F713" s="39">
        <f t="shared" si="1168"/>
        <v>0</v>
      </c>
      <c r="G713" s="39">
        <f t="shared" si="1168"/>
        <v>0</v>
      </c>
      <c r="H713" s="39">
        <f t="shared" si="1168"/>
        <v>0</v>
      </c>
      <c r="I713" s="39">
        <f t="shared" si="1168"/>
        <v>0</v>
      </c>
      <c r="J713" s="39">
        <f t="shared" si="1168"/>
        <v>0</v>
      </c>
      <c r="K713" s="39">
        <f t="shared" si="1168"/>
        <v>0</v>
      </c>
      <c r="L713" s="39">
        <f t="shared" si="1168"/>
        <v>0</v>
      </c>
      <c r="M713" s="39">
        <f t="shared" si="1168"/>
        <v>0</v>
      </c>
      <c r="N713" s="39">
        <f t="shared" si="1168"/>
        <v>0</v>
      </c>
      <c r="O713" s="39">
        <f t="shared" si="1168"/>
        <v>0</v>
      </c>
      <c r="P713" s="39">
        <f t="shared" si="1168"/>
        <v>0</v>
      </c>
      <c r="Q713" s="39">
        <f t="shared" si="1168"/>
        <v>0</v>
      </c>
      <c r="R713" s="39">
        <f t="shared" si="1168"/>
        <v>0</v>
      </c>
      <c r="S713" s="39">
        <f t="shared" si="1168"/>
        <v>0</v>
      </c>
      <c r="T713" s="39">
        <f t="shared" si="1168"/>
        <v>0</v>
      </c>
      <c r="U713" s="39">
        <f t="shared" si="1168"/>
        <v>0</v>
      </c>
      <c r="V713" s="39">
        <f t="shared" si="1168"/>
        <v>0</v>
      </c>
      <c r="W713" s="39">
        <f t="shared" si="1168"/>
        <v>0</v>
      </c>
      <c r="X713" s="39">
        <f t="shared" si="1168"/>
        <v>8722.7525700000006</v>
      </c>
      <c r="Y713" s="39">
        <f t="shared" si="1168"/>
        <v>377.66743000000002</v>
      </c>
      <c r="Z713" s="39">
        <f t="shared" si="1168"/>
        <v>0</v>
      </c>
      <c r="AA713" s="39">
        <f t="shared" si="1168"/>
        <v>0</v>
      </c>
      <c r="AB713" s="39">
        <f t="shared" si="1168"/>
        <v>0</v>
      </c>
      <c r="AC713" s="67"/>
      <c r="AD713" s="55"/>
    </row>
    <row r="714" spans="1:30" s="52" customFormat="1">
      <c r="A714" s="105" t="s">
        <v>663</v>
      </c>
      <c r="B714" s="74">
        <v>1493507</v>
      </c>
      <c r="C714" s="163">
        <f>ROUND(B714/12,2)</f>
        <v>124458.92</v>
      </c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>
        <v>0.95850000000000002</v>
      </c>
      <c r="Y714" s="38">
        <v>4.1500000000000002E-2</v>
      </c>
      <c r="Z714" s="40"/>
      <c r="AA714" s="40"/>
      <c r="AB714" s="40"/>
      <c r="AC714" s="67"/>
      <c r="AD714" s="55"/>
    </row>
    <row r="715" spans="1:30" s="52" customFormat="1">
      <c r="A715" s="99"/>
      <c r="B715" s="60"/>
      <c r="C715" s="163"/>
      <c r="D715" s="39">
        <f t="shared" ref="D715:AB715" si="1169">$C714*D714</f>
        <v>0</v>
      </c>
      <c r="E715" s="39">
        <f t="shared" si="1169"/>
        <v>0</v>
      </c>
      <c r="F715" s="39">
        <f t="shared" si="1169"/>
        <v>0</v>
      </c>
      <c r="G715" s="39">
        <f t="shared" si="1169"/>
        <v>0</v>
      </c>
      <c r="H715" s="39">
        <f t="shared" si="1169"/>
        <v>0</v>
      </c>
      <c r="I715" s="39">
        <f t="shared" si="1169"/>
        <v>0</v>
      </c>
      <c r="J715" s="39">
        <f t="shared" si="1169"/>
        <v>0</v>
      </c>
      <c r="K715" s="39">
        <f t="shared" si="1169"/>
        <v>0</v>
      </c>
      <c r="L715" s="39">
        <f t="shared" si="1169"/>
        <v>0</v>
      </c>
      <c r="M715" s="39">
        <f t="shared" si="1169"/>
        <v>0</v>
      </c>
      <c r="N715" s="39">
        <f t="shared" si="1169"/>
        <v>0</v>
      </c>
      <c r="O715" s="39">
        <f t="shared" si="1169"/>
        <v>0</v>
      </c>
      <c r="P715" s="39">
        <f t="shared" si="1169"/>
        <v>0</v>
      </c>
      <c r="Q715" s="39">
        <f t="shared" si="1169"/>
        <v>0</v>
      </c>
      <c r="R715" s="39">
        <f t="shared" si="1169"/>
        <v>0</v>
      </c>
      <c r="S715" s="39">
        <f t="shared" si="1169"/>
        <v>0</v>
      </c>
      <c r="T715" s="39">
        <f t="shared" si="1169"/>
        <v>0</v>
      </c>
      <c r="U715" s="39">
        <f t="shared" si="1169"/>
        <v>0</v>
      </c>
      <c r="V715" s="39">
        <f t="shared" si="1169"/>
        <v>0</v>
      </c>
      <c r="W715" s="39">
        <f t="shared" si="1169"/>
        <v>0</v>
      </c>
      <c r="X715" s="39">
        <f t="shared" si="1169"/>
        <v>119293.87482</v>
      </c>
      <c r="Y715" s="39">
        <f t="shared" si="1169"/>
        <v>5165.0451800000001</v>
      </c>
      <c r="Z715" s="39">
        <f t="shared" si="1169"/>
        <v>0</v>
      </c>
      <c r="AA715" s="39">
        <f t="shared" si="1169"/>
        <v>0</v>
      </c>
      <c r="AB715" s="39">
        <f t="shared" si="1169"/>
        <v>0</v>
      </c>
      <c r="AC715" s="67"/>
      <c r="AD715" s="55"/>
    </row>
    <row r="716" spans="1:30" s="52" customFormat="1">
      <c r="A716" s="105" t="s">
        <v>664</v>
      </c>
      <c r="B716" s="74">
        <v>1493507</v>
      </c>
      <c r="C716" s="163">
        <f>ROUND(B716/12,2)</f>
        <v>124458.92</v>
      </c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>
        <v>0.95850000000000002</v>
      </c>
      <c r="Y716" s="38">
        <v>4.1500000000000002E-2</v>
      </c>
      <c r="Z716" s="40"/>
      <c r="AA716" s="40"/>
      <c r="AB716" s="40"/>
      <c r="AC716" s="67"/>
      <c r="AD716" s="55"/>
    </row>
    <row r="717" spans="1:30" s="52" customFormat="1">
      <c r="A717" s="99"/>
      <c r="B717" s="60"/>
      <c r="C717" s="163"/>
      <c r="D717" s="39">
        <f t="shared" ref="D717:AB717" si="1170">$C716*D716</f>
        <v>0</v>
      </c>
      <c r="E717" s="39">
        <f t="shared" si="1170"/>
        <v>0</v>
      </c>
      <c r="F717" s="39">
        <f t="shared" si="1170"/>
        <v>0</v>
      </c>
      <c r="G717" s="39">
        <f t="shared" si="1170"/>
        <v>0</v>
      </c>
      <c r="H717" s="39">
        <f t="shared" si="1170"/>
        <v>0</v>
      </c>
      <c r="I717" s="39">
        <f t="shared" si="1170"/>
        <v>0</v>
      </c>
      <c r="J717" s="39">
        <f t="shared" si="1170"/>
        <v>0</v>
      </c>
      <c r="K717" s="39">
        <f t="shared" si="1170"/>
        <v>0</v>
      </c>
      <c r="L717" s="39">
        <f t="shared" si="1170"/>
        <v>0</v>
      </c>
      <c r="M717" s="39">
        <f t="shared" si="1170"/>
        <v>0</v>
      </c>
      <c r="N717" s="39">
        <f t="shared" si="1170"/>
        <v>0</v>
      </c>
      <c r="O717" s="39">
        <f t="shared" si="1170"/>
        <v>0</v>
      </c>
      <c r="P717" s="39">
        <f t="shared" si="1170"/>
        <v>0</v>
      </c>
      <c r="Q717" s="39">
        <f t="shared" si="1170"/>
        <v>0</v>
      </c>
      <c r="R717" s="39">
        <f t="shared" si="1170"/>
        <v>0</v>
      </c>
      <c r="S717" s="39">
        <f t="shared" si="1170"/>
        <v>0</v>
      </c>
      <c r="T717" s="39">
        <f t="shared" si="1170"/>
        <v>0</v>
      </c>
      <c r="U717" s="39">
        <f t="shared" si="1170"/>
        <v>0</v>
      </c>
      <c r="V717" s="39">
        <f t="shared" si="1170"/>
        <v>0</v>
      </c>
      <c r="W717" s="39">
        <f t="shared" si="1170"/>
        <v>0</v>
      </c>
      <c r="X717" s="39">
        <f t="shared" si="1170"/>
        <v>119293.87482</v>
      </c>
      <c r="Y717" s="39">
        <f t="shared" si="1170"/>
        <v>5165.0451800000001</v>
      </c>
      <c r="Z717" s="39">
        <f t="shared" si="1170"/>
        <v>0</v>
      </c>
      <c r="AA717" s="39">
        <f t="shared" si="1170"/>
        <v>0</v>
      </c>
      <c r="AB717" s="39">
        <f t="shared" si="1170"/>
        <v>0</v>
      </c>
      <c r="AC717" s="67"/>
      <c r="AD717" s="55"/>
    </row>
    <row r="718" spans="1:30" s="52" customFormat="1">
      <c r="A718" s="105" t="s">
        <v>665</v>
      </c>
      <c r="B718" s="74">
        <v>1493507</v>
      </c>
      <c r="C718" s="163">
        <f>ROUND(B718/12,2)</f>
        <v>124458.92</v>
      </c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>
        <v>0.95850000000000002</v>
      </c>
      <c r="Y718" s="38">
        <v>4.1500000000000002E-2</v>
      </c>
      <c r="Z718" s="40"/>
      <c r="AA718" s="40"/>
      <c r="AB718" s="40"/>
      <c r="AC718" s="67"/>
      <c r="AD718" s="55"/>
    </row>
    <row r="719" spans="1:30" s="52" customFormat="1">
      <c r="A719" s="99"/>
      <c r="B719" s="60"/>
      <c r="C719" s="163"/>
      <c r="D719" s="39">
        <f t="shared" ref="D719:AB719" si="1171">$C718*D718</f>
        <v>0</v>
      </c>
      <c r="E719" s="39">
        <f t="shared" si="1171"/>
        <v>0</v>
      </c>
      <c r="F719" s="39">
        <f t="shared" si="1171"/>
        <v>0</v>
      </c>
      <c r="G719" s="39">
        <f t="shared" si="1171"/>
        <v>0</v>
      </c>
      <c r="H719" s="39">
        <f t="shared" si="1171"/>
        <v>0</v>
      </c>
      <c r="I719" s="39">
        <f t="shared" si="1171"/>
        <v>0</v>
      </c>
      <c r="J719" s="39">
        <f t="shared" si="1171"/>
        <v>0</v>
      </c>
      <c r="K719" s="39">
        <f t="shared" si="1171"/>
        <v>0</v>
      </c>
      <c r="L719" s="39">
        <f t="shared" si="1171"/>
        <v>0</v>
      </c>
      <c r="M719" s="39">
        <f t="shared" si="1171"/>
        <v>0</v>
      </c>
      <c r="N719" s="39">
        <f t="shared" si="1171"/>
        <v>0</v>
      </c>
      <c r="O719" s="39">
        <f t="shared" si="1171"/>
        <v>0</v>
      </c>
      <c r="P719" s="39">
        <f t="shared" si="1171"/>
        <v>0</v>
      </c>
      <c r="Q719" s="39">
        <f t="shared" si="1171"/>
        <v>0</v>
      </c>
      <c r="R719" s="39">
        <f t="shared" si="1171"/>
        <v>0</v>
      </c>
      <c r="S719" s="39">
        <f t="shared" si="1171"/>
        <v>0</v>
      </c>
      <c r="T719" s="39">
        <f t="shared" si="1171"/>
        <v>0</v>
      </c>
      <c r="U719" s="39">
        <f t="shared" si="1171"/>
        <v>0</v>
      </c>
      <c r="V719" s="39">
        <f t="shared" si="1171"/>
        <v>0</v>
      </c>
      <c r="W719" s="39">
        <f t="shared" si="1171"/>
        <v>0</v>
      </c>
      <c r="X719" s="39">
        <f t="shared" si="1171"/>
        <v>119293.87482</v>
      </c>
      <c r="Y719" s="39">
        <f t="shared" si="1171"/>
        <v>5165.0451800000001</v>
      </c>
      <c r="Z719" s="39">
        <f t="shared" si="1171"/>
        <v>0</v>
      </c>
      <c r="AA719" s="39">
        <f t="shared" si="1171"/>
        <v>0</v>
      </c>
      <c r="AB719" s="39">
        <f t="shared" si="1171"/>
        <v>0</v>
      </c>
      <c r="AC719" s="67"/>
      <c r="AD719" s="55"/>
    </row>
    <row r="720" spans="1:30" s="52" customFormat="1">
      <c r="A720" s="105" t="s">
        <v>666</v>
      </c>
      <c r="B720" s="74">
        <v>1493507</v>
      </c>
      <c r="C720" s="163">
        <f>ROUND(B720/12,2)</f>
        <v>124458.92</v>
      </c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>
        <v>0.95850000000000002</v>
      </c>
      <c r="Y720" s="38">
        <v>4.1500000000000002E-2</v>
      </c>
      <c r="Z720" s="40"/>
      <c r="AA720" s="40"/>
      <c r="AB720" s="40"/>
      <c r="AC720" s="67"/>
      <c r="AD720" s="55"/>
    </row>
    <row r="721" spans="1:30" s="52" customFormat="1">
      <c r="A721" s="99"/>
      <c r="B721" s="60"/>
      <c r="C721" s="163"/>
      <c r="D721" s="39">
        <f t="shared" ref="D721:AB721" si="1172">$C720*D720</f>
        <v>0</v>
      </c>
      <c r="E721" s="39">
        <f t="shared" si="1172"/>
        <v>0</v>
      </c>
      <c r="F721" s="39">
        <f t="shared" si="1172"/>
        <v>0</v>
      </c>
      <c r="G721" s="39">
        <f t="shared" si="1172"/>
        <v>0</v>
      </c>
      <c r="H721" s="39">
        <f t="shared" si="1172"/>
        <v>0</v>
      </c>
      <c r="I721" s="39">
        <f t="shared" si="1172"/>
        <v>0</v>
      </c>
      <c r="J721" s="39">
        <f t="shared" si="1172"/>
        <v>0</v>
      </c>
      <c r="K721" s="39">
        <f t="shared" si="1172"/>
        <v>0</v>
      </c>
      <c r="L721" s="39">
        <f t="shared" si="1172"/>
        <v>0</v>
      </c>
      <c r="M721" s="39">
        <f t="shared" si="1172"/>
        <v>0</v>
      </c>
      <c r="N721" s="39">
        <f t="shared" si="1172"/>
        <v>0</v>
      </c>
      <c r="O721" s="39">
        <f t="shared" si="1172"/>
        <v>0</v>
      </c>
      <c r="P721" s="39">
        <f t="shared" si="1172"/>
        <v>0</v>
      </c>
      <c r="Q721" s="39">
        <f t="shared" si="1172"/>
        <v>0</v>
      </c>
      <c r="R721" s="39">
        <f t="shared" si="1172"/>
        <v>0</v>
      </c>
      <c r="S721" s="39">
        <f t="shared" si="1172"/>
        <v>0</v>
      </c>
      <c r="T721" s="39">
        <f t="shared" si="1172"/>
        <v>0</v>
      </c>
      <c r="U721" s="39">
        <f t="shared" si="1172"/>
        <v>0</v>
      </c>
      <c r="V721" s="39">
        <f t="shared" si="1172"/>
        <v>0</v>
      </c>
      <c r="W721" s="39">
        <f t="shared" si="1172"/>
        <v>0</v>
      </c>
      <c r="X721" s="39">
        <f t="shared" si="1172"/>
        <v>119293.87482</v>
      </c>
      <c r="Y721" s="39">
        <f t="shared" si="1172"/>
        <v>5165.0451800000001</v>
      </c>
      <c r="Z721" s="39">
        <f t="shared" si="1172"/>
        <v>0</v>
      </c>
      <c r="AA721" s="39">
        <f t="shared" si="1172"/>
        <v>0</v>
      </c>
      <c r="AB721" s="39">
        <f t="shared" si="1172"/>
        <v>0</v>
      </c>
      <c r="AC721" s="67"/>
      <c r="AD721" s="55"/>
    </row>
    <row r="722" spans="1:30" s="52" customFormat="1">
      <c r="A722" s="105" t="s">
        <v>667</v>
      </c>
      <c r="B722" s="74">
        <v>62075</v>
      </c>
      <c r="C722" s="163">
        <f>ROUND(B722/12,2)</f>
        <v>5172.92</v>
      </c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>
        <v>0.95850000000000002</v>
      </c>
      <c r="Y722" s="38">
        <v>4.1500000000000002E-2</v>
      </c>
      <c r="Z722" s="40"/>
      <c r="AA722" s="40"/>
      <c r="AB722" s="40"/>
      <c r="AC722" s="67"/>
      <c r="AD722" s="55"/>
    </row>
    <row r="723" spans="1:30" s="52" customFormat="1">
      <c r="A723" s="99"/>
      <c r="B723" s="60"/>
      <c r="C723" s="163"/>
      <c r="D723" s="39">
        <f t="shared" ref="D723:AB723" si="1173">$C722*D722</f>
        <v>0</v>
      </c>
      <c r="E723" s="39">
        <f t="shared" si="1173"/>
        <v>0</v>
      </c>
      <c r="F723" s="39">
        <f t="shared" si="1173"/>
        <v>0</v>
      </c>
      <c r="G723" s="39">
        <f t="shared" si="1173"/>
        <v>0</v>
      </c>
      <c r="H723" s="39">
        <f t="shared" si="1173"/>
        <v>0</v>
      </c>
      <c r="I723" s="39">
        <f t="shared" si="1173"/>
        <v>0</v>
      </c>
      <c r="J723" s="39">
        <f t="shared" si="1173"/>
        <v>0</v>
      </c>
      <c r="K723" s="39">
        <f t="shared" si="1173"/>
        <v>0</v>
      </c>
      <c r="L723" s="39">
        <f t="shared" si="1173"/>
        <v>0</v>
      </c>
      <c r="M723" s="39">
        <f t="shared" si="1173"/>
        <v>0</v>
      </c>
      <c r="N723" s="39">
        <f t="shared" si="1173"/>
        <v>0</v>
      </c>
      <c r="O723" s="39">
        <f t="shared" si="1173"/>
        <v>0</v>
      </c>
      <c r="P723" s="39">
        <f t="shared" si="1173"/>
        <v>0</v>
      </c>
      <c r="Q723" s="39">
        <f t="shared" si="1173"/>
        <v>0</v>
      </c>
      <c r="R723" s="39">
        <f t="shared" si="1173"/>
        <v>0</v>
      </c>
      <c r="S723" s="39">
        <f t="shared" si="1173"/>
        <v>0</v>
      </c>
      <c r="T723" s="39">
        <f t="shared" si="1173"/>
        <v>0</v>
      </c>
      <c r="U723" s="39">
        <f t="shared" si="1173"/>
        <v>0</v>
      </c>
      <c r="V723" s="39">
        <f t="shared" si="1173"/>
        <v>0</v>
      </c>
      <c r="W723" s="39">
        <f t="shared" si="1173"/>
        <v>0</v>
      </c>
      <c r="X723" s="39">
        <f t="shared" si="1173"/>
        <v>4958.2438200000006</v>
      </c>
      <c r="Y723" s="39">
        <f t="shared" si="1173"/>
        <v>214.67618000000002</v>
      </c>
      <c r="Z723" s="39">
        <f t="shared" si="1173"/>
        <v>0</v>
      </c>
      <c r="AA723" s="39">
        <f t="shared" si="1173"/>
        <v>0</v>
      </c>
      <c r="AB723" s="39">
        <f t="shared" si="1173"/>
        <v>0</v>
      </c>
      <c r="AC723" s="67"/>
      <c r="AD723" s="55"/>
    </row>
    <row r="724" spans="1:30" s="52" customFormat="1">
      <c r="A724" s="105" t="s">
        <v>668</v>
      </c>
      <c r="B724" s="74">
        <v>3661270</v>
      </c>
      <c r="C724" s="163">
        <f>ROUND(B724/12,2)</f>
        <v>305105.83</v>
      </c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>
        <v>0.95850000000000002</v>
      </c>
      <c r="Y724" s="38">
        <v>4.1500000000000002E-2</v>
      </c>
      <c r="Z724" s="40"/>
      <c r="AA724" s="40"/>
      <c r="AB724" s="40"/>
      <c r="AC724" s="67"/>
      <c r="AD724" s="55"/>
    </row>
    <row r="725" spans="1:30" s="52" customFormat="1">
      <c r="A725" s="99"/>
      <c r="B725" s="60"/>
      <c r="C725" s="163"/>
      <c r="D725" s="39">
        <f t="shared" ref="D725:AB725" si="1174">$C724*D724</f>
        <v>0</v>
      </c>
      <c r="E725" s="39">
        <f t="shared" si="1174"/>
        <v>0</v>
      </c>
      <c r="F725" s="39">
        <f t="shared" si="1174"/>
        <v>0</v>
      </c>
      <c r="G725" s="39">
        <f t="shared" si="1174"/>
        <v>0</v>
      </c>
      <c r="H725" s="39">
        <f t="shared" si="1174"/>
        <v>0</v>
      </c>
      <c r="I725" s="39">
        <f t="shared" si="1174"/>
        <v>0</v>
      </c>
      <c r="J725" s="39">
        <f t="shared" si="1174"/>
        <v>0</v>
      </c>
      <c r="K725" s="39">
        <f t="shared" si="1174"/>
        <v>0</v>
      </c>
      <c r="L725" s="39">
        <f t="shared" si="1174"/>
        <v>0</v>
      </c>
      <c r="M725" s="39">
        <f t="shared" si="1174"/>
        <v>0</v>
      </c>
      <c r="N725" s="39">
        <f t="shared" si="1174"/>
        <v>0</v>
      </c>
      <c r="O725" s="39">
        <f t="shared" si="1174"/>
        <v>0</v>
      </c>
      <c r="P725" s="39">
        <f t="shared" si="1174"/>
        <v>0</v>
      </c>
      <c r="Q725" s="39">
        <f t="shared" si="1174"/>
        <v>0</v>
      </c>
      <c r="R725" s="39">
        <f t="shared" si="1174"/>
        <v>0</v>
      </c>
      <c r="S725" s="39">
        <f t="shared" si="1174"/>
        <v>0</v>
      </c>
      <c r="T725" s="39">
        <f t="shared" si="1174"/>
        <v>0</v>
      </c>
      <c r="U725" s="39">
        <f t="shared" si="1174"/>
        <v>0</v>
      </c>
      <c r="V725" s="39">
        <f t="shared" si="1174"/>
        <v>0</v>
      </c>
      <c r="W725" s="39">
        <f t="shared" si="1174"/>
        <v>0</v>
      </c>
      <c r="X725" s="39">
        <f t="shared" si="1174"/>
        <v>292443.93805500004</v>
      </c>
      <c r="Y725" s="39">
        <f t="shared" si="1174"/>
        <v>12661.891945000001</v>
      </c>
      <c r="Z725" s="39">
        <f t="shared" si="1174"/>
        <v>0</v>
      </c>
      <c r="AA725" s="39">
        <f t="shared" si="1174"/>
        <v>0</v>
      </c>
      <c r="AB725" s="39">
        <f t="shared" si="1174"/>
        <v>0</v>
      </c>
      <c r="AC725" s="67"/>
      <c r="AD725" s="55"/>
    </row>
    <row r="726" spans="1:30" s="52" customFormat="1">
      <c r="A726" s="105" t="s">
        <v>669</v>
      </c>
      <c r="B726" s="74">
        <v>4227405</v>
      </c>
      <c r="C726" s="163">
        <f>ROUND(B726/12,2)</f>
        <v>352283.75</v>
      </c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>
        <v>0.95850000000000002</v>
      </c>
      <c r="Y726" s="38">
        <v>4.1500000000000002E-2</v>
      </c>
      <c r="Z726" s="40"/>
      <c r="AA726" s="40"/>
      <c r="AB726" s="40"/>
      <c r="AC726" s="67"/>
      <c r="AD726" s="55"/>
    </row>
    <row r="727" spans="1:30" s="52" customFormat="1">
      <c r="A727" s="99"/>
      <c r="B727" s="60"/>
      <c r="C727" s="163"/>
      <c r="D727" s="39">
        <f t="shared" ref="D727:AB727" si="1175">$C726*D726</f>
        <v>0</v>
      </c>
      <c r="E727" s="39">
        <f t="shared" si="1175"/>
        <v>0</v>
      </c>
      <c r="F727" s="39">
        <f t="shared" si="1175"/>
        <v>0</v>
      </c>
      <c r="G727" s="39">
        <f t="shared" si="1175"/>
        <v>0</v>
      </c>
      <c r="H727" s="39">
        <f t="shared" si="1175"/>
        <v>0</v>
      </c>
      <c r="I727" s="39">
        <f t="shared" si="1175"/>
        <v>0</v>
      </c>
      <c r="J727" s="39">
        <f t="shared" si="1175"/>
        <v>0</v>
      </c>
      <c r="K727" s="39">
        <f t="shared" si="1175"/>
        <v>0</v>
      </c>
      <c r="L727" s="39">
        <f t="shared" si="1175"/>
        <v>0</v>
      </c>
      <c r="M727" s="39">
        <f t="shared" si="1175"/>
        <v>0</v>
      </c>
      <c r="N727" s="39">
        <f t="shared" si="1175"/>
        <v>0</v>
      </c>
      <c r="O727" s="39">
        <f t="shared" si="1175"/>
        <v>0</v>
      </c>
      <c r="P727" s="39">
        <f t="shared" si="1175"/>
        <v>0</v>
      </c>
      <c r="Q727" s="39">
        <f t="shared" si="1175"/>
        <v>0</v>
      </c>
      <c r="R727" s="39">
        <f t="shared" si="1175"/>
        <v>0</v>
      </c>
      <c r="S727" s="39">
        <f t="shared" si="1175"/>
        <v>0</v>
      </c>
      <c r="T727" s="39">
        <f t="shared" si="1175"/>
        <v>0</v>
      </c>
      <c r="U727" s="39">
        <f t="shared" si="1175"/>
        <v>0</v>
      </c>
      <c r="V727" s="39">
        <f t="shared" si="1175"/>
        <v>0</v>
      </c>
      <c r="W727" s="39">
        <f t="shared" si="1175"/>
        <v>0</v>
      </c>
      <c r="X727" s="39">
        <f t="shared" si="1175"/>
        <v>337663.97437499999</v>
      </c>
      <c r="Y727" s="39">
        <f t="shared" si="1175"/>
        <v>14619.775625</v>
      </c>
      <c r="Z727" s="39">
        <f t="shared" si="1175"/>
        <v>0</v>
      </c>
      <c r="AA727" s="39">
        <f t="shared" si="1175"/>
        <v>0</v>
      </c>
      <c r="AB727" s="39">
        <f t="shared" si="1175"/>
        <v>0</v>
      </c>
      <c r="AC727" s="67"/>
      <c r="AD727" s="55"/>
    </row>
    <row r="728" spans="1:30" s="52" customFormat="1">
      <c r="A728" s="105" t="s">
        <v>670</v>
      </c>
      <c r="B728" s="74">
        <v>2986987</v>
      </c>
      <c r="C728" s="163">
        <f>ROUND(B728/12,2)</f>
        <v>248915.58</v>
      </c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>
        <v>0.95850000000000002</v>
      </c>
      <c r="Y728" s="38">
        <v>4.1500000000000002E-2</v>
      </c>
      <c r="Z728" s="40"/>
      <c r="AA728" s="40"/>
      <c r="AB728" s="40"/>
      <c r="AC728" s="67"/>
      <c r="AD728" s="55"/>
    </row>
    <row r="729" spans="1:30" s="52" customFormat="1">
      <c r="A729" s="99"/>
      <c r="B729" s="60"/>
      <c r="C729" s="163"/>
      <c r="D729" s="39">
        <f t="shared" ref="D729:AB729" si="1176">$C728*D728</f>
        <v>0</v>
      </c>
      <c r="E729" s="39">
        <f t="shared" si="1176"/>
        <v>0</v>
      </c>
      <c r="F729" s="39">
        <f t="shared" si="1176"/>
        <v>0</v>
      </c>
      <c r="G729" s="39">
        <f t="shared" si="1176"/>
        <v>0</v>
      </c>
      <c r="H729" s="39">
        <f t="shared" si="1176"/>
        <v>0</v>
      </c>
      <c r="I729" s="39">
        <f t="shared" si="1176"/>
        <v>0</v>
      </c>
      <c r="J729" s="39">
        <f t="shared" si="1176"/>
        <v>0</v>
      </c>
      <c r="K729" s="39">
        <f t="shared" si="1176"/>
        <v>0</v>
      </c>
      <c r="L729" s="39">
        <f t="shared" si="1176"/>
        <v>0</v>
      </c>
      <c r="M729" s="39">
        <f t="shared" si="1176"/>
        <v>0</v>
      </c>
      <c r="N729" s="39">
        <f t="shared" si="1176"/>
        <v>0</v>
      </c>
      <c r="O729" s="39">
        <f t="shared" si="1176"/>
        <v>0</v>
      </c>
      <c r="P729" s="39">
        <f t="shared" si="1176"/>
        <v>0</v>
      </c>
      <c r="Q729" s="39">
        <f t="shared" si="1176"/>
        <v>0</v>
      </c>
      <c r="R729" s="39">
        <f t="shared" si="1176"/>
        <v>0</v>
      </c>
      <c r="S729" s="39">
        <f t="shared" si="1176"/>
        <v>0</v>
      </c>
      <c r="T729" s="39">
        <f t="shared" si="1176"/>
        <v>0</v>
      </c>
      <c r="U729" s="39">
        <f t="shared" si="1176"/>
        <v>0</v>
      </c>
      <c r="V729" s="39">
        <f t="shared" si="1176"/>
        <v>0</v>
      </c>
      <c r="W729" s="39">
        <f t="shared" si="1176"/>
        <v>0</v>
      </c>
      <c r="X729" s="39">
        <f t="shared" si="1176"/>
        <v>238585.58343</v>
      </c>
      <c r="Y729" s="39">
        <f t="shared" si="1176"/>
        <v>10329.996569999999</v>
      </c>
      <c r="Z729" s="39">
        <f t="shared" si="1176"/>
        <v>0</v>
      </c>
      <c r="AA729" s="39">
        <f t="shared" si="1176"/>
        <v>0</v>
      </c>
      <c r="AB729" s="39">
        <f t="shared" si="1176"/>
        <v>0</v>
      </c>
      <c r="AC729" s="67"/>
      <c r="AD729" s="55"/>
    </row>
    <row r="730" spans="1:30" s="52" customFormat="1">
      <c r="A730" s="16" t="s">
        <v>50</v>
      </c>
      <c r="B730" s="9">
        <f>SUM(B458:B728)</f>
        <v>695875049</v>
      </c>
      <c r="C730" s="164">
        <f>SUM(C458:C728)</f>
        <v>57989587.459999986</v>
      </c>
      <c r="D730" s="45">
        <f>D459+D461+D463+D465+D467+D469+D471+D473+D475+D477+D479+D481+D483+D485+D487+D489+D491+D493+D495+D497+D499+D501+D503+D505+D507+D509+D511+D513+D515+D517+D519+D521+D523+D525+D527+D529+D531+D533+D535+D537+D539+D541+D543+D545+D547+D549+D551+D553+D555+D557+D559+D561+D563+D565+D567+D569+D571+D573+D575+D577+D579+D581+D583+D585+D587+D589+D591+D593+D595+D597+D599+D601+D603+D605+D607+D609+D611+D613+D615+D617+D619+D621+D623+D625+D627+D629+D631+D633+D635+D637+D639+D641+D643+D645+D647+D649+D651+D653+D655+D657+D659+D661+D663+D665+D667+D669+D671+D673+D675+D677+D679+D681+D683+D685+D687+D689+D691+D693+D695+D697+D699+D701+D703+D705+D707+D709+D711+D713+D715+D717+D719+D721+D723+D725+D727+D729</f>
        <v>619643.87243600003</v>
      </c>
      <c r="E730" s="45">
        <f>E459+E461+E463+E465+E467+E469+E471+E473+E475+E477+E479+E481+E483+E485+E487+E489+E491+E493+E495+E497+E499+E501+E503+E505+E507+E509+E511+E513+E515+E517+E519+E521+E523+E525+E527+E529+E531+E533+E535+E537+E539+E541+E543+E545+E547+E549+E551+E553+E555+E557+E559+E561+E563+E565+E567+E569+E571+E573+E575+E577+E579+E581+E583+E585+E587+E589+E591+E593+E595+E597+E599+E601+E603+E605+E607+E609+E611+E613+E615+E617+E619+E621+E623+E625+E627+E629+E631+E633+E635+E637+E639+E641+E643+E645+E647+E649+E651+E653+E655+E657+E659+E661+E663+E665+E667+E669+E671+E673+E675+E677+E679+E681+E683+E685+E687+E689+E691+E693+E695+E697+E699+E701+E703+E705+E707+E709+E711+E713+E715+E717+E719+E721+E723+E725+E727+E729</f>
        <v>847530.10706300021</v>
      </c>
      <c r="F730" s="45">
        <f t="shared" ref="F730:AB730" si="1177">F459+F461+F463+F465+F467+F469+F471+F473+F475+F477+F479+F481+F483+F485+F487+F489+F491+F493+F495+F497+F499+F501+F503+F505+F507+F509+F511+F513+F515+F517+F519+F521+F523+F525+F527+F529+F531+F533+F535+F537+F539+F541+F543+F545+F547+F549+F551+F553+F555+F557+F559+F561+F563+F565+F567+F569+F571+F573+F575+F577+F579+F581+F583+F585+F587+F589+F591+F593+F595+F597+F599+F601+F603+F605+F607+F609+F611+F613+F615+F617+F619+F621+F623+F625+F627+F629+F631+F633+F635+F637+F639+F641+F643+F645+F647+F649+F651+F653+F655+F657+F659+F661+F663+F665+F667+F669+F671+F673+F675+F677+F679+F681+F683+F685+F687+F689+F691+F693+F695+F697+F699+F701+F703+F705+F707+F709+F711+F713+F715+F717+F719+F721+F723+F725+F727+F729</f>
        <v>345180.21155399992</v>
      </c>
      <c r="G730" s="45">
        <f t="shared" si="1177"/>
        <v>458906.85350299993</v>
      </c>
      <c r="H730" s="45">
        <f t="shared" si="1177"/>
        <v>306058.20773199986</v>
      </c>
      <c r="I730" s="45">
        <f t="shared" si="1177"/>
        <v>949392.75533899991</v>
      </c>
      <c r="J730" s="45">
        <f t="shared" si="1177"/>
        <v>126914.61349</v>
      </c>
      <c r="K730" s="45">
        <f t="shared" si="1177"/>
        <v>190382.90018699996</v>
      </c>
      <c r="L730" s="45">
        <f t="shared" si="1177"/>
        <v>94301.810373</v>
      </c>
      <c r="M730" s="45">
        <f t="shared" si="1177"/>
        <v>269984.81869300001</v>
      </c>
      <c r="N730" s="45">
        <f>N459+N461+N463+N465+N467+N469+N471+N473+N475+N477+N479+N481+N483+N485+N487+N489+N491+N493+N495+N497+N499+N501+N503+N505+N507+N509+N511+N513+N515+N517+N519+N521+N523+N525+N527+N529+N531+N533+N535+N537+N539+N541+N543+N545+N547+N549+N551+N553+N555+N557+N559+N561+N563+N565+N567+N569+N571+N573+N575+N577+N579+N581+N583+N585+N587+N589+N591+N593+N595+N597+N599+N601+N603+N605+N607+N609+N611+N613+N615+N617+N619+N621+N623+N625+N627+N629+N631+N633+N635+N637+N639+N641+N643+N645+N647+N649+N651+N653+N655+N657+N659+N661+N663+N665+N667+N669+N671+N673+N675+N677+N679+N681+N683+N685+N687+N689+N691+N693+N695+N697+N699+N701+N703+N705+N707+N709+N711+N713+N715+N717+N719+N721+N723+N725+N727+N729</f>
        <v>823806.38118299993</v>
      </c>
      <c r="O730" s="45">
        <f t="shared" si="1177"/>
        <v>139376.88954499998</v>
      </c>
      <c r="P730" s="45">
        <f t="shared" si="1177"/>
        <v>857999.30275100004</v>
      </c>
      <c r="Q730" s="45">
        <f t="shared" si="1177"/>
        <v>3353891.3987590005</v>
      </c>
      <c r="R730" s="45">
        <f t="shared" si="1177"/>
        <v>159999.75300800003</v>
      </c>
      <c r="S730" s="45">
        <f t="shared" si="1177"/>
        <v>1454390.7691000004</v>
      </c>
      <c r="T730" s="45">
        <f t="shared" si="1177"/>
        <v>4874316.8354150001</v>
      </c>
      <c r="U730" s="45">
        <f t="shared" si="1177"/>
        <v>283444.71371600003</v>
      </c>
      <c r="V730" s="45">
        <f t="shared" si="1177"/>
        <v>291411.87365799997</v>
      </c>
      <c r="W730" s="45">
        <f t="shared" si="1177"/>
        <v>394110.83320299996</v>
      </c>
      <c r="X730" s="45">
        <f t="shared" si="1177"/>
        <v>39353800.346811026</v>
      </c>
      <c r="Y730" s="45">
        <f t="shared" si="1177"/>
        <v>1641777.0295009995</v>
      </c>
      <c r="Z730" s="45">
        <f t="shared" si="1177"/>
        <v>149406.62409800003</v>
      </c>
      <c r="AA730" s="45">
        <f t="shared" si="1177"/>
        <v>3558.5588819999994</v>
      </c>
      <c r="AB730" s="45">
        <f t="shared" si="1177"/>
        <v>0</v>
      </c>
      <c r="AC730" s="67"/>
      <c r="AD730" s="55"/>
    </row>
    <row r="731" spans="1:30" s="52" customFormat="1">
      <c r="A731" s="34"/>
      <c r="B731" s="22"/>
      <c r="C731" s="165"/>
      <c r="D731" s="41"/>
      <c r="E731" s="22"/>
      <c r="F731" s="22"/>
      <c r="G731" s="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67"/>
      <c r="AD731" s="55"/>
    </row>
    <row r="732" spans="1:30" s="52" customFormat="1">
      <c r="A732" s="34"/>
      <c r="B732" s="22"/>
      <c r="C732" s="165"/>
      <c r="D732" s="22"/>
      <c r="E732" s="22"/>
      <c r="F732" s="22"/>
      <c r="G732" s="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67"/>
      <c r="AD732" s="55"/>
    </row>
    <row r="733" spans="1:30" s="52" customFormat="1" ht="13.8" thickBot="1">
      <c r="A733" s="79" t="s">
        <v>111</v>
      </c>
      <c r="B733" s="126"/>
      <c r="C733" s="157"/>
      <c r="D733" s="126"/>
      <c r="E733" s="126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67"/>
      <c r="AD733" s="55"/>
    </row>
    <row r="734" spans="1:30" s="52" customFormat="1" ht="13.8" thickBot="1">
      <c r="A734" s="112" t="s">
        <v>1</v>
      </c>
      <c r="B734" s="113" t="s">
        <v>2</v>
      </c>
      <c r="C734" s="158" t="s">
        <v>3</v>
      </c>
      <c r="D734" s="213" t="s">
        <v>4</v>
      </c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122"/>
      <c r="AA734" s="122"/>
      <c r="AB734" s="122"/>
      <c r="AC734" s="67"/>
      <c r="AD734" s="55"/>
    </row>
    <row r="735" spans="1:30" s="52" customFormat="1">
      <c r="A735" s="114" t="s">
        <v>5</v>
      </c>
      <c r="B735" s="115" t="s">
        <v>6</v>
      </c>
      <c r="C735" s="159" t="s">
        <v>6</v>
      </c>
      <c r="D735" s="116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8"/>
      <c r="Z735" s="115" t="s">
        <v>7</v>
      </c>
      <c r="AA735" s="115"/>
      <c r="AB735" s="115"/>
      <c r="AC735" s="67"/>
      <c r="AD735" s="55"/>
    </row>
    <row r="736" spans="1:30" s="52" customFormat="1">
      <c r="A736" s="114" t="s">
        <v>8</v>
      </c>
      <c r="B736" s="115" t="s">
        <v>9</v>
      </c>
      <c r="C736" s="159" t="s">
        <v>9</v>
      </c>
      <c r="D736" s="119" t="s">
        <v>10</v>
      </c>
      <c r="E736" s="115" t="s">
        <v>11</v>
      </c>
      <c r="F736" s="115" t="s">
        <v>12</v>
      </c>
      <c r="G736" s="115" t="s">
        <v>13</v>
      </c>
      <c r="H736" s="115" t="s">
        <v>14</v>
      </c>
      <c r="I736" s="115" t="s">
        <v>15</v>
      </c>
      <c r="J736" s="115" t="s">
        <v>16</v>
      </c>
      <c r="K736" s="115" t="s">
        <v>17</v>
      </c>
      <c r="L736" s="115" t="s">
        <v>18</v>
      </c>
      <c r="M736" s="115" t="s">
        <v>19</v>
      </c>
      <c r="N736" s="115" t="s">
        <v>20</v>
      </c>
      <c r="O736" s="115" t="s">
        <v>169</v>
      </c>
      <c r="P736" s="115" t="s">
        <v>21</v>
      </c>
      <c r="Q736" s="115" t="s">
        <v>22</v>
      </c>
      <c r="R736" s="115" t="s">
        <v>23</v>
      </c>
      <c r="S736" s="115" t="s">
        <v>24</v>
      </c>
      <c r="T736" s="115" t="s">
        <v>25</v>
      </c>
      <c r="U736" s="115" t="s">
        <v>26</v>
      </c>
      <c r="V736" s="115" t="s">
        <v>27</v>
      </c>
      <c r="W736" s="115" t="s">
        <v>28</v>
      </c>
      <c r="X736" s="115" t="s">
        <v>29</v>
      </c>
      <c r="Y736" s="115" t="s">
        <v>30</v>
      </c>
      <c r="Z736" s="115" t="s">
        <v>31</v>
      </c>
      <c r="AA736" s="115" t="s">
        <v>484</v>
      </c>
      <c r="AB736" s="115" t="s">
        <v>467</v>
      </c>
      <c r="AC736" s="67"/>
      <c r="AD736" s="55"/>
    </row>
    <row r="737" spans="1:30" s="52" customFormat="1">
      <c r="A737" s="114"/>
      <c r="B737" s="115"/>
      <c r="C737" s="159" t="s">
        <v>625</v>
      </c>
      <c r="D737" s="120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67"/>
      <c r="AD737" s="55"/>
    </row>
    <row r="738" spans="1:30" s="53" customFormat="1" ht="13.35" customHeight="1">
      <c r="A738" s="95" t="s">
        <v>112</v>
      </c>
      <c r="B738" s="18">
        <f>61301649/2</f>
        <v>30650824.5</v>
      </c>
      <c r="C738" s="163">
        <f>ROUND(B738/12,2)</f>
        <v>2554235.38</v>
      </c>
      <c r="D738" s="38">
        <v>1.6500000000000001E-2</v>
      </c>
      <c r="E738" s="38">
        <v>0.1429</v>
      </c>
      <c r="F738" s="38">
        <v>5.8200000000000002E-2</v>
      </c>
      <c r="G738" s="38">
        <v>7.4899999999999994E-2</v>
      </c>
      <c r="H738" s="38">
        <v>4.0099999999999997E-2</v>
      </c>
      <c r="I738" s="38">
        <v>0.1406</v>
      </c>
      <c r="J738" s="38">
        <v>2.0299999999999999E-2</v>
      </c>
      <c r="K738" s="38">
        <v>3.2099999999999997E-2</v>
      </c>
      <c r="L738" s="38">
        <v>1.5900000000000001E-2</v>
      </c>
      <c r="M738" s="38">
        <v>2.5499999999999998E-2</v>
      </c>
      <c r="N738" s="38">
        <v>0.1389</v>
      </c>
      <c r="O738" s="38">
        <v>2.35E-2</v>
      </c>
      <c r="P738" s="38">
        <v>0</v>
      </c>
      <c r="Q738" s="38">
        <v>3.5900000000000001E-2</v>
      </c>
      <c r="R738" s="38">
        <v>1.8100000000000002E-2</v>
      </c>
      <c r="S738" s="38">
        <v>4.1999999999999997E-3</v>
      </c>
      <c r="T738" s="38">
        <v>5.11E-2</v>
      </c>
      <c r="U738" s="38">
        <v>1.7299999999999999E-2</v>
      </c>
      <c r="V738" s="38">
        <v>3.6799999999999999E-2</v>
      </c>
      <c r="W738" s="38">
        <v>4.4299999999999999E-2</v>
      </c>
      <c r="X738" s="38">
        <v>5.9900000000000002E-2</v>
      </c>
      <c r="Y738" s="38">
        <v>2.3999999999999998E-3</v>
      </c>
      <c r="Z738" s="5">
        <v>0</v>
      </c>
      <c r="AA738" s="5">
        <v>5.9999999999999995E-4</v>
      </c>
      <c r="AB738" s="5">
        <v>0</v>
      </c>
      <c r="AC738" s="67"/>
      <c r="AD738" s="55"/>
    </row>
    <row r="739" spans="1:30" s="53" customFormat="1" ht="13.35" customHeight="1">
      <c r="A739" s="96"/>
      <c r="B739" s="30"/>
      <c r="C739" s="163"/>
      <c r="D739" s="6">
        <f t="shared" ref="D739" si="1178">$C738*D738</f>
        <v>42144.88377</v>
      </c>
      <c r="E739" s="6">
        <f t="shared" ref="E739" si="1179">$C738*E738</f>
        <v>365000.23580199998</v>
      </c>
      <c r="F739" s="6">
        <f t="shared" ref="F739:O739" si="1180">$C738*F738</f>
        <v>148656.49911599999</v>
      </c>
      <c r="G739" s="6">
        <f t="shared" si="1180"/>
        <v>191312.22996199998</v>
      </c>
      <c r="H739" s="6">
        <f t="shared" si="1180"/>
        <v>102424.83873799999</v>
      </c>
      <c r="I739" s="6">
        <f t="shared" si="1180"/>
        <v>359125.49442800001</v>
      </c>
      <c r="J739" s="6">
        <f t="shared" si="1180"/>
        <v>51850.978213999995</v>
      </c>
      <c r="K739" s="6">
        <f t="shared" si="1180"/>
        <v>81990.955697999991</v>
      </c>
      <c r="L739" s="6">
        <f t="shared" si="1180"/>
        <v>40612.342541999999</v>
      </c>
      <c r="M739" s="6">
        <f t="shared" si="1180"/>
        <v>65133.002189999992</v>
      </c>
      <c r="N739" s="6">
        <f t="shared" si="1180"/>
        <v>354783.29428199999</v>
      </c>
      <c r="O739" s="6">
        <f t="shared" si="1180"/>
        <v>60024.531429999995</v>
      </c>
      <c r="P739" s="6">
        <f t="shared" ref="P739" si="1181">$C738*P738</f>
        <v>0</v>
      </c>
      <c r="Q739" s="6">
        <f t="shared" ref="Q739" si="1182">$C738*Q738</f>
        <v>91697.050141999993</v>
      </c>
      <c r="R739" s="6">
        <f t="shared" ref="R739:AB739" si="1183">$C738*R738</f>
        <v>46231.660378</v>
      </c>
      <c r="S739" s="6">
        <f t="shared" si="1183"/>
        <v>10727.788595999999</v>
      </c>
      <c r="T739" s="6">
        <f t="shared" si="1183"/>
        <v>130521.42791799999</v>
      </c>
      <c r="U739" s="6">
        <f t="shared" si="1183"/>
        <v>44188.272073999993</v>
      </c>
      <c r="V739" s="6">
        <f t="shared" si="1183"/>
        <v>93995.861983999988</v>
      </c>
      <c r="W739" s="6">
        <f t="shared" si="1183"/>
        <v>113152.62733399999</v>
      </c>
      <c r="X739" s="6">
        <f t="shared" si="1183"/>
        <v>152998.69926200001</v>
      </c>
      <c r="Y739" s="6">
        <f t="shared" si="1183"/>
        <v>6130.1649119999993</v>
      </c>
      <c r="Z739" s="6">
        <f t="shared" si="1183"/>
        <v>0</v>
      </c>
      <c r="AA739" s="6">
        <f t="shared" si="1183"/>
        <v>1532.5412279999998</v>
      </c>
      <c r="AB739" s="6">
        <f t="shared" si="1183"/>
        <v>0</v>
      </c>
      <c r="AC739" s="67"/>
      <c r="AD739" s="55"/>
    </row>
    <row r="740" spans="1:30" s="52" customFormat="1">
      <c r="A740" s="95" t="s">
        <v>433</v>
      </c>
      <c r="B740" s="18">
        <f>61301649/2</f>
        <v>30650824.5</v>
      </c>
      <c r="C740" s="163">
        <f t="shared" ref="C740:C778" si="1184">ROUND(B740/12,2)</f>
        <v>2554235.38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>
        <v>0.27329999999999999</v>
      </c>
      <c r="R740" s="5"/>
      <c r="S740" s="5">
        <v>3.5299999999999998E-2</v>
      </c>
      <c r="T740" s="5"/>
      <c r="U740" s="5">
        <v>9.3899999999999997E-2</v>
      </c>
      <c r="V740" s="5"/>
      <c r="W740" s="5">
        <v>0</v>
      </c>
      <c r="X740" s="5">
        <v>0.57269999999999999</v>
      </c>
      <c r="Y740" s="5">
        <v>2.4799999999999999E-2</v>
      </c>
      <c r="Z740" s="5"/>
      <c r="AA740" s="5"/>
      <c r="AB740" s="5"/>
      <c r="AC740" s="67"/>
      <c r="AD740" s="55"/>
    </row>
    <row r="741" spans="1:30" s="52" customFormat="1">
      <c r="A741" s="96"/>
      <c r="B741" s="12"/>
      <c r="C741" s="163"/>
      <c r="D741" s="6">
        <f t="shared" ref="D741" si="1185">$C740*D740</f>
        <v>0</v>
      </c>
      <c r="E741" s="6">
        <f t="shared" ref="E741" si="1186">$C740*E740</f>
        <v>0</v>
      </c>
      <c r="F741" s="6">
        <f t="shared" ref="F741:O741" si="1187">$C740*F740</f>
        <v>0</v>
      </c>
      <c r="G741" s="6">
        <f t="shared" si="1187"/>
        <v>0</v>
      </c>
      <c r="H741" s="6">
        <f t="shared" si="1187"/>
        <v>0</v>
      </c>
      <c r="I741" s="6">
        <f t="shared" si="1187"/>
        <v>0</v>
      </c>
      <c r="J741" s="6">
        <f t="shared" si="1187"/>
        <v>0</v>
      </c>
      <c r="K741" s="6">
        <f t="shared" si="1187"/>
        <v>0</v>
      </c>
      <c r="L741" s="6">
        <f t="shared" si="1187"/>
        <v>0</v>
      </c>
      <c r="M741" s="6">
        <f t="shared" si="1187"/>
        <v>0</v>
      </c>
      <c r="N741" s="6">
        <f t="shared" si="1187"/>
        <v>0</v>
      </c>
      <c r="O741" s="6">
        <f t="shared" si="1187"/>
        <v>0</v>
      </c>
      <c r="P741" s="6">
        <f t="shared" ref="P741" si="1188">$C740*P740</f>
        <v>0</v>
      </c>
      <c r="Q741" s="6">
        <f t="shared" ref="Q741" si="1189">$C740*Q740</f>
        <v>698072.52935399988</v>
      </c>
      <c r="R741" s="6">
        <f t="shared" ref="R741:AB741" si="1190">$C740*R740</f>
        <v>0</v>
      </c>
      <c r="S741" s="6">
        <f t="shared" si="1190"/>
        <v>90164.508913999991</v>
      </c>
      <c r="T741" s="6">
        <f t="shared" si="1190"/>
        <v>0</v>
      </c>
      <c r="U741" s="6">
        <f t="shared" si="1190"/>
        <v>239842.70218199998</v>
      </c>
      <c r="V741" s="6">
        <f t="shared" si="1190"/>
        <v>0</v>
      </c>
      <c r="W741" s="6">
        <f t="shared" si="1190"/>
        <v>0</v>
      </c>
      <c r="X741" s="6">
        <f t="shared" si="1190"/>
        <v>1462810.602126</v>
      </c>
      <c r="Y741" s="6">
        <f t="shared" si="1190"/>
        <v>63345.037423999995</v>
      </c>
      <c r="Z741" s="6">
        <f t="shared" si="1190"/>
        <v>0</v>
      </c>
      <c r="AA741" s="6">
        <f t="shared" si="1190"/>
        <v>0</v>
      </c>
      <c r="AB741" s="6">
        <f t="shared" si="1190"/>
        <v>0</v>
      </c>
      <c r="AC741" s="67"/>
      <c r="AD741" s="55"/>
    </row>
    <row r="742" spans="1:30" s="53" customFormat="1" ht="13.35" customHeight="1">
      <c r="A742" s="95" t="s">
        <v>113</v>
      </c>
      <c r="B742" s="29">
        <f>6807/2</f>
        <v>3403.5</v>
      </c>
      <c r="C742" s="163">
        <f t="shared" si="1184"/>
        <v>283.63</v>
      </c>
      <c r="D742" s="38">
        <v>1.6500000000000001E-2</v>
      </c>
      <c r="E742" s="38">
        <v>0.1429</v>
      </c>
      <c r="F742" s="38">
        <v>5.8200000000000002E-2</v>
      </c>
      <c r="G742" s="38">
        <v>7.4899999999999994E-2</v>
      </c>
      <c r="H742" s="38">
        <v>4.0099999999999997E-2</v>
      </c>
      <c r="I742" s="38">
        <v>0.1406</v>
      </c>
      <c r="J742" s="38">
        <v>2.0299999999999999E-2</v>
      </c>
      <c r="K742" s="38">
        <v>3.2099999999999997E-2</v>
      </c>
      <c r="L742" s="38">
        <v>1.5900000000000001E-2</v>
      </c>
      <c r="M742" s="38">
        <v>2.5499999999999998E-2</v>
      </c>
      <c r="N742" s="38">
        <v>0.1389</v>
      </c>
      <c r="O742" s="38">
        <v>2.35E-2</v>
      </c>
      <c r="P742" s="38">
        <v>0</v>
      </c>
      <c r="Q742" s="38">
        <v>3.5900000000000001E-2</v>
      </c>
      <c r="R742" s="38">
        <v>1.8100000000000002E-2</v>
      </c>
      <c r="S742" s="38">
        <v>4.1999999999999997E-3</v>
      </c>
      <c r="T742" s="38">
        <v>5.11E-2</v>
      </c>
      <c r="U742" s="38">
        <v>1.7299999999999999E-2</v>
      </c>
      <c r="V742" s="38">
        <v>3.6799999999999999E-2</v>
      </c>
      <c r="W742" s="38">
        <v>4.4299999999999999E-2</v>
      </c>
      <c r="X742" s="38">
        <v>5.9900000000000002E-2</v>
      </c>
      <c r="Y742" s="38">
        <v>2.3999999999999998E-3</v>
      </c>
      <c r="Z742" s="5">
        <v>0</v>
      </c>
      <c r="AA742" s="5">
        <v>5.9999999999999995E-4</v>
      </c>
      <c r="AB742" s="5">
        <v>0</v>
      </c>
      <c r="AC742" s="67"/>
      <c r="AD742" s="55"/>
    </row>
    <row r="743" spans="1:30" s="53" customFormat="1" ht="13.35" customHeight="1">
      <c r="A743" s="96"/>
      <c r="B743" s="30"/>
      <c r="C743" s="163"/>
      <c r="D743" s="6">
        <f t="shared" ref="D743" si="1191">$C742*D742</f>
        <v>4.6798950000000001</v>
      </c>
      <c r="E743" s="6">
        <f t="shared" ref="E743" si="1192">$C742*E742</f>
        <v>40.530726999999999</v>
      </c>
      <c r="F743" s="6">
        <f t="shared" ref="F743:O743" si="1193">$C742*F742</f>
        <v>16.507266000000001</v>
      </c>
      <c r="G743" s="6">
        <f t="shared" si="1193"/>
        <v>21.243886999999997</v>
      </c>
      <c r="H743" s="6">
        <f t="shared" si="1193"/>
        <v>11.373562999999999</v>
      </c>
      <c r="I743" s="6">
        <f t="shared" si="1193"/>
        <v>39.878377999999998</v>
      </c>
      <c r="J743" s="6">
        <f t="shared" si="1193"/>
        <v>5.7576889999999992</v>
      </c>
      <c r="K743" s="6">
        <f t="shared" si="1193"/>
        <v>9.1045229999999986</v>
      </c>
      <c r="L743" s="6">
        <f t="shared" si="1193"/>
        <v>4.5097170000000002</v>
      </c>
      <c r="M743" s="6">
        <f t="shared" si="1193"/>
        <v>7.2325649999999992</v>
      </c>
      <c r="N743" s="6">
        <f t="shared" si="1193"/>
        <v>39.396206999999997</v>
      </c>
      <c r="O743" s="6">
        <f t="shared" si="1193"/>
        <v>6.665305</v>
      </c>
      <c r="P743" s="6">
        <f t="shared" ref="P743" si="1194">$C742*P742</f>
        <v>0</v>
      </c>
      <c r="Q743" s="6">
        <f t="shared" ref="Q743" si="1195">$C742*Q742</f>
        <v>10.182316999999999</v>
      </c>
      <c r="R743" s="6">
        <f t="shared" ref="R743:AB743" si="1196">$C742*R742</f>
        <v>5.1337030000000006</v>
      </c>
      <c r="S743" s="6">
        <f t="shared" si="1196"/>
        <v>1.1912459999999998</v>
      </c>
      <c r="T743" s="6">
        <f t="shared" si="1196"/>
        <v>14.493492999999999</v>
      </c>
      <c r="U743" s="6">
        <f t="shared" si="1196"/>
        <v>4.9067989999999995</v>
      </c>
      <c r="V743" s="6">
        <f t="shared" si="1196"/>
        <v>10.437583999999999</v>
      </c>
      <c r="W743" s="6">
        <f t="shared" si="1196"/>
        <v>12.564809</v>
      </c>
      <c r="X743" s="6">
        <f t="shared" si="1196"/>
        <v>16.989436999999999</v>
      </c>
      <c r="Y743" s="6">
        <f t="shared" si="1196"/>
        <v>0.68071199999999998</v>
      </c>
      <c r="Z743" s="6">
        <f t="shared" si="1196"/>
        <v>0</v>
      </c>
      <c r="AA743" s="6">
        <f t="shared" si="1196"/>
        <v>0.170178</v>
      </c>
      <c r="AB743" s="6">
        <f t="shared" si="1196"/>
        <v>0</v>
      </c>
      <c r="AC743" s="67"/>
      <c r="AD743" s="55"/>
    </row>
    <row r="744" spans="1:30" s="52" customFormat="1">
      <c r="A744" s="95" t="s">
        <v>434</v>
      </c>
      <c r="B744" s="29">
        <f>6807/2</f>
        <v>3403.5</v>
      </c>
      <c r="C744" s="163">
        <f t="shared" si="1184"/>
        <v>283.63</v>
      </c>
      <c r="D744" s="5">
        <v>5.45E-2</v>
      </c>
      <c r="E744" s="5"/>
      <c r="F744" s="5"/>
      <c r="G744" s="5"/>
      <c r="H744" s="5"/>
      <c r="I744" s="5"/>
      <c r="J744" s="5"/>
      <c r="K744" s="5"/>
      <c r="L744" s="5"/>
      <c r="M744" s="5">
        <v>5.2200000000000003E-2</v>
      </c>
      <c r="N744" s="5"/>
      <c r="O744" s="5"/>
      <c r="P744" s="5"/>
      <c r="Q744" s="5">
        <v>0.1148</v>
      </c>
      <c r="R744" s="5"/>
      <c r="S744" s="5">
        <v>2.0000000000000001E-4</v>
      </c>
      <c r="T744" s="5">
        <v>0.49409999999999998</v>
      </c>
      <c r="U744" s="5"/>
      <c r="V744" s="5"/>
      <c r="W744" s="5">
        <v>1.9900000000000001E-2</v>
      </c>
      <c r="X744" s="5">
        <v>0.25330000000000003</v>
      </c>
      <c r="Y744" s="5">
        <v>1.0999999999999999E-2</v>
      </c>
      <c r="Z744" s="5"/>
      <c r="AA744" s="5"/>
      <c r="AB744" s="5"/>
      <c r="AC744" s="67"/>
      <c r="AD744" s="55"/>
    </row>
    <row r="745" spans="1:30" s="52" customFormat="1">
      <c r="A745" s="96"/>
      <c r="B745" s="12"/>
      <c r="C745" s="163"/>
      <c r="D745" s="6">
        <f t="shared" ref="D745" si="1197">$C744*D744</f>
        <v>15.457834999999999</v>
      </c>
      <c r="E745" s="6">
        <f t="shared" ref="E745" si="1198">$C744*E744</f>
        <v>0</v>
      </c>
      <c r="F745" s="6">
        <f t="shared" ref="F745:O745" si="1199">$C744*F744</f>
        <v>0</v>
      </c>
      <c r="G745" s="6">
        <f t="shared" si="1199"/>
        <v>0</v>
      </c>
      <c r="H745" s="6">
        <f t="shared" si="1199"/>
        <v>0</v>
      </c>
      <c r="I745" s="6">
        <f t="shared" si="1199"/>
        <v>0</v>
      </c>
      <c r="J745" s="6">
        <f t="shared" si="1199"/>
        <v>0</v>
      </c>
      <c r="K745" s="6">
        <f t="shared" si="1199"/>
        <v>0</v>
      </c>
      <c r="L745" s="6">
        <f t="shared" si="1199"/>
        <v>0</v>
      </c>
      <c r="M745" s="6">
        <f t="shared" si="1199"/>
        <v>14.805486</v>
      </c>
      <c r="N745" s="6">
        <f t="shared" si="1199"/>
        <v>0</v>
      </c>
      <c r="O745" s="6">
        <f t="shared" si="1199"/>
        <v>0</v>
      </c>
      <c r="P745" s="6">
        <f t="shared" ref="P745" si="1200">$C744*P744</f>
        <v>0</v>
      </c>
      <c r="Q745" s="6">
        <f t="shared" ref="Q745" si="1201">$C744*Q744</f>
        <v>32.560724</v>
      </c>
      <c r="R745" s="6">
        <f t="shared" ref="R745:AB745" si="1202">$C744*R744</f>
        <v>0</v>
      </c>
      <c r="S745" s="6">
        <f t="shared" si="1202"/>
        <v>5.6725999999999999E-2</v>
      </c>
      <c r="T745" s="6">
        <f t="shared" si="1202"/>
        <v>140.141583</v>
      </c>
      <c r="U745" s="6">
        <f t="shared" si="1202"/>
        <v>0</v>
      </c>
      <c r="V745" s="6">
        <f t="shared" si="1202"/>
        <v>0</v>
      </c>
      <c r="W745" s="6">
        <f t="shared" si="1202"/>
        <v>5.6442370000000004</v>
      </c>
      <c r="X745" s="6">
        <f t="shared" si="1202"/>
        <v>71.843479000000002</v>
      </c>
      <c r="Y745" s="6">
        <f t="shared" si="1202"/>
        <v>3.1199299999999996</v>
      </c>
      <c r="Z745" s="6">
        <f t="shared" si="1202"/>
        <v>0</v>
      </c>
      <c r="AA745" s="6">
        <f t="shared" si="1202"/>
        <v>0</v>
      </c>
      <c r="AB745" s="6">
        <f t="shared" si="1202"/>
        <v>0</v>
      </c>
      <c r="AC745" s="67"/>
      <c r="AD745" s="55"/>
    </row>
    <row r="746" spans="1:30" s="53" customFormat="1" ht="13.35" customHeight="1">
      <c r="A746" s="95" t="s">
        <v>114</v>
      </c>
      <c r="B746" s="29">
        <f>4882/2</f>
        <v>2441</v>
      </c>
      <c r="C746" s="163">
        <f t="shared" si="1184"/>
        <v>203.42</v>
      </c>
      <c r="D746" s="38">
        <v>1.6500000000000001E-2</v>
      </c>
      <c r="E746" s="38">
        <v>0.1429</v>
      </c>
      <c r="F746" s="38">
        <v>5.8200000000000002E-2</v>
      </c>
      <c r="G746" s="38">
        <v>7.4899999999999994E-2</v>
      </c>
      <c r="H746" s="38">
        <v>4.0099999999999997E-2</v>
      </c>
      <c r="I746" s="38">
        <v>0.1406</v>
      </c>
      <c r="J746" s="38">
        <v>2.0299999999999999E-2</v>
      </c>
      <c r="K746" s="38">
        <v>3.2099999999999997E-2</v>
      </c>
      <c r="L746" s="38">
        <v>1.5900000000000001E-2</v>
      </c>
      <c r="M746" s="38">
        <v>2.5499999999999998E-2</v>
      </c>
      <c r="N746" s="38">
        <v>0.1389</v>
      </c>
      <c r="O746" s="38">
        <v>2.35E-2</v>
      </c>
      <c r="P746" s="38">
        <v>0</v>
      </c>
      <c r="Q746" s="38">
        <v>3.5900000000000001E-2</v>
      </c>
      <c r="R746" s="38">
        <v>1.8100000000000002E-2</v>
      </c>
      <c r="S746" s="38">
        <v>4.1999999999999997E-3</v>
      </c>
      <c r="T746" s="38">
        <v>5.11E-2</v>
      </c>
      <c r="U746" s="38">
        <v>1.7299999999999999E-2</v>
      </c>
      <c r="V746" s="38">
        <v>3.6799999999999999E-2</v>
      </c>
      <c r="W746" s="38">
        <v>4.4299999999999999E-2</v>
      </c>
      <c r="X746" s="38">
        <v>5.9900000000000002E-2</v>
      </c>
      <c r="Y746" s="38">
        <v>2.3999999999999998E-3</v>
      </c>
      <c r="Z746" s="5">
        <v>0</v>
      </c>
      <c r="AA746" s="5">
        <v>5.9999999999999995E-4</v>
      </c>
      <c r="AB746" s="5">
        <v>0</v>
      </c>
      <c r="AC746" s="67"/>
      <c r="AD746" s="55"/>
    </row>
    <row r="747" spans="1:30" s="53" customFormat="1" ht="13.35" customHeight="1">
      <c r="A747" s="96"/>
      <c r="B747" s="30"/>
      <c r="C747" s="163"/>
      <c r="D747" s="6">
        <f t="shared" ref="D747" si="1203">$C746*D746</f>
        <v>3.35643</v>
      </c>
      <c r="E747" s="6">
        <f t="shared" ref="E747" si="1204">$C746*E746</f>
        <v>29.068717999999997</v>
      </c>
      <c r="F747" s="6">
        <f t="shared" ref="F747:O747" si="1205">$C746*F746</f>
        <v>11.839043999999999</v>
      </c>
      <c r="G747" s="6">
        <f t="shared" si="1205"/>
        <v>15.236157999999998</v>
      </c>
      <c r="H747" s="6">
        <f t="shared" si="1205"/>
        <v>8.1571419999999986</v>
      </c>
      <c r="I747" s="6">
        <f t="shared" si="1205"/>
        <v>28.600852</v>
      </c>
      <c r="J747" s="6">
        <f t="shared" si="1205"/>
        <v>4.1294259999999996</v>
      </c>
      <c r="K747" s="6">
        <f t="shared" si="1205"/>
        <v>6.5297819999999991</v>
      </c>
      <c r="L747" s="6">
        <f t="shared" si="1205"/>
        <v>3.234378</v>
      </c>
      <c r="M747" s="6">
        <f t="shared" si="1205"/>
        <v>5.1872099999999994</v>
      </c>
      <c r="N747" s="6">
        <f t="shared" si="1205"/>
        <v>28.255037999999999</v>
      </c>
      <c r="O747" s="6">
        <f t="shared" si="1205"/>
        <v>4.7803699999999996</v>
      </c>
      <c r="P747" s="6">
        <f t="shared" ref="P747" si="1206">$C746*P746</f>
        <v>0</v>
      </c>
      <c r="Q747" s="6">
        <f t="shared" ref="Q747" si="1207">$C746*Q746</f>
        <v>7.302778</v>
      </c>
      <c r="R747" s="6">
        <f t="shared" ref="R747:AB747" si="1208">$C746*R746</f>
        <v>3.681902</v>
      </c>
      <c r="S747" s="6">
        <f t="shared" si="1208"/>
        <v>0.8543639999999999</v>
      </c>
      <c r="T747" s="6">
        <f t="shared" si="1208"/>
        <v>10.394762</v>
      </c>
      <c r="U747" s="6">
        <f t="shared" si="1208"/>
        <v>3.5191659999999998</v>
      </c>
      <c r="V747" s="6">
        <f t="shared" si="1208"/>
        <v>7.4858559999999992</v>
      </c>
      <c r="W747" s="6">
        <f t="shared" si="1208"/>
        <v>9.0115059999999989</v>
      </c>
      <c r="X747" s="6">
        <f t="shared" si="1208"/>
        <v>12.184858</v>
      </c>
      <c r="Y747" s="6">
        <f t="shared" si="1208"/>
        <v>0.48820799999999992</v>
      </c>
      <c r="Z747" s="6">
        <f t="shared" si="1208"/>
        <v>0</v>
      </c>
      <c r="AA747" s="6">
        <f t="shared" si="1208"/>
        <v>0.12205199999999998</v>
      </c>
      <c r="AB747" s="6">
        <f t="shared" si="1208"/>
        <v>0</v>
      </c>
      <c r="AC747" s="67"/>
      <c r="AD747" s="55"/>
    </row>
    <row r="748" spans="1:30" s="52" customFormat="1">
      <c r="A748" s="95" t="s">
        <v>435</v>
      </c>
      <c r="B748" s="29">
        <f>4882/2</f>
        <v>2441</v>
      </c>
      <c r="C748" s="163">
        <f t="shared" si="1184"/>
        <v>203.42</v>
      </c>
      <c r="D748" s="5">
        <v>6.7000000000000004E-2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>
        <v>0.3029</v>
      </c>
      <c r="R748" s="5"/>
      <c r="S748" s="5">
        <v>4.9799999999999997E-2</v>
      </c>
      <c r="T748" s="5">
        <v>0</v>
      </c>
      <c r="U748" s="5"/>
      <c r="V748" s="5"/>
      <c r="W748" s="5"/>
      <c r="X748" s="5">
        <v>0.55620000000000003</v>
      </c>
      <c r="Y748" s="5">
        <v>2.41E-2</v>
      </c>
      <c r="Z748" s="5"/>
      <c r="AA748" s="5"/>
      <c r="AB748" s="5"/>
      <c r="AC748" s="67"/>
      <c r="AD748" s="55"/>
    </row>
    <row r="749" spans="1:30" s="52" customFormat="1">
      <c r="A749" s="96"/>
      <c r="B749" s="12"/>
      <c r="C749" s="163"/>
      <c r="D749" s="6">
        <f t="shared" ref="D749" si="1209">$C748*D748</f>
        <v>13.62914</v>
      </c>
      <c r="E749" s="6">
        <f t="shared" ref="E749" si="1210">$C748*E748</f>
        <v>0</v>
      </c>
      <c r="F749" s="6">
        <f t="shared" ref="F749:O749" si="1211">$C748*F748</f>
        <v>0</v>
      </c>
      <c r="G749" s="6">
        <f t="shared" si="1211"/>
        <v>0</v>
      </c>
      <c r="H749" s="6">
        <f t="shared" si="1211"/>
        <v>0</v>
      </c>
      <c r="I749" s="6">
        <f t="shared" si="1211"/>
        <v>0</v>
      </c>
      <c r="J749" s="6">
        <f t="shared" si="1211"/>
        <v>0</v>
      </c>
      <c r="K749" s="6">
        <f t="shared" si="1211"/>
        <v>0</v>
      </c>
      <c r="L749" s="6">
        <f t="shared" si="1211"/>
        <v>0</v>
      </c>
      <c r="M749" s="6">
        <f t="shared" si="1211"/>
        <v>0</v>
      </c>
      <c r="N749" s="6">
        <f t="shared" si="1211"/>
        <v>0</v>
      </c>
      <c r="O749" s="6">
        <f t="shared" si="1211"/>
        <v>0</v>
      </c>
      <c r="P749" s="6">
        <f t="shared" ref="P749" si="1212">$C748*P748</f>
        <v>0</v>
      </c>
      <c r="Q749" s="6">
        <f t="shared" ref="Q749" si="1213">$C748*Q748</f>
        <v>61.615917999999994</v>
      </c>
      <c r="R749" s="6">
        <f t="shared" ref="R749:AB749" si="1214">$C748*R748</f>
        <v>0</v>
      </c>
      <c r="S749" s="6">
        <f t="shared" si="1214"/>
        <v>10.130315999999999</v>
      </c>
      <c r="T749" s="6">
        <f t="shared" si="1214"/>
        <v>0</v>
      </c>
      <c r="U749" s="6">
        <f t="shared" si="1214"/>
        <v>0</v>
      </c>
      <c r="V749" s="6">
        <f t="shared" si="1214"/>
        <v>0</v>
      </c>
      <c r="W749" s="6">
        <f t="shared" si="1214"/>
        <v>0</v>
      </c>
      <c r="X749" s="6">
        <f t="shared" si="1214"/>
        <v>113.14220399999999</v>
      </c>
      <c r="Y749" s="6">
        <f t="shared" si="1214"/>
        <v>4.9024219999999996</v>
      </c>
      <c r="Z749" s="6">
        <f t="shared" si="1214"/>
        <v>0</v>
      </c>
      <c r="AA749" s="6">
        <f t="shared" si="1214"/>
        <v>0</v>
      </c>
      <c r="AB749" s="6">
        <f t="shared" si="1214"/>
        <v>0</v>
      </c>
      <c r="AC749" s="67"/>
      <c r="AD749" s="55"/>
    </row>
    <row r="750" spans="1:30" s="53" customFormat="1" ht="13.35" customHeight="1">
      <c r="A750" s="95" t="s">
        <v>115</v>
      </c>
      <c r="B750" s="29">
        <f>9894/2</f>
        <v>4947</v>
      </c>
      <c r="C750" s="163">
        <f t="shared" si="1184"/>
        <v>412.25</v>
      </c>
      <c r="D750" s="38">
        <v>1.6500000000000001E-2</v>
      </c>
      <c r="E750" s="38">
        <v>0.1429</v>
      </c>
      <c r="F750" s="38">
        <v>5.8200000000000002E-2</v>
      </c>
      <c r="G750" s="38">
        <v>7.4899999999999994E-2</v>
      </c>
      <c r="H750" s="38">
        <v>4.0099999999999997E-2</v>
      </c>
      <c r="I750" s="38">
        <v>0.1406</v>
      </c>
      <c r="J750" s="38">
        <v>2.0299999999999999E-2</v>
      </c>
      <c r="K750" s="38">
        <v>3.2099999999999997E-2</v>
      </c>
      <c r="L750" s="38">
        <v>1.5900000000000001E-2</v>
      </c>
      <c r="M750" s="38">
        <v>2.5499999999999998E-2</v>
      </c>
      <c r="N750" s="38">
        <v>0.1389</v>
      </c>
      <c r="O750" s="38">
        <v>2.35E-2</v>
      </c>
      <c r="P750" s="38">
        <v>0</v>
      </c>
      <c r="Q750" s="38">
        <v>3.5900000000000001E-2</v>
      </c>
      <c r="R750" s="38">
        <v>1.8100000000000002E-2</v>
      </c>
      <c r="S750" s="38">
        <v>4.1999999999999997E-3</v>
      </c>
      <c r="T750" s="38">
        <v>5.11E-2</v>
      </c>
      <c r="U750" s="38">
        <v>1.7299999999999999E-2</v>
      </c>
      <c r="V750" s="38">
        <v>3.6799999999999999E-2</v>
      </c>
      <c r="W750" s="38">
        <v>4.4299999999999999E-2</v>
      </c>
      <c r="X750" s="38">
        <v>5.9900000000000002E-2</v>
      </c>
      <c r="Y750" s="38">
        <v>2.3999999999999998E-3</v>
      </c>
      <c r="Z750" s="5">
        <v>0</v>
      </c>
      <c r="AA750" s="5">
        <v>5.9999999999999995E-4</v>
      </c>
      <c r="AB750" s="5">
        <v>0</v>
      </c>
      <c r="AC750" s="67"/>
      <c r="AD750" s="55"/>
    </row>
    <row r="751" spans="1:30" s="53" customFormat="1" ht="13.35" customHeight="1">
      <c r="A751" s="96"/>
      <c r="B751" s="30"/>
      <c r="C751" s="163"/>
      <c r="D751" s="6">
        <f t="shared" ref="D751" si="1215">$C750*D750</f>
        <v>6.8021250000000002</v>
      </c>
      <c r="E751" s="6">
        <f t="shared" ref="E751" si="1216">$C750*E750</f>
        <v>58.910525</v>
      </c>
      <c r="F751" s="6">
        <f t="shared" ref="F751:O751" si="1217">$C750*F750</f>
        <v>23.99295</v>
      </c>
      <c r="G751" s="6">
        <f t="shared" si="1217"/>
        <v>30.877524999999999</v>
      </c>
      <c r="H751" s="6">
        <f t="shared" si="1217"/>
        <v>16.531224999999999</v>
      </c>
      <c r="I751" s="6">
        <f t="shared" si="1217"/>
        <v>57.962350000000001</v>
      </c>
      <c r="J751" s="6">
        <f t="shared" si="1217"/>
        <v>8.3686749999999996</v>
      </c>
      <c r="K751" s="6">
        <f t="shared" si="1217"/>
        <v>13.233224999999999</v>
      </c>
      <c r="L751" s="6">
        <f t="shared" si="1217"/>
        <v>6.5547750000000002</v>
      </c>
      <c r="M751" s="6">
        <f t="shared" si="1217"/>
        <v>10.512374999999999</v>
      </c>
      <c r="N751" s="6">
        <f t="shared" si="1217"/>
        <v>57.261524999999999</v>
      </c>
      <c r="O751" s="6">
        <f t="shared" si="1217"/>
        <v>9.687875</v>
      </c>
      <c r="P751" s="6">
        <f t="shared" ref="P751" si="1218">$C750*P750</f>
        <v>0</v>
      </c>
      <c r="Q751" s="6">
        <f t="shared" ref="Q751" si="1219">$C750*Q750</f>
        <v>14.799775</v>
      </c>
      <c r="R751" s="6">
        <f t="shared" ref="R751:AB751" si="1220">$C750*R750</f>
        <v>7.4617250000000004</v>
      </c>
      <c r="S751" s="6">
        <f t="shared" si="1220"/>
        <v>1.7314499999999999</v>
      </c>
      <c r="T751" s="6">
        <f t="shared" si="1220"/>
        <v>21.065974999999998</v>
      </c>
      <c r="U751" s="6">
        <f t="shared" si="1220"/>
        <v>7.1319249999999998</v>
      </c>
      <c r="V751" s="6">
        <f t="shared" si="1220"/>
        <v>15.1708</v>
      </c>
      <c r="W751" s="6">
        <f t="shared" si="1220"/>
        <v>18.262674999999998</v>
      </c>
      <c r="X751" s="6">
        <f t="shared" si="1220"/>
        <v>24.693775000000002</v>
      </c>
      <c r="Y751" s="6">
        <f t="shared" si="1220"/>
        <v>0.98939999999999995</v>
      </c>
      <c r="Z751" s="6">
        <f t="shared" si="1220"/>
        <v>0</v>
      </c>
      <c r="AA751" s="6">
        <f t="shared" si="1220"/>
        <v>0.24734999999999999</v>
      </c>
      <c r="AB751" s="6">
        <f t="shared" si="1220"/>
        <v>0</v>
      </c>
      <c r="AC751" s="67"/>
      <c r="AD751" s="55"/>
    </row>
    <row r="752" spans="1:30" s="52" customFormat="1">
      <c r="A752" s="95" t="s">
        <v>436</v>
      </c>
      <c r="B752" s="29">
        <f>9894/2</f>
        <v>4947</v>
      </c>
      <c r="C752" s="163">
        <f t="shared" si="1184"/>
        <v>412.25</v>
      </c>
      <c r="D752" s="5"/>
      <c r="E752" s="5"/>
      <c r="F752" s="5"/>
      <c r="G752" s="5"/>
      <c r="H752" s="5">
        <v>0</v>
      </c>
      <c r="I752" s="5"/>
      <c r="J752" s="5"/>
      <c r="K752" s="5"/>
      <c r="L752" s="5"/>
      <c r="M752" s="5"/>
      <c r="N752" s="5"/>
      <c r="O752" s="5"/>
      <c r="P752" s="5"/>
      <c r="Q752" s="5">
        <v>0.3337</v>
      </c>
      <c r="R752" s="5">
        <v>0.1709</v>
      </c>
      <c r="S752" s="5">
        <v>3.6799999999999999E-2</v>
      </c>
      <c r="T752" s="5"/>
      <c r="U752" s="5"/>
      <c r="V752" s="5"/>
      <c r="W752" s="5">
        <v>1.1900000000000001E-2</v>
      </c>
      <c r="X752" s="5">
        <v>0.42820000000000003</v>
      </c>
      <c r="Y752" s="5">
        <v>1.8499999999999999E-2</v>
      </c>
      <c r="Z752" s="5"/>
      <c r="AA752" s="5"/>
      <c r="AB752" s="5"/>
      <c r="AC752" s="67"/>
      <c r="AD752" s="55"/>
    </row>
    <row r="753" spans="1:30" s="52" customFormat="1">
      <c r="A753" s="96"/>
      <c r="B753" s="12"/>
      <c r="C753" s="163"/>
      <c r="D753" s="6">
        <f t="shared" ref="D753" si="1221">$C752*D752</f>
        <v>0</v>
      </c>
      <c r="E753" s="6">
        <f t="shared" ref="E753" si="1222">$C752*E752</f>
        <v>0</v>
      </c>
      <c r="F753" s="6">
        <f t="shared" ref="F753:O753" si="1223">$C752*F752</f>
        <v>0</v>
      </c>
      <c r="G753" s="6">
        <f t="shared" si="1223"/>
        <v>0</v>
      </c>
      <c r="H753" s="6">
        <f t="shared" si="1223"/>
        <v>0</v>
      </c>
      <c r="I753" s="6">
        <f t="shared" si="1223"/>
        <v>0</v>
      </c>
      <c r="J753" s="6">
        <f t="shared" si="1223"/>
        <v>0</v>
      </c>
      <c r="K753" s="6">
        <f t="shared" si="1223"/>
        <v>0</v>
      </c>
      <c r="L753" s="6">
        <f t="shared" si="1223"/>
        <v>0</v>
      </c>
      <c r="M753" s="6">
        <f t="shared" si="1223"/>
        <v>0</v>
      </c>
      <c r="N753" s="6">
        <f t="shared" si="1223"/>
        <v>0</v>
      </c>
      <c r="O753" s="6">
        <f t="shared" si="1223"/>
        <v>0</v>
      </c>
      <c r="P753" s="6">
        <f t="shared" ref="P753" si="1224">$C752*P752</f>
        <v>0</v>
      </c>
      <c r="Q753" s="6">
        <f t="shared" ref="Q753" si="1225">$C752*Q752</f>
        <v>137.567825</v>
      </c>
      <c r="R753" s="6">
        <f t="shared" ref="R753:AB753" si="1226">$C752*R752</f>
        <v>70.453524999999999</v>
      </c>
      <c r="S753" s="6">
        <f t="shared" si="1226"/>
        <v>15.1708</v>
      </c>
      <c r="T753" s="6">
        <f t="shared" si="1226"/>
        <v>0</v>
      </c>
      <c r="U753" s="6">
        <f t="shared" si="1226"/>
        <v>0</v>
      </c>
      <c r="V753" s="6">
        <f t="shared" si="1226"/>
        <v>0</v>
      </c>
      <c r="W753" s="6">
        <f t="shared" si="1226"/>
        <v>4.9057750000000002</v>
      </c>
      <c r="X753" s="6">
        <f t="shared" si="1226"/>
        <v>176.52545000000001</v>
      </c>
      <c r="Y753" s="6">
        <f t="shared" si="1226"/>
        <v>7.6266249999999998</v>
      </c>
      <c r="Z753" s="6">
        <f t="shared" si="1226"/>
        <v>0</v>
      </c>
      <c r="AA753" s="6">
        <f t="shared" si="1226"/>
        <v>0</v>
      </c>
      <c r="AB753" s="6">
        <f t="shared" si="1226"/>
        <v>0</v>
      </c>
      <c r="AC753" s="67"/>
      <c r="AD753" s="55"/>
    </row>
    <row r="754" spans="1:30" s="53" customFormat="1" ht="13.35" customHeight="1">
      <c r="A754" s="95" t="s">
        <v>116</v>
      </c>
      <c r="B754" s="18">
        <v>1458684</v>
      </c>
      <c r="C754" s="163">
        <f t="shared" si="1184"/>
        <v>121557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>
        <v>0.16900000000000001</v>
      </c>
      <c r="V754" s="40"/>
      <c r="W754" s="40">
        <v>0.77590000000000003</v>
      </c>
      <c r="X754" s="40">
        <v>5.1299999999999998E-2</v>
      </c>
      <c r="Y754" s="40">
        <v>1.9E-3</v>
      </c>
      <c r="Z754" s="40">
        <v>1.9E-3</v>
      </c>
      <c r="AA754" s="40">
        <v>0</v>
      </c>
      <c r="AB754" s="40">
        <v>0</v>
      </c>
      <c r="AC754" s="67"/>
      <c r="AD754" s="55"/>
    </row>
    <row r="755" spans="1:30" s="53" customFormat="1" ht="13.35" customHeight="1">
      <c r="A755" s="96"/>
      <c r="B755" s="12"/>
      <c r="C755" s="163"/>
      <c r="D755" s="39">
        <f t="shared" ref="D755" si="1227">$C754*D754</f>
        <v>0</v>
      </c>
      <c r="E755" s="39">
        <f t="shared" ref="E755" si="1228">$C754*E754</f>
        <v>0</v>
      </c>
      <c r="F755" s="39">
        <f t="shared" ref="F755:AB755" si="1229">$C754*F754</f>
        <v>0</v>
      </c>
      <c r="G755" s="39">
        <f t="shared" si="1229"/>
        <v>0</v>
      </c>
      <c r="H755" s="39">
        <f t="shared" si="1229"/>
        <v>0</v>
      </c>
      <c r="I755" s="39">
        <f t="shared" si="1229"/>
        <v>0</v>
      </c>
      <c r="J755" s="39">
        <f t="shared" si="1229"/>
        <v>0</v>
      </c>
      <c r="K755" s="39">
        <f t="shared" si="1229"/>
        <v>0</v>
      </c>
      <c r="L755" s="39">
        <f t="shared" si="1229"/>
        <v>0</v>
      </c>
      <c r="M755" s="39">
        <f t="shared" si="1229"/>
        <v>0</v>
      </c>
      <c r="N755" s="39">
        <f t="shared" si="1229"/>
        <v>0</v>
      </c>
      <c r="O755" s="39">
        <f t="shared" si="1229"/>
        <v>0</v>
      </c>
      <c r="P755" s="39">
        <f t="shared" si="1229"/>
        <v>0</v>
      </c>
      <c r="Q755" s="39">
        <f t="shared" si="1229"/>
        <v>0</v>
      </c>
      <c r="R755" s="39">
        <f t="shared" si="1229"/>
        <v>0</v>
      </c>
      <c r="S755" s="39">
        <f t="shared" si="1229"/>
        <v>0</v>
      </c>
      <c r="T755" s="39">
        <f t="shared" si="1229"/>
        <v>0</v>
      </c>
      <c r="U755" s="39">
        <f t="shared" si="1229"/>
        <v>20543.133000000002</v>
      </c>
      <c r="V755" s="39">
        <f t="shared" si="1229"/>
        <v>0</v>
      </c>
      <c r="W755" s="39">
        <f t="shared" si="1229"/>
        <v>94316.076300000001</v>
      </c>
      <c r="X755" s="39">
        <f t="shared" si="1229"/>
        <v>6235.8741</v>
      </c>
      <c r="Y755" s="39">
        <f t="shared" si="1229"/>
        <v>230.95830000000001</v>
      </c>
      <c r="Z755" s="39">
        <f t="shared" si="1229"/>
        <v>230.95830000000001</v>
      </c>
      <c r="AA755" s="39">
        <f t="shared" si="1229"/>
        <v>0</v>
      </c>
      <c r="AB755" s="39">
        <f t="shared" si="1229"/>
        <v>0</v>
      </c>
      <c r="AC755" s="67"/>
      <c r="AD755" s="55"/>
    </row>
    <row r="756" spans="1:30" s="53" customFormat="1" ht="13.35" customHeight="1">
      <c r="A756" s="95" t="s">
        <v>117</v>
      </c>
      <c r="B756" s="209">
        <v>321078</v>
      </c>
      <c r="C756" s="163">
        <f t="shared" si="1184"/>
        <v>26756.5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>
        <v>9.5500000000000002E-2</v>
      </c>
      <c r="V756" s="5"/>
      <c r="W756" s="5">
        <v>0.90449999999999997</v>
      </c>
      <c r="X756" s="5"/>
      <c r="Y756" s="5"/>
      <c r="Z756" s="5"/>
      <c r="AA756" s="5"/>
      <c r="AB756" s="5"/>
      <c r="AC756" s="67"/>
      <c r="AD756" s="55"/>
    </row>
    <row r="757" spans="1:30" s="53" customFormat="1" ht="13.35" customHeight="1">
      <c r="A757" s="96"/>
      <c r="B757" s="12"/>
      <c r="C757" s="163"/>
      <c r="D757" s="6">
        <f t="shared" ref="D757" si="1230">$C756*D756</f>
        <v>0</v>
      </c>
      <c r="E757" s="6">
        <f t="shared" ref="E757" si="1231">$C756*E756</f>
        <v>0</v>
      </c>
      <c r="F757" s="6">
        <f t="shared" ref="F757:AB757" si="1232">$C756*F756</f>
        <v>0</v>
      </c>
      <c r="G757" s="6">
        <f t="shared" si="1232"/>
        <v>0</v>
      </c>
      <c r="H757" s="6">
        <f t="shared" si="1232"/>
        <v>0</v>
      </c>
      <c r="I757" s="6">
        <f t="shared" si="1232"/>
        <v>0</v>
      </c>
      <c r="J757" s="6">
        <f t="shared" si="1232"/>
        <v>0</v>
      </c>
      <c r="K757" s="6">
        <f t="shared" si="1232"/>
        <v>0</v>
      </c>
      <c r="L757" s="6">
        <f t="shared" si="1232"/>
        <v>0</v>
      </c>
      <c r="M757" s="6">
        <f t="shared" si="1232"/>
        <v>0</v>
      </c>
      <c r="N757" s="6">
        <f t="shared" si="1232"/>
        <v>0</v>
      </c>
      <c r="O757" s="6">
        <f t="shared" si="1232"/>
        <v>0</v>
      </c>
      <c r="P757" s="6">
        <f t="shared" si="1232"/>
        <v>0</v>
      </c>
      <c r="Q757" s="6">
        <f t="shared" si="1232"/>
        <v>0</v>
      </c>
      <c r="R757" s="6">
        <f t="shared" si="1232"/>
        <v>0</v>
      </c>
      <c r="S757" s="6">
        <f t="shared" si="1232"/>
        <v>0</v>
      </c>
      <c r="T757" s="6">
        <f t="shared" si="1232"/>
        <v>0</v>
      </c>
      <c r="U757" s="6">
        <f t="shared" si="1232"/>
        <v>2555.24575</v>
      </c>
      <c r="V757" s="6">
        <f t="shared" si="1232"/>
        <v>0</v>
      </c>
      <c r="W757" s="6">
        <f t="shared" si="1232"/>
        <v>24201.254249999998</v>
      </c>
      <c r="X757" s="6">
        <f t="shared" si="1232"/>
        <v>0</v>
      </c>
      <c r="Y757" s="6">
        <f t="shared" si="1232"/>
        <v>0</v>
      </c>
      <c r="Z757" s="6">
        <f t="shared" si="1232"/>
        <v>0</v>
      </c>
      <c r="AA757" s="6">
        <f t="shared" si="1232"/>
        <v>0</v>
      </c>
      <c r="AB757" s="6">
        <f t="shared" si="1232"/>
        <v>0</v>
      </c>
      <c r="AC757" s="67"/>
      <c r="AD757" s="55"/>
    </row>
    <row r="758" spans="1:30" s="53" customFormat="1" ht="13.35" customHeight="1">
      <c r="A758" s="95" t="s">
        <v>118</v>
      </c>
      <c r="B758" s="209">
        <v>1980487</v>
      </c>
      <c r="C758" s="163">
        <f t="shared" si="1184"/>
        <v>165040.57999999999</v>
      </c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>
        <v>4.5499999999999999E-2</v>
      </c>
      <c r="R758" s="40"/>
      <c r="S758" s="40">
        <v>3.7000000000000002E-3</v>
      </c>
      <c r="T758" s="40">
        <v>1.7899999999999999E-2</v>
      </c>
      <c r="U758" s="40">
        <v>3.3E-3</v>
      </c>
      <c r="V758" s="40"/>
      <c r="W758" s="40">
        <v>0.86629999999999996</v>
      </c>
      <c r="X758" s="40">
        <v>5.9299999999999999E-2</v>
      </c>
      <c r="Y758" s="40">
        <v>2.2000000000000001E-3</v>
      </c>
      <c r="Z758" s="40">
        <v>1.8E-3</v>
      </c>
      <c r="AA758" s="40">
        <v>0</v>
      </c>
      <c r="AB758" s="40">
        <v>0</v>
      </c>
      <c r="AC758" s="67"/>
      <c r="AD758" s="55"/>
    </row>
    <row r="759" spans="1:30" s="53" customFormat="1" ht="13.35" customHeight="1">
      <c r="A759" s="96"/>
      <c r="B759" s="12"/>
      <c r="C759" s="163"/>
      <c r="D759" s="39">
        <f t="shared" ref="D759" si="1233">$C758*D758</f>
        <v>0</v>
      </c>
      <c r="E759" s="39">
        <f t="shared" ref="E759" si="1234">$C758*E758</f>
        <v>0</v>
      </c>
      <c r="F759" s="39">
        <f t="shared" ref="F759:AB759" si="1235">$C758*F758</f>
        <v>0</v>
      </c>
      <c r="G759" s="39">
        <f t="shared" si="1235"/>
        <v>0</v>
      </c>
      <c r="H759" s="39">
        <f t="shared" si="1235"/>
        <v>0</v>
      </c>
      <c r="I759" s="39">
        <f t="shared" si="1235"/>
        <v>0</v>
      </c>
      <c r="J759" s="39">
        <f t="shared" si="1235"/>
        <v>0</v>
      </c>
      <c r="K759" s="39">
        <f t="shared" si="1235"/>
        <v>0</v>
      </c>
      <c r="L759" s="39">
        <f t="shared" si="1235"/>
        <v>0</v>
      </c>
      <c r="M759" s="39">
        <f t="shared" si="1235"/>
        <v>0</v>
      </c>
      <c r="N759" s="39">
        <f t="shared" si="1235"/>
        <v>0</v>
      </c>
      <c r="O759" s="39">
        <f t="shared" si="1235"/>
        <v>0</v>
      </c>
      <c r="P759" s="39">
        <f t="shared" si="1235"/>
        <v>0</v>
      </c>
      <c r="Q759" s="39">
        <f t="shared" si="1235"/>
        <v>7509.3463899999988</v>
      </c>
      <c r="R759" s="39">
        <f t="shared" si="1235"/>
        <v>0</v>
      </c>
      <c r="S759" s="39">
        <f t="shared" si="1235"/>
        <v>610.65014599999995</v>
      </c>
      <c r="T759" s="39">
        <f t="shared" si="1235"/>
        <v>2954.2263819999998</v>
      </c>
      <c r="U759" s="39">
        <f t="shared" si="1235"/>
        <v>544.633914</v>
      </c>
      <c r="V759" s="39">
        <f t="shared" si="1235"/>
        <v>0</v>
      </c>
      <c r="W759" s="39">
        <f t="shared" si="1235"/>
        <v>142974.65445399997</v>
      </c>
      <c r="X759" s="39">
        <f t="shared" si="1235"/>
        <v>9786.9063939999996</v>
      </c>
      <c r="Y759" s="39">
        <f t="shared" si="1235"/>
        <v>363.08927599999998</v>
      </c>
      <c r="Z759" s="39">
        <f t="shared" si="1235"/>
        <v>297.07304399999998</v>
      </c>
      <c r="AA759" s="39">
        <f t="shared" si="1235"/>
        <v>0</v>
      </c>
      <c r="AB759" s="39">
        <f t="shared" si="1235"/>
        <v>0</v>
      </c>
      <c r="AC759" s="67"/>
      <c r="AD759" s="55"/>
    </row>
    <row r="760" spans="1:30" s="53" customFormat="1" ht="13.35" customHeight="1">
      <c r="A760" s="95" t="s">
        <v>383</v>
      </c>
      <c r="B760" s="209">
        <v>932855</v>
      </c>
      <c r="C760" s="163">
        <f t="shared" si="1184"/>
        <v>77737.919999999998</v>
      </c>
      <c r="D760" s="40">
        <v>1.0999999999999999E-2</v>
      </c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>
        <v>3.7000000000000002E-3</v>
      </c>
      <c r="Q760" s="40">
        <v>9.6100000000000005E-2</v>
      </c>
      <c r="R760" s="40">
        <v>0.19420000000000001</v>
      </c>
      <c r="S760" s="40">
        <v>7.4999999999999997E-3</v>
      </c>
      <c r="T760" s="40">
        <v>6.0100000000000001E-2</v>
      </c>
      <c r="U760" s="40"/>
      <c r="V760" s="40"/>
      <c r="W760" s="40">
        <v>0.50570000000000004</v>
      </c>
      <c r="X760" s="40">
        <v>0.1135</v>
      </c>
      <c r="Y760" s="40">
        <v>4.4999999999999997E-3</v>
      </c>
      <c r="Z760" s="40">
        <v>3.7000000000000002E-3</v>
      </c>
      <c r="AA760" s="40"/>
      <c r="AB760" s="40"/>
      <c r="AC760" s="67"/>
      <c r="AD760" s="55"/>
    </row>
    <row r="761" spans="1:30" s="53" customFormat="1" ht="13.35" customHeight="1">
      <c r="A761" s="96"/>
      <c r="B761" s="12"/>
      <c r="C761" s="163"/>
      <c r="D761" s="39">
        <f t="shared" ref="D761" si="1236">$C760*D760</f>
        <v>855.11711999999989</v>
      </c>
      <c r="E761" s="39">
        <f t="shared" ref="E761" si="1237">$C760*E760</f>
        <v>0</v>
      </c>
      <c r="F761" s="39">
        <f t="shared" ref="F761:O761" si="1238">$C760*F760</f>
        <v>0</v>
      </c>
      <c r="G761" s="39">
        <f t="shared" si="1238"/>
        <v>0</v>
      </c>
      <c r="H761" s="39">
        <f t="shared" si="1238"/>
        <v>0</v>
      </c>
      <c r="I761" s="39">
        <f t="shared" si="1238"/>
        <v>0</v>
      </c>
      <c r="J761" s="39">
        <f t="shared" si="1238"/>
        <v>0</v>
      </c>
      <c r="K761" s="39">
        <f t="shared" si="1238"/>
        <v>0</v>
      </c>
      <c r="L761" s="39">
        <f t="shared" si="1238"/>
        <v>0</v>
      </c>
      <c r="M761" s="39">
        <f t="shared" si="1238"/>
        <v>0</v>
      </c>
      <c r="N761" s="39">
        <f t="shared" si="1238"/>
        <v>0</v>
      </c>
      <c r="O761" s="39">
        <f t="shared" si="1238"/>
        <v>0</v>
      </c>
      <c r="P761" s="39">
        <f t="shared" ref="P761" si="1239">$C760*P760</f>
        <v>287.63030400000002</v>
      </c>
      <c r="Q761" s="39">
        <f t="shared" ref="Q761" si="1240">$C760*Q760</f>
        <v>7470.6141120000002</v>
      </c>
      <c r="R761" s="39">
        <f t="shared" ref="R761:AB761" si="1241">$C760*R760</f>
        <v>15096.704064000001</v>
      </c>
      <c r="S761" s="39">
        <f t="shared" si="1241"/>
        <v>583.03440000000001</v>
      </c>
      <c r="T761" s="39">
        <f t="shared" si="1241"/>
        <v>4672.048992</v>
      </c>
      <c r="U761" s="39">
        <f t="shared" si="1241"/>
        <v>0</v>
      </c>
      <c r="V761" s="39">
        <f t="shared" si="1241"/>
        <v>0</v>
      </c>
      <c r="W761" s="39">
        <f t="shared" si="1241"/>
        <v>39312.066144000004</v>
      </c>
      <c r="X761" s="39">
        <f t="shared" si="1241"/>
        <v>8823.2539199999992</v>
      </c>
      <c r="Y761" s="39">
        <f t="shared" si="1241"/>
        <v>349.82063999999997</v>
      </c>
      <c r="Z761" s="39">
        <f t="shared" si="1241"/>
        <v>287.63030400000002</v>
      </c>
      <c r="AA761" s="39">
        <f t="shared" si="1241"/>
        <v>0</v>
      </c>
      <c r="AB761" s="39">
        <f t="shared" si="1241"/>
        <v>0</v>
      </c>
      <c r="AC761" s="67"/>
      <c r="AD761" s="55"/>
    </row>
    <row r="762" spans="1:30" s="53" customFormat="1" ht="13.35" customHeight="1">
      <c r="A762" s="95" t="s">
        <v>384</v>
      </c>
      <c r="B762" s="29">
        <f>3951864/2</f>
        <v>1975932</v>
      </c>
      <c r="C762" s="163">
        <f t="shared" si="1184"/>
        <v>164661</v>
      </c>
      <c r="D762" s="38">
        <v>1.6500000000000001E-2</v>
      </c>
      <c r="E762" s="38">
        <v>0.1429</v>
      </c>
      <c r="F762" s="38">
        <v>5.8200000000000002E-2</v>
      </c>
      <c r="G762" s="38">
        <v>7.4899999999999994E-2</v>
      </c>
      <c r="H762" s="38">
        <v>4.0099999999999997E-2</v>
      </c>
      <c r="I762" s="38">
        <v>0.1406</v>
      </c>
      <c r="J762" s="38">
        <v>2.0299999999999999E-2</v>
      </c>
      <c r="K762" s="38">
        <v>3.2099999999999997E-2</v>
      </c>
      <c r="L762" s="38">
        <v>1.5900000000000001E-2</v>
      </c>
      <c r="M762" s="38">
        <v>2.5499999999999998E-2</v>
      </c>
      <c r="N762" s="38">
        <v>0.1389</v>
      </c>
      <c r="O762" s="38">
        <v>2.35E-2</v>
      </c>
      <c r="P762" s="38">
        <v>0</v>
      </c>
      <c r="Q762" s="38">
        <v>3.5900000000000001E-2</v>
      </c>
      <c r="R762" s="38">
        <v>1.8100000000000002E-2</v>
      </c>
      <c r="S762" s="38">
        <v>4.1999999999999997E-3</v>
      </c>
      <c r="T762" s="38">
        <v>5.11E-2</v>
      </c>
      <c r="U762" s="38">
        <v>1.7299999999999999E-2</v>
      </c>
      <c r="V762" s="38">
        <v>3.6799999999999999E-2</v>
      </c>
      <c r="W762" s="38">
        <v>4.4299999999999999E-2</v>
      </c>
      <c r="X762" s="38">
        <v>5.9900000000000002E-2</v>
      </c>
      <c r="Y762" s="38">
        <v>2.3999999999999998E-3</v>
      </c>
      <c r="Z762" s="5">
        <v>0</v>
      </c>
      <c r="AA762" s="5">
        <v>5.9999999999999995E-4</v>
      </c>
      <c r="AB762" s="5">
        <v>0</v>
      </c>
      <c r="AC762" s="67"/>
      <c r="AD762" s="55"/>
    </row>
    <row r="763" spans="1:30" s="53" customFormat="1" ht="13.35" customHeight="1">
      <c r="A763" s="96"/>
      <c r="B763" s="30"/>
      <c r="C763" s="163"/>
      <c r="D763" s="6">
        <f t="shared" ref="D763" si="1242">$C762*D762</f>
        <v>2716.9065000000001</v>
      </c>
      <c r="E763" s="6">
        <f t="shared" ref="E763" si="1243">$C762*E762</f>
        <v>23530.0569</v>
      </c>
      <c r="F763" s="6">
        <f t="shared" ref="F763:O763" si="1244">$C762*F762</f>
        <v>9583.2702000000008</v>
      </c>
      <c r="G763" s="6">
        <f t="shared" si="1244"/>
        <v>12333.108899999999</v>
      </c>
      <c r="H763" s="6">
        <f t="shared" si="1244"/>
        <v>6602.9060999999992</v>
      </c>
      <c r="I763" s="6">
        <f t="shared" si="1244"/>
        <v>23151.336599999999</v>
      </c>
      <c r="J763" s="6">
        <f t="shared" si="1244"/>
        <v>3342.6182999999996</v>
      </c>
      <c r="K763" s="6">
        <f t="shared" si="1244"/>
        <v>5285.6180999999997</v>
      </c>
      <c r="L763" s="6">
        <f t="shared" si="1244"/>
        <v>2618.1099000000004</v>
      </c>
      <c r="M763" s="6">
        <f t="shared" si="1244"/>
        <v>4198.8554999999997</v>
      </c>
      <c r="N763" s="6">
        <f t="shared" si="1244"/>
        <v>22871.412899999999</v>
      </c>
      <c r="O763" s="6">
        <f t="shared" si="1244"/>
        <v>3869.5335</v>
      </c>
      <c r="P763" s="6">
        <f t="shared" ref="P763" si="1245">$C762*P762</f>
        <v>0</v>
      </c>
      <c r="Q763" s="6">
        <f t="shared" ref="Q763" si="1246">$C762*Q762</f>
        <v>5911.3299000000006</v>
      </c>
      <c r="R763" s="6">
        <f t="shared" ref="R763:AB763" si="1247">$C762*R762</f>
        <v>2980.3641000000002</v>
      </c>
      <c r="S763" s="6">
        <f t="shared" si="1247"/>
        <v>691.57619999999997</v>
      </c>
      <c r="T763" s="6">
        <f t="shared" si="1247"/>
        <v>8414.1771000000008</v>
      </c>
      <c r="U763" s="6">
        <f t="shared" si="1247"/>
        <v>2848.6352999999999</v>
      </c>
      <c r="V763" s="6">
        <f t="shared" si="1247"/>
        <v>6059.5248000000001</v>
      </c>
      <c r="W763" s="6">
        <f t="shared" si="1247"/>
        <v>7294.4822999999997</v>
      </c>
      <c r="X763" s="6">
        <f t="shared" si="1247"/>
        <v>9863.1939000000002</v>
      </c>
      <c r="Y763" s="6">
        <f t="shared" si="1247"/>
        <v>395.18639999999999</v>
      </c>
      <c r="Z763" s="6">
        <f t="shared" si="1247"/>
        <v>0</v>
      </c>
      <c r="AA763" s="6">
        <f t="shared" si="1247"/>
        <v>98.796599999999998</v>
      </c>
      <c r="AB763" s="6">
        <f t="shared" si="1247"/>
        <v>0</v>
      </c>
      <c r="AC763" s="67"/>
      <c r="AD763" s="55"/>
    </row>
    <row r="764" spans="1:30" s="52" customFormat="1">
      <c r="A764" s="95" t="s">
        <v>437</v>
      </c>
      <c r="B764" s="29">
        <f>3951864/2</f>
        <v>1975932</v>
      </c>
      <c r="C764" s="163">
        <f t="shared" si="1184"/>
        <v>164661</v>
      </c>
      <c r="D764" s="5"/>
      <c r="E764" s="5"/>
      <c r="F764" s="5"/>
      <c r="G764" s="5"/>
      <c r="H764" s="5">
        <v>0.20300000000000001</v>
      </c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>
        <v>0.79700000000000004</v>
      </c>
      <c r="X764" s="5"/>
      <c r="Y764" s="5"/>
      <c r="Z764" s="5"/>
      <c r="AA764" s="5"/>
      <c r="AB764" s="5"/>
      <c r="AC764" s="67"/>
      <c r="AD764" s="55"/>
    </row>
    <row r="765" spans="1:30" s="52" customFormat="1">
      <c r="A765" s="96"/>
      <c r="B765" s="12"/>
      <c r="C765" s="163"/>
      <c r="D765" s="6">
        <f t="shared" ref="D765" si="1248">$C764*D764</f>
        <v>0</v>
      </c>
      <c r="E765" s="6">
        <f t="shared" ref="E765" si="1249">$C764*E764</f>
        <v>0</v>
      </c>
      <c r="F765" s="6">
        <f t="shared" ref="F765:O765" si="1250">$C764*F764</f>
        <v>0</v>
      </c>
      <c r="G765" s="6">
        <f t="shared" si="1250"/>
        <v>0</v>
      </c>
      <c r="H765" s="6">
        <f t="shared" si="1250"/>
        <v>33426.183000000005</v>
      </c>
      <c r="I765" s="6">
        <f t="shared" si="1250"/>
        <v>0</v>
      </c>
      <c r="J765" s="6">
        <f t="shared" si="1250"/>
        <v>0</v>
      </c>
      <c r="K765" s="6">
        <f t="shared" si="1250"/>
        <v>0</v>
      </c>
      <c r="L765" s="6">
        <f t="shared" si="1250"/>
        <v>0</v>
      </c>
      <c r="M765" s="6">
        <f t="shared" si="1250"/>
        <v>0</v>
      </c>
      <c r="N765" s="6">
        <f t="shared" si="1250"/>
        <v>0</v>
      </c>
      <c r="O765" s="6">
        <f t="shared" si="1250"/>
        <v>0</v>
      </c>
      <c r="P765" s="6">
        <f t="shared" ref="P765" si="1251">$C764*P764</f>
        <v>0</v>
      </c>
      <c r="Q765" s="6">
        <f t="shared" ref="Q765" si="1252">$C764*Q764</f>
        <v>0</v>
      </c>
      <c r="R765" s="6">
        <f t="shared" ref="R765:AB765" si="1253">$C764*R764</f>
        <v>0</v>
      </c>
      <c r="S765" s="6">
        <f t="shared" si="1253"/>
        <v>0</v>
      </c>
      <c r="T765" s="6">
        <f t="shared" si="1253"/>
        <v>0</v>
      </c>
      <c r="U765" s="6">
        <f t="shared" si="1253"/>
        <v>0</v>
      </c>
      <c r="V765" s="6">
        <f t="shared" si="1253"/>
        <v>0</v>
      </c>
      <c r="W765" s="6">
        <f t="shared" si="1253"/>
        <v>131234.81700000001</v>
      </c>
      <c r="X765" s="6">
        <f t="shared" si="1253"/>
        <v>0</v>
      </c>
      <c r="Y765" s="6">
        <f t="shared" si="1253"/>
        <v>0</v>
      </c>
      <c r="Z765" s="6">
        <f t="shared" si="1253"/>
        <v>0</v>
      </c>
      <c r="AA765" s="6">
        <f t="shared" si="1253"/>
        <v>0</v>
      </c>
      <c r="AB765" s="6">
        <f t="shared" si="1253"/>
        <v>0</v>
      </c>
      <c r="AC765" s="67"/>
      <c r="AD765" s="55"/>
    </row>
    <row r="766" spans="1:30" s="53" customFormat="1" ht="13.35" customHeight="1">
      <c r="A766" s="95" t="s">
        <v>385</v>
      </c>
      <c r="B766" s="209">
        <f>1430674/2</f>
        <v>715337</v>
      </c>
      <c r="C766" s="163">
        <f t="shared" si="1184"/>
        <v>59611.42</v>
      </c>
      <c r="D766" s="38">
        <v>1.6500000000000001E-2</v>
      </c>
      <c r="E766" s="38">
        <v>0.1429</v>
      </c>
      <c r="F766" s="38">
        <v>5.8200000000000002E-2</v>
      </c>
      <c r="G766" s="38">
        <v>7.4899999999999994E-2</v>
      </c>
      <c r="H766" s="38">
        <v>4.0099999999999997E-2</v>
      </c>
      <c r="I766" s="38">
        <v>0.1406</v>
      </c>
      <c r="J766" s="38">
        <v>2.0299999999999999E-2</v>
      </c>
      <c r="K766" s="38">
        <v>3.2099999999999997E-2</v>
      </c>
      <c r="L766" s="38">
        <v>1.5900000000000001E-2</v>
      </c>
      <c r="M766" s="38">
        <v>2.5499999999999998E-2</v>
      </c>
      <c r="N766" s="38">
        <v>0.1389</v>
      </c>
      <c r="O766" s="38">
        <v>2.35E-2</v>
      </c>
      <c r="P766" s="38">
        <v>0</v>
      </c>
      <c r="Q766" s="38">
        <v>3.5900000000000001E-2</v>
      </c>
      <c r="R766" s="38">
        <v>1.8100000000000002E-2</v>
      </c>
      <c r="S766" s="38">
        <v>4.1999999999999997E-3</v>
      </c>
      <c r="T766" s="38">
        <v>5.11E-2</v>
      </c>
      <c r="U766" s="38">
        <v>1.7299999999999999E-2</v>
      </c>
      <c r="V766" s="38">
        <v>3.6799999999999999E-2</v>
      </c>
      <c r="W766" s="38">
        <v>4.4299999999999999E-2</v>
      </c>
      <c r="X766" s="38">
        <v>5.9900000000000002E-2</v>
      </c>
      <c r="Y766" s="38">
        <v>2.3999999999999998E-3</v>
      </c>
      <c r="Z766" s="5">
        <v>0</v>
      </c>
      <c r="AA766" s="5">
        <v>5.9999999999999995E-4</v>
      </c>
      <c r="AB766" s="5">
        <v>0</v>
      </c>
      <c r="AC766" s="67"/>
      <c r="AD766" s="55"/>
    </row>
    <row r="767" spans="1:30" s="53" customFormat="1" ht="13.35" customHeight="1">
      <c r="A767" s="96"/>
      <c r="B767" s="12"/>
      <c r="C767" s="163"/>
      <c r="D767" s="6">
        <f t="shared" ref="D767" si="1254">$C766*D766</f>
        <v>983.58843000000002</v>
      </c>
      <c r="E767" s="6">
        <f t="shared" ref="E767" si="1255">$C766*E766</f>
        <v>8518.4719179999993</v>
      </c>
      <c r="F767" s="6">
        <f t="shared" ref="F767:O767" si="1256">$C766*F766</f>
        <v>3469.3846440000002</v>
      </c>
      <c r="G767" s="6">
        <f t="shared" si="1256"/>
        <v>4464.8953579999998</v>
      </c>
      <c r="H767" s="6">
        <f t="shared" si="1256"/>
        <v>2390.4179419999996</v>
      </c>
      <c r="I767" s="6">
        <f t="shared" si="1256"/>
        <v>8381.3656520000004</v>
      </c>
      <c r="J767" s="6">
        <f t="shared" si="1256"/>
        <v>1210.1118259999998</v>
      </c>
      <c r="K767" s="6">
        <f t="shared" si="1256"/>
        <v>1913.5265819999997</v>
      </c>
      <c r="L767" s="6">
        <f t="shared" si="1256"/>
        <v>947.82157800000004</v>
      </c>
      <c r="M767" s="6">
        <f t="shared" si="1256"/>
        <v>1520.0912099999998</v>
      </c>
      <c r="N767" s="6">
        <f t="shared" si="1256"/>
        <v>8280.0262380000004</v>
      </c>
      <c r="O767" s="6">
        <f t="shared" si="1256"/>
        <v>1400.8683699999999</v>
      </c>
      <c r="P767" s="6">
        <f t="shared" ref="P767" si="1257">$C766*P766</f>
        <v>0</v>
      </c>
      <c r="Q767" s="6">
        <f t="shared" ref="Q767" si="1258">$C766*Q766</f>
        <v>2140.049978</v>
      </c>
      <c r="R767" s="6">
        <f t="shared" ref="R767:AB767" si="1259">$C766*R766</f>
        <v>1078.9667020000002</v>
      </c>
      <c r="S767" s="6">
        <f t="shared" si="1259"/>
        <v>250.36796399999997</v>
      </c>
      <c r="T767" s="6">
        <f t="shared" si="1259"/>
        <v>3046.1435619999997</v>
      </c>
      <c r="U767" s="6">
        <f t="shared" si="1259"/>
        <v>1031.277566</v>
      </c>
      <c r="V767" s="6">
        <f t="shared" si="1259"/>
        <v>2193.7002560000001</v>
      </c>
      <c r="W767" s="6">
        <f t="shared" si="1259"/>
        <v>2640.7859060000001</v>
      </c>
      <c r="X767" s="6">
        <f t="shared" si="1259"/>
        <v>3570.7240579999998</v>
      </c>
      <c r="Y767" s="6">
        <f t="shared" si="1259"/>
        <v>143.06740799999997</v>
      </c>
      <c r="Z767" s="6">
        <f t="shared" si="1259"/>
        <v>0</v>
      </c>
      <c r="AA767" s="6">
        <f t="shared" si="1259"/>
        <v>35.766851999999993</v>
      </c>
      <c r="AB767" s="6">
        <f t="shared" si="1259"/>
        <v>0</v>
      </c>
      <c r="AC767" s="67"/>
      <c r="AD767" s="55"/>
    </row>
    <row r="768" spans="1:30" s="53" customFormat="1" ht="13.35" customHeight="1">
      <c r="A768" s="95" t="s">
        <v>390</v>
      </c>
      <c r="B768" s="209">
        <f>1430674/2</f>
        <v>715337</v>
      </c>
      <c r="C768" s="163">
        <f t="shared" si="1184"/>
        <v>59611.42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>
        <v>1</v>
      </c>
      <c r="X768" s="5"/>
      <c r="Y768" s="5"/>
      <c r="Z768" s="5"/>
      <c r="AA768" s="5"/>
      <c r="AB768" s="5"/>
      <c r="AC768" s="67"/>
      <c r="AD768" s="55"/>
    </row>
    <row r="769" spans="1:30" s="53" customFormat="1" ht="13.35" customHeight="1">
      <c r="A769" s="96"/>
      <c r="B769" s="12"/>
      <c r="C769" s="163"/>
      <c r="D769" s="6">
        <f t="shared" ref="D769" si="1260">$C768*D768</f>
        <v>0</v>
      </c>
      <c r="E769" s="6">
        <f t="shared" ref="E769" si="1261">$C768*E768</f>
        <v>0</v>
      </c>
      <c r="F769" s="6">
        <f t="shared" ref="F769:O769" si="1262">$C768*F768</f>
        <v>0</v>
      </c>
      <c r="G769" s="6">
        <f t="shared" si="1262"/>
        <v>0</v>
      </c>
      <c r="H769" s="6">
        <f t="shared" si="1262"/>
        <v>0</v>
      </c>
      <c r="I769" s="6">
        <f t="shared" si="1262"/>
        <v>0</v>
      </c>
      <c r="J769" s="6">
        <f t="shared" si="1262"/>
        <v>0</v>
      </c>
      <c r="K769" s="6">
        <f t="shared" si="1262"/>
        <v>0</v>
      </c>
      <c r="L769" s="6">
        <f t="shared" si="1262"/>
        <v>0</v>
      </c>
      <c r="M769" s="6">
        <f t="shared" si="1262"/>
        <v>0</v>
      </c>
      <c r="N769" s="6">
        <f t="shared" si="1262"/>
        <v>0</v>
      </c>
      <c r="O769" s="6">
        <f t="shared" si="1262"/>
        <v>0</v>
      </c>
      <c r="P769" s="6">
        <f t="shared" ref="P769" si="1263">$C768*P768</f>
        <v>0</v>
      </c>
      <c r="Q769" s="6">
        <f t="shared" ref="Q769" si="1264">$C768*Q768</f>
        <v>0</v>
      </c>
      <c r="R769" s="6">
        <f t="shared" ref="R769:AB769" si="1265">$C768*R768</f>
        <v>0</v>
      </c>
      <c r="S769" s="6">
        <f t="shared" si="1265"/>
        <v>0</v>
      </c>
      <c r="T769" s="6">
        <f t="shared" si="1265"/>
        <v>0</v>
      </c>
      <c r="U769" s="6">
        <f t="shared" si="1265"/>
        <v>0</v>
      </c>
      <c r="V769" s="6">
        <f t="shared" si="1265"/>
        <v>0</v>
      </c>
      <c r="W769" s="6">
        <f t="shared" si="1265"/>
        <v>59611.42</v>
      </c>
      <c r="X769" s="6">
        <f t="shared" si="1265"/>
        <v>0</v>
      </c>
      <c r="Y769" s="6">
        <f t="shared" si="1265"/>
        <v>0</v>
      </c>
      <c r="Z769" s="6">
        <f t="shared" si="1265"/>
        <v>0</v>
      </c>
      <c r="AA769" s="6">
        <f t="shared" si="1265"/>
        <v>0</v>
      </c>
      <c r="AB769" s="6">
        <f t="shared" si="1265"/>
        <v>0</v>
      </c>
      <c r="AC769" s="67"/>
      <c r="AD769" s="55"/>
    </row>
    <row r="770" spans="1:30" s="53" customFormat="1" ht="13.35" customHeight="1">
      <c r="A770" s="95" t="s">
        <v>482</v>
      </c>
      <c r="B770" s="209">
        <f>1340437/2</f>
        <v>670218.5</v>
      </c>
      <c r="C770" s="163">
        <f t="shared" si="1184"/>
        <v>55851.54</v>
      </c>
      <c r="D770" s="38">
        <v>1.6500000000000001E-2</v>
      </c>
      <c r="E770" s="38">
        <v>0.1429</v>
      </c>
      <c r="F770" s="38">
        <v>5.8200000000000002E-2</v>
      </c>
      <c r="G770" s="38">
        <v>7.4899999999999994E-2</v>
      </c>
      <c r="H770" s="38">
        <v>4.0099999999999997E-2</v>
      </c>
      <c r="I770" s="38">
        <v>0.1406</v>
      </c>
      <c r="J770" s="38">
        <v>2.0299999999999999E-2</v>
      </c>
      <c r="K770" s="38">
        <v>3.2099999999999997E-2</v>
      </c>
      <c r="L770" s="38">
        <v>1.5900000000000001E-2</v>
      </c>
      <c r="M770" s="38">
        <v>2.5499999999999998E-2</v>
      </c>
      <c r="N770" s="38">
        <v>0.1389</v>
      </c>
      <c r="O770" s="38">
        <v>2.35E-2</v>
      </c>
      <c r="P770" s="38">
        <v>0</v>
      </c>
      <c r="Q770" s="38">
        <v>3.5900000000000001E-2</v>
      </c>
      <c r="R770" s="38">
        <v>1.8100000000000002E-2</v>
      </c>
      <c r="S770" s="38">
        <v>4.1999999999999997E-3</v>
      </c>
      <c r="T770" s="38">
        <v>5.11E-2</v>
      </c>
      <c r="U770" s="38">
        <v>1.7299999999999999E-2</v>
      </c>
      <c r="V770" s="38">
        <v>3.6799999999999999E-2</v>
      </c>
      <c r="W770" s="38">
        <v>4.4299999999999999E-2</v>
      </c>
      <c r="X770" s="38">
        <v>5.9900000000000002E-2</v>
      </c>
      <c r="Y770" s="38">
        <v>2.3999999999999998E-3</v>
      </c>
      <c r="Z770" s="5">
        <v>0</v>
      </c>
      <c r="AA770" s="5">
        <v>5.9999999999999995E-4</v>
      </c>
      <c r="AB770" s="5">
        <v>0</v>
      </c>
      <c r="AC770" s="67"/>
      <c r="AD770" s="55"/>
    </row>
    <row r="771" spans="1:30" s="53" customFormat="1" ht="13.35" customHeight="1">
      <c r="A771" s="96"/>
      <c r="B771" s="12"/>
      <c r="C771" s="163"/>
      <c r="D771" s="6">
        <f t="shared" ref="D771" si="1266">$C770*D770</f>
        <v>921.55041000000006</v>
      </c>
      <c r="E771" s="6">
        <f t="shared" ref="E771" si="1267">$C770*E770</f>
        <v>7981.185066</v>
      </c>
      <c r="F771" s="6">
        <f t="shared" ref="F771:O771" si="1268">$C770*F770</f>
        <v>3250.559628</v>
      </c>
      <c r="G771" s="6">
        <f t="shared" si="1268"/>
        <v>4183.2803459999996</v>
      </c>
      <c r="H771" s="6">
        <f t="shared" si="1268"/>
        <v>2239.6467539999999</v>
      </c>
      <c r="I771" s="6">
        <f t="shared" si="1268"/>
        <v>7852.7265240000006</v>
      </c>
      <c r="J771" s="6">
        <f t="shared" si="1268"/>
        <v>1133.7862619999999</v>
      </c>
      <c r="K771" s="6">
        <f t="shared" si="1268"/>
        <v>1792.8344339999999</v>
      </c>
      <c r="L771" s="6">
        <f t="shared" si="1268"/>
        <v>888.03948600000001</v>
      </c>
      <c r="M771" s="6">
        <f t="shared" si="1268"/>
        <v>1424.2142699999999</v>
      </c>
      <c r="N771" s="6">
        <f t="shared" si="1268"/>
        <v>7757.7789059999996</v>
      </c>
      <c r="O771" s="6">
        <f t="shared" si="1268"/>
        <v>1312.5111899999999</v>
      </c>
      <c r="P771" s="6">
        <f t="shared" ref="P771" si="1269">$C770*P770</f>
        <v>0</v>
      </c>
      <c r="Q771" s="6">
        <f t="shared" ref="Q771" si="1270">$C770*Q770</f>
        <v>2005.0702860000001</v>
      </c>
      <c r="R771" s="6">
        <f t="shared" ref="R771:AB771" si="1271">$C770*R770</f>
        <v>1010.9128740000001</v>
      </c>
      <c r="S771" s="6">
        <f t="shared" si="1271"/>
        <v>234.57646799999998</v>
      </c>
      <c r="T771" s="6">
        <f t="shared" si="1271"/>
        <v>2854.0136940000002</v>
      </c>
      <c r="U771" s="6">
        <f t="shared" si="1271"/>
        <v>966.23164199999997</v>
      </c>
      <c r="V771" s="6">
        <f t="shared" si="1271"/>
        <v>2055.3366719999999</v>
      </c>
      <c r="W771" s="6">
        <f t="shared" si="1271"/>
        <v>2474.2232220000001</v>
      </c>
      <c r="X771" s="6">
        <f t="shared" si="1271"/>
        <v>3345.5072460000001</v>
      </c>
      <c r="Y771" s="6">
        <f t="shared" si="1271"/>
        <v>134.04369599999998</v>
      </c>
      <c r="Z771" s="6">
        <f t="shared" si="1271"/>
        <v>0</v>
      </c>
      <c r="AA771" s="6">
        <f t="shared" si="1271"/>
        <v>33.510923999999996</v>
      </c>
      <c r="AB771" s="6">
        <f t="shared" si="1271"/>
        <v>0</v>
      </c>
      <c r="AC771" s="67"/>
      <c r="AD771" s="55"/>
    </row>
    <row r="772" spans="1:30" s="53" customFormat="1" ht="13.35" customHeight="1">
      <c r="A772" s="95" t="s">
        <v>483</v>
      </c>
      <c r="B772" s="209">
        <f>1340437/2</f>
        <v>670218.5</v>
      </c>
      <c r="C772" s="163">
        <f t="shared" si="1184"/>
        <v>55851.54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>
        <v>1</v>
      </c>
      <c r="X772" s="5"/>
      <c r="Y772" s="5"/>
      <c r="Z772" s="5"/>
      <c r="AA772" s="5"/>
      <c r="AB772" s="5"/>
      <c r="AC772" s="67"/>
      <c r="AD772" s="55"/>
    </row>
    <row r="773" spans="1:30" s="53" customFormat="1" ht="13.35" customHeight="1">
      <c r="A773" s="96"/>
      <c r="B773" s="12"/>
      <c r="C773" s="163"/>
      <c r="D773" s="6">
        <f t="shared" ref="D773" si="1272">$C772*D772</f>
        <v>0</v>
      </c>
      <c r="E773" s="6">
        <f t="shared" ref="E773" si="1273">$C772*E772</f>
        <v>0</v>
      </c>
      <c r="F773" s="6">
        <f t="shared" ref="F773:O773" si="1274">$C772*F772</f>
        <v>0</v>
      </c>
      <c r="G773" s="6">
        <f t="shared" si="1274"/>
        <v>0</v>
      </c>
      <c r="H773" s="6">
        <f t="shared" si="1274"/>
        <v>0</v>
      </c>
      <c r="I773" s="6">
        <f t="shared" si="1274"/>
        <v>0</v>
      </c>
      <c r="J773" s="6">
        <f t="shared" si="1274"/>
        <v>0</v>
      </c>
      <c r="K773" s="6">
        <f t="shared" si="1274"/>
        <v>0</v>
      </c>
      <c r="L773" s="6">
        <f t="shared" si="1274"/>
        <v>0</v>
      </c>
      <c r="M773" s="6">
        <f t="shared" si="1274"/>
        <v>0</v>
      </c>
      <c r="N773" s="6">
        <f t="shared" si="1274"/>
        <v>0</v>
      </c>
      <c r="O773" s="6">
        <f t="shared" si="1274"/>
        <v>0</v>
      </c>
      <c r="P773" s="6">
        <f t="shared" ref="P773" si="1275">$C772*P772</f>
        <v>0</v>
      </c>
      <c r="Q773" s="6">
        <f t="shared" ref="Q773" si="1276">$C772*Q772</f>
        <v>0</v>
      </c>
      <c r="R773" s="6">
        <f t="shared" ref="R773:AB773" si="1277">$C772*R772</f>
        <v>0</v>
      </c>
      <c r="S773" s="6">
        <f t="shared" si="1277"/>
        <v>0</v>
      </c>
      <c r="T773" s="6">
        <f t="shared" si="1277"/>
        <v>0</v>
      </c>
      <c r="U773" s="6">
        <f t="shared" si="1277"/>
        <v>0</v>
      </c>
      <c r="V773" s="6">
        <f t="shared" si="1277"/>
        <v>0</v>
      </c>
      <c r="W773" s="6">
        <f t="shared" si="1277"/>
        <v>55851.54</v>
      </c>
      <c r="X773" s="6">
        <f t="shared" si="1277"/>
        <v>0</v>
      </c>
      <c r="Y773" s="6">
        <f t="shared" si="1277"/>
        <v>0</v>
      </c>
      <c r="Z773" s="6">
        <f t="shared" si="1277"/>
        <v>0</v>
      </c>
      <c r="AA773" s="6">
        <f t="shared" si="1277"/>
        <v>0</v>
      </c>
      <c r="AB773" s="6">
        <f t="shared" si="1277"/>
        <v>0</v>
      </c>
      <c r="AC773" s="67"/>
      <c r="AD773" s="55"/>
    </row>
    <row r="774" spans="1:30" s="53" customFormat="1" ht="13.35" customHeight="1">
      <c r="A774" s="95" t="s">
        <v>481</v>
      </c>
      <c r="B774" s="209">
        <f>1633429/2</f>
        <v>816714.5</v>
      </c>
      <c r="C774" s="163">
        <f t="shared" si="1184"/>
        <v>68059.539999999994</v>
      </c>
      <c r="D774" s="38">
        <v>1.6500000000000001E-2</v>
      </c>
      <c r="E774" s="38">
        <v>0.1429</v>
      </c>
      <c r="F774" s="38">
        <v>5.8200000000000002E-2</v>
      </c>
      <c r="G774" s="38">
        <v>7.4899999999999994E-2</v>
      </c>
      <c r="H774" s="38">
        <v>4.0099999999999997E-2</v>
      </c>
      <c r="I774" s="38">
        <v>0.1406</v>
      </c>
      <c r="J774" s="38">
        <v>2.0299999999999999E-2</v>
      </c>
      <c r="K774" s="38">
        <v>3.2099999999999997E-2</v>
      </c>
      <c r="L774" s="38">
        <v>1.5900000000000001E-2</v>
      </c>
      <c r="M774" s="38">
        <v>2.5499999999999998E-2</v>
      </c>
      <c r="N774" s="38">
        <v>0.1389</v>
      </c>
      <c r="O774" s="38">
        <v>2.35E-2</v>
      </c>
      <c r="P774" s="38">
        <v>0</v>
      </c>
      <c r="Q774" s="38">
        <v>3.5900000000000001E-2</v>
      </c>
      <c r="R774" s="38">
        <v>1.8100000000000002E-2</v>
      </c>
      <c r="S774" s="38">
        <v>4.1999999999999997E-3</v>
      </c>
      <c r="T774" s="38">
        <v>5.11E-2</v>
      </c>
      <c r="U774" s="38">
        <v>1.7299999999999999E-2</v>
      </c>
      <c r="V774" s="38">
        <v>3.6799999999999999E-2</v>
      </c>
      <c r="W774" s="38">
        <v>4.4299999999999999E-2</v>
      </c>
      <c r="X774" s="38">
        <v>5.9900000000000002E-2</v>
      </c>
      <c r="Y774" s="38">
        <v>2.3999999999999998E-3</v>
      </c>
      <c r="Z774" s="5">
        <v>0</v>
      </c>
      <c r="AA774" s="5">
        <v>5.9999999999999995E-4</v>
      </c>
      <c r="AB774" s="5">
        <v>0</v>
      </c>
      <c r="AC774" s="67"/>
      <c r="AD774" s="55"/>
    </row>
    <row r="775" spans="1:30" s="53" customFormat="1" ht="13.35" customHeight="1">
      <c r="A775" s="96"/>
      <c r="B775" s="12"/>
      <c r="C775" s="163"/>
      <c r="D775" s="6">
        <f t="shared" ref="D775" si="1278">$C774*D774</f>
        <v>1122.9824099999998</v>
      </c>
      <c r="E775" s="6">
        <f t="shared" ref="E775" si="1279">$C774*E774</f>
        <v>9725.7082659999996</v>
      </c>
      <c r="F775" s="6">
        <f t="shared" ref="F775:O775" si="1280">$C774*F774</f>
        <v>3961.0652279999999</v>
      </c>
      <c r="G775" s="6">
        <f t="shared" si="1280"/>
        <v>5097.659545999999</v>
      </c>
      <c r="H775" s="6">
        <f t="shared" si="1280"/>
        <v>2729.1875539999996</v>
      </c>
      <c r="I775" s="6">
        <f t="shared" si="1280"/>
        <v>9569.171323999999</v>
      </c>
      <c r="J775" s="6">
        <f t="shared" si="1280"/>
        <v>1381.6086619999999</v>
      </c>
      <c r="K775" s="6">
        <f t="shared" si="1280"/>
        <v>2184.7112339999994</v>
      </c>
      <c r="L775" s="6">
        <f t="shared" si="1280"/>
        <v>1082.146686</v>
      </c>
      <c r="M775" s="6">
        <f t="shared" si="1280"/>
        <v>1735.5182699999998</v>
      </c>
      <c r="N775" s="6">
        <f t="shared" si="1280"/>
        <v>9453.4701059999989</v>
      </c>
      <c r="O775" s="6">
        <f t="shared" si="1280"/>
        <v>1599.3991899999999</v>
      </c>
      <c r="P775" s="6">
        <f t="shared" ref="P775" si="1281">$C774*P774</f>
        <v>0</v>
      </c>
      <c r="Q775" s="6">
        <f t="shared" ref="Q775" si="1282">$C774*Q774</f>
        <v>2443.3374859999999</v>
      </c>
      <c r="R775" s="6">
        <f t="shared" ref="R775:AB775" si="1283">$C774*R774</f>
        <v>1231.8776740000001</v>
      </c>
      <c r="S775" s="6">
        <f t="shared" si="1283"/>
        <v>285.85006799999996</v>
      </c>
      <c r="T775" s="6">
        <f t="shared" si="1283"/>
        <v>3477.8424939999995</v>
      </c>
      <c r="U775" s="6">
        <f t="shared" si="1283"/>
        <v>1177.430042</v>
      </c>
      <c r="V775" s="6">
        <f t="shared" si="1283"/>
        <v>2504.5910719999997</v>
      </c>
      <c r="W775" s="6">
        <f t="shared" si="1283"/>
        <v>3015.0376219999998</v>
      </c>
      <c r="X775" s="6">
        <f t="shared" si="1283"/>
        <v>4076.7664459999996</v>
      </c>
      <c r="Y775" s="6">
        <f t="shared" si="1283"/>
        <v>163.34289599999997</v>
      </c>
      <c r="Z775" s="6">
        <f t="shared" si="1283"/>
        <v>0</v>
      </c>
      <c r="AA775" s="6">
        <f t="shared" si="1283"/>
        <v>40.835723999999992</v>
      </c>
      <c r="AB775" s="6">
        <f t="shared" si="1283"/>
        <v>0</v>
      </c>
      <c r="AC775" s="67"/>
      <c r="AD775" s="55"/>
    </row>
    <row r="776" spans="1:30" s="53" customFormat="1" ht="13.35" customHeight="1">
      <c r="A776" s="95" t="s">
        <v>514</v>
      </c>
      <c r="B776" s="209">
        <f>1633429/2</f>
        <v>816714.5</v>
      </c>
      <c r="C776" s="163">
        <f t="shared" si="1184"/>
        <v>68059.539999999994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>
        <v>1</v>
      </c>
      <c r="X776" s="5"/>
      <c r="Y776" s="5"/>
      <c r="Z776" s="5"/>
      <c r="AA776" s="5"/>
      <c r="AB776" s="5"/>
      <c r="AC776" s="67"/>
      <c r="AD776" s="55"/>
    </row>
    <row r="777" spans="1:30" s="53" customFormat="1" ht="13.35" customHeight="1">
      <c r="A777" s="96"/>
      <c r="B777" s="12"/>
      <c r="C777" s="163"/>
      <c r="D777" s="6">
        <f t="shared" ref="D777" si="1284">$C776*D776</f>
        <v>0</v>
      </c>
      <c r="E777" s="6">
        <f t="shared" ref="E777" si="1285">$C776*E776</f>
        <v>0</v>
      </c>
      <c r="F777" s="6">
        <f t="shared" ref="F777:O777" si="1286">$C776*F776</f>
        <v>0</v>
      </c>
      <c r="G777" s="6">
        <f t="shared" si="1286"/>
        <v>0</v>
      </c>
      <c r="H777" s="6">
        <f t="shared" si="1286"/>
        <v>0</v>
      </c>
      <c r="I777" s="6">
        <f t="shared" si="1286"/>
        <v>0</v>
      </c>
      <c r="J777" s="6">
        <f t="shared" si="1286"/>
        <v>0</v>
      </c>
      <c r="K777" s="6">
        <f t="shared" si="1286"/>
        <v>0</v>
      </c>
      <c r="L777" s="6">
        <f t="shared" si="1286"/>
        <v>0</v>
      </c>
      <c r="M777" s="6">
        <f t="shared" si="1286"/>
        <v>0</v>
      </c>
      <c r="N777" s="6">
        <f t="shared" si="1286"/>
        <v>0</v>
      </c>
      <c r="O777" s="6">
        <f t="shared" si="1286"/>
        <v>0</v>
      </c>
      <c r="P777" s="6">
        <f t="shared" ref="P777" si="1287">$C776*P776</f>
        <v>0</v>
      </c>
      <c r="Q777" s="6">
        <f t="shared" ref="Q777" si="1288">$C776*Q776</f>
        <v>0</v>
      </c>
      <c r="R777" s="6">
        <f t="shared" ref="R777:AB777" si="1289">$C776*R776</f>
        <v>0</v>
      </c>
      <c r="S777" s="6">
        <f t="shared" si="1289"/>
        <v>0</v>
      </c>
      <c r="T777" s="6">
        <f t="shared" si="1289"/>
        <v>0</v>
      </c>
      <c r="U777" s="6">
        <f t="shared" si="1289"/>
        <v>0</v>
      </c>
      <c r="V777" s="6">
        <f t="shared" si="1289"/>
        <v>0</v>
      </c>
      <c r="W777" s="6">
        <f t="shared" si="1289"/>
        <v>68059.539999999994</v>
      </c>
      <c r="X777" s="6">
        <f t="shared" si="1289"/>
        <v>0</v>
      </c>
      <c r="Y777" s="6">
        <f t="shared" si="1289"/>
        <v>0</v>
      </c>
      <c r="Z777" s="6">
        <f t="shared" si="1289"/>
        <v>0</v>
      </c>
      <c r="AA777" s="6">
        <f t="shared" si="1289"/>
        <v>0</v>
      </c>
      <c r="AB777" s="6">
        <f t="shared" si="1289"/>
        <v>0</v>
      </c>
      <c r="AC777" s="67"/>
      <c r="AD777" s="55"/>
    </row>
    <row r="778" spans="1:30" s="53" customFormat="1" ht="13.35" customHeight="1">
      <c r="A778" s="95" t="s">
        <v>517</v>
      </c>
      <c r="B778" s="209">
        <v>64555</v>
      </c>
      <c r="C778" s="163">
        <f t="shared" si="1184"/>
        <v>5379.58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>
        <v>0.98860000000000003</v>
      </c>
      <c r="V778" s="5"/>
      <c r="W778" s="5">
        <v>1.14E-2</v>
      </c>
      <c r="X778" s="5"/>
      <c r="Y778" s="5"/>
      <c r="Z778" s="5"/>
      <c r="AA778" s="5"/>
      <c r="AB778" s="5"/>
      <c r="AC778" s="67"/>
      <c r="AD778" s="55"/>
    </row>
    <row r="779" spans="1:30" s="53" customFormat="1" ht="13.35" customHeight="1">
      <c r="A779" s="96"/>
      <c r="B779" s="12"/>
      <c r="C779" s="163"/>
      <c r="D779" s="6">
        <f t="shared" ref="D779" si="1290">$C778*D778</f>
        <v>0</v>
      </c>
      <c r="E779" s="6">
        <f t="shared" ref="E779" si="1291">$C778*E778</f>
        <v>0</v>
      </c>
      <c r="F779" s="6">
        <f t="shared" ref="F779:O779" si="1292">$C778*F778</f>
        <v>0</v>
      </c>
      <c r="G779" s="6">
        <f t="shared" si="1292"/>
        <v>0</v>
      </c>
      <c r="H779" s="6">
        <f t="shared" si="1292"/>
        <v>0</v>
      </c>
      <c r="I779" s="6">
        <f t="shared" si="1292"/>
        <v>0</v>
      </c>
      <c r="J779" s="6">
        <f t="shared" si="1292"/>
        <v>0</v>
      </c>
      <c r="K779" s="6">
        <f t="shared" si="1292"/>
        <v>0</v>
      </c>
      <c r="L779" s="6">
        <f t="shared" si="1292"/>
        <v>0</v>
      </c>
      <c r="M779" s="6">
        <f t="shared" si="1292"/>
        <v>0</v>
      </c>
      <c r="N779" s="6">
        <f t="shared" si="1292"/>
        <v>0</v>
      </c>
      <c r="O779" s="6">
        <f t="shared" si="1292"/>
        <v>0</v>
      </c>
      <c r="P779" s="6">
        <f t="shared" ref="P779" si="1293">$C778*P778</f>
        <v>0</v>
      </c>
      <c r="Q779" s="6">
        <f t="shared" ref="Q779" si="1294">$C778*Q778</f>
        <v>0</v>
      </c>
      <c r="R779" s="6">
        <f t="shared" ref="R779:AB779" si="1295">$C778*R778</f>
        <v>0</v>
      </c>
      <c r="S779" s="6">
        <f t="shared" si="1295"/>
        <v>0</v>
      </c>
      <c r="T779" s="6">
        <f t="shared" si="1295"/>
        <v>0</v>
      </c>
      <c r="U779" s="6">
        <f t="shared" si="1295"/>
        <v>5318.2527879999998</v>
      </c>
      <c r="V779" s="6">
        <f t="shared" si="1295"/>
        <v>0</v>
      </c>
      <c r="W779" s="6">
        <f t="shared" si="1295"/>
        <v>61.327212000000003</v>
      </c>
      <c r="X779" s="6">
        <f t="shared" si="1295"/>
        <v>0</v>
      </c>
      <c r="Y779" s="6">
        <f t="shared" si="1295"/>
        <v>0</v>
      </c>
      <c r="Z779" s="6">
        <f t="shared" si="1295"/>
        <v>0</v>
      </c>
      <c r="AA779" s="6">
        <f t="shared" si="1295"/>
        <v>0</v>
      </c>
      <c r="AB779" s="6">
        <f t="shared" si="1295"/>
        <v>0</v>
      </c>
      <c r="AC779" s="67"/>
      <c r="AD779" s="55"/>
    </row>
    <row r="780" spans="1:30" s="53" customFormat="1">
      <c r="A780" s="16" t="s">
        <v>50</v>
      </c>
      <c r="B780" s="9">
        <f>SUM(B738:B778)</f>
        <v>74437295</v>
      </c>
      <c r="C780" s="164">
        <f>SUM(C738:C778)</f>
        <v>6203107.9399999995</v>
      </c>
      <c r="D780" s="9">
        <f>D739+D741+D743+D745+D747+D749+D751+D753+D755+D757+D759+D761+D763+D765+D767+D769+D771+D775+D773+D777+D779</f>
        <v>48788.954065000005</v>
      </c>
      <c r="E780" s="9">
        <f t="shared" ref="E780" si="1296">E739+E741+E743+E745+E747+E749+E751+E753+E755+E757+E759+E761+E763+E765+E767+E769+E771+E775+E773+E777+E779</f>
        <v>414884.16792199999</v>
      </c>
      <c r="F780" s="9">
        <f t="shared" ref="F780" si="1297">F739+F741+F743+F745+F747+F749+F751+F753+F755+F757+F759+F761+F763+F765+F767+F769+F771+F775+F773+F777+F779</f>
        <v>168973.11807599998</v>
      </c>
      <c r="G780" s="9">
        <f t="shared" ref="G780:AB780" si="1298">G739+G741+G743+G745+G747+G749+G751+G753+G755+G757+G759+G761+G763+G765+G767+G769+G771+G775+G773+G777+G779</f>
        <v>217458.53168199997</v>
      </c>
      <c r="H780" s="9">
        <f t="shared" si="1298"/>
        <v>149849.24201799996</v>
      </c>
      <c r="I780" s="9">
        <f t="shared" si="1298"/>
        <v>408206.53610799997</v>
      </c>
      <c r="J780" s="9">
        <f t="shared" si="1298"/>
        <v>58937.359053999993</v>
      </c>
      <c r="K780" s="9">
        <f t="shared" si="1298"/>
        <v>93196.513577999998</v>
      </c>
      <c r="L780" s="9">
        <f t="shared" si="1298"/>
        <v>46162.759062000005</v>
      </c>
      <c r="M780" s="9">
        <f t="shared" si="1298"/>
        <v>74049.419075999976</v>
      </c>
      <c r="N780" s="9">
        <f t="shared" si="1298"/>
        <v>403270.89520200004</v>
      </c>
      <c r="O780" s="9">
        <f t="shared" si="1298"/>
        <v>68227.97722999999</v>
      </c>
      <c r="P780" s="9">
        <f t="shared" si="1298"/>
        <v>287.63030400000002</v>
      </c>
      <c r="Q780" s="9">
        <f t="shared" si="1298"/>
        <v>817513.35698499985</v>
      </c>
      <c r="R780" s="9">
        <f t="shared" si="1298"/>
        <v>67717.216646999994</v>
      </c>
      <c r="S780" s="9">
        <f t="shared" si="1298"/>
        <v>103577.487658</v>
      </c>
      <c r="T780" s="9">
        <f t="shared" si="1298"/>
        <v>156125.975955</v>
      </c>
      <c r="U780" s="9">
        <f t="shared" si="1298"/>
        <v>319031.37214800005</v>
      </c>
      <c r="V780" s="9">
        <f t="shared" si="1298"/>
        <v>106842.10902399999</v>
      </c>
      <c r="W780" s="9">
        <f t="shared" si="1298"/>
        <v>744250.24074599997</v>
      </c>
      <c r="X780" s="9">
        <f t="shared" si="1298"/>
        <v>1661926.9066549996</v>
      </c>
      <c r="Y780" s="9">
        <f t="shared" si="1298"/>
        <v>71272.518249000001</v>
      </c>
      <c r="Z780" s="9">
        <f t="shared" si="1298"/>
        <v>815.66164800000001</v>
      </c>
      <c r="AA780" s="9">
        <f t="shared" si="1298"/>
        <v>1741.9909079999998</v>
      </c>
      <c r="AB780" s="9">
        <f t="shared" si="1298"/>
        <v>0</v>
      </c>
      <c r="AC780" s="67"/>
      <c r="AD780" s="55"/>
    </row>
    <row r="781" spans="1:30" s="53" customFormat="1">
      <c r="A781" s="16"/>
      <c r="B781" s="9"/>
      <c r="C781" s="164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67"/>
      <c r="AD781" s="55"/>
    </row>
    <row r="782" spans="1:30" s="52" customFormat="1">
      <c r="A782" s="196"/>
      <c r="B782" s="197"/>
      <c r="C782" s="198"/>
      <c r="D782" s="199"/>
      <c r="E782" s="195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67"/>
      <c r="AD782" s="55"/>
    </row>
    <row r="783" spans="1:30" s="52" customFormat="1">
      <c r="A783" s="86"/>
      <c r="B783" s="17"/>
      <c r="C783" s="165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67"/>
      <c r="AD783" s="55"/>
    </row>
    <row r="784" spans="1:30" s="52" customFormat="1" ht="13.8" thickBot="1">
      <c r="A784" s="81" t="s">
        <v>622</v>
      </c>
      <c r="B784" s="126"/>
      <c r="C784" s="157"/>
      <c r="D784" s="126"/>
      <c r="E784" s="126"/>
      <c r="F784" s="126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67"/>
      <c r="AD784" s="55"/>
    </row>
    <row r="785" spans="1:30" s="52" customFormat="1" ht="13.8" thickBot="1">
      <c r="A785" s="112" t="s">
        <v>1</v>
      </c>
      <c r="B785" s="113" t="s">
        <v>2</v>
      </c>
      <c r="C785" s="158" t="s">
        <v>3</v>
      </c>
      <c r="D785" s="213" t="s">
        <v>4</v>
      </c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122"/>
      <c r="AA785" s="122"/>
      <c r="AB785" s="122"/>
      <c r="AC785" s="67"/>
      <c r="AD785" s="55"/>
    </row>
    <row r="786" spans="1:30" s="52" customFormat="1">
      <c r="A786" s="114" t="s">
        <v>5</v>
      </c>
      <c r="B786" s="115" t="s">
        <v>6</v>
      </c>
      <c r="C786" s="159" t="s">
        <v>6</v>
      </c>
      <c r="D786" s="116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8"/>
      <c r="Z786" s="115" t="s">
        <v>7</v>
      </c>
      <c r="AA786" s="115"/>
      <c r="AB786" s="115"/>
      <c r="AC786" s="67"/>
      <c r="AD786" s="55"/>
    </row>
    <row r="787" spans="1:30" s="52" customFormat="1">
      <c r="A787" s="114" t="s">
        <v>8</v>
      </c>
      <c r="B787" s="115" t="s">
        <v>9</v>
      </c>
      <c r="C787" s="159" t="s">
        <v>9</v>
      </c>
      <c r="D787" s="119" t="s">
        <v>10</v>
      </c>
      <c r="E787" s="115" t="s">
        <v>11</v>
      </c>
      <c r="F787" s="115" t="s">
        <v>12</v>
      </c>
      <c r="G787" s="115" t="s">
        <v>13</v>
      </c>
      <c r="H787" s="115" t="s">
        <v>14</v>
      </c>
      <c r="I787" s="115" t="s">
        <v>15</v>
      </c>
      <c r="J787" s="115" t="s">
        <v>16</v>
      </c>
      <c r="K787" s="115" t="s">
        <v>17</v>
      </c>
      <c r="L787" s="115" t="s">
        <v>18</v>
      </c>
      <c r="M787" s="115" t="s">
        <v>19</v>
      </c>
      <c r="N787" s="115" t="s">
        <v>20</v>
      </c>
      <c r="O787" s="115" t="s">
        <v>169</v>
      </c>
      <c r="P787" s="115" t="s">
        <v>21</v>
      </c>
      <c r="Q787" s="115" t="s">
        <v>22</v>
      </c>
      <c r="R787" s="115" t="s">
        <v>23</v>
      </c>
      <c r="S787" s="115" t="s">
        <v>24</v>
      </c>
      <c r="T787" s="115" t="s">
        <v>25</v>
      </c>
      <c r="U787" s="115" t="s">
        <v>26</v>
      </c>
      <c r="V787" s="115" t="s">
        <v>27</v>
      </c>
      <c r="W787" s="115" t="s">
        <v>28</v>
      </c>
      <c r="X787" s="115" t="s">
        <v>29</v>
      </c>
      <c r="Y787" s="115" t="s">
        <v>30</v>
      </c>
      <c r="Z787" s="115" t="s">
        <v>31</v>
      </c>
      <c r="AA787" s="115" t="s">
        <v>484</v>
      </c>
      <c r="AB787" s="115" t="s">
        <v>467</v>
      </c>
      <c r="AC787" s="67"/>
      <c r="AD787" s="55"/>
    </row>
    <row r="788" spans="1:30" s="52" customFormat="1">
      <c r="A788" s="114"/>
      <c r="B788" s="115"/>
      <c r="C788" s="159" t="s">
        <v>625</v>
      </c>
      <c r="D788" s="120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67"/>
      <c r="AD788" s="55"/>
    </row>
    <row r="789" spans="1:30" s="52" customFormat="1">
      <c r="A789" s="95" t="s">
        <v>119</v>
      </c>
      <c r="B789" s="29">
        <v>357796.5</v>
      </c>
      <c r="C789" s="163">
        <f>ROUND(B789/12,2)</f>
        <v>29816.38</v>
      </c>
      <c r="D789" s="38">
        <v>1.6500000000000001E-2</v>
      </c>
      <c r="E789" s="38">
        <v>0.1429</v>
      </c>
      <c r="F789" s="38">
        <v>5.8200000000000002E-2</v>
      </c>
      <c r="G789" s="38">
        <v>7.4899999999999994E-2</v>
      </c>
      <c r="H789" s="38">
        <v>4.0099999999999997E-2</v>
      </c>
      <c r="I789" s="38">
        <v>0.1406</v>
      </c>
      <c r="J789" s="38">
        <v>2.0299999999999999E-2</v>
      </c>
      <c r="K789" s="38">
        <v>3.2099999999999997E-2</v>
      </c>
      <c r="L789" s="38">
        <v>1.5900000000000001E-2</v>
      </c>
      <c r="M789" s="38">
        <v>2.5499999999999998E-2</v>
      </c>
      <c r="N789" s="38">
        <v>0.1389</v>
      </c>
      <c r="O789" s="38">
        <v>2.35E-2</v>
      </c>
      <c r="P789" s="38">
        <v>0</v>
      </c>
      <c r="Q789" s="38">
        <v>3.5900000000000001E-2</v>
      </c>
      <c r="R789" s="38">
        <v>1.8100000000000002E-2</v>
      </c>
      <c r="S789" s="38">
        <v>4.1999999999999997E-3</v>
      </c>
      <c r="T789" s="38">
        <v>5.11E-2</v>
      </c>
      <c r="U789" s="38">
        <v>1.7299999999999999E-2</v>
      </c>
      <c r="V789" s="38">
        <v>3.6799999999999999E-2</v>
      </c>
      <c r="W789" s="38">
        <v>4.4299999999999999E-2</v>
      </c>
      <c r="X789" s="38">
        <v>5.9900000000000002E-2</v>
      </c>
      <c r="Y789" s="38">
        <v>2.3999999999999998E-3</v>
      </c>
      <c r="Z789" s="5">
        <v>0</v>
      </c>
      <c r="AA789" s="5">
        <v>5.9999999999999995E-4</v>
      </c>
      <c r="AB789" s="5">
        <v>0</v>
      </c>
      <c r="AC789" s="67"/>
      <c r="AD789" s="55"/>
    </row>
    <row r="790" spans="1:30" s="52" customFormat="1">
      <c r="A790" s="96"/>
      <c r="B790" s="30"/>
      <c r="C790" s="163"/>
      <c r="D790" s="6">
        <f>$C789*D789</f>
        <v>491.97027000000003</v>
      </c>
      <c r="E790" s="6">
        <f t="shared" ref="E790" si="1299">$C789*E789</f>
        <v>4260.7607020000005</v>
      </c>
      <c r="F790" s="6">
        <f t="shared" ref="F790" si="1300">$C789*F789</f>
        <v>1735.3133160000002</v>
      </c>
      <c r="G790" s="6">
        <f t="shared" ref="G790:AB790" si="1301">$C789*G789</f>
        <v>2233.246862</v>
      </c>
      <c r="H790" s="6">
        <f t="shared" si="1301"/>
        <v>1195.6368379999999</v>
      </c>
      <c r="I790" s="6">
        <f t="shared" si="1301"/>
        <v>4192.1830280000004</v>
      </c>
      <c r="J790" s="6">
        <f t="shared" si="1301"/>
        <v>605.272514</v>
      </c>
      <c r="K790" s="6">
        <f t="shared" si="1301"/>
        <v>957.10579799999994</v>
      </c>
      <c r="L790" s="6">
        <f t="shared" si="1301"/>
        <v>474.08044200000006</v>
      </c>
      <c r="M790" s="6">
        <f t="shared" si="1301"/>
        <v>760.31768999999997</v>
      </c>
      <c r="N790" s="6">
        <f t="shared" si="1301"/>
        <v>4141.4951819999997</v>
      </c>
      <c r="O790" s="6">
        <f t="shared" si="1301"/>
        <v>700.68493000000001</v>
      </c>
      <c r="P790" s="6">
        <f t="shared" si="1301"/>
        <v>0</v>
      </c>
      <c r="Q790" s="6">
        <f t="shared" si="1301"/>
        <v>1070.408042</v>
      </c>
      <c r="R790" s="6">
        <f t="shared" si="1301"/>
        <v>539.67647800000009</v>
      </c>
      <c r="S790" s="6">
        <f t="shared" si="1301"/>
        <v>125.228796</v>
      </c>
      <c r="T790" s="6">
        <f t="shared" si="1301"/>
        <v>1523.6170180000001</v>
      </c>
      <c r="U790" s="6">
        <f t="shared" si="1301"/>
        <v>515.82337399999994</v>
      </c>
      <c r="V790" s="6">
        <f t="shared" si="1301"/>
        <v>1097.242784</v>
      </c>
      <c r="W790" s="6">
        <f t="shared" si="1301"/>
        <v>1320.865634</v>
      </c>
      <c r="X790" s="6">
        <f t="shared" si="1301"/>
        <v>1786.001162</v>
      </c>
      <c r="Y790" s="6">
        <f t="shared" si="1301"/>
        <v>71.559311999999991</v>
      </c>
      <c r="Z790" s="6">
        <f t="shared" si="1301"/>
        <v>0</v>
      </c>
      <c r="AA790" s="6">
        <f t="shared" si="1301"/>
        <v>17.889827999999998</v>
      </c>
      <c r="AB790" s="6">
        <f t="shared" si="1301"/>
        <v>0</v>
      </c>
      <c r="AC790" s="67"/>
      <c r="AD790" s="55"/>
    </row>
    <row r="791" spans="1:30" s="52" customFormat="1">
      <c r="A791" s="95" t="s">
        <v>438</v>
      </c>
      <c r="B791" s="29">
        <v>357796.5</v>
      </c>
      <c r="C791" s="163">
        <f t="shared" ref="C791:C853" si="1302">ROUND(B791/12,2)</f>
        <v>29816.38</v>
      </c>
      <c r="D791" s="5"/>
      <c r="E791" s="5">
        <v>1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67"/>
      <c r="AD791" s="55"/>
    </row>
    <row r="792" spans="1:30" s="52" customFormat="1">
      <c r="A792" s="96"/>
      <c r="B792" s="12"/>
      <c r="C792" s="163"/>
      <c r="D792" s="6">
        <f t="shared" ref="D792" si="1303">$C791*D791</f>
        <v>0</v>
      </c>
      <c r="E792" s="6">
        <f t="shared" ref="E792" si="1304">$C791*E791</f>
        <v>29816.38</v>
      </c>
      <c r="F792" s="6">
        <f t="shared" ref="F792:O792" si="1305">$C791*F791</f>
        <v>0</v>
      </c>
      <c r="G792" s="6">
        <f t="shared" si="1305"/>
        <v>0</v>
      </c>
      <c r="H792" s="6">
        <f t="shared" si="1305"/>
        <v>0</v>
      </c>
      <c r="I792" s="6">
        <f t="shared" si="1305"/>
        <v>0</v>
      </c>
      <c r="J792" s="6">
        <f t="shared" si="1305"/>
        <v>0</v>
      </c>
      <c r="K792" s="6">
        <f t="shared" si="1305"/>
        <v>0</v>
      </c>
      <c r="L792" s="6">
        <f t="shared" si="1305"/>
        <v>0</v>
      </c>
      <c r="M792" s="6">
        <f t="shared" si="1305"/>
        <v>0</v>
      </c>
      <c r="N792" s="6">
        <f t="shared" si="1305"/>
        <v>0</v>
      </c>
      <c r="O792" s="6">
        <f t="shared" si="1305"/>
        <v>0</v>
      </c>
      <c r="P792" s="6">
        <f t="shared" ref="P792" si="1306">$C791*P791</f>
        <v>0</v>
      </c>
      <c r="Q792" s="6">
        <f t="shared" ref="Q792" si="1307">$C791*Q791</f>
        <v>0</v>
      </c>
      <c r="R792" s="6">
        <f t="shared" ref="R792:AB792" si="1308">$C791*R791</f>
        <v>0</v>
      </c>
      <c r="S792" s="6">
        <f t="shared" si="1308"/>
        <v>0</v>
      </c>
      <c r="T792" s="6">
        <f t="shared" si="1308"/>
        <v>0</v>
      </c>
      <c r="U792" s="6">
        <f t="shared" si="1308"/>
        <v>0</v>
      </c>
      <c r="V792" s="6">
        <f t="shared" si="1308"/>
        <v>0</v>
      </c>
      <c r="W792" s="6">
        <f t="shared" si="1308"/>
        <v>0</v>
      </c>
      <c r="X792" s="6">
        <f t="shared" si="1308"/>
        <v>0</v>
      </c>
      <c r="Y792" s="6">
        <f t="shared" si="1308"/>
        <v>0</v>
      </c>
      <c r="Z792" s="6">
        <f t="shared" si="1308"/>
        <v>0</v>
      </c>
      <c r="AA792" s="6">
        <f t="shared" si="1308"/>
        <v>0</v>
      </c>
      <c r="AB792" s="6">
        <f t="shared" si="1308"/>
        <v>0</v>
      </c>
      <c r="AC792" s="67"/>
      <c r="AD792" s="55"/>
    </row>
    <row r="793" spans="1:30" s="52" customFormat="1">
      <c r="A793" s="95" t="s">
        <v>120</v>
      </c>
      <c r="B793" s="210">
        <v>1298673</v>
      </c>
      <c r="C793" s="163">
        <f t="shared" si="1302"/>
        <v>108222.75</v>
      </c>
      <c r="D793" s="5"/>
      <c r="E793" s="5">
        <v>0.99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>
        <v>0.01</v>
      </c>
      <c r="W793" s="5"/>
      <c r="X793" s="5"/>
      <c r="Y793" s="5"/>
      <c r="Z793" s="5"/>
      <c r="AA793" s="5"/>
      <c r="AB793" s="5"/>
      <c r="AC793" s="67"/>
      <c r="AD793" s="55"/>
    </row>
    <row r="794" spans="1:30" s="52" customFormat="1">
      <c r="A794" s="96"/>
      <c r="B794" s="30"/>
      <c r="C794" s="163"/>
      <c r="D794" s="6">
        <f t="shared" ref="D794" si="1309">$C793*D793</f>
        <v>0</v>
      </c>
      <c r="E794" s="6">
        <f t="shared" ref="E794" si="1310">$C793*E793</f>
        <v>107140.52249999999</v>
      </c>
      <c r="F794" s="6">
        <f t="shared" ref="F794:O794" si="1311">$C793*F793</f>
        <v>0</v>
      </c>
      <c r="G794" s="6">
        <f t="shared" si="1311"/>
        <v>0</v>
      </c>
      <c r="H794" s="6">
        <f t="shared" si="1311"/>
        <v>0</v>
      </c>
      <c r="I794" s="6">
        <f t="shared" si="1311"/>
        <v>0</v>
      </c>
      <c r="J794" s="6">
        <f t="shared" si="1311"/>
        <v>0</v>
      </c>
      <c r="K794" s="6">
        <f t="shared" si="1311"/>
        <v>0</v>
      </c>
      <c r="L794" s="6">
        <f t="shared" si="1311"/>
        <v>0</v>
      </c>
      <c r="M794" s="6">
        <f t="shared" si="1311"/>
        <v>0</v>
      </c>
      <c r="N794" s="6">
        <f t="shared" si="1311"/>
        <v>0</v>
      </c>
      <c r="O794" s="6">
        <f t="shared" si="1311"/>
        <v>0</v>
      </c>
      <c r="P794" s="6">
        <f t="shared" ref="P794" si="1312">$C793*P793</f>
        <v>0</v>
      </c>
      <c r="Q794" s="6">
        <f t="shared" ref="Q794" si="1313">$C793*Q793</f>
        <v>0</v>
      </c>
      <c r="R794" s="6">
        <f t="shared" ref="R794:AB794" si="1314">$C793*R793</f>
        <v>0</v>
      </c>
      <c r="S794" s="6">
        <f t="shared" si="1314"/>
        <v>0</v>
      </c>
      <c r="T794" s="6">
        <f t="shared" si="1314"/>
        <v>0</v>
      </c>
      <c r="U794" s="6">
        <f t="shared" si="1314"/>
        <v>0</v>
      </c>
      <c r="V794" s="6">
        <f t="shared" si="1314"/>
        <v>1082.2275</v>
      </c>
      <c r="W794" s="6">
        <f t="shared" si="1314"/>
        <v>0</v>
      </c>
      <c r="X794" s="6">
        <f t="shared" si="1314"/>
        <v>0</v>
      </c>
      <c r="Y794" s="6">
        <f t="shared" si="1314"/>
        <v>0</v>
      </c>
      <c r="Z794" s="6">
        <f t="shared" si="1314"/>
        <v>0</v>
      </c>
      <c r="AA794" s="6">
        <f t="shared" si="1314"/>
        <v>0</v>
      </c>
      <c r="AB794" s="6">
        <f t="shared" si="1314"/>
        <v>0</v>
      </c>
      <c r="AC794" s="67"/>
      <c r="AD794" s="55"/>
    </row>
    <row r="795" spans="1:30" s="52" customFormat="1">
      <c r="A795" s="95" t="s">
        <v>121</v>
      </c>
      <c r="B795" s="29">
        <v>876394</v>
      </c>
      <c r="C795" s="163">
        <f t="shared" si="1302"/>
        <v>73032.83</v>
      </c>
      <c r="D795" s="5"/>
      <c r="E795" s="5">
        <v>0.99729999999999996</v>
      </c>
      <c r="F795" s="5"/>
      <c r="G795" s="5"/>
      <c r="H795" s="5"/>
      <c r="I795" s="5"/>
      <c r="J795" s="5">
        <v>2.7000000000000001E-3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67"/>
      <c r="AD795" s="55"/>
    </row>
    <row r="796" spans="1:30" s="52" customFormat="1">
      <c r="A796" s="96"/>
      <c r="B796" s="30"/>
      <c r="C796" s="163"/>
      <c r="D796" s="6">
        <f t="shared" ref="D796" si="1315">$C795*D795</f>
        <v>0</v>
      </c>
      <c r="E796" s="6">
        <f t="shared" ref="E796" si="1316">$C795*E795</f>
        <v>72835.641359000001</v>
      </c>
      <c r="F796" s="6">
        <f t="shared" ref="F796:O796" si="1317">$C795*F795</f>
        <v>0</v>
      </c>
      <c r="G796" s="6">
        <f t="shared" si="1317"/>
        <v>0</v>
      </c>
      <c r="H796" s="6">
        <f t="shared" si="1317"/>
        <v>0</v>
      </c>
      <c r="I796" s="6">
        <f t="shared" si="1317"/>
        <v>0</v>
      </c>
      <c r="J796" s="6">
        <f t="shared" si="1317"/>
        <v>197.18864100000002</v>
      </c>
      <c r="K796" s="6">
        <f t="shared" si="1317"/>
        <v>0</v>
      </c>
      <c r="L796" s="6">
        <f t="shared" si="1317"/>
        <v>0</v>
      </c>
      <c r="M796" s="6">
        <f t="shared" si="1317"/>
        <v>0</v>
      </c>
      <c r="N796" s="6">
        <f t="shared" si="1317"/>
        <v>0</v>
      </c>
      <c r="O796" s="6">
        <f t="shared" si="1317"/>
        <v>0</v>
      </c>
      <c r="P796" s="6">
        <f t="shared" ref="P796" si="1318">$C795*P795</f>
        <v>0</v>
      </c>
      <c r="Q796" s="6">
        <f t="shared" ref="Q796" si="1319">$C795*Q795</f>
        <v>0</v>
      </c>
      <c r="R796" s="6">
        <f t="shared" ref="R796:AB796" si="1320">$C795*R795</f>
        <v>0</v>
      </c>
      <c r="S796" s="6">
        <f t="shared" si="1320"/>
        <v>0</v>
      </c>
      <c r="T796" s="6">
        <f t="shared" si="1320"/>
        <v>0</v>
      </c>
      <c r="U796" s="6">
        <f t="shared" si="1320"/>
        <v>0</v>
      </c>
      <c r="V796" s="6">
        <f t="shared" si="1320"/>
        <v>0</v>
      </c>
      <c r="W796" s="6">
        <f t="shared" si="1320"/>
        <v>0</v>
      </c>
      <c r="X796" s="6">
        <f t="shared" si="1320"/>
        <v>0</v>
      </c>
      <c r="Y796" s="6">
        <f t="shared" si="1320"/>
        <v>0</v>
      </c>
      <c r="Z796" s="6">
        <f t="shared" si="1320"/>
        <v>0</v>
      </c>
      <c r="AA796" s="6">
        <f t="shared" si="1320"/>
        <v>0</v>
      </c>
      <c r="AB796" s="6">
        <f t="shared" si="1320"/>
        <v>0</v>
      </c>
      <c r="AC796" s="67"/>
      <c r="AD796" s="55"/>
    </row>
    <row r="797" spans="1:30" s="52" customFormat="1">
      <c r="A797" s="95" t="s">
        <v>122</v>
      </c>
      <c r="B797" s="29">
        <v>1363285</v>
      </c>
      <c r="C797" s="163">
        <f t="shared" si="1302"/>
        <v>113607.08</v>
      </c>
      <c r="D797" s="5"/>
      <c r="E797" s="5">
        <v>0.96689999999999998</v>
      </c>
      <c r="F797" s="5"/>
      <c r="G797" s="5"/>
      <c r="H797" s="5"/>
      <c r="I797" s="5"/>
      <c r="J797" s="5">
        <v>3.3099999999999997E-2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67"/>
      <c r="AD797" s="55"/>
    </row>
    <row r="798" spans="1:30" s="52" customFormat="1">
      <c r="A798" s="96"/>
      <c r="B798" s="30"/>
      <c r="C798" s="163"/>
      <c r="D798" s="6">
        <f t="shared" ref="D798" si="1321">$C797*D797</f>
        <v>0</v>
      </c>
      <c r="E798" s="6">
        <f t="shared" ref="E798" si="1322">$C797*E797</f>
        <v>109846.685652</v>
      </c>
      <c r="F798" s="6">
        <f t="shared" ref="F798:O798" si="1323">$C797*F797</f>
        <v>0</v>
      </c>
      <c r="G798" s="6">
        <f t="shared" si="1323"/>
        <v>0</v>
      </c>
      <c r="H798" s="6">
        <f t="shared" si="1323"/>
        <v>0</v>
      </c>
      <c r="I798" s="6">
        <f t="shared" si="1323"/>
        <v>0</v>
      </c>
      <c r="J798" s="6">
        <f t="shared" si="1323"/>
        <v>3760.3943479999998</v>
      </c>
      <c r="K798" s="6">
        <f t="shared" si="1323"/>
        <v>0</v>
      </c>
      <c r="L798" s="6">
        <f t="shared" si="1323"/>
        <v>0</v>
      </c>
      <c r="M798" s="6">
        <f t="shared" si="1323"/>
        <v>0</v>
      </c>
      <c r="N798" s="6">
        <f t="shared" si="1323"/>
        <v>0</v>
      </c>
      <c r="O798" s="6">
        <f t="shared" si="1323"/>
        <v>0</v>
      </c>
      <c r="P798" s="6">
        <f t="shared" ref="P798" si="1324">$C797*P797</f>
        <v>0</v>
      </c>
      <c r="Q798" s="6">
        <f t="shared" ref="Q798" si="1325">$C797*Q797</f>
        <v>0</v>
      </c>
      <c r="R798" s="6">
        <f t="shared" ref="R798:AB798" si="1326">$C797*R797</f>
        <v>0</v>
      </c>
      <c r="S798" s="6">
        <f t="shared" si="1326"/>
        <v>0</v>
      </c>
      <c r="T798" s="6">
        <f t="shared" si="1326"/>
        <v>0</v>
      </c>
      <c r="U798" s="6">
        <f t="shared" si="1326"/>
        <v>0</v>
      </c>
      <c r="V798" s="6">
        <f t="shared" si="1326"/>
        <v>0</v>
      </c>
      <c r="W798" s="6">
        <f t="shared" si="1326"/>
        <v>0</v>
      </c>
      <c r="X798" s="6">
        <f t="shared" si="1326"/>
        <v>0</v>
      </c>
      <c r="Y798" s="6">
        <f t="shared" si="1326"/>
        <v>0</v>
      </c>
      <c r="Z798" s="6">
        <f t="shared" si="1326"/>
        <v>0</v>
      </c>
      <c r="AA798" s="6">
        <f t="shared" si="1326"/>
        <v>0</v>
      </c>
      <c r="AB798" s="6">
        <f t="shared" si="1326"/>
        <v>0</v>
      </c>
      <c r="AC798" s="67"/>
      <c r="AD798" s="55"/>
    </row>
    <row r="799" spans="1:30" s="52" customFormat="1">
      <c r="A799" s="95" t="s">
        <v>123</v>
      </c>
      <c r="B799" s="29">
        <v>1524966</v>
      </c>
      <c r="C799" s="163">
        <f t="shared" si="1302"/>
        <v>127080.5</v>
      </c>
      <c r="D799" s="5"/>
      <c r="E799" s="5">
        <v>0.4199</v>
      </c>
      <c r="F799" s="5"/>
      <c r="G799" s="5"/>
      <c r="H799" s="5"/>
      <c r="I799" s="5">
        <v>0.58009999999999995</v>
      </c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67"/>
      <c r="AD799" s="55"/>
    </row>
    <row r="800" spans="1:30" s="52" customFormat="1">
      <c r="A800" s="96"/>
      <c r="B800" s="30"/>
      <c r="C800" s="163"/>
      <c r="D800" s="6">
        <f t="shared" ref="D800" si="1327">$C799*D799</f>
        <v>0</v>
      </c>
      <c r="E800" s="6">
        <f t="shared" ref="E800" si="1328">$C799*E799</f>
        <v>53361.101949999997</v>
      </c>
      <c r="F800" s="6">
        <f t="shared" ref="F800:O800" si="1329">$C799*F799</f>
        <v>0</v>
      </c>
      <c r="G800" s="6">
        <f t="shared" si="1329"/>
        <v>0</v>
      </c>
      <c r="H800" s="6">
        <f t="shared" si="1329"/>
        <v>0</v>
      </c>
      <c r="I800" s="6">
        <f t="shared" si="1329"/>
        <v>73719.398049999989</v>
      </c>
      <c r="J800" s="6">
        <f t="shared" si="1329"/>
        <v>0</v>
      </c>
      <c r="K800" s="6">
        <f t="shared" si="1329"/>
        <v>0</v>
      </c>
      <c r="L800" s="6">
        <f t="shared" si="1329"/>
        <v>0</v>
      </c>
      <c r="M800" s="6">
        <f t="shared" si="1329"/>
        <v>0</v>
      </c>
      <c r="N800" s="6">
        <f t="shared" si="1329"/>
        <v>0</v>
      </c>
      <c r="O800" s="6">
        <f t="shared" si="1329"/>
        <v>0</v>
      </c>
      <c r="P800" s="6">
        <f t="shared" ref="P800" si="1330">$C799*P799</f>
        <v>0</v>
      </c>
      <c r="Q800" s="6">
        <f t="shared" ref="Q800" si="1331">$C799*Q799</f>
        <v>0</v>
      </c>
      <c r="R800" s="6">
        <f t="shared" ref="R800:AB800" si="1332">$C799*R799</f>
        <v>0</v>
      </c>
      <c r="S800" s="6">
        <f t="shared" si="1332"/>
        <v>0</v>
      </c>
      <c r="T800" s="6">
        <f t="shared" si="1332"/>
        <v>0</v>
      </c>
      <c r="U800" s="6">
        <f t="shared" si="1332"/>
        <v>0</v>
      </c>
      <c r="V800" s="6">
        <f t="shared" si="1332"/>
        <v>0</v>
      </c>
      <c r="W800" s="6">
        <f t="shared" si="1332"/>
        <v>0</v>
      </c>
      <c r="X800" s="6">
        <f t="shared" si="1332"/>
        <v>0</v>
      </c>
      <c r="Y800" s="6">
        <f t="shared" si="1332"/>
        <v>0</v>
      </c>
      <c r="Z800" s="6">
        <f t="shared" si="1332"/>
        <v>0</v>
      </c>
      <c r="AA800" s="6">
        <f t="shared" si="1332"/>
        <v>0</v>
      </c>
      <c r="AB800" s="6">
        <f t="shared" si="1332"/>
        <v>0</v>
      </c>
      <c r="AC800" s="67"/>
      <c r="AD800" s="55"/>
    </row>
    <row r="801" spans="1:30" s="52" customFormat="1">
      <c r="A801" s="95" t="s">
        <v>124</v>
      </c>
      <c r="B801" s="29">
        <v>851680.5</v>
      </c>
      <c r="C801" s="163">
        <f t="shared" si="1302"/>
        <v>70973.38</v>
      </c>
      <c r="D801" s="38">
        <v>1.6500000000000001E-2</v>
      </c>
      <c r="E801" s="38">
        <v>0.1429</v>
      </c>
      <c r="F801" s="38">
        <v>5.8200000000000002E-2</v>
      </c>
      <c r="G801" s="38">
        <v>7.4899999999999994E-2</v>
      </c>
      <c r="H801" s="38">
        <v>4.0099999999999997E-2</v>
      </c>
      <c r="I801" s="38">
        <v>0.1406</v>
      </c>
      <c r="J801" s="38">
        <v>2.0299999999999999E-2</v>
      </c>
      <c r="K801" s="38">
        <v>3.2099999999999997E-2</v>
      </c>
      <c r="L801" s="38">
        <v>1.5900000000000001E-2</v>
      </c>
      <c r="M801" s="38">
        <v>2.5499999999999998E-2</v>
      </c>
      <c r="N801" s="38">
        <v>0.1389</v>
      </c>
      <c r="O801" s="38">
        <v>2.35E-2</v>
      </c>
      <c r="P801" s="38">
        <v>0</v>
      </c>
      <c r="Q801" s="38">
        <v>3.5900000000000001E-2</v>
      </c>
      <c r="R801" s="38">
        <v>1.8100000000000002E-2</v>
      </c>
      <c r="S801" s="38">
        <v>4.1999999999999997E-3</v>
      </c>
      <c r="T801" s="38">
        <v>5.11E-2</v>
      </c>
      <c r="U801" s="38">
        <v>1.7299999999999999E-2</v>
      </c>
      <c r="V801" s="38">
        <v>3.6799999999999999E-2</v>
      </c>
      <c r="W801" s="38">
        <v>4.4299999999999999E-2</v>
      </c>
      <c r="X801" s="38">
        <v>5.9900000000000002E-2</v>
      </c>
      <c r="Y801" s="38">
        <v>2.3999999999999998E-3</v>
      </c>
      <c r="Z801" s="5">
        <v>0</v>
      </c>
      <c r="AA801" s="5">
        <v>5.9999999999999995E-4</v>
      </c>
      <c r="AB801" s="5">
        <v>0</v>
      </c>
      <c r="AC801" s="67"/>
      <c r="AD801" s="55"/>
    </row>
    <row r="802" spans="1:30" s="52" customFormat="1">
      <c r="A802" s="96"/>
      <c r="B802" s="30"/>
      <c r="C802" s="163"/>
      <c r="D802" s="6">
        <f t="shared" ref="D802" si="1333">$C801*D801</f>
        <v>1171.06077</v>
      </c>
      <c r="E802" s="6">
        <f t="shared" ref="E802" si="1334">$C801*E801</f>
        <v>10142.096002</v>
      </c>
      <c r="F802" s="6">
        <f t="shared" ref="F802:O802" si="1335">$C801*F801</f>
        <v>4130.6507160000001</v>
      </c>
      <c r="G802" s="6">
        <f t="shared" si="1335"/>
        <v>5315.9061620000002</v>
      </c>
      <c r="H802" s="6">
        <f t="shared" si="1335"/>
        <v>2846.0325379999999</v>
      </c>
      <c r="I802" s="6">
        <f t="shared" si="1335"/>
        <v>9978.8572280000008</v>
      </c>
      <c r="J802" s="6">
        <f t="shared" si="1335"/>
        <v>1440.7596140000001</v>
      </c>
      <c r="K802" s="6">
        <f t="shared" si="1335"/>
        <v>2278.2454979999998</v>
      </c>
      <c r="L802" s="6">
        <f t="shared" si="1335"/>
        <v>1128.4767420000001</v>
      </c>
      <c r="M802" s="6">
        <f t="shared" si="1335"/>
        <v>1809.8211900000001</v>
      </c>
      <c r="N802" s="6">
        <f t="shared" si="1335"/>
        <v>9858.2024820000006</v>
      </c>
      <c r="O802" s="6">
        <f t="shared" si="1335"/>
        <v>1667.8744300000001</v>
      </c>
      <c r="P802" s="6">
        <f t="shared" ref="P802" si="1336">$C801*P801</f>
        <v>0</v>
      </c>
      <c r="Q802" s="6">
        <f t="shared" ref="Q802" si="1337">$C801*Q801</f>
        <v>2547.9443420000002</v>
      </c>
      <c r="R802" s="6">
        <f t="shared" ref="R802:AB802" si="1338">$C801*R801</f>
        <v>1284.6181780000002</v>
      </c>
      <c r="S802" s="6">
        <f t="shared" si="1338"/>
        <v>298.08819599999998</v>
      </c>
      <c r="T802" s="6">
        <f t="shared" si="1338"/>
        <v>3626.7397180000003</v>
      </c>
      <c r="U802" s="6">
        <f t="shared" si="1338"/>
        <v>1227.8394740000001</v>
      </c>
      <c r="V802" s="6">
        <f t="shared" si="1338"/>
        <v>2611.8203840000001</v>
      </c>
      <c r="W802" s="6">
        <f t="shared" si="1338"/>
        <v>3144.1207340000001</v>
      </c>
      <c r="X802" s="6">
        <f t="shared" si="1338"/>
        <v>4251.3054620000003</v>
      </c>
      <c r="Y802" s="6">
        <f t="shared" si="1338"/>
        <v>170.33611199999999</v>
      </c>
      <c r="Z802" s="6">
        <f t="shared" si="1338"/>
        <v>0</v>
      </c>
      <c r="AA802" s="6">
        <f t="shared" si="1338"/>
        <v>42.584027999999996</v>
      </c>
      <c r="AB802" s="6">
        <f t="shared" si="1338"/>
        <v>0</v>
      </c>
      <c r="AC802" s="67"/>
      <c r="AD802" s="55"/>
    </row>
    <row r="803" spans="1:30" s="52" customFormat="1">
      <c r="A803" s="95" t="s">
        <v>439</v>
      </c>
      <c r="B803" s="18">
        <v>851680.5</v>
      </c>
      <c r="C803" s="163">
        <f t="shared" si="1302"/>
        <v>70973.38</v>
      </c>
      <c r="D803" s="5"/>
      <c r="E803" s="5">
        <v>1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67"/>
      <c r="AD803" s="55"/>
    </row>
    <row r="804" spans="1:30" s="52" customFormat="1">
      <c r="A804" s="96"/>
      <c r="B804" s="12"/>
      <c r="C804" s="163"/>
      <c r="D804" s="6">
        <f t="shared" ref="D804" si="1339">$C803*D803</f>
        <v>0</v>
      </c>
      <c r="E804" s="6">
        <f t="shared" ref="E804" si="1340">$C803*E803</f>
        <v>70973.38</v>
      </c>
      <c r="F804" s="6">
        <f t="shared" ref="F804:O804" si="1341">$C803*F803</f>
        <v>0</v>
      </c>
      <c r="G804" s="6">
        <f t="shared" si="1341"/>
        <v>0</v>
      </c>
      <c r="H804" s="6">
        <f t="shared" si="1341"/>
        <v>0</v>
      </c>
      <c r="I804" s="6">
        <f t="shared" si="1341"/>
        <v>0</v>
      </c>
      <c r="J804" s="6">
        <f t="shared" si="1341"/>
        <v>0</v>
      </c>
      <c r="K804" s="6">
        <f t="shared" si="1341"/>
        <v>0</v>
      </c>
      <c r="L804" s="6">
        <f t="shared" si="1341"/>
        <v>0</v>
      </c>
      <c r="M804" s="6">
        <f t="shared" si="1341"/>
        <v>0</v>
      </c>
      <c r="N804" s="6">
        <f t="shared" si="1341"/>
        <v>0</v>
      </c>
      <c r="O804" s="6">
        <f t="shared" si="1341"/>
        <v>0</v>
      </c>
      <c r="P804" s="6">
        <f t="shared" ref="P804" si="1342">$C803*P803</f>
        <v>0</v>
      </c>
      <c r="Q804" s="6">
        <f t="shared" ref="Q804" si="1343">$C803*Q803</f>
        <v>0</v>
      </c>
      <c r="R804" s="6">
        <f t="shared" ref="R804:AB804" si="1344">$C803*R803</f>
        <v>0</v>
      </c>
      <c r="S804" s="6">
        <f t="shared" si="1344"/>
        <v>0</v>
      </c>
      <c r="T804" s="6">
        <f t="shared" si="1344"/>
        <v>0</v>
      </c>
      <c r="U804" s="6">
        <f t="shared" si="1344"/>
        <v>0</v>
      </c>
      <c r="V804" s="6">
        <f t="shared" si="1344"/>
        <v>0</v>
      </c>
      <c r="W804" s="6">
        <f t="shared" si="1344"/>
        <v>0</v>
      </c>
      <c r="X804" s="6">
        <f t="shared" si="1344"/>
        <v>0</v>
      </c>
      <c r="Y804" s="6">
        <f t="shared" si="1344"/>
        <v>0</v>
      </c>
      <c r="Z804" s="6">
        <f t="shared" si="1344"/>
        <v>0</v>
      </c>
      <c r="AA804" s="6">
        <f t="shared" si="1344"/>
        <v>0</v>
      </c>
      <c r="AB804" s="6">
        <f t="shared" si="1344"/>
        <v>0</v>
      </c>
      <c r="AC804" s="67"/>
      <c r="AD804" s="55"/>
    </row>
    <row r="805" spans="1:30" s="52" customFormat="1">
      <c r="A805" s="95" t="s">
        <v>125</v>
      </c>
      <c r="B805" s="29">
        <v>352738</v>
      </c>
      <c r="C805" s="163">
        <f t="shared" si="1302"/>
        <v>29394.83</v>
      </c>
      <c r="D805" s="38">
        <v>1.6500000000000001E-2</v>
      </c>
      <c r="E805" s="38">
        <v>0.1429</v>
      </c>
      <c r="F805" s="38">
        <v>5.8200000000000002E-2</v>
      </c>
      <c r="G805" s="38">
        <v>7.4899999999999994E-2</v>
      </c>
      <c r="H805" s="38">
        <v>4.0099999999999997E-2</v>
      </c>
      <c r="I805" s="38">
        <v>0.1406</v>
      </c>
      <c r="J805" s="38">
        <v>2.0299999999999999E-2</v>
      </c>
      <c r="K805" s="38">
        <v>3.2099999999999997E-2</v>
      </c>
      <c r="L805" s="38">
        <v>1.5900000000000001E-2</v>
      </c>
      <c r="M805" s="38">
        <v>2.5499999999999998E-2</v>
      </c>
      <c r="N805" s="38">
        <v>0.1389</v>
      </c>
      <c r="O805" s="38">
        <v>2.35E-2</v>
      </c>
      <c r="P805" s="38">
        <v>0</v>
      </c>
      <c r="Q805" s="38">
        <v>3.5900000000000001E-2</v>
      </c>
      <c r="R805" s="38">
        <v>1.8100000000000002E-2</v>
      </c>
      <c r="S805" s="38">
        <v>4.1999999999999997E-3</v>
      </c>
      <c r="T805" s="38">
        <v>5.11E-2</v>
      </c>
      <c r="U805" s="38">
        <v>1.7299999999999999E-2</v>
      </c>
      <c r="V805" s="38">
        <v>3.6799999999999999E-2</v>
      </c>
      <c r="W805" s="38">
        <v>4.4299999999999999E-2</v>
      </c>
      <c r="X805" s="38">
        <v>5.9900000000000002E-2</v>
      </c>
      <c r="Y805" s="38">
        <v>2.3999999999999998E-3</v>
      </c>
      <c r="Z805" s="5">
        <v>0</v>
      </c>
      <c r="AA805" s="5">
        <v>5.9999999999999995E-4</v>
      </c>
      <c r="AB805" s="5">
        <v>0</v>
      </c>
      <c r="AC805" s="67"/>
      <c r="AD805" s="55"/>
    </row>
    <row r="806" spans="1:30" s="52" customFormat="1">
      <c r="A806" s="96"/>
      <c r="B806" s="30"/>
      <c r="C806" s="163"/>
      <c r="D806" s="6">
        <f t="shared" ref="D806" si="1345">$C805*D805</f>
        <v>485.01469500000007</v>
      </c>
      <c r="E806" s="6">
        <f t="shared" ref="E806" si="1346">$C805*E805</f>
        <v>4200.5212069999998</v>
      </c>
      <c r="F806" s="6">
        <f t="shared" ref="F806:O806" si="1347">$C805*F805</f>
        <v>1710.7791060000002</v>
      </c>
      <c r="G806" s="6">
        <f t="shared" si="1347"/>
        <v>2201.672767</v>
      </c>
      <c r="H806" s="6">
        <f t="shared" si="1347"/>
        <v>1178.732683</v>
      </c>
      <c r="I806" s="6">
        <f t="shared" si="1347"/>
        <v>4132.913098</v>
      </c>
      <c r="J806" s="6">
        <f t="shared" si="1347"/>
        <v>596.71504900000002</v>
      </c>
      <c r="K806" s="6">
        <f t="shared" si="1347"/>
        <v>943.57404299999996</v>
      </c>
      <c r="L806" s="6">
        <f t="shared" si="1347"/>
        <v>467.37779700000004</v>
      </c>
      <c r="M806" s="6">
        <f t="shared" si="1347"/>
        <v>749.56816500000002</v>
      </c>
      <c r="N806" s="6">
        <f t="shared" si="1347"/>
        <v>4082.941887</v>
      </c>
      <c r="O806" s="6">
        <f t="shared" si="1347"/>
        <v>690.778505</v>
      </c>
      <c r="P806" s="6">
        <f t="shared" ref="P806" si="1348">$C805*P805</f>
        <v>0</v>
      </c>
      <c r="Q806" s="6">
        <f t="shared" ref="Q806" si="1349">$C805*Q805</f>
        <v>1055.2743970000001</v>
      </c>
      <c r="R806" s="6">
        <f t="shared" ref="R806:AB806" si="1350">$C805*R805</f>
        <v>532.04642300000012</v>
      </c>
      <c r="S806" s="6">
        <f t="shared" si="1350"/>
        <v>123.458286</v>
      </c>
      <c r="T806" s="6">
        <f t="shared" si="1350"/>
        <v>1502.0758130000002</v>
      </c>
      <c r="U806" s="6">
        <f t="shared" si="1350"/>
        <v>508.53055900000004</v>
      </c>
      <c r="V806" s="6">
        <f t="shared" si="1350"/>
        <v>1081.729744</v>
      </c>
      <c r="W806" s="6">
        <f t="shared" si="1350"/>
        <v>1302.190969</v>
      </c>
      <c r="X806" s="6">
        <f t="shared" si="1350"/>
        <v>1760.7503170000002</v>
      </c>
      <c r="Y806" s="6">
        <f t="shared" si="1350"/>
        <v>70.547591999999995</v>
      </c>
      <c r="Z806" s="6">
        <f t="shared" si="1350"/>
        <v>0</v>
      </c>
      <c r="AA806" s="6">
        <f t="shared" si="1350"/>
        <v>17.636897999999999</v>
      </c>
      <c r="AB806" s="6">
        <f t="shared" si="1350"/>
        <v>0</v>
      </c>
      <c r="AC806" s="67"/>
      <c r="AD806" s="55"/>
    </row>
    <row r="807" spans="1:30" s="52" customFormat="1">
      <c r="A807" s="95" t="s">
        <v>440</v>
      </c>
      <c r="B807" s="29">
        <v>352738</v>
      </c>
      <c r="C807" s="163">
        <f t="shared" si="1302"/>
        <v>29394.83</v>
      </c>
      <c r="D807" s="5"/>
      <c r="E807" s="5">
        <v>1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67"/>
      <c r="AD807" s="55"/>
    </row>
    <row r="808" spans="1:30" s="52" customFormat="1">
      <c r="A808" s="96"/>
      <c r="B808" s="12"/>
      <c r="C808" s="163"/>
      <c r="D808" s="6">
        <f t="shared" ref="D808" si="1351">$C807*D807</f>
        <v>0</v>
      </c>
      <c r="E808" s="6">
        <f t="shared" ref="E808" si="1352">$C807*E807</f>
        <v>29394.83</v>
      </c>
      <c r="F808" s="6">
        <f t="shared" ref="F808:O808" si="1353">$C807*F807</f>
        <v>0</v>
      </c>
      <c r="G808" s="6">
        <f t="shared" si="1353"/>
        <v>0</v>
      </c>
      <c r="H808" s="6">
        <f t="shared" si="1353"/>
        <v>0</v>
      </c>
      <c r="I808" s="6">
        <f t="shared" si="1353"/>
        <v>0</v>
      </c>
      <c r="J808" s="6">
        <f t="shared" si="1353"/>
        <v>0</v>
      </c>
      <c r="K808" s="6">
        <f t="shared" si="1353"/>
        <v>0</v>
      </c>
      <c r="L808" s="6">
        <f t="shared" si="1353"/>
        <v>0</v>
      </c>
      <c r="M808" s="6">
        <f t="shared" si="1353"/>
        <v>0</v>
      </c>
      <c r="N808" s="6">
        <f t="shared" si="1353"/>
        <v>0</v>
      </c>
      <c r="O808" s="6">
        <f t="shared" si="1353"/>
        <v>0</v>
      </c>
      <c r="P808" s="6">
        <f t="shared" ref="P808" si="1354">$C807*P807</f>
        <v>0</v>
      </c>
      <c r="Q808" s="6">
        <f t="shared" ref="Q808" si="1355">$C807*Q807</f>
        <v>0</v>
      </c>
      <c r="R808" s="6">
        <f t="shared" ref="R808:AB808" si="1356">$C807*R807</f>
        <v>0</v>
      </c>
      <c r="S808" s="6">
        <f t="shared" si="1356"/>
        <v>0</v>
      </c>
      <c r="T808" s="6">
        <f t="shared" si="1356"/>
        <v>0</v>
      </c>
      <c r="U808" s="6">
        <f t="shared" si="1356"/>
        <v>0</v>
      </c>
      <c r="V808" s="6">
        <f t="shared" si="1356"/>
        <v>0</v>
      </c>
      <c r="W808" s="6">
        <f t="shared" si="1356"/>
        <v>0</v>
      </c>
      <c r="X808" s="6">
        <f t="shared" si="1356"/>
        <v>0</v>
      </c>
      <c r="Y808" s="6">
        <f t="shared" si="1356"/>
        <v>0</v>
      </c>
      <c r="Z808" s="6">
        <f t="shared" si="1356"/>
        <v>0</v>
      </c>
      <c r="AA808" s="6">
        <f t="shared" si="1356"/>
        <v>0</v>
      </c>
      <c r="AB808" s="6">
        <f t="shared" si="1356"/>
        <v>0</v>
      </c>
      <c r="AC808" s="67"/>
      <c r="AD808" s="55"/>
    </row>
    <row r="809" spans="1:30" s="52" customFormat="1">
      <c r="A809" s="101" t="s">
        <v>160</v>
      </c>
      <c r="B809" s="29">
        <v>1945781</v>
      </c>
      <c r="C809" s="163">
        <f>ROUND(B809/12,2)</f>
        <v>162148.42000000001</v>
      </c>
      <c r="D809" s="7"/>
      <c r="E809" s="20">
        <v>0.96009999999999995</v>
      </c>
      <c r="F809" s="20">
        <v>6.1999999999999998E-3</v>
      </c>
      <c r="G809" s="7"/>
      <c r="H809" s="7"/>
      <c r="I809" s="20">
        <v>1.9E-3</v>
      </c>
      <c r="J809" s="20">
        <v>4.4000000000000003E-3</v>
      </c>
      <c r="K809" s="7"/>
      <c r="L809" s="20">
        <v>1.2999999999999999E-3</v>
      </c>
      <c r="M809" s="7"/>
      <c r="N809" s="7"/>
      <c r="O809" s="7"/>
      <c r="P809" s="7"/>
      <c r="Q809" s="7"/>
      <c r="R809" s="7"/>
      <c r="S809" s="7"/>
      <c r="T809" s="7"/>
      <c r="U809" s="20">
        <v>2.6100000000000002E-2</v>
      </c>
      <c r="V809" s="7"/>
      <c r="W809" s="7"/>
      <c r="X809" s="7"/>
      <c r="Y809" s="7"/>
      <c r="Z809" s="7"/>
      <c r="AA809" s="7"/>
      <c r="AB809" s="7"/>
      <c r="AC809" s="67"/>
      <c r="AD809" s="55"/>
    </row>
    <row r="810" spans="1:30" s="52" customFormat="1">
      <c r="A810" s="101"/>
      <c r="B810" s="30"/>
      <c r="C810" s="163"/>
      <c r="D810" s="7">
        <f t="shared" ref="D810" si="1357">$C809*D809</f>
        <v>0</v>
      </c>
      <c r="E810" s="7">
        <f t="shared" ref="E810" si="1358">$C809*E809</f>
        <v>155678.698042</v>
      </c>
      <c r="F810" s="7">
        <f t="shared" ref="F810:O810" si="1359">$C809*F809</f>
        <v>1005.320204</v>
      </c>
      <c r="G810" s="7">
        <f t="shared" si="1359"/>
        <v>0</v>
      </c>
      <c r="H810" s="7">
        <f t="shared" si="1359"/>
        <v>0</v>
      </c>
      <c r="I810" s="7">
        <f t="shared" si="1359"/>
        <v>308.081998</v>
      </c>
      <c r="J810" s="7">
        <f t="shared" si="1359"/>
        <v>713.45304800000008</v>
      </c>
      <c r="K810" s="7">
        <f t="shared" si="1359"/>
        <v>0</v>
      </c>
      <c r="L810" s="7">
        <f t="shared" si="1359"/>
        <v>210.792946</v>
      </c>
      <c r="M810" s="7">
        <f t="shared" si="1359"/>
        <v>0</v>
      </c>
      <c r="N810" s="7">
        <f t="shared" si="1359"/>
        <v>0</v>
      </c>
      <c r="O810" s="7">
        <f t="shared" si="1359"/>
        <v>0</v>
      </c>
      <c r="P810" s="7">
        <f t="shared" ref="P810" si="1360">$C809*P809</f>
        <v>0</v>
      </c>
      <c r="Q810" s="7">
        <f t="shared" ref="Q810" si="1361">$C809*Q809</f>
        <v>0</v>
      </c>
      <c r="R810" s="7">
        <f t="shared" ref="R810:AB810" si="1362">$C809*R809</f>
        <v>0</v>
      </c>
      <c r="S810" s="7">
        <f t="shared" si="1362"/>
        <v>0</v>
      </c>
      <c r="T810" s="7">
        <f t="shared" si="1362"/>
        <v>0</v>
      </c>
      <c r="U810" s="7">
        <f t="shared" si="1362"/>
        <v>4232.0737620000009</v>
      </c>
      <c r="V810" s="7">
        <f t="shared" si="1362"/>
        <v>0</v>
      </c>
      <c r="W810" s="7">
        <f t="shared" si="1362"/>
        <v>0</v>
      </c>
      <c r="X810" s="7">
        <f t="shared" si="1362"/>
        <v>0</v>
      </c>
      <c r="Y810" s="7">
        <f t="shared" si="1362"/>
        <v>0</v>
      </c>
      <c r="Z810" s="7">
        <f t="shared" si="1362"/>
        <v>0</v>
      </c>
      <c r="AA810" s="7">
        <f t="shared" si="1362"/>
        <v>0</v>
      </c>
      <c r="AB810" s="7">
        <f t="shared" si="1362"/>
        <v>0</v>
      </c>
      <c r="AC810" s="67"/>
      <c r="AD810" s="55"/>
    </row>
    <row r="811" spans="1:30" s="52" customFormat="1">
      <c r="A811" s="102" t="s">
        <v>161</v>
      </c>
      <c r="B811" s="29">
        <v>305305</v>
      </c>
      <c r="C811" s="163">
        <f t="shared" si="1302"/>
        <v>25442.080000000002</v>
      </c>
      <c r="D811" s="33"/>
      <c r="E811" s="10">
        <v>0.96009999999999995</v>
      </c>
      <c r="F811" s="10">
        <v>6.1999999999999998E-3</v>
      </c>
      <c r="G811" s="33"/>
      <c r="H811" s="33"/>
      <c r="I811" s="10">
        <v>1.9E-3</v>
      </c>
      <c r="J811" s="10">
        <v>4.4000000000000003E-3</v>
      </c>
      <c r="K811" s="33"/>
      <c r="L811" s="10">
        <v>1.2999999999999999E-3</v>
      </c>
      <c r="M811" s="33"/>
      <c r="N811" s="33"/>
      <c r="O811" s="33"/>
      <c r="P811" s="33"/>
      <c r="Q811" s="33"/>
      <c r="R811" s="33"/>
      <c r="S811" s="33"/>
      <c r="T811" s="33"/>
      <c r="U811" s="10">
        <v>2.6100000000000002E-2</v>
      </c>
      <c r="V811" s="33"/>
      <c r="W811" s="33"/>
      <c r="X811" s="33"/>
      <c r="Y811" s="33"/>
      <c r="Z811" s="33"/>
      <c r="AA811" s="33"/>
      <c r="AB811" s="33"/>
      <c r="AC811" s="67"/>
      <c r="AD811" s="55"/>
    </row>
    <row r="812" spans="1:30" s="52" customFormat="1">
      <c r="A812" s="101"/>
      <c r="B812" s="30"/>
      <c r="C812" s="163"/>
      <c r="D812" s="7">
        <f t="shared" ref="D812" si="1363">$C811*D811</f>
        <v>0</v>
      </c>
      <c r="E812" s="7">
        <f t="shared" ref="E812" si="1364">$C811*E811</f>
        <v>24426.941008000002</v>
      </c>
      <c r="F812" s="7">
        <f t="shared" ref="F812:O812" si="1365">$C811*F811</f>
        <v>157.74089599999999</v>
      </c>
      <c r="G812" s="7">
        <f t="shared" si="1365"/>
        <v>0</v>
      </c>
      <c r="H812" s="7">
        <f t="shared" si="1365"/>
        <v>0</v>
      </c>
      <c r="I812" s="7">
        <f t="shared" si="1365"/>
        <v>48.339952000000004</v>
      </c>
      <c r="J812" s="7">
        <f t="shared" si="1365"/>
        <v>111.94515200000001</v>
      </c>
      <c r="K812" s="7">
        <f t="shared" si="1365"/>
        <v>0</v>
      </c>
      <c r="L812" s="7">
        <f t="shared" si="1365"/>
        <v>33.074704000000004</v>
      </c>
      <c r="M812" s="7">
        <f t="shared" si="1365"/>
        <v>0</v>
      </c>
      <c r="N812" s="7">
        <f t="shared" si="1365"/>
        <v>0</v>
      </c>
      <c r="O812" s="7">
        <f t="shared" si="1365"/>
        <v>0</v>
      </c>
      <c r="P812" s="7">
        <f t="shared" ref="P812" si="1366">$C811*P811</f>
        <v>0</v>
      </c>
      <c r="Q812" s="7">
        <f t="shared" ref="Q812" si="1367">$C811*Q811</f>
        <v>0</v>
      </c>
      <c r="R812" s="7">
        <f t="shared" ref="R812:AB812" si="1368">$C811*R811</f>
        <v>0</v>
      </c>
      <c r="S812" s="7">
        <f t="shared" si="1368"/>
        <v>0</v>
      </c>
      <c r="T812" s="7">
        <f t="shared" si="1368"/>
        <v>0</v>
      </c>
      <c r="U812" s="7">
        <f t="shared" si="1368"/>
        <v>664.03828800000008</v>
      </c>
      <c r="V812" s="7">
        <f t="shared" si="1368"/>
        <v>0</v>
      </c>
      <c r="W812" s="7">
        <f t="shared" si="1368"/>
        <v>0</v>
      </c>
      <c r="X812" s="7">
        <f t="shared" si="1368"/>
        <v>0</v>
      </c>
      <c r="Y812" s="7">
        <f t="shared" si="1368"/>
        <v>0</v>
      </c>
      <c r="Z812" s="7">
        <f t="shared" si="1368"/>
        <v>0</v>
      </c>
      <c r="AA812" s="7">
        <f t="shared" si="1368"/>
        <v>0</v>
      </c>
      <c r="AB812" s="7">
        <f t="shared" si="1368"/>
        <v>0</v>
      </c>
      <c r="AC812" s="67"/>
      <c r="AD812" s="55"/>
    </row>
    <row r="813" spans="1:30" s="52" customFormat="1">
      <c r="A813" s="95" t="s">
        <v>162</v>
      </c>
      <c r="B813" s="29">
        <v>1297833.5</v>
      </c>
      <c r="C813" s="163">
        <f t="shared" si="1302"/>
        <v>108152.79</v>
      </c>
      <c r="D813" s="38">
        <v>1.6500000000000001E-2</v>
      </c>
      <c r="E813" s="38">
        <v>0.1429</v>
      </c>
      <c r="F813" s="38">
        <v>5.8200000000000002E-2</v>
      </c>
      <c r="G813" s="38">
        <v>7.4899999999999994E-2</v>
      </c>
      <c r="H813" s="38">
        <v>4.0099999999999997E-2</v>
      </c>
      <c r="I813" s="38">
        <v>0.1406</v>
      </c>
      <c r="J813" s="38">
        <v>2.0299999999999999E-2</v>
      </c>
      <c r="K813" s="38">
        <v>3.2099999999999997E-2</v>
      </c>
      <c r="L813" s="38">
        <v>1.5900000000000001E-2</v>
      </c>
      <c r="M813" s="38">
        <v>2.5499999999999998E-2</v>
      </c>
      <c r="N813" s="38">
        <v>0.1389</v>
      </c>
      <c r="O813" s="38">
        <v>2.35E-2</v>
      </c>
      <c r="P813" s="38">
        <v>0</v>
      </c>
      <c r="Q813" s="38">
        <v>3.5900000000000001E-2</v>
      </c>
      <c r="R813" s="38">
        <v>1.8100000000000002E-2</v>
      </c>
      <c r="S813" s="38">
        <v>4.1999999999999997E-3</v>
      </c>
      <c r="T813" s="38">
        <v>5.11E-2</v>
      </c>
      <c r="U813" s="38">
        <v>1.7299999999999999E-2</v>
      </c>
      <c r="V813" s="38">
        <v>3.6799999999999999E-2</v>
      </c>
      <c r="W813" s="38">
        <v>4.4299999999999999E-2</v>
      </c>
      <c r="X813" s="38">
        <v>5.9900000000000002E-2</v>
      </c>
      <c r="Y813" s="38">
        <v>2.3999999999999998E-3</v>
      </c>
      <c r="Z813" s="5">
        <v>0</v>
      </c>
      <c r="AA813" s="5">
        <v>5.9999999999999995E-4</v>
      </c>
      <c r="AB813" s="5">
        <v>0</v>
      </c>
      <c r="AC813" s="67"/>
      <c r="AD813" s="55"/>
    </row>
    <row r="814" spans="1:30" s="52" customFormat="1">
      <c r="A814" s="96"/>
      <c r="B814" s="30"/>
      <c r="C814" s="163"/>
      <c r="D814" s="6">
        <f t="shared" ref="D814" si="1369">$C813*D813</f>
        <v>1784.521035</v>
      </c>
      <c r="E814" s="6">
        <f t="shared" ref="E814" si="1370">$C813*E813</f>
        <v>15455.033690999999</v>
      </c>
      <c r="F814" s="6">
        <f t="shared" ref="F814:O814" si="1371">$C813*F813</f>
        <v>6294.4923779999999</v>
      </c>
      <c r="G814" s="6">
        <f t="shared" si="1371"/>
        <v>8100.6439709999986</v>
      </c>
      <c r="H814" s="6">
        <f t="shared" si="1371"/>
        <v>4336.9268789999996</v>
      </c>
      <c r="I814" s="6">
        <f t="shared" si="1371"/>
        <v>15206.282273999999</v>
      </c>
      <c r="J814" s="6">
        <f t="shared" si="1371"/>
        <v>2195.5016369999998</v>
      </c>
      <c r="K814" s="6">
        <f t="shared" si="1371"/>
        <v>3471.7045589999993</v>
      </c>
      <c r="L814" s="6">
        <f t="shared" si="1371"/>
        <v>1719.629361</v>
      </c>
      <c r="M814" s="6">
        <f t="shared" si="1371"/>
        <v>2757.8961449999997</v>
      </c>
      <c r="N814" s="6">
        <f t="shared" si="1371"/>
        <v>15022.422530999998</v>
      </c>
      <c r="O814" s="6">
        <f t="shared" si="1371"/>
        <v>2541.590565</v>
      </c>
      <c r="P814" s="6">
        <f t="shared" ref="P814" si="1372">$C813*P813</f>
        <v>0</v>
      </c>
      <c r="Q814" s="6">
        <f t="shared" ref="Q814" si="1373">$C813*Q813</f>
        <v>3882.6851609999999</v>
      </c>
      <c r="R814" s="6">
        <f t="shared" ref="R814:AB814" si="1374">$C813*R813</f>
        <v>1957.565499</v>
      </c>
      <c r="S814" s="6">
        <f t="shared" si="1374"/>
        <v>454.24171799999993</v>
      </c>
      <c r="T814" s="6">
        <f t="shared" si="1374"/>
        <v>5526.6075689999998</v>
      </c>
      <c r="U814" s="6">
        <f t="shared" si="1374"/>
        <v>1871.0432669999998</v>
      </c>
      <c r="V814" s="6">
        <f t="shared" si="1374"/>
        <v>3980.0226719999996</v>
      </c>
      <c r="W814" s="6">
        <f t="shared" si="1374"/>
        <v>4791.1685969999999</v>
      </c>
      <c r="X814" s="6">
        <f t="shared" si="1374"/>
        <v>6478.3521209999999</v>
      </c>
      <c r="Y814" s="6">
        <f t="shared" si="1374"/>
        <v>259.56669599999998</v>
      </c>
      <c r="Z814" s="6">
        <f t="shared" si="1374"/>
        <v>0</v>
      </c>
      <c r="AA814" s="6">
        <f t="shared" si="1374"/>
        <v>64.891673999999995</v>
      </c>
      <c r="AB814" s="6">
        <f t="shared" si="1374"/>
        <v>0</v>
      </c>
      <c r="AC814" s="67"/>
      <c r="AD814" s="55"/>
    </row>
    <row r="815" spans="1:30" s="52" customFormat="1">
      <c r="A815" s="95" t="s">
        <v>441</v>
      </c>
      <c r="B815" s="29">
        <v>1297833.5</v>
      </c>
      <c r="C815" s="163">
        <f t="shared" si="1302"/>
        <v>108152.79</v>
      </c>
      <c r="D815" s="5"/>
      <c r="E815" s="5">
        <v>1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67"/>
      <c r="AD815" s="55"/>
    </row>
    <row r="816" spans="1:30" s="52" customFormat="1">
      <c r="A816" s="96"/>
      <c r="B816" s="12"/>
      <c r="C816" s="163"/>
      <c r="D816" s="6">
        <f t="shared" ref="D816" si="1375">$C815*D815</f>
        <v>0</v>
      </c>
      <c r="E816" s="6">
        <f t="shared" ref="E816" si="1376">$C815*E815</f>
        <v>108152.79</v>
      </c>
      <c r="F816" s="6">
        <f t="shared" ref="F816:O816" si="1377">$C815*F815</f>
        <v>0</v>
      </c>
      <c r="G816" s="6">
        <f t="shared" si="1377"/>
        <v>0</v>
      </c>
      <c r="H816" s="6">
        <f t="shared" si="1377"/>
        <v>0</v>
      </c>
      <c r="I816" s="6">
        <f t="shared" si="1377"/>
        <v>0</v>
      </c>
      <c r="J816" s="6">
        <f t="shared" si="1377"/>
        <v>0</v>
      </c>
      <c r="K816" s="6">
        <f t="shared" si="1377"/>
        <v>0</v>
      </c>
      <c r="L816" s="6">
        <f t="shared" si="1377"/>
        <v>0</v>
      </c>
      <c r="M816" s="6">
        <f t="shared" si="1377"/>
        <v>0</v>
      </c>
      <c r="N816" s="6">
        <f t="shared" si="1377"/>
        <v>0</v>
      </c>
      <c r="O816" s="6">
        <f t="shared" si="1377"/>
        <v>0</v>
      </c>
      <c r="P816" s="6">
        <f t="shared" ref="P816" si="1378">$C815*P815</f>
        <v>0</v>
      </c>
      <c r="Q816" s="6">
        <f t="shared" ref="Q816" si="1379">$C815*Q815</f>
        <v>0</v>
      </c>
      <c r="R816" s="6">
        <f t="shared" ref="R816:AB816" si="1380">$C815*R815</f>
        <v>0</v>
      </c>
      <c r="S816" s="6">
        <f t="shared" si="1380"/>
        <v>0</v>
      </c>
      <c r="T816" s="6">
        <f t="shared" si="1380"/>
        <v>0</v>
      </c>
      <c r="U816" s="6">
        <f t="shared" si="1380"/>
        <v>0</v>
      </c>
      <c r="V816" s="6">
        <f t="shared" si="1380"/>
        <v>0</v>
      </c>
      <c r="W816" s="6">
        <f t="shared" si="1380"/>
        <v>0</v>
      </c>
      <c r="X816" s="6">
        <f t="shared" si="1380"/>
        <v>0</v>
      </c>
      <c r="Y816" s="6">
        <f t="shared" si="1380"/>
        <v>0</v>
      </c>
      <c r="Z816" s="6">
        <f t="shared" si="1380"/>
        <v>0</v>
      </c>
      <c r="AA816" s="6">
        <f t="shared" si="1380"/>
        <v>0</v>
      </c>
      <c r="AB816" s="6">
        <f t="shared" si="1380"/>
        <v>0</v>
      </c>
      <c r="AC816" s="67"/>
      <c r="AD816" s="55"/>
    </row>
    <row r="817" spans="1:30" s="52" customFormat="1">
      <c r="A817" s="102" t="s">
        <v>163</v>
      </c>
      <c r="B817" s="29">
        <v>254139</v>
      </c>
      <c r="C817" s="163">
        <f t="shared" si="1302"/>
        <v>21178.25</v>
      </c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10">
        <v>0.753</v>
      </c>
      <c r="O817" s="33"/>
      <c r="P817" s="33"/>
      <c r="Q817" s="33"/>
      <c r="R817" s="33"/>
      <c r="S817" s="33"/>
      <c r="T817" s="33"/>
      <c r="U817" s="33"/>
      <c r="V817" s="10">
        <v>0.247</v>
      </c>
      <c r="W817" s="33"/>
      <c r="X817" s="33"/>
      <c r="Y817" s="33"/>
      <c r="Z817" s="33"/>
      <c r="AA817" s="33"/>
      <c r="AB817" s="33"/>
      <c r="AC817" s="67"/>
      <c r="AD817" s="55"/>
    </row>
    <row r="818" spans="1:30" s="52" customFormat="1">
      <c r="A818" s="101"/>
      <c r="B818" s="30"/>
      <c r="C818" s="163"/>
      <c r="D818" s="7">
        <f t="shared" ref="D818" si="1381">$C817*D817</f>
        <v>0</v>
      </c>
      <c r="E818" s="7">
        <f t="shared" ref="E818" si="1382">$C817*E817</f>
        <v>0</v>
      </c>
      <c r="F818" s="7">
        <f t="shared" ref="F818:O818" si="1383">$C817*F817</f>
        <v>0</v>
      </c>
      <c r="G818" s="7">
        <f t="shared" si="1383"/>
        <v>0</v>
      </c>
      <c r="H818" s="7">
        <f t="shared" si="1383"/>
        <v>0</v>
      </c>
      <c r="I818" s="7">
        <f t="shared" si="1383"/>
        <v>0</v>
      </c>
      <c r="J818" s="7">
        <f t="shared" si="1383"/>
        <v>0</v>
      </c>
      <c r="K818" s="7">
        <f t="shared" si="1383"/>
        <v>0</v>
      </c>
      <c r="L818" s="7">
        <f t="shared" si="1383"/>
        <v>0</v>
      </c>
      <c r="M818" s="7">
        <f t="shared" si="1383"/>
        <v>0</v>
      </c>
      <c r="N818" s="7">
        <f t="shared" si="1383"/>
        <v>15947.222250000001</v>
      </c>
      <c r="O818" s="7">
        <f t="shared" si="1383"/>
        <v>0</v>
      </c>
      <c r="P818" s="7">
        <f t="shared" ref="P818" si="1384">$C817*P817</f>
        <v>0</v>
      </c>
      <c r="Q818" s="7">
        <f t="shared" ref="Q818" si="1385">$C817*Q817</f>
        <v>0</v>
      </c>
      <c r="R818" s="7">
        <f t="shared" ref="R818:AB818" si="1386">$C817*R817</f>
        <v>0</v>
      </c>
      <c r="S818" s="7">
        <f t="shared" si="1386"/>
        <v>0</v>
      </c>
      <c r="T818" s="7">
        <f t="shared" si="1386"/>
        <v>0</v>
      </c>
      <c r="U818" s="7">
        <f t="shared" si="1386"/>
        <v>0</v>
      </c>
      <c r="V818" s="7">
        <f t="shared" si="1386"/>
        <v>5231.0277500000002</v>
      </c>
      <c r="W818" s="7">
        <f t="shared" si="1386"/>
        <v>0</v>
      </c>
      <c r="X818" s="7">
        <f t="shared" si="1386"/>
        <v>0</v>
      </c>
      <c r="Y818" s="7">
        <f t="shared" si="1386"/>
        <v>0</v>
      </c>
      <c r="Z818" s="7">
        <f t="shared" si="1386"/>
        <v>0</v>
      </c>
      <c r="AA818" s="7">
        <f t="shared" si="1386"/>
        <v>0</v>
      </c>
      <c r="AB818" s="7">
        <f t="shared" si="1386"/>
        <v>0</v>
      </c>
      <c r="AC818" s="67"/>
      <c r="AD818" s="55"/>
    </row>
    <row r="819" spans="1:30" s="52" customFormat="1">
      <c r="A819" s="102" t="s">
        <v>165</v>
      </c>
      <c r="B819" s="29">
        <v>258200</v>
      </c>
      <c r="C819" s="163">
        <f t="shared" si="1302"/>
        <v>21516.67</v>
      </c>
      <c r="D819" s="33"/>
      <c r="E819" s="10">
        <v>0.87219999999999998</v>
      </c>
      <c r="F819" s="10">
        <v>8.2199999999999995E-2</v>
      </c>
      <c r="G819" s="10">
        <v>3.5200000000000002E-2</v>
      </c>
      <c r="H819" s="33"/>
      <c r="I819" s="33"/>
      <c r="J819" s="33"/>
      <c r="K819" s="33"/>
      <c r="L819" s="10">
        <v>1.04E-2</v>
      </c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67"/>
      <c r="AD819" s="55"/>
    </row>
    <row r="820" spans="1:30" s="52" customFormat="1">
      <c r="A820" s="101"/>
      <c r="B820" s="30"/>
      <c r="C820" s="163"/>
      <c r="D820" s="7">
        <f t="shared" ref="D820" si="1387">$C819*D819</f>
        <v>0</v>
      </c>
      <c r="E820" s="7">
        <f t="shared" ref="E820" si="1388">$C819*E819</f>
        <v>18766.839573999998</v>
      </c>
      <c r="F820" s="7">
        <f t="shared" ref="F820:O820" si="1389">$C819*F819</f>
        <v>1768.6702739999998</v>
      </c>
      <c r="G820" s="7">
        <f t="shared" si="1389"/>
        <v>757.38678400000003</v>
      </c>
      <c r="H820" s="7">
        <f t="shared" si="1389"/>
        <v>0</v>
      </c>
      <c r="I820" s="7">
        <f t="shared" si="1389"/>
        <v>0</v>
      </c>
      <c r="J820" s="7">
        <f t="shared" si="1389"/>
        <v>0</v>
      </c>
      <c r="K820" s="7">
        <f t="shared" si="1389"/>
        <v>0</v>
      </c>
      <c r="L820" s="7">
        <f t="shared" si="1389"/>
        <v>223.77336799999998</v>
      </c>
      <c r="M820" s="7">
        <f t="shared" si="1389"/>
        <v>0</v>
      </c>
      <c r="N820" s="7">
        <f t="shared" si="1389"/>
        <v>0</v>
      </c>
      <c r="O820" s="7">
        <f t="shared" si="1389"/>
        <v>0</v>
      </c>
      <c r="P820" s="7">
        <f t="shared" ref="P820" si="1390">$C819*P819</f>
        <v>0</v>
      </c>
      <c r="Q820" s="7">
        <f t="shared" ref="Q820" si="1391">$C819*Q819</f>
        <v>0</v>
      </c>
      <c r="R820" s="7">
        <f t="shared" ref="R820:AB820" si="1392">$C819*R819</f>
        <v>0</v>
      </c>
      <c r="S820" s="7">
        <f t="shared" si="1392"/>
        <v>0</v>
      </c>
      <c r="T820" s="7">
        <f t="shared" si="1392"/>
        <v>0</v>
      </c>
      <c r="U820" s="7">
        <f t="shared" si="1392"/>
        <v>0</v>
      </c>
      <c r="V820" s="7">
        <f t="shared" si="1392"/>
        <v>0</v>
      </c>
      <c r="W820" s="7">
        <f t="shared" si="1392"/>
        <v>0</v>
      </c>
      <c r="X820" s="7">
        <f t="shared" si="1392"/>
        <v>0</v>
      </c>
      <c r="Y820" s="7">
        <f t="shared" si="1392"/>
        <v>0</v>
      </c>
      <c r="Z820" s="7">
        <f t="shared" si="1392"/>
        <v>0</v>
      </c>
      <c r="AA820" s="7">
        <f t="shared" si="1392"/>
        <v>0</v>
      </c>
      <c r="AB820" s="7">
        <f t="shared" si="1392"/>
        <v>0</v>
      </c>
      <c r="AC820" s="67"/>
      <c r="AD820" s="55"/>
    </row>
    <row r="821" spans="1:30" s="52" customFormat="1">
      <c r="A821" s="102" t="s">
        <v>166</v>
      </c>
      <c r="B821" s="29">
        <v>729382</v>
      </c>
      <c r="C821" s="163">
        <f t="shared" si="1302"/>
        <v>60781.83</v>
      </c>
      <c r="D821" s="33"/>
      <c r="E821" s="10">
        <v>0.92490000000000006</v>
      </c>
      <c r="F821" s="33"/>
      <c r="G821" s="33"/>
      <c r="H821" s="33"/>
      <c r="I821" s="33"/>
      <c r="J821" s="10">
        <v>7.51E-2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67"/>
      <c r="AD821" s="55"/>
    </row>
    <row r="822" spans="1:30" s="52" customFormat="1">
      <c r="A822" s="101"/>
      <c r="B822" s="30"/>
      <c r="C822" s="163"/>
      <c r="D822" s="7">
        <f t="shared" ref="D822" si="1393">$C821*D821</f>
        <v>0</v>
      </c>
      <c r="E822" s="7">
        <f t="shared" ref="E822" si="1394">$C821*E821</f>
        <v>56217.114567000004</v>
      </c>
      <c r="F822" s="7">
        <f t="shared" ref="F822:O822" si="1395">$C821*F821</f>
        <v>0</v>
      </c>
      <c r="G822" s="7">
        <f t="shared" si="1395"/>
        <v>0</v>
      </c>
      <c r="H822" s="7">
        <f t="shared" si="1395"/>
        <v>0</v>
      </c>
      <c r="I822" s="7">
        <f t="shared" si="1395"/>
        <v>0</v>
      </c>
      <c r="J822" s="7">
        <f t="shared" si="1395"/>
        <v>4564.7154330000003</v>
      </c>
      <c r="K822" s="7">
        <f t="shared" si="1395"/>
        <v>0</v>
      </c>
      <c r="L822" s="7">
        <f t="shared" si="1395"/>
        <v>0</v>
      </c>
      <c r="M822" s="7">
        <f t="shared" si="1395"/>
        <v>0</v>
      </c>
      <c r="N822" s="7">
        <f t="shared" si="1395"/>
        <v>0</v>
      </c>
      <c r="O822" s="7">
        <f t="shared" si="1395"/>
        <v>0</v>
      </c>
      <c r="P822" s="7">
        <f t="shared" ref="P822" si="1396">$C821*P821</f>
        <v>0</v>
      </c>
      <c r="Q822" s="7">
        <f t="shared" ref="Q822" si="1397">$C821*Q821</f>
        <v>0</v>
      </c>
      <c r="R822" s="7">
        <f t="shared" ref="R822:AB822" si="1398">$C821*R821</f>
        <v>0</v>
      </c>
      <c r="S822" s="7">
        <f t="shared" si="1398"/>
        <v>0</v>
      </c>
      <c r="T822" s="7">
        <f t="shared" si="1398"/>
        <v>0</v>
      </c>
      <c r="U822" s="7">
        <f t="shared" si="1398"/>
        <v>0</v>
      </c>
      <c r="V822" s="7">
        <f t="shared" si="1398"/>
        <v>0</v>
      </c>
      <c r="W822" s="7">
        <f t="shared" si="1398"/>
        <v>0</v>
      </c>
      <c r="X822" s="7">
        <f t="shared" si="1398"/>
        <v>0</v>
      </c>
      <c r="Y822" s="7">
        <f t="shared" si="1398"/>
        <v>0</v>
      </c>
      <c r="Z822" s="7">
        <f t="shared" si="1398"/>
        <v>0</v>
      </c>
      <c r="AA822" s="7">
        <f t="shared" si="1398"/>
        <v>0</v>
      </c>
      <c r="AB822" s="7">
        <f t="shared" si="1398"/>
        <v>0</v>
      </c>
      <c r="AC822" s="67"/>
      <c r="AD822" s="55"/>
    </row>
    <row r="823" spans="1:30" s="52" customFormat="1">
      <c r="A823" s="102" t="s">
        <v>167</v>
      </c>
      <c r="B823" s="29">
        <v>576006</v>
      </c>
      <c r="C823" s="163">
        <f t="shared" si="1302"/>
        <v>48000.5</v>
      </c>
      <c r="D823" s="33"/>
      <c r="E823" s="10">
        <v>0.96009999999999995</v>
      </c>
      <c r="F823" s="10">
        <v>6.1999999999999998E-3</v>
      </c>
      <c r="G823" s="33"/>
      <c r="H823" s="33"/>
      <c r="I823" s="10">
        <v>1.9E-3</v>
      </c>
      <c r="J823" s="10">
        <v>4.4000000000000003E-3</v>
      </c>
      <c r="K823" s="33"/>
      <c r="L823" s="10">
        <v>1.2999999999999999E-3</v>
      </c>
      <c r="M823" s="33"/>
      <c r="N823" s="33"/>
      <c r="O823" s="33"/>
      <c r="P823" s="33"/>
      <c r="Q823" s="33"/>
      <c r="R823" s="33"/>
      <c r="S823" s="33"/>
      <c r="T823" s="33"/>
      <c r="U823" s="10">
        <v>2.6100000000000002E-2</v>
      </c>
      <c r="V823" s="33"/>
      <c r="W823" s="33"/>
      <c r="X823" s="33"/>
      <c r="Y823" s="33"/>
      <c r="Z823" s="33"/>
      <c r="AA823" s="33"/>
      <c r="AB823" s="33"/>
      <c r="AC823" s="67"/>
      <c r="AD823" s="55"/>
    </row>
    <row r="824" spans="1:30" s="52" customFormat="1">
      <c r="A824" s="101"/>
      <c r="B824" s="30"/>
      <c r="C824" s="163"/>
      <c r="D824" s="7">
        <f t="shared" ref="D824" si="1399">$C823*D823</f>
        <v>0</v>
      </c>
      <c r="E824" s="7">
        <f t="shared" ref="E824" si="1400">$C823*E823</f>
        <v>46085.280050000001</v>
      </c>
      <c r="F824" s="7">
        <f t="shared" ref="F824:O824" si="1401">$C823*F823</f>
        <v>297.60309999999998</v>
      </c>
      <c r="G824" s="7">
        <f t="shared" si="1401"/>
        <v>0</v>
      </c>
      <c r="H824" s="7">
        <f t="shared" si="1401"/>
        <v>0</v>
      </c>
      <c r="I824" s="7">
        <f t="shared" si="1401"/>
        <v>91.200950000000006</v>
      </c>
      <c r="J824" s="7">
        <f t="shared" si="1401"/>
        <v>211.2022</v>
      </c>
      <c r="K824" s="7">
        <f t="shared" si="1401"/>
        <v>0</v>
      </c>
      <c r="L824" s="7">
        <f t="shared" si="1401"/>
        <v>62.400649999999999</v>
      </c>
      <c r="M824" s="7">
        <f t="shared" si="1401"/>
        <v>0</v>
      </c>
      <c r="N824" s="7">
        <f t="shared" si="1401"/>
        <v>0</v>
      </c>
      <c r="O824" s="7">
        <f t="shared" si="1401"/>
        <v>0</v>
      </c>
      <c r="P824" s="7">
        <f t="shared" ref="P824" si="1402">$C823*P823</f>
        <v>0</v>
      </c>
      <c r="Q824" s="7">
        <f t="shared" ref="Q824" si="1403">$C823*Q823</f>
        <v>0</v>
      </c>
      <c r="R824" s="7">
        <f t="shared" ref="R824:AB824" si="1404">$C823*R823</f>
        <v>0</v>
      </c>
      <c r="S824" s="7">
        <f t="shared" si="1404"/>
        <v>0</v>
      </c>
      <c r="T824" s="7">
        <f t="shared" si="1404"/>
        <v>0</v>
      </c>
      <c r="U824" s="7">
        <f t="shared" si="1404"/>
        <v>1252.81305</v>
      </c>
      <c r="V824" s="7">
        <f t="shared" si="1404"/>
        <v>0</v>
      </c>
      <c r="W824" s="7">
        <f t="shared" si="1404"/>
        <v>0</v>
      </c>
      <c r="X824" s="7">
        <f t="shared" si="1404"/>
        <v>0</v>
      </c>
      <c r="Y824" s="7">
        <f t="shared" si="1404"/>
        <v>0</v>
      </c>
      <c r="Z824" s="7">
        <f t="shared" si="1404"/>
        <v>0</v>
      </c>
      <c r="AA824" s="7">
        <f t="shared" si="1404"/>
        <v>0</v>
      </c>
      <c r="AB824" s="7">
        <f t="shared" si="1404"/>
        <v>0</v>
      </c>
      <c r="AC824" s="67"/>
      <c r="AD824" s="55"/>
    </row>
    <row r="825" spans="1:30" s="52" customFormat="1">
      <c r="A825" s="102" t="s">
        <v>168</v>
      </c>
      <c r="B825" s="29">
        <v>917733</v>
      </c>
      <c r="C825" s="163">
        <f t="shared" si="1302"/>
        <v>76477.75</v>
      </c>
      <c r="D825" s="33"/>
      <c r="E825" s="10">
        <v>0.68159999999999998</v>
      </c>
      <c r="F825" s="33"/>
      <c r="G825" s="10">
        <v>0.25269999999999998</v>
      </c>
      <c r="H825" s="33"/>
      <c r="I825" s="33"/>
      <c r="J825" s="10">
        <v>3.8800000000000001E-2</v>
      </c>
      <c r="K825" s="10">
        <v>1.0999999999999999E-2</v>
      </c>
      <c r="L825" s="33"/>
      <c r="M825" s="33"/>
      <c r="N825" s="33"/>
      <c r="O825" s="33"/>
      <c r="P825" s="33"/>
      <c r="Q825" s="33"/>
      <c r="R825" s="33"/>
      <c r="S825" s="33"/>
      <c r="T825" s="33"/>
      <c r="U825" s="10">
        <v>1.5900000000000001E-2</v>
      </c>
      <c r="V825" s="33"/>
      <c r="W825" s="33"/>
      <c r="X825" s="33"/>
      <c r="Y825" s="33"/>
      <c r="Z825" s="33"/>
      <c r="AA825" s="33"/>
      <c r="AB825" s="33"/>
      <c r="AC825" s="67"/>
      <c r="AD825" s="55"/>
    </row>
    <row r="826" spans="1:30" s="52" customFormat="1">
      <c r="A826" s="101"/>
      <c r="B826" s="30"/>
      <c r="C826" s="163"/>
      <c r="D826" s="7">
        <f t="shared" ref="D826" si="1405">$C825*D825</f>
        <v>0</v>
      </c>
      <c r="E826" s="7">
        <f t="shared" ref="E826" si="1406">$C825*E825</f>
        <v>52127.234400000001</v>
      </c>
      <c r="F826" s="7">
        <f t="shared" ref="F826:O826" si="1407">$C825*F825</f>
        <v>0</v>
      </c>
      <c r="G826" s="7">
        <f t="shared" si="1407"/>
        <v>19325.927424999998</v>
      </c>
      <c r="H826" s="7">
        <f t="shared" si="1407"/>
        <v>0</v>
      </c>
      <c r="I826" s="7">
        <f t="shared" si="1407"/>
        <v>0</v>
      </c>
      <c r="J826" s="7">
        <f t="shared" si="1407"/>
        <v>2967.3367000000003</v>
      </c>
      <c r="K826" s="7">
        <f t="shared" si="1407"/>
        <v>841.25524999999993</v>
      </c>
      <c r="L826" s="7">
        <f t="shared" si="1407"/>
        <v>0</v>
      </c>
      <c r="M826" s="7">
        <f t="shared" si="1407"/>
        <v>0</v>
      </c>
      <c r="N826" s="7">
        <f t="shared" si="1407"/>
        <v>0</v>
      </c>
      <c r="O826" s="7">
        <f t="shared" si="1407"/>
        <v>0</v>
      </c>
      <c r="P826" s="7">
        <f t="shared" ref="P826" si="1408">$C825*P825</f>
        <v>0</v>
      </c>
      <c r="Q826" s="7">
        <f t="shared" ref="Q826" si="1409">$C825*Q825</f>
        <v>0</v>
      </c>
      <c r="R826" s="7">
        <f t="shared" ref="R826:AB826" si="1410">$C825*R825</f>
        <v>0</v>
      </c>
      <c r="S826" s="7">
        <f t="shared" si="1410"/>
        <v>0</v>
      </c>
      <c r="T826" s="7">
        <f t="shared" si="1410"/>
        <v>0</v>
      </c>
      <c r="U826" s="7">
        <f t="shared" si="1410"/>
        <v>1215.9962250000001</v>
      </c>
      <c r="V826" s="7">
        <f t="shared" si="1410"/>
        <v>0</v>
      </c>
      <c r="W826" s="7">
        <f t="shared" si="1410"/>
        <v>0</v>
      </c>
      <c r="X826" s="7">
        <f t="shared" si="1410"/>
        <v>0</v>
      </c>
      <c r="Y826" s="7">
        <f t="shared" si="1410"/>
        <v>0</v>
      </c>
      <c r="Z826" s="7">
        <f t="shared" si="1410"/>
        <v>0</v>
      </c>
      <c r="AA826" s="7">
        <f t="shared" si="1410"/>
        <v>0</v>
      </c>
      <c r="AB826" s="7">
        <f t="shared" si="1410"/>
        <v>0</v>
      </c>
      <c r="AC826" s="67"/>
      <c r="AD826" s="55"/>
    </row>
    <row r="827" spans="1:30" s="52" customFormat="1">
      <c r="A827" s="102" t="s">
        <v>196</v>
      </c>
      <c r="B827" s="29">
        <v>3175212</v>
      </c>
      <c r="C827" s="163">
        <f t="shared" si="1302"/>
        <v>264601</v>
      </c>
      <c r="D827" s="5"/>
      <c r="E827" s="5">
        <v>0.89970000000000006</v>
      </c>
      <c r="F827" s="5"/>
      <c r="G827" s="5"/>
      <c r="H827" s="5"/>
      <c r="I827" s="5"/>
      <c r="J827" s="5">
        <v>0.1003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67"/>
      <c r="AD827" s="55"/>
    </row>
    <row r="828" spans="1:30" s="52" customFormat="1">
      <c r="A828" s="101"/>
      <c r="B828" s="30"/>
      <c r="C828" s="163"/>
      <c r="D828" s="7">
        <f t="shared" ref="D828" si="1411">$C827*D827</f>
        <v>0</v>
      </c>
      <c r="E828" s="7">
        <f t="shared" ref="E828" si="1412">$C827*E827</f>
        <v>238061.5197</v>
      </c>
      <c r="F828" s="7">
        <f t="shared" ref="F828:O828" si="1413">$C827*F827</f>
        <v>0</v>
      </c>
      <c r="G828" s="7">
        <f t="shared" si="1413"/>
        <v>0</v>
      </c>
      <c r="H828" s="7">
        <f t="shared" si="1413"/>
        <v>0</v>
      </c>
      <c r="I828" s="7">
        <f t="shared" si="1413"/>
        <v>0</v>
      </c>
      <c r="J828" s="7">
        <f t="shared" si="1413"/>
        <v>26539.480299999999</v>
      </c>
      <c r="K828" s="7">
        <f t="shared" si="1413"/>
        <v>0</v>
      </c>
      <c r="L828" s="7">
        <f t="shared" si="1413"/>
        <v>0</v>
      </c>
      <c r="M828" s="7">
        <f t="shared" si="1413"/>
        <v>0</v>
      </c>
      <c r="N828" s="7">
        <f t="shared" si="1413"/>
        <v>0</v>
      </c>
      <c r="O828" s="7">
        <f t="shared" si="1413"/>
        <v>0</v>
      </c>
      <c r="P828" s="7">
        <f t="shared" ref="P828" si="1414">$C827*P827</f>
        <v>0</v>
      </c>
      <c r="Q828" s="7">
        <f t="shared" ref="Q828" si="1415">$C827*Q827</f>
        <v>0</v>
      </c>
      <c r="R828" s="7">
        <f t="shared" ref="R828:AB828" si="1416">$C827*R827</f>
        <v>0</v>
      </c>
      <c r="S828" s="7">
        <f t="shared" si="1416"/>
        <v>0</v>
      </c>
      <c r="T828" s="7">
        <f t="shared" si="1416"/>
        <v>0</v>
      </c>
      <c r="U828" s="7">
        <f t="shared" si="1416"/>
        <v>0</v>
      </c>
      <c r="V828" s="7">
        <f t="shared" si="1416"/>
        <v>0</v>
      </c>
      <c r="W828" s="7">
        <f t="shared" si="1416"/>
        <v>0</v>
      </c>
      <c r="X828" s="7">
        <f t="shared" si="1416"/>
        <v>0</v>
      </c>
      <c r="Y828" s="7">
        <f t="shared" si="1416"/>
        <v>0</v>
      </c>
      <c r="Z828" s="7">
        <f t="shared" si="1416"/>
        <v>0</v>
      </c>
      <c r="AA828" s="7">
        <f t="shared" si="1416"/>
        <v>0</v>
      </c>
      <c r="AB828" s="7">
        <f t="shared" si="1416"/>
        <v>0</v>
      </c>
      <c r="AC828" s="67"/>
      <c r="AD828" s="55"/>
    </row>
    <row r="829" spans="1:30" s="52" customFormat="1">
      <c r="A829" s="102" t="s">
        <v>197</v>
      </c>
      <c r="B829" s="29">
        <v>1403708</v>
      </c>
      <c r="C829" s="163">
        <f t="shared" si="1302"/>
        <v>116975.67</v>
      </c>
      <c r="D829" s="5"/>
      <c r="E829" s="5">
        <v>0.96009999999999995</v>
      </c>
      <c r="F829" s="5">
        <v>6.1999999999999998E-3</v>
      </c>
      <c r="G829" s="5"/>
      <c r="H829" s="5"/>
      <c r="I829" s="5">
        <v>1.9E-3</v>
      </c>
      <c r="J829" s="5">
        <v>4.4000000000000003E-3</v>
      </c>
      <c r="K829" s="5"/>
      <c r="L829" s="5">
        <v>1.2999999999999999E-3</v>
      </c>
      <c r="M829" s="5"/>
      <c r="N829" s="5"/>
      <c r="O829" s="5"/>
      <c r="P829" s="5"/>
      <c r="Q829" s="5"/>
      <c r="R829" s="5"/>
      <c r="S829" s="5"/>
      <c r="T829" s="5"/>
      <c r="U829" s="5">
        <v>2.6100000000000002E-2</v>
      </c>
      <c r="V829" s="5"/>
      <c r="W829" s="5"/>
      <c r="X829" s="5"/>
      <c r="Y829" s="5"/>
      <c r="Z829" s="5"/>
      <c r="AA829" s="5"/>
      <c r="AB829" s="5"/>
      <c r="AC829" s="67"/>
      <c r="AD829" s="55"/>
    </row>
    <row r="830" spans="1:30" s="52" customFormat="1">
      <c r="A830" s="101"/>
      <c r="B830" s="84"/>
      <c r="C830" s="163"/>
      <c r="D830" s="7">
        <f t="shared" ref="D830" si="1417">$C829*D829</f>
        <v>0</v>
      </c>
      <c r="E830" s="7">
        <f t="shared" ref="E830" si="1418">$C829*E829</f>
        <v>112308.34076699999</v>
      </c>
      <c r="F830" s="7">
        <f t="shared" ref="F830:O830" si="1419">$C829*F829</f>
        <v>725.24915399999998</v>
      </c>
      <c r="G830" s="7">
        <f t="shared" si="1419"/>
        <v>0</v>
      </c>
      <c r="H830" s="7">
        <f t="shared" si="1419"/>
        <v>0</v>
      </c>
      <c r="I830" s="7">
        <f t="shared" si="1419"/>
        <v>222.253773</v>
      </c>
      <c r="J830" s="7">
        <f t="shared" si="1419"/>
        <v>514.692948</v>
      </c>
      <c r="K830" s="7">
        <f t="shared" si="1419"/>
        <v>0</v>
      </c>
      <c r="L830" s="7">
        <f t="shared" si="1419"/>
        <v>152.06837099999998</v>
      </c>
      <c r="M830" s="7">
        <f t="shared" si="1419"/>
        <v>0</v>
      </c>
      <c r="N830" s="7">
        <f t="shared" si="1419"/>
        <v>0</v>
      </c>
      <c r="O830" s="7">
        <f t="shared" si="1419"/>
        <v>0</v>
      </c>
      <c r="P830" s="7">
        <f t="shared" ref="P830" si="1420">$C829*P829</f>
        <v>0</v>
      </c>
      <c r="Q830" s="7">
        <f t="shared" ref="Q830" si="1421">$C829*Q829</f>
        <v>0</v>
      </c>
      <c r="R830" s="7">
        <f t="shared" ref="R830:AB830" si="1422">$C829*R829</f>
        <v>0</v>
      </c>
      <c r="S830" s="7">
        <f t="shared" si="1422"/>
        <v>0</v>
      </c>
      <c r="T830" s="7">
        <f t="shared" si="1422"/>
        <v>0</v>
      </c>
      <c r="U830" s="7">
        <f t="shared" si="1422"/>
        <v>3053.0649870000002</v>
      </c>
      <c r="V830" s="7">
        <f t="shared" si="1422"/>
        <v>0</v>
      </c>
      <c r="W830" s="7">
        <f t="shared" si="1422"/>
        <v>0</v>
      </c>
      <c r="X830" s="7">
        <f t="shared" si="1422"/>
        <v>0</v>
      </c>
      <c r="Y830" s="7">
        <f t="shared" si="1422"/>
        <v>0</v>
      </c>
      <c r="Z830" s="7">
        <f t="shared" si="1422"/>
        <v>0</v>
      </c>
      <c r="AA830" s="7">
        <f t="shared" si="1422"/>
        <v>0</v>
      </c>
      <c r="AB830" s="7">
        <f t="shared" si="1422"/>
        <v>0</v>
      </c>
      <c r="AC830" s="67"/>
      <c r="AD830" s="55"/>
    </row>
    <row r="831" spans="1:30" s="52" customFormat="1">
      <c r="A831" s="102" t="s">
        <v>198</v>
      </c>
      <c r="B831" s="29">
        <v>1861403</v>
      </c>
      <c r="C831" s="163">
        <f t="shared" si="1302"/>
        <v>155116.92000000001</v>
      </c>
      <c r="D831" s="5"/>
      <c r="E831" s="5">
        <v>0.96009999999999995</v>
      </c>
      <c r="F831" s="5">
        <v>6.1999999999999998E-3</v>
      </c>
      <c r="G831" s="5"/>
      <c r="H831" s="5"/>
      <c r="I831" s="5">
        <v>1.9E-3</v>
      </c>
      <c r="J831" s="5">
        <v>4.4000000000000003E-3</v>
      </c>
      <c r="K831" s="5"/>
      <c r="L831" s="5">
        <v>1.2999999999999999E-3</v>
      </c>
      <c r="M831" s="5"/>
      <c r="N831" s="5"/>
      <c r="O831" s="5"/>
      <c r="P831" s="5"/>
      <c r="Q831" s="5"/>
      <c r="R831" s="5"/>
      <c r="S831" s="5"/>
      <c r="T831" s="5"/>
      <c r="U831" s="5">
        <v>2.6100000000000002E-2</v>
      </c>
      <c r="V831" s="5"/>
      <c r="W831" s="5"/>
      <c r="X831" s="5"/>
      <c r="Y831" s="5"/>
      <c r="Z831" s="5"/>
      <c r="AA831" s="5"/>
      <c r="AB831" s="5"/>
      <c r="AC831" s="67"/>
      <c r="AD831" s="55"/>
    </row>
    <row r="832" spans="1:30" s="52" customFormat="1">
      <c r="A832" s="101"/>
      <c r="B832" s="30"/>
      <c r="C832" s="163"/>
      <c r="D832" s="7">
        <f t="shared" ref="D832" si="1423">$C831*D831</f>
        <v>0</v>
      </c>
      <c r="E832" s="7">
        <f t="shared" ref="E832" si="1424">$C831*E831</f>
        <v>148927.754892</v>
      </c>
      <c r="F832" s="7">
        <f t="shared" ref="F832:O832" si="1425">$C831*F831</f>
        <v>961.72490400000004</v>
      </c>
      <c r="G832" s="7">
        <f t="shared" si="1425"/>
        <v>0</v>
      </c>
      <c r="H832" s="7">
        <f t="shared" si="1425"/>
        <v>0</v>
      </c>
      <c r="I832" s="7">
        <f t="shared" si="1425"/>
        <v>294.722148</v>
      </c>
      <c r="J832" s="7">
        <f t="shared" si="1425"/>
        <v>682.51444800000013</v>
      </c>
      <c r="K832" s="7">
        <f t="shared" si="1425"/>
        <v>0</v>
      </c>
      <c r="L832" s="7">
        <f t="shared" si="1425"/>
        <v>201.651996</v>
      </c>
      <c r="M832" s="7">
        <f t="shared" si="1425"/>
        <v>0</v>
      </c>
      <c r="N832" s="7">
        <f t="shared" si="1425"/>
        <v>0</v>
      </c>
      <c r="O832" s="7">
        <f t="shared" si="1425"/>
        <v>0</v>
      </c>
      <c r="P832" s="7">
        <f t="shared" ref="P832" si="1426">$C831*P831</f>
        <v>0</v>
      </c>
      <c r="Q832" s="7">
        <f t="shared" ref="Q832" si="1427">$C831*Q831</f>
        <v>0</v>
      </c>
      <c r="R832" s="7">
        <f t="shared" ref="R832:AB832" si="1428">$C831*R831</f>
        <v>0</v>
      </c>
      <c r="S832" s="7">
        <f t="shared" si="1428"/>
        <v>0</v>
      </c>
      <c r="T832" s="7">
        <f t="shared" si="1428"/>
        <v>0</v>
      </c>
      <c r="U832" s="7">
        <f t="shared" si="1428"/>
        <v>4048.5516120000007</v>
      </c>
      <c r="V832" s="7">
        <f t="shared" si="1428"/>
        <v>0</v>
      </c>
      <c r="W832" s="7">
        <f t="shared" si="1428"/>
        <v>0</v>
      </c>
      <c r="X832" s="7">
        <f t="shared" si="1428"/>
        <v>0</v>
      </c>
      <c r="Y832" s="7">
        <f t="shared" si="1428"/>
        <v>0</v>
      </c>
      <c r="Z832" s="7">
        <f t="shared" si="1428"/>
        <v>0</v>
      </c>
      <c r="AA832" s="7">
        <f t="shared" si="1428"/>
        <v>0</v>
      </c>
      <c r="AB832" s="7">
        <f t="shared" si="1428"/>
        <v>0</v>
      </c>
      <c r="AC832" s="67"/>
      <c r="AD832" s="55"/>
    </row>
    <row r="833" spans="1:30" s="52" customFormat="1">
      <c r="A833" s="102" t="s">
        <v>199</v>
      </c>
      <c r="B833" s="29">
        <v>20715839</v>
      </c>
      <c r="C833" s="163">
        <f t="shared" si="1302"/>
        <v>1726319.92</v>
      </c>
      <c r="D833" s="5"/>
      <c r="E833" s="5">
        <v>0.88390000000000002</v>
      </c>
      <c r="F833" s="5">
        <v>7.1199999999999999E-2</v>
      </c>
      <c r="G833" s="5">
        <v>2.8899999999999999E-2</v>
      </c>
      <c r="H833" s="5"/>
      <c r="I833" s="5"/>
      <c r="J833" s="5"/>
      <c r="K833" s="5">
        <v>1.5800000000000002E-2</v>
      </c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>
        <v>2.0000000000000001E-4</v>
      </c>
      <c r="W833" s="5"/>
      <c r="X833" s="5"/>
      <c r="Y833" s="5"/>
      <c r="Z833" s="5"/>
      <c r="AA833" s="5"/>
      <c r="AB833" s="5"/>
      <c r="AC833" s="67"/>
      <c r="AD833" s="55"/>
    </row>
    <row r="834" spans="1:30" s="52" customFormat="1">
      <c r="A834" s="101"/>
      <c r="B834" s="30"/>
      <c r="C834" s="163"/>
      <c r="D834" s="7">
        <f t="shared" ref="D834" si="1429">$C833*D833</f>
        <v>0</v>
      </c>
      <c r="E834" s="7">
        <f t="shared" ref="E834" si="1430">$C833*E833</f>
        <v>1525894.177288</v>
      </c>
      <c r="F834" s="7">
        <f>$C833*F833</f>
        <v>122913.97830399999</v>
      </c>
      <c r="G834" s="7">
        <f>$C833*G833</f>
        <v>49890.645687999997</v>
      </c>
      <c r="H834" s="7">
        <f>$C833*H833</f>
        <v>0</v>
      </c>
      <c r="I834" s="7">
        <f>$C833*I833</f>
        <v>0</v>
      </c>
      <c r="J834" s="7">
        <f>$C833*J833</f>
        <v>0</v>
      </c>
      <c r="K834" s="7">
        <f t="shared" ref="K834" si="1431">$C833*K833</f>
        <v>27275.854736000001</v>
      </c>
      <c r="L834" s="7">
        <f t="shared" ref="L834" si="1432">$C833*L833</f>
        <v>0</v>
      </c>
      <c r="M834" s="7">
        <f t="shared" ref="M834:AB834" si="1433">$C833*M833</f>
        <v>0</v>
      </c>
      <c r="N834" s="7">
        <f t="shared" si="1433"/>
        <v>0</v>
      </c>
      <c r="O834" s="7">
        <f t="shared" si="1433"/>
        <v>0</v>
      </c>
      <c r="P834" s="7">
        <f t="shared" si="1433"/>
        <v>0</v>
      </c>
      <c r="Q834" s="7">
        <f t="shared" si="1433"/>
        <v>0</v>
      </c>
      <c r="R834" s="7">
        <f t="shared" si="1433"/>
        <v>0</v>
      </c>
      <c r="S834" s="7">
        <f t="shared" si="1433"/>
        <v>0</v>
      </c>
      <c r="T834" s="7">
        <f t="shared" si="1433"/>
        <v>0</v>
      </c>
      <c r="U834" s="7">
        <f t="shared" si="1433"/>
        <v>0</v>
      </c>
      <c r="V834" s="7">
        <f t="shared" si="1433"/>
        <v>345.26398399999999</v>
      </c>
      <c r="W834" s="7">
        <f t="shared" si="1433"/>
        <v>0</v>
      </c>
      <c r="X834" s="7">
        <f t="shared" si="1433"/>
        <v>0</v>
      </c>
      <c r="Y834" s="7">
        <f t="shared" si="1433"/>
        <v>0</v>
      </c>
      <c r="Z834" s="7">
        <f t="shared" si="1433"/>
        <v>0</v>
      </c>
      <c r="AA834" s="7">
        <f t="shared" si="1433"/>
        <v>0</v>
      </c>
      <c r="AB834" s="7">
        <f t="shared" si="1433"/>
        <v>0</v>
      </c>
      <c r="AC834" s="67"/>
      <c r="AD834" s="55"/>
    </row>
    <row r="835" spans="1:30" s="52" customFormat="1">
      <c r="A835" s="102" t="s">
        <v>200</v>
      </c>
      <c r="B835" s="29">
        <v>5993681</v>
      </c>
      <c r="C835" s="163">
        <f t="shared" si="1302"/>
        <v>499473.42</v>
      </c>
      <c r="D835" s="5"/>
      <c r="E835" s="5">
        <v>0.91920000000000002</v>
      </c>
      <c r="F835" s="5">
        <v>2.1899999999999999E-2</v>
      </c>
      <c r="G835" s="5">
        <v>1.14E-2</v>
      </c>
      <c r="H835" s="5">
        <v>2.9999999999999997E-4</v>
      </c>
      <c r="I835" s="5"/>
      <c r="J835" s="5"/>
      <c r="K835" s="5">
        <v>3.5999999999999997E-2</v>
      </c>
      <c r="L835" s="5">
        <v>1.0800000000000001E-2</v>
      </c>
      <c r="M835" s="5"/>
      <c r="N835" s="5"/>
      <c r="O835" s="5"/>
      <c r="P835" s="5"/>
      <c r="Q835" s="5"/>
      <c r="R835" s="5"/>
      <c r="S835" s="5"/>
      <c r="T835" s="5"/>
      <c r="U835" s="5"/>
      <c r="V835" s="5">
        <v>4.0000000000000002E-4</v>
      </c>
      <c r="W835" s="5"/>
      <c r="X835" s="5"/>
      <c r="Y835" s="5"/>
      <c r="Z835" s="5"/>
      <c r="AA835" s="5"/>
      <c r="AB835" s="5"/>
      <c r="AC835" s="67"/>
      <c r="AD835" s="55"/>
    </row>
    <row r="836" spans="1:30" s="52" customFormat="1">
      <c r="A836" s="101"/>
      <c r="B836" s="30"/>
      <c r="C836" s="163"/>
      <c r="D836" s="7">
        <f t="shared" ref="D836" si="1434">$C835*D835</f>
        <v>0</v>
      </c>
      <c r="E836" s="7">
        <f t="shared" ref="E836" si="1435">$C835*E835</f>
        <v>459115.967664</v>
      </c>
      <c r="F836" s="7">
        <f t="shared" ref="F836:O836" si="1436">$C835*F835</f>
        <v>10938.467897999999</v>
      </c>
      <c r="G836" s="7">
        <f t="shared" si="1436"/>
        <v>5693.9969879999999</v>
      </c>
      <c r="H836" s="7">
        <f t="shared" si="1436"/>
        <v>149.84202599999998</v>
      </c>
      <c r="I836" s="7">
        <f t="shared" si="1436"/>
        <v>0</v>
      </c>
      <c r="J836" s="7">
        <f t="shared" si="1436"/>
        <v>0</v>
      </c>
      <c r="K836" s="7">
        <f t="shared" si="1436"/>
        <v>17981.043119999998</v>
      </c>
      <c r="L836" s="7">
        <f t="shared" si="1436"/>
        <v>5394.3129360000003</v>
      </c>
      <c r="M836" s="7">
        <f t="shared" si="1436"/>
        <v>0</v>
      </c>
      <c r="N836" s="7">
        <f t="shared" si="1436"/>
        <v>0</v>
      </c>
      <c r="O836" s="7">
        <f t="shared" si="1436"/>
        <v>0</v>
      </c>
      <c r="P836" s="7">
        <f t="shared" ref="P836" si="1437">$C835*P835</f>
        <v>0</v>
      </c>
      <c r="Q836" s="7">
        <f t="shared" ref="Q836" si="1438">$C835*Q835</f>
        <v>0</v>
      </c>
      <c r="R836" s="7">
        <f t="shared" ref="R836:AB836" si="1439">$C835*R835</f>
        <v>0</v>
      </c>
      <c r="S836" s="7">
        <f t="shared" si="1439"/>
        <v>0</v>
      </c>
      <c r="T836" s="7">
        <f t="shared" si="1439"/>
        <v>0</v>
      </c>
      <c r="U836" s="7">
        <f t="shared" si="1439"/>
        <v>0</v>
      </c>
      <c r="V836" s="7">
        <f t="shared" si="1439"/>
        <v>199.789368</v>
      </c>
      <c r="W836" s="7">
        <f t="shared" si="1439"/>
        <v>0</v>
      </c>
      <c r="X836" s="7">
        <f t="shared" si="1439"/>
        <v>0</v>
      </c>
      <c r="Y836" s="7">
        <f t="shared" si="1439"/>
        <v>0</v>
      </c>
      <c r="Z836" s="7">
        <f t="shared" si="1439"/>
        <v>0</v>
      </c>
      <c r="AA836" s="7">
        <f t="shared" si="1439"/>
        <v>0</v>
      </c>
      <c r="AB836" s="7">
        <f t="shared" si="1439"/>
        <v>0</v>
      </c>
      <c r="AC836" s="67"/>
      <c r="AD836" s="55"/>
    </row>
    <row r="837" spans="1:30" s="52" customFormat="1">
      <c r="A837" s="95" t="s">
        <v>201</v>
      </c>
      <c r="B837" s="29">
        <v>3779024</v>
      </c>
      <c r="C837" s="163">
        <f t="shared" si="1302"/>
        <v>314918.67</v>
      </c>
      <c r="D837" s="38">
        <v>1.6500000000000001E-2</v>
      </c>
      <c r="E837" s="38">
        <v>0.1429</v>
      </c>
      <c r="F837" s="38">
        <v>5.8200000000000002E-2</v>
      </c>
      <c r="G837" s="38">
        <v>7.4899999999999994E-2</v>
      </c>
      <c r="H837" s="38">
        <v>4.0099999999999997E-2</v>
      </c>
      <c r="I837" s="38">
        <v>0.1406</v>
      </c>
      <c r="J837" s="38">
        <v>2.0299999999999999E-2</v>
      </c>
      <c r="K837" s="38">
        <v>3.2099999999999997E-2</v>
      </c>
      <c r="L837" s="38">
        <v>1.5900000000000001E-2</v>
      </c>
      <c r="M837" s="38">
        <v>2.5499999999999998E-2</v>
      </c>
      <c r="N837" s="38">
        <v>0.1389</v>
      </c>
      <c r="O837" s="38">
        <v>2.35E-2</v>
      </c>
      <c r="P837" s="38">
        <v>0</v>
      </c>
      <c r="Q837" s="38">
        <v>3.5900000000000001E-2</v>
      </c>
      <c r="R837" s="38">
        <v>1.8100000000000002E-2</v>
      </c>
      <c r="S837" s="38">
        <v>4.1999999999999997E-3</v>
      </c>
      <c r="T837" s="38">
        <v>5.11E-2</v>
      </c>
      <c r="U837" s="38">
        <v>1.7299999999999999E-2</v>
      </c>
      <c r="V837" s="38">
        <v>3.6799999999999999E-2</v>
      </c>
      <c r="W837" s="38">
        <v>4.4299999999999999E-2</v>
      </c>
      <c r="X837" s="38">
        <v>5.9900000000000002E-2</v>
      </c>
      <c r="Y837" s="38">
        <v>2.3999999999999998E-3</v>
      </c>
      <c r="Z837" s="5">
        <v>0</v>
      </c>
      <c r="AA837" s="5">
        <v>5.9999999999999995E-4</v>
      </c>
      <c r="AB837" s="5">
        <v>0</v>
      </c>
      <c r="AC837" s="67"/>
      <c r="AD837" s="55"/>
    </row>
    <row r="838" spans="1:30" s="52" customFormat="1">
      <c r="A838" s="96"/>
      <c r="B838" s="30"/>
      <c r="C838" s="163"/>
      <c r="D838" s="6">
        <f t="shared" ref="D838" si="1440">$C837*D837</f>
        <v>5196.1580549999999</v>
      </c>
      <c r="E838" s="6">
        <f t="shared" ref="E838" si="1441">$C837*E837</f>
        <v>45001.877943</v>
      </c>
      <c r="F838" s="6">
        <f t="shared" ref="F838:O838" si="1442">$C837*F837</f>
        <v>18328.266594000001</v>
      </c>
      <c r="G838" s="6">
        <f t="shared" si="1442"/>
        <v>23587.408382999998</v>
      </c>
      <c r="H838" s="6">
        <f t="shared" si="1442"/>
        <v>12628.238666999998</v>
      </c>
      <c r="I838" s="6">
        <f t="shared" si="1442"/>
        <v>44277.565001999996</v>
      </c>
      <c r="J838" s="6">
        <f t="shared" si="1442"/>
        <v>6392.8490009999996</v>
      </c>
      <c r="K838" s="6">
        <f t="shared" si="1442"/>
        <v>10108.889306999998</v>
      </c>
      <c r="L838" s="6">
        <f t="shared" si="1442"/>
        <v>5007.2068529999997</v>
      </c>
      <c r="M838" s="6">
        <f t="shared" si="1442"/>
        <v>8030.4260849999991</v>
      </c>
      <c r="N838" s="6">
        <f t="shared" si="1442"/>
        <v>43742.203262999996</v>
      </c>
      <c r="O838" s="6">
        <f t="shared" si="1442"/>
        <v>7400.588745</v>
      </c>
      <c r="P838" s="6">
        <f t="shared" ref="P838" si="1443">$C837*P837</f>
        <v>0</v>
      </c>
      <c r="Q838" s="6">
        <f t="shared" ref="Q838" si="1444">$C837*Q837</f>
        <v>11305.580253</v>
      </c>
      <c r="R838" s="6">
        <f t="shared" ref="R838:AB838" si="1445">$C837*R837</f>
        <v>5700.0279270000001</v>
      </c>
      <c r="S838" s="6">
        <f t="shared" si="1445"/>
        <v>1322.6584139999998</v>
      </c>
      <c r="T838" s="6">
        <f t="shared" si="1445"/>
        <v>16092.344036999999</v>
      </c>
      <c r="U838" s="6">
        <f t="shared" si="1445"/>
        <v>5448.0929909999995</v>
      </c>
      <c r="V838" s="6">
        <f t="shared" si="1445"/>
        <v>11589.007055999999</v>
      </c>
      <c r="W838" s="6">
        <f t="shared" si="1445"/>
        <v>13950.897080999999</v>
      </c>
      <c r="X838" s="6">
        <f t="shared" si="1445"/>
        <v>18863.628333000001</v>
      </c>
      <c r="Y838" s="6">
        <f t="shared" si="1445"/>
        <v>755.80480799999987</v>
      </c>
      <c r="Z838" s="6">
        <f t="shared" si="1445"/>
        <v>0</v>
      </c>
      <c r="AA838" s="6">
        <f t="shared" si="1445"/>
        <v>188.95120199999997</v>
      </c>
      <c r="AB838" s="6">
        <f t="shared" si="1445"/>
        <v>0</v>
      </c>
      <c r="AC838" s="67"/>
      <c r="AD838" s="55"/>
    </row>
    <row r="839" spans="1:30" s="52" customFormat="1">
      <c r="A839" s="95" t="s">
        <v>442</v>
      </c>
      <c r="B839" s="18">
        <v>3779024</v>
      </c>
      <c r="C839" s="163">
        <f t="shared" si="1302"/>
        <v>314918.67</v>
      </c>
      <c r="D839" s="5"/>
      <c r="E839" s="5">
        <v>0.47239999999999999</v>
      </c>
      <c r="F839" s="5"/>
      <c r="G839" s="5">
        <v>0.12820000000000001</v>
      </c>
      <c r="H839" s="5"/>
      <c r="I839" s="5"/>
      <c r="J839" s="5">
        <v>6.4500000000000002E-2</v>
      </c>
      <c r="K839" s="5"/>
      <c r="L839" s="5">
        <v>4.3700000000000003E-2</v>
      </c>
      <c r="M839" s="5"/>
      <c r="N839" s="5">
        <v>0.29099999999999998</v>
      </c>
      <c r="O839" s="5">
        <v>2.0000000000000001E-4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>
        <v>0</v>
      </c>
      <c r="AB839" s="5"/>
      <c r="AC839" s="67"/>
      <c r="AD839" s="55"/>
    </row>
    <row r="840" spans="1:30" s="52" customFormat="1">
      <c r="A840" s="96"/>
      <c r="B840" s="12"/>
      <c r="C840" s="163"/>
      <c r="D840" s="6">
        <f t="shared" ref="D840" si="1446">$C839*D839</f>
        <v>0</v>
      </c>
      <c r="E840" s="6">
        <f t="shared" ref="E840" si="1447">$C839*E839</f>
        <v>148767.57970799998</v>
      </c>
      <c r="F840" s="6">
        <f t="shared" ref="F840:O840" si="1448">$C839*F839</f>
        <v>0</v>
      </c>
      <c r="G840" s="6">
        <f t="shared" si="1448"/>
        <v>40372.573494000004</v>
      </c>
      <c r="H840" s="6">
        <f t="shared" si="1448"/>
        <v>0</v>
      </c>
      <c r="I840" s="6">
        <f t="shared" si="1448"/>
        <v>0</v>
      </c>
      <c r="J840" s="6">
        <f t="shared" si="1448"/>
        <v>20312.254215000001</v>
      </c>
      <c r="K840" s="6">
        <f t="shared" si="1448"/>
        <v>0</v>
      </c>
      <c r="L840" s="6">
        <f t="shared" si="1448"/>
        <v>13761.945879000001</v>
      </c>
      <c r="M840" s="6">
        <f t="shared" si="1448"/>
        <v>0</v>
      </c>
      <c r="N840" s="6">
        <f t="shared" si="1448"/>
        <v>91641.332969999989</v>
      </c>
      <c r="O840" s="6">
        <f t="shared" si="1448"/>
        <v>62.983733999999998</v>
      </c>
      <c r="P840" s="6">
        <f t="shared" ref="P840" si="1449">$C839*P839</f>
        <v>0</v>
      </c>
      <c r="Q840" s="6">
        <f t="shared" ref="Q840" si="1450">$C839*Q839</f>
        <v>0</v>
      </c>
      <c r="R840" s="6">
        <f t="shared" ref="R840:AB840" si="1451">$C839*R839</f>
        <v>0</v>
      </c>
      <c r="S840" s="6">
        <f t="shared" si="1451"/>
        <v>0</v>
      </c>
      <c r="T840" s="6">
        <f t="shared" si="1451"/>
        <v>0</v>
      </c>
      <c r="U840" s="6">
        <f t="shared" si="1451"/>
        <v>0</v>
      </c>
      <c r="V840" s="6">
        <f t="shared" si="1451"/>
        <v>0</v>
      </c>
      <c r="W840" s="6">
        <f t="shared" si="1451"/>
        <v>0</v>
      </c>
      <c r="X840" s="6">
        <f t="shared" si="1451"/>
        <v>0</v>
      </c>
      <c r="Y840" s="6">
        <f t="shared" si="1451"/>
        <v>0</v>
      </c>
      <c r="Z840" s="6">
        <f t="shared" si="1451"/>
        <v>0</v>
      </c>
      <c r="AA840" s="6">
        <f t="shared" si="1451"/>
        <v>0</v>
      </c>
      <c r="AB840" s="6">
        <f t="shared" si="1451"/>
        <v>0</v>
      </c>
      <c r="AC840" s="67"/>
      <c r="AD840" s="55"/>
    </row>
    <row r="841" spans="1:30" s="52" customFormat="1">
      <c r="A841" s="102" t="s">
        <v>202</v>
      </c>
      <c r="B841" s="29">
        <v>535056</v>
      </c>
      <c r="C841" s="163">
        <f t="shared" si="1302"/>
        <v>44588</v>
      </c>
      <c r="D841" s="5"/>
      <c r="E841" s="5"/>
      <c r="F841" s="5"/>
      <c r="G841" s="5">
        <v>0.73019999999999996</v>
      </c>
      <c r="H841" s="5"/>
      <c r="I841" s="5"/>
      <c r="J841" s="5">
        <v>0.19389999999999999</v>
      </c>
      <c r="K841" s="5"/>
      <c r="L841" s="5">
        <v>7.5899999999999995E-2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67"/>
      <c r="AD841" s="55"/>
    </row>
    <row r="842" spans="1:30" s="52" customFormat="1">
      <c r="A842" s="101"/>
      <c r="B842" s="30"/>
      <c r="C842" s="163"/>
      <c r="D842" s="7">
        <f t="shared" ref="D842" si="1452">$C841*D841</f>
        <v>0</v>
      </c>
      <c r="E842" s="7">
        <f t="shared" ref="E842" si="1453">$C841*E841</f>
        <v>0</v>
      </c>
      <c r="F842" s="7">
        <f t="shared" ref="F842:O842" si="1454">$C841*F841</f>
        <v>0</v>
      </c>
      <c r="G842" s="7">
        <f t="shared" si="1454"/>
        <v>32558.157599999999</v>
      </c>
      <c r="H842" s="7">
        <f t="shared" si="1454"/>
        <v>0</v>
      </c>
      <c r="I842" s="7">
        <f t="shared" si="1454"/>
        <v>0</v>
      </c>
      <c r="J842" s="7">
        <f t="shared" si="1454"/>
        <v>8645.6131999999998</v>
      </c>
      <c r="K842" s="7">
        <f t="shared" si="1454"/>
        <v>0</v>
      </c>
      <c r="L842" s="7">
        <f t="shared" si="1454"/>
        <v>3384.2291999999998</v>
      </c>
      <c r="M842" s="7">
        <f t="shared" si="1454"/>
        <v>0</v>
      </c>
      <c r="N842" s="7">
        <f t="shared" si="1454"/>
        <v>0</v>
      </c>
      <c r="O842" s="7">
        <f t="shared" si="1454"/>
        <v>0</v>
      </c>
      <c r="P842" s="7">
        <f t="shared" ref="P842" si="1455">$C841*P841</f>
        <v>0</v>
      </c>
      <c r="Q842" s="7">
        <f t="shared" ref="Q842" si="1456">$C841*Q841</f>
        <v>0</v>
      </c>
      <c r="R842" s="7">
        <f t="shared" ref="R842:AB842" si="1457">$C841*R841</f>
        <v>0</v>
      </c>
      <c r="S842" s="7">
        <f t="shared" si="1457"/>
        <v>0</v>
      </c>
      <c r="T842" s="7">
        <f t="shared" si="1457"/>
        <v>0</v>
      </c>
      <c r="U842" s="7">
        <f t="shared" si="1457"/>
        <v>0</v>
      </c>
      <c r="V842" s="7">
        <f t="shared" si="1457"/>
        <v>0</v>
      </c>
      <c r="W842" s="7">
        <f t="shared" si="1457"/>
        <v>0</v>
      </c>
      <c r="X842" s="7">
        <f t="shared" si="1457"/>
        <v>0</v>
      </c>
      <c r="Y842" s="7">
        <f t="shared" si="1457"/>
        <v>0</v>
      </c>
      <c r="Z842" s="7">
        <f t="shared" si="1457"/>
        <v>0</v>
      </c>
      <c r="AA842" s="7">
        <f t="shared" si="1457"/>
        <v>0</v>
      </c>
      <c r="AB842" s="7">
        <f t="shared" si="1457"/>
        <v>0</v>
      </c>
      <c r="AC842" s="67"/>
      <c r="AD842" s="55"/>
    </row>
    <row r="843" spans="1:30" s="52" customFormat="1">
      <c r="A843" s="102" t="s">
        <v>203</v>
      </c>
      <c r="B843" s="29">
        <v>649784</v>
      </c>
      <c r="C843" s="163">
        <f t="shared" si="1302"/>
        <v>54148.67</v>
      </c>
      <c r="D843" s="5"/>
      <c r="E843" s="5">
        <v>0.96009999999999995</v>
      </c>
      <c r="F843" s="5">
        <v>6.1999999999999998E-3</v>
      </c>
      <c r="G843" s="5"/>
      <c r="H843" s="5"/>
      <c r="I843" s="5">
        <v>1.9E-3</v>
      </c>
      <c r="J843" s="5">
        <v>4.4000000000000003E-3</v>
      </c>
      <c r="K843" s="5"/>
      <c r="L843" s="5">
        <v>1.2999999999999999E-3</v>
      </c>
      <c r="M843" s="5"/>
      <c r="N843" s="5"/>
      <c r="O843" s="5"/>
      <c r="P843" s="5"/>
      <c r="Q843" s="5"/>
      <c r="R843" s="5"/>
      <c r="S843" s="5"/>
      <c r="T843" s="5"/>
      <c r="U843" s="5">
        <v>2.6100000000000002E-2</v>
      </c>
      <c r="V843" s="5"/>
      <c r="W843" s="5"/>
      <c r="X843" s="5"/>
      <c r="Y843" s="5"/>
      <c r="Z843" s="5"/>
      <c r="AA843" s="5"/>
      <c r="AB843" s="5"/>
      <c r="AC843" s="67"/>
      <c r="AD843" s="55"/>
    </row>
    <row r="844" spans="1:30" s="52" customFormat="1">
      <c r="A844" s="101"/>
      <c r="B844" s="30"/>
      <c r="C844" s="163"/>
      <c r="D844" s="7">
        <f t="shared" ref="D844" si="1458">$C843*D843</f>
        <v>0</v>
      </c>
      <c r="E844" s="7">
        <f t="shared" ref="E844" si="1459">$C843*E843</f>
        <v>51988.138066999993</v>
      </c>
      <c r="F844" s="7">
        <f t="shared" ref="F844:Q844" si="1460">$C843*F843</f>
        <v>335.72175399999998</v>
      </c>
      <c r="G844" s="7">
        <f t="shared" si="1460"/>
        <v>0</v>
      </c>
      <c r="H844" s="7">
        <f t="shared" si="1460"/>
        <v>0</v>
      </c>
      <c r="I844" s="7">
        <f t="shared" si="1460"/>
        <v>102.88247299999999</v>
      </c>
      <c r="J844" s="7">
        <f t="shared" si="1460"/>
        <v>238.25414800000001</v>
      </c>
      <c r="K844" s="7">
        <f t="shared" si="1460"/>
        <v>0</v>
      </c>
      <c r="L844" s="7">
        <f t="shared" si="1460"/>
        <v>70.393270999999999</v>
      </c>
      <c r="M844" s="7">
        <f t="shared" si="1460"/>
        <v>0</v>
      </c>
      <c r="N844" s="7">
        <f t="shared" si="1460"/>
        <v>0</v>
      </c>
      <c r="O844" s="7">
        <f t="shared" si="1460"/>
        <v>0</v>
      </c>
      <c r="P844" s="7">
        <f t="shared" si="1460"/>
        <v>0</v>
      </c>
      <c r="Q844" s="7">
        <f t="shared" si="1460"/>
        <v>0</v>
      </c>
      <c r="R844" s="7">
        <f t="shared" ref="R844" si="1461">$C843*R843</f>
        <v>0</v>
      </c>
      <c r="S844" s="7">
        <f t="shared" ref="S844" si="1462">$C843*S843</f>
        <v>0</v>
      </c>
      <c r="T844" s="7">
        <f t="shared" ref="T844:AB844" si="1463">$C843*T843</f>
        <v>0</v>
      </c>
      <c r="U844" s="7">
        <f t="shared" si="1463"/>
        <v>1413.280287</v>
      </c>
      <c r="V844" s="7">
        <f t="shared" si="1463"/>
        <v>0</v>
      </c>
      <c r="W844" s="7">
        <f t="shared" si="1463"/>
        <v>0</v>
      </c>
      <c r="X844" s="7">
        <f t="shared" si="1463"/>
        <v>0</v>
      </c>
      <c r="Y844" s="7">
        <f t="shared" si="1463"/>
        <v>0</v>
      </c>
      <c r="Z844" s="7">
        <f t="shared" si="1463"/>
        <v>0</v>
      </c>
      <c r="AA844" s="7">
        <f t="shared" si="1463"/>
        <v>0</v>
      </c>
      <c r="AB844" s="7">
        <f t="shared" si="1463"/>
        <v>0</v>
      </c>
      <c r="AC844" s="67"/>
      <c r="AD844" s="55"/>
    </row>
    <row r="845" spans="1:30" s="52" customFormat="1">
      <c r="A845" s="102" t="s">
        <v>204</v>
      </c>
      <c r="B845" s="29">
        <v>2917531</v>
      </c>
      <c r="C845" s="163">
        <f t="shared" si="1302"/>
        <v>243127.58</v>
      </c>
      <c r="D845" s="5"/>
      <c r="E845" s="5">
        <v>0.1416</v>
      </c>
      <c r="F845" s="5">
        <v>0.1288</v>
      </c>
      <c r="G845" s="5">
        <v>0.58579999999999999</v>
      </c>
      <c r="H845" s="5"/>
      <c r="I845" s="5"/>
      <c r="J845" s="5">
        <v>7.1999999999999998E-3</v>
      </c>
      <c r="K845" s="5"/>
      <c r="L845" s="5">
        <v>7.9299999999999995E-2</v>
      </c>
      <c r="M845" s="5"/>
      <c r="N845" s="5"/>
      <c r="O845" s="5"/>
      <c r="P845" s="5"/>
      <c r="Q845" s="5"/>
      <c r="R845" s="5"/>
      <c r="S845" s="5"/>
      <c r="T845" s="5"/>
      <c r="U845" s="5">
        <v>5.7299999999999997E-2</v>
      </c>
      <c r="V845" s="5"/>
      <c r="W845" s="5"/>
      <c r="X845" s="5"/>
      <c r="Y845" s="5"/>
      <c r="Z845" s="5"/>
      <c r="AA845" s="5"/>
      <c r="AB845" s="5"/>
      <c r="AC845" s="67"/>
      <c r="AD845" s="55"/>
    </row>
    <row r="846" spans="1:30" s="52" customFormat="1">
      <c r="A846" s="101"/>
      <c r="B846" s="30"/>
      <c r="C846" s="163"/>
      <c r="D846" s="7">
        <f t="shared" ref="D846" si="1464">$C845*D845</f>
        <v>0</v>
      </c>
      <c r="E846" s="7">
        <f t="shared" ref="E846" si="1465">$C845*E845</f>
        <v>34426.865328</v>
      </c>
      <c r="F846" s="7">
        <f t="shared" ref="F846:AB846" si="1466">$C845*F845</f>
        <v>31314.832304</v>
      </c>
      <c r="G846" s="7">
        <f t="shared" si="1466"/>
        <v>142424.13636399998</v>
      </c>
      <c r="H846" s="7">
        <f t="shared" si="1466"/>
        <v>0</v>
      </c>
      <c r="I846" s="7">
        <f t="shared" si="1466"/>
        <v>0</v>
      </c>
      <c r="J846" s="7">
        <f t="shared" si="1466"/>
        <v>1750.5185759999999</v>
      </c>
      <c r="K846" s="7">
        <f t="shared" si="1466"/>
        <v>0</v>
      </c>
      <c r="L846" s="7">
        <f t="shared" si="1466"/>
        <v>19280.017093999999</v>
      </c>
      <c r="M846" s="7">
        <f t="shared" si="1466"/>
        <v>0</v>
      </c>
      <c r="N846" s="7">
        <f t="shared" si="1466"/>
        <v>0</v>
      </c>
      <c r="O846" s="7">
        <f t="shared" si="1466"/>
        <v>0</v>
      </c>
      <c r="P846" s="7">
        <f t="shared" si="1466"/>
        <v>0</v>
      </c>
      <c r="Q846" s="7">
        <f t="shared" si="1466"/>
        <v>0</v>
      </c>
      <c r="R846" s="7">
        <f t="shared" si="1466"/>
        <v>0</v>
      </c>
      <c r="S846" s="7">
        <f t="shared" si="1466"/>
        <v>0</v>
      </c>
      <c r="T846" s="7">
        <f t="shared" si="1466"/>
        <v>0</v>
      </c>
      <c r="U846" s="7">
        <f t="shared" si="1466"/>
        <v>13931.210333999998</v>
      </c>
      <c r="V846" s="7">
        <f t="shared" si="1466"/>
        <v>0</v>
      </c>
      <c r="W846" s="7">
        <f t="shared" si="1466"/>
        <v>0</v>
      </c>
      <c r="X846" s="7">
        <f t="shared" si="1466"/>
        <v>0</v>
      </c>
      <c r="Y846" s="7">
        <f t="shared" si="1466"/>
        <v>0</v>
      </c>
      <c r="Z846" s="7">
        <f t="shared" si="1466"/>
        <v>0</v>
      </c>
      <c r="AA846" s="7">
        <f t="shared" si="1466"/>
        <v>0</v>
      </c>
      <c r="AB846" s="7">
        <f t="shared" si="1466"/>
        <v>0</v>
      </c>
      <c r="AC846" s="67"/>
      <c r="AD846" s="55"/>
    </row>
    <row r="847" spans="1:30" s="52" customFormat="1">
      <c r="A847" s="102" t="s">
        <v>164</v>
      </c>
      <c r="B847" s="212">
        <v>10484385</v>
      </c>
      <c r="C847" s="211">
        <f t="shared" si="1302"/>
        <v>873698.75</v>
      </c>
      <c r="D847" s="5"/>
      <c r="E847" s="5">
        <v>0.87219999999999998</v>
      </c>
      <c r="F847" s="5">
        <v>8.2199999999999995E-2</v>
      </c>
      <c r="G847" s="5">
        <v>3.5200000000000002E-2</v>
      </c>
      <c r="H847" s="5"/>
      <c r="I847" s="5"/>
      <c r="J847" s="5"/>
      <c r="K847" s="5"/>
      <c r="L847" s="5">
        <v>1.04E-2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67"/>
      <c r="AD847" s="55"/>
    </row>
    <row r="848" spans="1:30" s="52" customFormat="1">
      <c r="A848" s="101"/>
      <c r="B848" s="30"/>
      <c r="C848" s="163"/>
      <c r="D848" s="7">
        <f t="shared" ref="D848" si="1467">$C847*D847</f>
        <v>0</v>
      </c>
      <c r="E848" s="7">
        <f t="shared" ref="E848" si="1468">$C847*E847</f>
        <v>762040.04975000001</v>
      </c>
      <c r="F848" s="7">
        <f t="shared" ref="F848:AB848" si="1469">$C847*F847</f>
        <v>71818.037249999994</v>
      </c>
      <c r="G848" s="7">
        <f t="shared" si="1469"/>
        <v>30754.196000000004</v>
      </c>
      <c r="H848" s="7">
        <f t="shared" si="1469"/>
        <v>0</v>
      </c>
      <c r="I848" s="7">
        <f t="shared" si="1469"/>
        <v>0</v>
      </c>
      <c r="J848" s="7">
        <f t="shared" si="1469"/>
        <v>0</v>
      </c>
      <c r="K848" s="7">
        <f t="shared" si="1469"/>
        <v>0</v>
      </c>
      <c r="L848" s="7">
        <f t="shared" si="1469"/>
        <v>9086.4669999999987</v>
      </c>
      <c r="M848" s="7">
        <f t="shared" si="1469"/>
        <v>0</v>
      </c>
      <c r="N848" s="7">
        <f t="shared" si="1469"/>
        <v>0</v>
      </c>
      <c r="O848" s="7">
        <f t="shared" si="1469"/>
        <v>0</v>
      </c>
      <c r="P848" s="7">
        <f t="shared" si="1469"/>
        <v>0</v>
      </c>
      <c r="Q848" s="7">
        <f t="shared" si="1469"/>
        <v>0</v>
      </c>
      <c r="R848" s="7">
        <f t="shared" si="1469"/>
        <v>0</v>
      </c>
      <c r="S848" s="7">
        <f t="shared" si="1469"/>
        <v>0</v>
      </c>
      <c r="T848" s="7">
        <f t="shared" si="1469"/>
        <v>0</v>
      </c>
      <c r="U848" s="7">
        <f t="shared" si="1469"/>
        <v>0</v>
      </c>
      <c r="V848" s="7">
        <f t="shared" si="1469"/>
        <v>0</v>
      </c>
      <c r="W848" s="7">
        <f t="shared" si="1469"/>
        <v>0</v>
      </c>
      <c r="X848" s="7">
        <f t="shared" si="1469"/>
        <v>0</v>
      </c>
      <c r="Y848" s="7">
        <f t="shared" si="1469"/>
        <v>0</v>
      </c>
      <c r="Z848" s="7">
        <f t="shared" si="1469"/>
        <v>0</v>
      </c>
      <c r="AA848" s="7">
        <f t="shared" si="1469"/>
        <v>0</v>
      </c>
      <c r="AB848" s="7">
        <f t="shared" si="1469"/>
        <v>0</v>
      </c>
      <c r="AC848" s="67"/>
      <c r="AD848" s="55"/>
    </row>
    <row r="849" spans="1:30" s="52" customFormat="1">
      <c r="A849" s="95" t="s">
        <v>205</v>
      </c>
      <c r="B849" s="29">
        <v>124781.5</v>
      </c>
      <c r="C849" s="163">
        <f t="shared" si="1302"/>
        <v>10398.459999999999</v>
      </c>
      <c r="D849" s="38">
        <v>1.6500000000000001E-2</v>
      </c>
      <c r="E849" s="38">
        <v>0.1429</v>
      </c>
      <c r="F849" s="38">
        <v>5.8200000000000002E-2</v>
      </c>
      <c r="G849" s="38">
        <v>7.4899999999999994E-2</v>
      </c>
      <c r="H849" s="38">
        <v>4.0099999999999997E-2</v>
      </c>
      <c r="I849" s="38">
        <v>0.1406</v>
      </c>
      <c r="J849" s="38">
        <v>2.0299999999999999E-2</v>
      </c>
      <c r="K849" s="38">
        <v>3.2099999999999997E-2</v>
      </c>
      <c r="L849" s="38">
        <v>1.5900000000000001E-2</v>
      </c>
      <c r="M849" s="38">
        <v>2.5499999999999998E-2</v>
      </c>
      <c r="N849" s="38">
        <v>0.1389</v>
      </c>
      <c r="O849" s="38">
        <v>2.35E-2</v>
      </c>
      <c r="P849" s="38">
        <v>0</v>
      </c>
      <c r="Q849" s="38">
        <v>3.5900000000000001E-2</v>
      </c>
      <c r="R849" s="38">
        <v>1.8100000000000002E-2</v>
      </c>
      <c r="S849" s="38">
        <v>4.1999999999999997E-3</v>
      </c>
      <c r="T849" s="38">
        <v>5.11E-2</v>
      </c>
      <c r="U849" s="38">
        <v>1.7299999999999999E-2</v>
      </c>
      <c r="V849" s="38">
        <v>3.6799999999999999E-2</v>
      </c>
      <c r="W849" s="38">
        <v>4.4299999999999999E-2</v>
      </c>
      <c r="X849" s="38">
        <v>5.9900000000000002E-2</v>
      </c>
      <c r="Y849" s="38">
        <v>2.3999999999999998E-3</v>
      </c>
      <c r="Z849" s="5">
        <v>0</v>
      </c>
      <c r="AA849" s="5">
        <v>5.9999999999999995E-4</v>
      </c>
      <c r="AB849" s="5">
        <v>0</v>
      </c>
      <c r="AC849" s="67"/>
      <c r="AD849" s="55"/>
    </row>
    <row r="850" spans="1:30" s="52" customFormat="1">
      <c r="A850" s="96"/>
      <c r="B850" s="30"/>
      <c r="C850" s="163"/>
      <c r="D850" s="6">
        <f t="shared" ref="D850" si="1470">$C849*D849</f>
        <v>171.57459</v>
      </c>
      <c r="E850" s="6">
        <f t="shared" ref="E850" si="1471">$C849*E849</f>
        <v>1485.9399339999998</v>
      </c>
      <c r="F850" s="6">
        <f t="shared" ref="F850:AB850" si="1472">$C849*F849</f>
        <v>605.19037199999991</v>
      </c>
      <c r="G850" s="6">
        <f t="shared" si="1472"/>
        <v>778.84465399999988</v>
      </c>
      <c r="H850" s="6">
        <f t="shared" si="1472"/>
        <v>416.97824599999996</v>
      </c>
      <c r="I850" s="6">
        <f t="shared" si="1472"/>
        <v>1462.0234759999998</v>
      </c>
      <c r="J850" s="6">
        <f t="shared" si="1472"/>
        <v>211.08873799999998</v>
      </c>
      <c r="K850" s="6">
        <f t="shared" si="1472"/>
        <v>333.79056599999996</v>
      </c>
      <c r="L850" s="6">
        <f t="shared" si="1472"/>
        <v>165.33551399999999</v>
      </c>
      <c r="M850" s="6">
        <f t="shared" si="1472"/>
        <v>265.16072999999994</v>
      </c>
      <c r="N850" s="6">
        <f t="shared" si="1472"/>
        <v>1444.3460939999998</v>
      </c>
      <c r="O850" s="6">
        <f t="shared" si="1472"/>
        <v>244.36380999999997</v>
      </c>
      <c r="P850" s="6">
        <f t="shared" si="1472"/>
        <v>0</v>
      </c>
      <c r="Q850" s="6">
        <f t="shared" si="1472"/>
        <v>373.30471399999999</v>
      </c>
      <c r="R850" s="6">
        <f t="shared" si="1472"/>
        <v>188.21212600000001</v>
      </c>
      <c r="S850" s="6">
        <f t="shared" si="1472"/>
        <v>43.673531999999994</v>
      </c>
      <c r="T850" s="6">
        <f t="shared" si="1472"/>
        <v>531.3613059999999</v>
      </c>
      <c r="U850" s="6">
        <f t="shared" si="1472"/>
        <v>179.89335799999998</v>
      </c>
      <c r="V850" s="6">
        <f t="shared" si="1472"/>
        <v>382.66332799999998</v>
      </c>
      <c r="W850" s="6">
        <f t="shared" si="1472"/>
        <v>460.65177799999998</v>
      </c>
      <c r="X850" s="6">
        <f t="shared" si="1472"/>
        <v>622.86775399999999</v>
      </c>
      <c r="Y850" s="6">
        <f t="shared" si="1472"/>
        <v>24.956303999999996</v>
      </c>
      <c r="Z850" s="6">
        <f t="shared" si="1472"/>
        <v>0</v>
      </c>
      <c r="AA850" s="6">
        <f t="shared" si="1472"/>
        <v>6.239075999999999</v>
      </c>
      <c r="AB850" s="6">
        <f t="shared" si="1472"/>
        <v>0</v>
      </c>
      <c r="AC850" s="67"/>
      <c r="AD850" s="55"/>
    </row>
    <row r="851" spans="1:30" s="52" customFormat="1">
      <c r="A851" s="95" t="s">
        <v>443</v>
      </c>
      <c r="B851" s="18">
        <v>124781.5</v>
      </c>
      <c r="C851" s="163">
        <f t="shared" si="1302"/>
        <v>10398.459999999999</v>
      </c>
      <c r="D851" s="5"/>
      <c r="E851" s="5">
        <v>1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67"/>
      <c r="AD851" s="55"/>
    </row>
    <row r="852" spans="1:30" s="52" customFormat="1">
      <c r="A852" s="96"/>
      <c r="B852" s="12"/>
      <c r="C852" s="163"/>
      <c r="D852" s="6">
        <f t="shared" ref="D852" si="1473">$C851*D851</f>
        <v>0</v>
      </c>
      <c r="E852" s="6">
        <f t="shared" ref="E852" si="1474">$C851*E851</f>
        <v>10398.459999999999</v>
      </c>
      <c r="F852" s="6">
        <f t="shared" ref="F852:O852" si="1475">$C851*F851</f>
        <v>0</v>
      </c>
      <c r="G852" s="6">
        <f t="shared" si="1475"/>
        <v>0</v>
      </c>
      <c r="H852" s="6">
        <f t="shared" si="1475"/>
        <v>0</v>
      </c>
      <c r="I852" s="6">
        <f t="shared" si="1475"/>
        <v>0</v>
      </c>
      <c r="J852" s="6">
        <f t="shared" si="1475"/>
        <v>0</v>
      </c>
      <c r="K852" s="6">
        <f t="shared" si="1475"/>
        <v>0</v>
      </c>
      <c r="L852" s="6">
        <f t="shared" si="1475"/>
        <v>0</v>
      </c>
      <c r="M852" s="6">
        <f t="shared" si="1475"/>
        <v>0</v>
      </c>
      <c r="N852" s="6">
        <f t="shared" si="1475"/>
        <v>0</v>
      </c>
      <c r="O852" s="6">
        <f t="shared" si="1475"/>
        <v>0</v>
      </c>
      <c r="P852" s="6">
        <f t="shared" ref="P852" si="1476">$C851*P851</f>
        <v>0</v>
      </c>
      <c r="Q852" s="6">
        <f t="shared" ref="Q852" si="1477">$C851*Q851</f>
        <v>0</v>
      </c>
      <c r="R852" s="6">
        <f t="shared" ref="R852:AB852" si="1478">$C851*R851</f>
        <v>0</v>
      </c>
      <c r="S852" s="6">
        <f t="shared" si="1478"/>
        <v>0</v>
      </c>
      <c r="T852" s="6">
        <f t="shared" si="1478"/>
        <v>0</v>
      </c>
      <c r="U852" s="6">
        <f t="shared" si="1478"/>
        <v>0</v>
      </c>
      <c r="V852" s="6">
        <f t="shared" si="1478"/>
        <v>0</v>
      </c>
      <c r="W852" s="6">
        <f t="shared" si="1478"/>
        <v>0</v>
      </c>
      <c r="X852" s="6">
        <f t="shared" si="1478"/>
        <v>0</v>
      </c>
      <c r="Y852" s="6">
        <f t="shared" si="1478"/>
        <v>0</v>
      </c>
      <c r="Z852" s="6">
        <f t="shared" si="1478"/>
        <v>0</v>
      </c>
      <c r="AA852" s="6">
        <f t="shared" si="1478"/>
        <v>0</v>
      </c>
      <c r="AB852" s="6">
        <f t="shared" si="1478"/>
        <v>0</v>
      </c>
      <c r="AC852" s="67"/>
      <c r="AD852" s="55"/>
    </row>
    <row r="853" spans="1:30" s="52" customFormat="1">
      <c r="A853" s="102" t="s">
        <v>249</v>
      </c>
      <c r="B853" s="29">
        <v>10102334</v>
      </c>
      <c r="C853" s="163">
        <f t="shared" si="1302"/>
        <v>841861.17</v>
      </c>
      <c r="D853" s="40"/>
      <c r="E853" s="40">
        <v>0.34350000000000003</v>
      </c>
      <c r="F853" s="40">
        <v>3.9399999999999998E-2</v>
      </c>
      <c r="G853" s="40">
        <v>0.37040000000000001</v>
      </c>
      <c r="H853" s="40"/>
      <c r="I853" s="40"/>
      <c r="J853" s="40">
        <v>1.2E-2</v>
      </c>
      <c r="K853" s="40"/>
      <c r="L853" s="40">
        <v>0.1041</v>
      </c>
      <c r="M853" s="40"/>
      <c r="N853" s="40">
        <v>6.1899999999999997E-2</v>
      </c>
      <c r="O853" s="40"/>
      <c r="P853" s="40">
        <v>8.9999999999999998E-4</v>
      </c>
      <c r="Q853" s="40">
        <v>1.3899999999999999E-2</v>
      </c>
      <c r="R853" s="40"/>
      <c r="S853" s="40">
        <v>1.4E-3</v>
      </c>
      <c r="T853" s="40"/>
      <c r="U853" s="40">
        <v>3.09E-2</v>
      </c>
      <c r="V853" s="40"/>
      <c r="W853" s="40"/>
      <c r="X853" s="40">
        <v>0.02</v>
      </c>
      <c r="Y853" s="40">
        <v>8.0000000000000004E-4</v>
      </c>
      <c r="Z853" s="40">
        <v>8.0000000000000004E-4</v>
      </c>
      <c r="AA853" s="40">
        <v>0</v>
      </c>
      <c r="AB853" s="40">
        <v>0</v>
      </c>
      <c r="AC853" s="67"/>
      <c r="AD853" s="55"/>
    </row>
    <row r="854" spans="1:30" s="52" customFormat="1">
      <c r="A854" s="101"/>
      <c r="B854" s="30"/>
      <c r="C854" s="163"/>
      <c r="D854" s="144">
        <f t="shared" ref="D854" si="1479">$C853*D853</f>
        <v>0</v>
      </c>
      <c r="E854" s="144">
        <f t="shared" ref="E854" si="1480">$C853*E853</f>
        <v>289179.31189500005</v>
      </c>
      <c r="F854" s="144">
        <f t="shared" ref="F854:AB854" si="1481">$C853*F853</f>
        <v>33169.330097999999</v>
      </c>
      <c r="G854" s="144">
        <f t="shared" si="1481"/>
        <v>311825.37736800004</v>
      </c>
      <c r="H854" s="144">
        <f t="shared" si="1481"/>
        <v>0</v>
      </c>
      <c r="I854" s="144">
        <f t="shared" si="1481"/>
        <v>0</v>
      </c>
      <c r="J854" s="144">
        <f t="shared" si="1481"/>
        <v>10102.334040000002</v>
      </c>
      <c r="K854" s="144">
        <f t="shared" si="1481"/>
        <v>0</v>
      </c>
      <c r="L854" s="144">
        <f t="shared" si="1481"/>
        <v>87637.747797000004</v>
      </c>
      <c r="M854" s="144">
        <f t="shared" si="1481"/>
        <v>0</v>
      </c>
      <c r="N854" s="144">
        <f t="shared" si="1481"/>
        <v>52111.206423000003</v>
      </c>
      <c r="O854" s="144">
        <f t="shared" si="1481"/>
        <v>0</v>
      </c>
      <c r="P854" s="144">
        <f t="shared" si="1481"/>
        <v>757.67505300000005</v>
      </c>
      <c r="Q854" s="144">
        <f t="shared" si="1481"/>
        <v>11701.870263000001</v>
      </c>
      <c r="R854" s="144">
        <f t="shared" si="1481"/>
        <v>0</v>
      </c>
      <c r="S854" s="144">
        <f t="shared" si="1481"/>
        <v>1178.605638</v>
      </c>
      <c r="T854" s="144">
        <f t="shared" si="1481"/>
        <v>0</v>
      </c>
      <c r="U854" s="144">
        <f t="shared" si="1481"/>
        <v>26013.510153000003</v>
      </c>
      <c r="V854" s="144">
        <f t="shared" si="1481"/>
        <v>0</v>
      </c>
      <c r="W854" s="144">
        <f t="shared" si="1481"/>
        <v>0</v>
      </c>
      <c r="X854" s="144">
        <f t="shared" si="1481"/>
        <v>16837.223400000003</v>
      </c>
      <c r="Y854" s="144">
        <f t="shared" si="1481"/>
        <v>673.48893600000008</v>
      </c>
      <c r="Z854" s="144">
        <f t="shared" si="1481"/>
        <v>673.48893600000008</v>
      </c>
      <c r="AA854" s="144">
        <f t="shared" si="1481"/>
        <v>0</v>
      </c>
      <c r="AB854" s="144">
        <f t="shared" si="1481"/>
        <v>0</v>
      </c>
      <c r="AC854" s="67"/>
      <c r="AD854" s="55"/>
    </row>
    <row r="855" spans="1:30" s="52" customFormat="1">
      <c r="A855" s="102" t="s">
        <v>250</v>
      </c>
      <c r="B855" s="29">
        <v>9017754</v>
      </c>
      <c r="C855" s="163">
        <f t="shared" ref="C855:C917" si="1482">ROUND(B855/12,2)</f>
        <v>751479.5</v>
      </c>
      <c r="D855" s="5"/>
      <c r="E855" s="5">
        <v>0.88300000000000001</v>
      </c>
      <c r="F855" s="5"/>
      <c r="G855" s="5">
        <v>8.8599999999999998E-2</v>
      </c>
      <c r="H855" s="5"/>
      <c r="I855" s="5"/>
      <c r="J855" s="5">
        <v>2.8400000000000002E-2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67"/>
      <c r="AD855" s="55"/>
    </row>
    <row r="856" spans="1:30" s="52" customFormat="1">
      <c r="A856" s="101"/>
      <c r="B856" s="30"/>
      <c r="C856" s="163"/>
      <c r="D856" s="7">
        <f t="shared" ref="D856" si="1483">$C855*D855</f>
        <v>0</v>
      </c>
      <c r="E856" s="7">
        <f t="shared" ref="E856" si="1484">$C855*E855</f>
        <v>663556.39850000001</v>
      </c>
      <c r="F856" s="7">
        <f t="shared" ref="F856:AB856" si="1485">$C855*F855</f>
        <v>0</v>
      </c>
      <c r="G856" s="7">
        <f t="shared" si="1485"/>
        <v>66581.083700000003</v>
      </c>
      <c r="H856" s="7">
        <f t="shared" si="1485"/>
        <v>0</v>
      </c>
      <c r="I856" s="7">
        <f t="shared" si="1485"/>
        <v>0</v>
      </c>
      <c r="J856" s="7">
        <f t="shared" si="1485"/>
        <v>21342.017800000001</v>
      </c>
      <c r="K856" s="7">
        <f t="shared" si="1485"/>
        <v>0</v>
      </c>
      <c r="L856" s="7">
        <f t="shared" si="1485"/>
        <v>0</v>
      </c>
      <c r="M856" s="7">
        <f t="shared" si="1485"/>
        <v>0</v>
      </c>
      <c r="N856" s="7">
        <f t="shared" si="1485"/>
        <v>0</v>
      </c>
      <c r="O856" s="7">
        <f t="shared" si="1485"/>
        <v>0</v>
      </c>
      <c r="P856" s="7">
        <f t="shared" si="1485"/>
        <v>0</v>
      </c>
      <c r="Q856" s="7">
        <f t="shared" si="1485"/>
        <v>0</v>
      </c>
      <c r="R856" s="7">
        <f t="shared" si="1485"/>
        <v>0</v>
      </c>
      <c r="S856" s="7">
        <f t="shared" si="1485"/>
        <v>0</v>
      </c>
      <c r="T856" s="7">
        <f t="shared" si="1485"/>
        <v>0</v>
      </c>
      <c r="U856" s="7">
        <f t="shared" si="1485"/>
        <v>0</v>
      </c>
      <c r="V856" s="7">
        <f t="shared" si="1485"/>
        <v>0</v>
      </c>
      <c r="W856" s="7">
        <f t="shared" si="1485"/>
        <v>0</v>
      </c>
      <c r="X856" s="7">
        <f t="shared" si="1485"/>
        <v>0</v>
      </c>
      <c r="Y856" s="7">
        <f t="shared" si="1485"/>
        <v>0</v>
      </c>
      <c r="Z856" s="7">
        <f t="shared" si="1485"/>
        <v>0</v>
      </c>
      <c r="AA856" s="7">
        <f t="shared" si="1485"/>
        <v>0</v>
      </c>
      <c r="AB856" s="7">
        <f t="shared" si="1485"/>
        <v>0</v>
      </c>
      <c r="AC856" s="67"/>
      <c r="AD856" s="55"/>
    </row>
    <row r="857" spans="1:30" s="52" customFormat="1">
      <c r="A857" s="102" t="s">
        <v>251</v>
      </c>
      <c r="B857" s="29">
        <v>12014047</v>
      </c>
      <c r="C857" s="163">
        <f t="shared" si="1482"/>
        <v>1001170.58</v>
      </c>
      <c r="D857" s="5"/>
      <c r="E857" s="5">
        <v>0.87180000000000002</v>
      </c>
      <c r="F857" s="5"/>
      <c r="G857" s="5">
        <v>0.10059999999999999</v>
      </c>
      <c r="H857" s="5"/>
      <c r="I857" s="5"/>
      <c r="J857" s="5">
        <v>2.76E-2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67"/>
      <c r="AD857" s="55"/>
    </row>
    <row r="858" spans="1:30" s="52" customFormat="1">
      <c r="A858" s="101"/>
      <c r="B858" s="30"/>
      <c r="C858" s="163"/>
      <c r="D858" s="7">
        <f t="shared" ref="D858" si="1486">$C857*D857</f>
        <v>0</v>
      </c>
      <c r="E858" s="7">
        <f t="shared" ref="E858" si="1487">$C857*E857</f>
        <v>872820.51164399995</v>
      </c>
      <c r="F858" s="7">
        <f t="shared" ref="F858:AB858" si="1488">$C857*F857</f>
        <v>0</v>
      </c>
      <c r="G858" s="7">
        <f t="shared" si="1488"/>
        <v>100717.760348</v>
      </c>
      <c r="H858" s="7">
        <f t="shared" si="1488"/>
        <v>0</v>
      </c>
      <c r="I858" s="7">
        <f t="shared" si="1488"/>
        <v>0</v>
      </c>
      <c r="J858" s="7">
        <f t="shared" si="1488"/>
        <v>27632.308008</v>
      </c>
      <c r="K858" s="7">
        <f t="shared" si="1488"/>
        <v>0</v>
      </c>
      <c r="L858" s="7">
        <f t="shared" si="1488"/>
        <v>0</v>
      </c>
      <c r="M858" s="7">
        <f t="shared" si="1488"/>
        <v>0</v>
      </c>
      <c r="N858" s="7">
        <f t="shared" si="1488"/>
        <v>0</v>
      </c>
      <c r="O858" s="7">
        <f t="shared" si="1488"/>
        <v>0</v>
      </c>
      <c r="P858" s="7">
        <f t="shared" si="1488"/>
        <v>0</v>
      </c>
      <c r="Q858" s="7">
        <f t="shared" si="1488"/>
        <v>0</v>
      </c>
      <c r="R858" s="7">
        <f t="shared" si="1488"/>
        <v>0</v>
      </c>
      <c r="S858" s="7">
        <f t="shared" si="1488"/>
        <v>0</v>
      </c>
      <c r="T858" s="7">
        <f t="shared" si="1488"/>
        <v>0</v>
      </c>
      <c r="U858" s="7">
        <f t="shared" si="1488"/>
        <v>0</v>
      </c>
      <c r="V858" s="7">
        <f t="shared" si="1488"/>
        <v>0</v>
      </c>
      <c r="W858" s="7">
        <f t="shared" si="1488"/>
        <v>0</v>
      </c>
      <c r="X858" s="7">
        <f t="shared" si="1488"/>
        <v>0</v>
      </c>
      <c r="Y858" s="7">
        <f t="shared" si="1488"/>
        <v>0</v>
      </c>
      <c r="Z858" s="7">
        <f t="shared" si="1488"/>
        <v>0</v>
      </c>
      <c r="AA858" s="7">
        <f t="shared" si="1488"/>
        <v>0</v>
      </c>
      <c r="AB858" s="7">
        <f t="shared" si="1488"/>
        <v>0</v>
      </c>
      <c r="AC858" s="67"/>
      <c r="AD858" s="55"/>
    </row>
    <row r="859" spans="1:30" s="52" customFormat="1" ht="12.6" customHeight="1">
      <c r="A859" s="102" t="s">
        <v>252</v>
      </c>
      <c r="B859" s="29">
        <v>1055816</v>
      </c>
      <c r="C859" s="163">
        <f t="shared" si="1482"/>
        <v>87984.67</v>
      </c>
      <c r="D859" s="5"/>
      <c r="E859" s="5">
        <v>0.89970000000000006</v>
      </c>
      <c r="F859" s="5"/>
      <c r="G859" s="5"/>
      <c r="H859" s="5"/>
      <c r="I859" s="5"/>
      <c r="J859" s="5">
        <v>0.1003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67"/>
      <c r="AD859" s="55"/>
    </row>
    <row r="860" spans="1:30" s="52" customFormat="1">
      <c r="A860" s="101"/>
      <c r="B860" s="30"/>
      <c r="C860" s="163"/>
      <c r="D860" s="7">
        <f t="shared" ref="D860" si="1489">$C859*D859</f>
        <v>0</v>
      </c>
      <c r="E860" s="7">
        <f t="shared" ref="E860" si="1490">$C859*E859</f>
        <v>79159.807599000007</v>
      </c>
      <c r="F860" s="7">
        <f t="shared" ref="F860:AB860" si="1491">$C859*F859</f>
        <v>0</v>
      </c>
      <c r="G860" s="7">
        <f t="shared" si="1491"/>
        <v>0</v>
      </c>
      <c r="H860" s="7">
        <f t="shared" si="1491"/>
        <v>0</v>
      </c>
      <c r="I860" s="7">
        <f t="shared" si="1491"/>
        <v>0</v>
      </c>
      <c r="J860" s="7">
        <f t="shared" si="1491"/>
        <v>8824.8624010000003</v>
      </c>
      <c r="K860" s="7">
        <f t="shared" si="1491"/>
        <v>0</v>
      </c>
      <c r="L860" s="7">
        <f t="shared" si="1491"/>
        <v>0</v>
      </c>
      <c r="M860" s="7">
        <f t="shared" si="1491"/>
        <v>0</v>
      </c>
      <c r="N860" s="7">
        <f t="shared" si="1491"/>
        <v>0</v>
      </c>
      <c r="O860" s="7">
        <f t="shared" si="1491"/>
        <v>0</v>
      </c>
      <c r="P860" s="7">
        <f t="shared" si="1491"/>
        <v>0</v>
      </c>
      <c r="Q860" s="7">
        <f t="shared" si="1491"/>
        <v>0</v>
      </c>
      <c r="R860" s="7">
        <f t="shared" si="1491"/>
        <v>0</v>
      </c>
      <c r="S860" s="7">
        <f t="shared" si="1491"/>
        <v>0</v>
      </c>
      <c r="T860" s="7">
        <f t="shared" si="1491"/>
        <v>0</v>
      </c>
      <c r="U860" s="7">
        <f t="shared" si="1491"/>
        <v>0</v>
      </c>
      <c r="V860" s="7">
        <f t="shared" si="1491"/>
        <v>0</v>
      </c>
      <c r="W860" s="7">
        <f t="shared" si="1491"/>
        <v>0</v>
      </c>
      <c r="X860" s="7">
        <f t="shared" si="1491"/>
        <v>0</v>
      </c>
      <c r="Y860" s="7">
        <f t="shared" si="1491"/>
        <v>0</v>
      </c>
      <c r="Z860" s="7">
        <f t="shared" si="1491"/>
        <v>0</v>
      </c>
      <c r="AA860" s="7">
        <f t="shared" si="1491"/>
        <v>0</v>
      </c>
      <c r="AB860" s="7">
        <f t="shared" si="1491"/>
        <v>0</v>
      </c>
      <c r="AC860" s="67"/>
      <c r="AD860" s="55"/>
    </row>
    <row r="861" spans="1:30" s="52" customFormat="1">
      <c r="A861" s="102" t="s">
        <v>253</v>
      </c>
      <c r="B861" s="29">
        <v>3058139</v>
      </c>
      <c r="C861" s="163">
        <f t="shared" si="1482"/>
        <v>254844.92</v>
      </c>
      <c r="D861" s="5"/>
      <c r="E861" s="5">
        <v>0.90649999999999997</v>
      </c>
      <c r="F861" s="5"/>
      <c r="G861" s="5"/>
      <c r="H861" s="5"/>
      <c r="I861" s="5"/>
      <c r="J861" s="5">
        <v>9.35E-2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67"/>
      <c r="AD861" s="55"/>
    </row>
    <row r="862" spans="1:30" s="52" customFormat="1">
      <c r="A862" s="101"/>
      <c r="B862" s="30"/>
      <c r="C862" s="163"/>
      <c r="D862" s="7">
        <f t="shared" ref="D862" si="1492">$C861*D861</f>
        <v>0</v>
      </c>
      <c r="E862" s="7">
        <f t="shared" ref="E862" si="1493">$C861*E861</f>
        <v>231016.91998000001</v>
      </c>
      <c r="F862" s="7">
        <f t="shared" ref="F862:AB862" si="1494">$C861*F861</f>
        <v>0</v>
      </c>
      <c r="G862" s="7">
        <f t="shared" si="1494"/>
        <v>0</v>
      </c>
      <c r="H862" s="7">
        <f t="shared" si="1494"/>
        <v>0</v>
      </c>
      <c r="I862" s="7">
        <f t="shared" si="1494"/>
        <v>0</v>
      </c>
      <c r="J862" s="7">
        <f t="shared" si="1494"/>
        <v>23828.000019999999</v>
      </c>
      <c r="K862" s="7">
        <f t="shared" si="1494"/>
        <v>0</v>
      </c>
      <c r="L862" s="7">
        <f t="shared" si="1494"/>
        <v>0</v>
      </c>
      <c r="M862" s="7">
        <f t="shared" si="1494"/>
        <v>0</v>
      </c>
      <c r="N862" s="7">
        <f t="shared" si="1494"/>
        <v>0</v>
      </c>
      <c r="O862" s="7">
        <f t="shared" si="1494"/>
        <v>0</v>
      </c>
      <c r="P862" s="7">
        <f t="shared" si="1494"/>
        <v>0</v>
      </c>
      <c r="Q862" s="7">
        <f t="shared" si="1494"/>
        <v>0</v>
      </c>
      <c r="R862" s="7">
        <f t="shared" si="1494"/>
        <v>0</v>
      </c>
      <c r="S862" s="7">
        <f t="shared" si="1494"/>
        <v>0</v>
      </c>
      <c r="T862" s="7">
        <f t="shared" si="1494"/>
        <v>0</v>
      </c>
      <c r="U862" s="7">
        <f t="shared" si="1494"/>
        <v>0</v>
      </c>
      <c r="V862" s="7">
        <f t="shared" si="1494"/>
        <v>0</v>
      </c>
      <c r="W862" s="7">
        <f t="shared" si="1494"/>
        <v>0</v>
      </c>
      <c r="X862" s="7">
        <f t="shared" si="1494"/>
        <v>0</v>
      </c>
      <c r="Y862" s="7">
        <f t="shared" si="1494"/>
        <v>0</v>
      </c>
      <c r="Z862" s="7">
        <f t="shared" si="1494"/>
        <v>0</v>
      </c>
      <c r="AA862" s="7">
        <f t="shared" si="1494"/>
        <v>0</v>
      </c>
      <c r="AB862" s="7">
        <f t="shared" si="1494"/>
        <v>0</v>
      </c>
      <c r="AC862" s="67"/>
      <c r="AD862" s="55"/>
    </row>
    <row r="863" spans="1:30" s="52" customFormat="1">
      <c r="A863" s="102" t="s">
        <v>254</v>
      </c>
      <c r="B863" s="29">
        <v>1380980</v>
      </c>
      <c r="C863" s="163">
        <f t="shared" si="1482"/>
        <v>115081.67</v>
      </c>
      <c r="D863" s="40"/>
      <c r="E863" s="40">
        <v>0.69410000000000005</v>
      </c>
      <c r="F863" s="40"/>
      <c r="G863" s="40">
        <v>0.2311</v>
      </c>
      <c r="H863" s="40"/>
      <c r="I863" s="40"/>
      <c r="J863" s="40"/>
      <c r="K863" s="40"/>
      <c r="L863" s="40"/>
      <c r="M863" s="40"/>
      <c r="N863" s="40"/>
      <c r="O863" s="40"/>
      <c r="P863" s="40">
        <v>1.9E-3</v>
      </c>
      <c r="Q863" s="40"/>
      <c r="R863" s="40"/>
      <c r="S863" s="40"/>
      <c r="T863" s="40"/>
      <c r="U863" s="40">
        <v>2.4199999999999999E-2</v>
      </c>
      <c r="V863" s="40"/>
      <c r="W863" s="40"/>
      <c r="X863" s="40">
        <v>4.5199999999999997E-2</v>
      </c>
      <c r="Y863" s="40">
        <v>1.8E-3</v>
      </c>
      <c r="Z863" s="40">
        <v>1.6999999999999999E-3</v>
      </c>
      <c r="AA863" s="40">
        <v>0</v>
      </c>
      <c r="AB863" s="40">
        <v>0</v>
      </c>
      <c r="AC863" s="67"/>
      <c r="AD863" s="55"/>
    </row>
    <row r="864" spans="1:30" s="52" customFormat="1">
      <c r="A864" s="101"/>
      <c r="B864" s="30"/>
      <c r="C864" s="163"/>
      <c r="D864" s="144">
        <f t="shared" ref="D864" si="1495">$C863*D863</f>
        <v>0</v>
      </c>
      <c r="E864" s="144">
        <f t="shared" ref="E864" si="1496">$C863*E863</f>
        <v>79878.187147000004</v>
      </c>
      <c r="F864" s="144">
        <f t="shared" ref="F864:AB864" si="1497">$C863*F863</f>
        <v>0</v>
      </c>
      <c r="G864" s="144">
        <f t="shared" si="1497"/>
        <v>26595.373937</v>
      </c>
      <c r="H864" s="144">
        <f t="shared" si="1497"/>
        <v>0</v>
      </c>
      <c r="I864" s="144">
        <f t="shared" si="1497"/>
        <v>0</v>
      </c>
      <c r="J864" s="144">
        <f t="shared" si="1497"/>
        <v>0</v>
      </c>
      <c r="K864" s="144">
        <f t="shared" si="1497"/>
        <v>0</v>
      </c>
      <c r="L864" s="144">
        <f t="shared" si="1497"/>
        <v>0</v>
      </c>
      <c r="M864" s="144">
        <f t="shared" si="1497"/>
        <v>0</v>
      </c>
      <c r="N864" s="144">
        <f t="shared" si="1497"/>
        <v>0</v>
      </c>
      <c r="O864" s="144">
        <f t="shared" si="1497"/>
        <v>0</v>
      </c>
      <c r="P864" s="144">
        <f t="shared" si="1497"/>
        <v>218.65517299999999</v>
      </c>
      <c r="Q864" s="144">
        <f t="shared" si="1497"/>
        <v>0</v>
      </c>
      <c r="R864" s="144">
        <f t="shared" si="1497"/>
        <v>0</v>
      </c>
      <c r="S864" s="144">
        <f t="shared" si="1497"/>
        <v>0</v>
      </c>
      <c r="T864" s="144">
        <f t="shared" si="1497"/>
        <v>0</v>
      </c>
      <c r="U864" s="144">
        <f t="shared" si="1497"/>
        <v>2784.9764139999997</v>
      </c>
      <c r="V864" s="144">
        <f t="shared" si="1497"/>
        <v>0</v>
      </c>
      <c r="W864" s="144">
        <f t="shared" si="1497"/>
        <v>0</v>
      </c>
      <c r="X864" s="144">
        <f t="shared" si="1497"/>
        <v>5201.6914839999999</v>
      </c>
      <c r="Y864" s="144">
        <f t="shared" si="1497"/>
        <v>207.147006</v>
      </c>
      <c r="Z864" s="144">
        <f t="shared" si="1497"/>
        <v>195.63883899999999</v>
      </c>
      <c r="AA864" s="144">
        <f t="shared" si="1497"/>
        <v>0</v>
      </c>
      <c r="AB864" s="144">
        <f t="shared" si="1497"/>
        <v>0</v>
      </c>
      <c r="AC864" s="67"/>
      <c r="AD864" s="55"/>
    </row>
    <row r="865" spans="1:30" s="52" customFormat="1">
      <c r="A865" s="95" t="s">
        <v>255</v>
      </c>
      <c r="B865" s="29">
        <v>1320857.5</v>
      </c>
      <c r="C865" s="163">
        <f t="shared" si="1482"/>
        <v>110071.46</v>
      </c>
      <c r="D865" s="38">
        <v>1.6500000000000001E-2</v>
      </c>
      <c r="E865" s="38">
        <v>0.1429</v>
      </c>
      <c r="F865" s="38">
        <v>5.8200000000000002E-2</v>
      </c>
      <c r="G865" s="38">
        <v>7.4899999999999994E-2</v>
      </c>
      <c r="H865" s="38">
        <v>4.0099999999999997E-2</v>
      </c>
      <c r="I865" s="38">
        <v>0.1406</v>
      </c>
      <c r="J865" s="38">
        <v>2.0299999999999999E-2</v>
      </c>
      <c r="K865" s="38">
        <v>3.2099999999999997E-2</v>
      </c>
      <c r="L865" s="38">
        <v>1.5900000000000001E-2</v>
      </c>
      <c r="M865" s="38">
        <v>2.5499999999999998E-2</v>
      </c>
      <c r="N865" s="38">
        <v>0.1389</v>
      </c>
      <c r="O865" s="38">
        <v>2.35E-2</v>
      </c>
      <c r="P865" s="38">
        <v>0</v>
      </c>
      <c r="Q865" s="38">
        <v>3.5900000000000001E-2</v>
      </c>
      <c r="R865" s="38">
        <v>1.8100000000000002E-2</v>
      </c>
      <c r="S865" s="38">
        <v>4.1999999999999997E-3</v>
      </c>
      <c r="T865" s="38">
        <v>5.11E-2</v>
      </c>
      <c r="U865" s="38">
        <v>1.7299999999999999E-2</v>
      </c>
      <c r="V865" s="38">
        <v>3.6799999999999999E-2</v>
      </c>
      <c r="W865" s="38">
        <v>4.4299999999999999E-2</v>
      </c>
      <c r="X865" s="38">
        <v>5.9900000000000002E-2</v>
      </c>
      <c r="Y865" s="38">
        <v>2.3999999999999998E-3</v>
      </c>
      <c r="Z865" s="5">
        <v>0</v>
      </c>
      <c r="AA865" s="5">
        <v>5.9999999999999995E-4</v>
      </c>
      <c r="AB865" s="5">
        <v>0</v>
      </c>
      <c r="AC865" s="67"/>
      <c r="AD865" s="55"/>
    </row>
    <row r="866" spans="1:30" s="52" customFormat="1">
      <c r="A866" s="96"/>
      <c r="B866" s="30"/>
      <c r="C866" s="163"/>
      <c r="D866" s="6">
        <f t="shared" ref="D866" si="1498">$C865*D865</f>
        <v>1816.1790900000001</v>
      </c>
      <c r="E866" s="6">
        <f t="shared" ref="E866" si="1499">$C865*E865</f>
        <v>15729.211634000001</v>
      </c>
      <c r="F866" s="6">
        <f t="shared" ref="F866:AB866" si="1500">$C865*F865</f>
        <v>6406.1589720000002</v>
      </c>
      <c r="G866" s="6">
        <f t="shared" si="1500"/>
        <v>8244.3523540000006</v>
      </c>
      <c r="H866" s="6">
        <f t="shared" si="1500"/>
        <v>4413.865546</v>
      </c>
      <c r="I866" s="6">
        <f t="shared" si="1500"/>
        <v>15476.047276000001</v>
      </c>
      <c r="J866" s="6">
        <f t="shared" si="1500"/>
        <v>2234.4506379999998</v>
      </c>
      <c r="K866" s="6">
        <f t="shared" si="1500"/>
        <v>3533.293866</v>
      </c>
      <c r="L866" s="6">
        <f t="shared" si="1500"/>
        <v>1750.1362140000001</v>
      </c>
      <c r="M866" s="6">
        <f t="shared" si="1500"/>
        <v>2806.8222299999998</v>
      </c>
      <c r="N866" s="6">
        <f t="shared" si="1500"/>
        <v>15288.925794000001</v>
      </c>
      <c r="O866" s="6">
        <f t="shared" si="1500"/>
        <v>2586.67931</v>
      </c>
      <c r="P866" s="6">
        <f t="shared" si="1500"/>
        <v>0</v>
      </c>
      <c r="Q866" s="6">
        <f t="shared" si="1500"/>
        <v>3951.5654140000006</v>
      </c>
      <c r="R866" s="6">
        <f t="shared" si="1500"/>
        <v>1992.2934260000002</v>
      </c>
      <c r="S866" s="6">
        <f t="shared" si="1500"/>
        <v>462.30013200000002</v>
      </c>
      <c r="T866" s="6">
        <f t="shared" si="1500"/>
        <v>5624.6516060000004</v>
      </c>
      <c r="U866" s="6">
        <f t="shared" si="1500"/>
        <v>1904.2362580000001</v>
      </c>
      <c r="V866" s="6">
        <f t="shared" si="1500"/>
        <v>4050.6297280000003</v>
      </c>
      <c r="W866" s="6">
        <f t="shared" si="1500"/>
        <v>4876.1656780000003</v>
      </c>
      <c r="X866" s="6">
        <f t="shared" si="1500"/>
        <v>6593.2804540000006</v>
      </c>
      <c r="Y866" s="6">
        <f t="shared" si="1500"/>
        <v>264.17150399999997</v>
      </c>
      <c r="Z866" s="6">
        <f t="shared" si="1500"/>
        <v>0</v>
      </c>
      <c r="AA866" s="6">
        <f t="shared" si="1500"/>
        <v>66.042875999999993</v>
      </c>
      <c r="AB866" s="6">
        <f t="shared" si="1500"/>
        <v>0</v>
      </c>
      <c r="AC866" s="67"/>
      <c r="AD866" s="55"/>
    </row>
    <row r="867" spans="1:30" s="52" customFormat="1">
      <c r="A867" s="95" t="s">
        <v>444</v>
      </c>
      <c r="B867" s="18">
        <v>1320857.5</v>
      </c>
      <c r="C867" s="163">
        <f t="shared" si="1482"/>
        <v>110071.46</v>
      </c>
      <c r="D867" s="5"/>
      <c r="E867" s="5">
        <v>1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67"/>
      <c r="AD867" s="55"/>
    </row>
    <row r="868" spans="1:30" s="52" customFormat="1">
      <c r="A868" s="96"/>
      <c r="B868" s="12"/>
      <c r="C868" s="163"/>
      <c r="D868" s="6">
        <f t="shared" ref="D868" si="1501">$C867*D867</f>
        <v>0</v>
      </c>
      <c r="E868" s="6">
        <f t="shared" ref="E868" si="1502">$C867*E867</f>
        <v>110071.46</v>
      </c>
      <c r="F868" s="6">
        <f t="shared" ref="F868:O868" si="1503">$C867*F867</f>
        <v>0</v>
      </c>
      <c r="G868" s="6">
        <f t="shared" si="1503"/>
        <v>0</v>
      </c>
      <c r="H868" s="6">
        <f t="shared" si="1503"/>
        <v>0</v>
      </c>
      <c r="I868" s="6">
        <f t="shared" si="1503"/>
        <v>0</v>
      </c>
      <c r="J868" s="6">
        <f t="shared" si="1503"/>
        <v>0</v>
      </c>
      <c r="K868" s="6">
        <f t="shared" si="1503"/>
        <v>0</v>
      </c>
      <c r="L868" s="6">
        <f t="shared" si="1503"/>
        <v>0</v>
      </c>
      <c r="M868" s="6">
        <f t="shared" si="1503"/>
        <v>0</v>
      </c>
      <c r="N868" s="6">
        <f t="shared" si="1503"/>
        <v>0</v>
      </c>
      <c r="O868" s="6">
        <f t="shared" si="1503"/>
        <v>0</v>
      </c>
      <c r="P868" s="6">
        <f t="shared" ref="P868" si="1504">$C867*P867</f>
        <v>0</v>
      </c>
      <c r="Q868" s="6">
        <f t="shared" ref="Q868" si="1505">$C867*Q867</f>
        <v>0</v>
      </c>
      <c r="R868" s="6">
        <f t="shared" ref="R868:AB868" si="1506">$C867*R867</f>
        <v>0</v>
      </c>
      <c r="S868" s="6">
        <f t="shared" si="1506"/>
        <v>0</v>
      </c>
      <c r="T868" s="6">
        <f t="shared" si="1506"/>
        <v>0</v>
      </c>
      <c r="U868" s="6">
        <f t="shared" si="1506"/>
        <v>0</v>
      </c>
      <c r="V868" s="6">
        <f t="shared" si="1506"/>
        <v>0</v>
      </c>
      <c r="W868" s="6">
        <f t="shared" si="1506"/>
        <v>0</v>
      </c>
      <c r="X868" s="6">
        <f t="shared" si="1506"/>
        <v>0</v>
      </c>
      <c r="Y868" s="6">
        <f t="shared" si="1506"/>
        <v>0</v>
      </c>
      <c r="Z868" s="6">
        <f t="shared" si="1506"/>
        <v>0</v>
      </c>
      <c r="AA868" s="6">
        <f t="shared" si="1506"/>
        <v>0</v>
      </c>
      <c r="AB868" s="6">
        <f t="shared" si="1506"/>
        <v>0</v>
      </c>
      <c r="AC868" s="67"/>
      <c r="AD868" s="55"/>
    </row>
    <row r="869" spans="1:30" s="52" customFormat="1">
      <c r="A869" s="102" t="s">
        <v>256</v>
      </c>
      <c r="B869" s="29">
        <v>8199670</v>
      </c>
      <c r="C869" s="163">
        <f t="shared" si="1482"/>
        <v>683305.83</v>
      </c>
      <c r="D869" s="5"/>
      <c r="E869" s="5">
        <v>0.93740000000000001</v>
      </c>
      <c r="F869" s="5">
        <v>4.3999999999999997E-2</v>
      </c>
      <c r="G869" s="5">
        <v>7.4000000000000003E-3</v>
      </c>
      <c r="H869" s="5"/>
      <c r="I869" s="5"/>
      <c r="J869" s="5"/>
      <c r="K869" s="5"/>
      <c r="L869" s="5">
        <v>1.11E-2</v>
      </c>
      <c r="M869" s="5"/>
      <c r="N869" s="5"/>
      <c r="O869" s="5"/>
      <c r="P869" s="5"/>
      <c r="Q869" s="5"/>
      <c r="R869" s="5"/>
      <c r="S869" s="5"/>
      <c r="T869" s="5"/>
      <c r="U869" s="5">
        <v>1E-4</v>
      </c>
      <c r="V869" s="5"/>
      <c r="W869" s="5"/>
      <c r="X869" s="5"/>
      <c r="Y869" s="5"/>
      <c r="Z869" s="5"/>
      <c r="AA869" s="5"/>
      <c r="AB869" s="5"/>
      <c r="AC869" s="67"/>
      <c r="AD869" s="55"/>
    </row>
    <row r="870" spans="1:30" s="52" customFormat="1">
      <c r="A870" s="101"/>
      <c r="B870" s="30"/>
      <c r="C870" s="163"/>
      <c r="D870" s="7">
        <f t="shared" ref="D870" si="1507">$C869*D869</f>
        <v>0</v>
      </c>
      <c r="E870" s="7">
        <f t="shared" ref="E870" si="1508">$C869*E869</f>
        <v>640530.88504199998</v>
      </c>
      <c r="F870" s="7">
        <f t="shared" ref="F870:AB870" si="1509">$C869*F869</f>
        <v>30065.456519999996</v>
      </c>
      <c r="G870" s="7">
        <f t="shared" si="1509"/>
        <v>5056.4631419999996</v>
      </c>
      <c r="H870" s="7">
        <f t="shared" si="1509"/>
        <v>0</v>
      </c>
      <c r="I870" s="7">
        <f t="shared" si="1509"/>
        <v>0</v>
      </c>
      <c r="J870" s="7">
        <f t="shared" si="1509"/>
        <v>0</v>
      </c>
      <c r="K870" s="7">
        <f t="shared" si="1509"/>
        <v>0</v>
      </c>
      <c r="L870" s="7">
        <f t="shared" si="1509"/>
        <v>7584.6947129999999</v>
      </c>
      <c r="M870" s="7">
        <f t="shared" si="1509"/>
        <v>0</v>
      </c>
      <c r="N870" s="7">
        <f t="shared" si="1509"/>
        <v>0</v>
      </c>
      <c r="O870" s="7">
        <f t="shared" si="1509"/>
        <v>0</v>
      </c>
      <c r="P870" s="7">
        <f t="shared" si="1509"/>
        <v>0</v>
      </c>
      <c r="Q870" s="7">
        <f t="shared" si="1509"/>
        <v>0</v>
      </c>
      <c r="R870" s="7">
        <f t="shared" si="1509"/>
        <v>0</v>
      </c>
      <c r="S870" s="7">
        <f t="shared" si="1509"/>
        <v>0</v>
      </c>
      <c r="T870" s="7">
        <f t="shared" si="1509"/>
        <v>0</v>
      </c>
      <c r="U870" s="7">
        <f t="shared" si="1509"/>
        <v>68.330583000000004</v>
      </c>
      <c r="V870" s="7">
        <f t="shared" si="1509"/>
        <v>0</v>
      </c>
      <c r="W870" s="7">
        <f t="shared" si="1509"/>
        <v>0</v>
      </c>
      <c r="X870" s="7">
        <f t="shared" si="1509"/>
        <v>0</v>
      </c>
      <c r="Y870" s="7">
        <f t="shared" si="1509"/>
        <v>0</v>
      </c>
      <c r="Z870" s="7">
        <f t="shared" si="1509"/>
        <v>0</v>
      </c>
      <c r="AA870" s="7">
        <f t="shared" si="1509"/>
        <v>0</v>
      </c>
      <c r="AB870" s="7">
        <f t="shared" si="1509"/>
        <v>0</v>
      </c>
      <c r="AC870" s="67"/>
      <c r="AD870" s="55"/>
    </row>
    <row r="871" spans="1:30" s="52" customFormat="1">
      <c r="A871" s="102" t="s">
        <v>257</v>
      </c>
      <c r="B871" s="29">
        <v>3951729</v>
      </c>
      <c r="C871" s="163">
        <f t="shared" si="1482"/>
        <v>329310.75</v>
      </c>
      <c r="D871" s="5"/>
      <c r="E871" s="5">
        <v>0.89970000000000006</v>
      </c>
      <c r="F871" s="5"/>
      <c r="G871" s="5"/>
      <c r="H871" s="5"/>
      <c r="I871" s="5"/>
      <c r="J871" s="5">
        <v>0.1003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67"/>
      <c r="AD871" s="55"/>
    </row>
    <row r="872" spans="1:30" s="52" customFormat="1">
      <c r="A872" s="101"/>
      <c r="B872" s="30"/>
      <c r="C872" s="163"/>
      <c r="D872" s="7">
        <f t="shared" ref="D872" si="1510">$C871*D871</f>
        <v>0</v>
      </c>
      <c r="E872" s="7">
        <f t="shared" ref="E872" si="1511">$C871*E871</f>
        <v>296280.88177500002</v>
      </c>
      <c r="F872" s="7">
        <f t="shared" ref="F872:AB872" si="1512">$C871*F871</f>
        <v>0</v>
      </c>
      <c r="G872" s="7">
        <f t="shared" si="1512"/>
        <v>0</v>
      </c>
      <c r="H872" s="7">
        <f t="shared" si="1512"/>
        <v>0</v>
      </c>
      <c r="I872" s="7">
        <f t="shared" si="1512"/>
        <v>0</v>
      </c>
      <c r="J872" s="7">
        <f t="shared" si="1512"/>
        <v>33029.868224999998</v>
      </c>
      <c r="K872" s="7">
        <f t="shared" si="1512"/>
        <v>0</v>
      </c>
      <c r="L872" s="7">
        <f t="shared" si="1512"/>
        <v>0</v>
      </c>
      <c r="M872" s="7">
        <f t="shared" si="1512"/>
        <v>0</v>
      </c>
      <c r="N872" s="7">
        <f t="shared" si="1512"/>
        <v>0</v>
      </c>
      <c r="O872" s="7">
        <f t="shared" si="1512"/>
        <v>0</v>
      </c>
      <c r="P872" s="7">
        <f t="shared" si="1512"/>
        <v>0</v>
      </c>
      <c r="Q872" s="7">
        <f t="shared" si="1512"/>
        <v>0</v>
      </c>
      <c r="R872" s="7">
        <f t="shared" si="1512"/>
        <v>0</v>
      </c>
      <c r="S872" s="7">
        <f t="shared" si="1512"/>
        <v>0</v>
      </c>
      <c r="T872" s="7">
        <f t="shared" si="1512"/>
        <v>0</v>
      </c>
      <c r="U872" s="7">
        <f t="shared" si="1512"/>
        <v>0</v>
      </c>
      <c r="V872" s="7">
        <f t="shared" si="1512"/>
        <v>0</v>
      </c>
      <c r="W872" s="7">
        <f t="shared" si="1512"/>
        <v>0</v>
      </c>
      <c r="X872" s="7">
        <f t="shared" si="1512"/>
        <v>0</v>
      </c>
      <c r="Y872" s="7">
        <f t="shared" si="1512"/>
        <v>0</v>
      </c>
      <c r="Z872" s="7">
        <f t="shared" si="1512"/>
        <v>0</v>
      </c>
      <c r="AA872" s="7">
        <f t="shared" si="1512"/>
        <v>0</v>
      </c>
      <c r="AB872" s="7">
        <f t="shared" si="1512"/>
        <v>0</v>
      </c>
      <c r="AC872" s="67"/>
      <c r="AD872" s="55"/>
    </row>
    <row r="873" spans="1:30" s="52" customFormat="1">
      <c r="A873" s="102" t="s">
        <v>258</v>
      </c>
      <c r="B873" s="29">
        <v>6552436</v>
      </c>
      <c r="C873" s="163">
        <f t="shared" si="1482"/>
        <v>546036.32999999996</v>
      </c>
      <c r="D873" s="5"/>
      <c r="E873" s="5"/>
      <c r="F873" s="5"/>
      <c r="G873" s="5">
        <v>0.61080000000000001</v>
      </c>
      <c r="H873" s="5"/>
      <c r="I873" s="5"/>
      <c r="J873" s="5"/>
      <c r="K873" s="5"/>
      <c r="L873" s="5">
        <v>0.21870000000000001</v>
      </c>
      <c r="M873" s="5"/>
      <c r="N873" s="5">
        <v>0.13969999999999999</v>
      </c>
      <c r="O873" s="5"/>
      <c r="P873" s="5"/>
      <c r="Q873" s="5"/>
      <c r="R873" s="5"/>
      <c r="S873" s="5"/>
      <c r="T873" s="5"/>
      <c r="U873" s="5">
        <v>3.0800000000000001E-2</v>
      </c>
      <c r="V873" s="5"/>
      <c r="W873" s="5"/>
      <c r="X873" s="5"/>
      <c r="Y873" s="5"/>
      <c r="Z873" s="5"/>
      <c r="AA873" s="5"/>
      <c r="AB873" s="5"/>
      <c r="AC873" s="67"/>
      <c r="AD873" s="55"/>
    </row>
    <row r="874" spans="1:30" s="52" customFormat="1">
      <c r="A874" s="101"/>
      <c r="B874" s="30"/>
      <c r="C874" s="163"/>
      <c r="D874" s="7">
        <f t="shared" ref="D874" si="1513">$C873*D873</f>
        <v>0</v>
      </c>
      <c r="E874" s="7">
        <f t="shared" ref="E874" si="1514">$C873*E873</f>
        <v>0</v>
      </c>
      <c r="F874" s="7">
        <f t="shared" ref="F874:AB874" si="1515">$C873*F873</f>
        <v>0</v>
      </c>
      <c r="G874" s="7">
        <f t="shared" si="1515"/>
        <v>333518.99036399997</v>
      </c>
      <c r="H874" s="7">
        <f t="shared" si="1515"/>
        <v>0</v>
      </c>
      <c r="I874" s="7">
        <f t="shared" si="1515"/>
        <v>0</v>
      </c>
      <c r="J874" s="7">
        <f t="shared" si="1515"/>
        <v>0</v>
      </c>
      <c r="K874" s="7">
        <f t="shared" si="1515"/>
        <v>0</v>
      </c>
      <c r="L874" s="7">
        <f t="shared" si="1515"/>
        <v>119418.14537099999</v>
      </c>
      <c r="M874" s="7">
        <f t="shared" si="1515"/>
        <v>0</v>
      </c>
      <c r="N874" s="7">
        <f t="shared" si="1515"/>
        <v>76281.275300999987</v>
      </c>
      <c r="O874" s="7">
        <f t="shared" si="1515"/>
        <v>0</v>
      </c>
      <c r="P874" s="7">
        <f t="shared" si="1515"/>
        <v>0</v>
      </c>
      <c r="Q874" s="7">
        <f t="shared" si="1515"/>
        <v>0</v>
      </c>
      <c r="R874" s="7">
        <f t="shared" si="1515"/>
        <v>0</v>
      </c>
      <c r="S874" s="7">
        <f t="shared" si="1515"/>
        <v>0</v>
      </c>
      <c r="T874" s="7">
        <f t="shared" si="1515"/>
        <v>0</v>
      </c>
      <c r="U874" s="7">
        <f t="shared" si="1515"/>
        <v>16817.918964</v>
      </c>
      <c r="V874" s="7">
        <f t="shared" si="1515"/>
        <v>0</v>
      </c>
      <c r="W874" s="7">
        <f t="shared" si="1515"/>
        <v>0</v>
      </c>
      <c r="X874" s="7">
        <f t="shared" si="1515"/>
        <v>0</v>
      </c>
      <c r="Y874" s="7">
        <f t="shared" si="1515"/>
        <v>0</v>
      </c>
      <c r="Z874" s="7">
        <f t="shared" si="1515"/>
        <v>0</v>
      </c>
      <c r="AA874" s="7">
        <f t="shared" si="1515"/>
        <v>0</v>
      </c>
      <c r="AB874" s="7">
        <f t="shared" si="1515"/>
        <v>0</v>
      </c>
      <c r="AC874" s="67"/>
      <c r="AD874" s="55"/>
    </row>
    <row r="875" spans="1:30" s="52" customFormat="1">
      <c r="A875" s="102" t="s">
        <v>259</v>
      </c>
      <c r="B875" s="29">
        <v>507979</v>
      </c>
      <c r="C875" s="163">
        <f t="shared" si="1482"/>
        <v>42331.58</v>
      </c>
      <c r="D875" s="5"/>
      <c r="E875" s="5">
        <v>0.97989999999999999</v>
      </c>
      <c r="F875" s="5"/>
      <c r="G875" s="5"/>
      <c r="H875" s="5"/>
      <c r="I875" s="5"/>
      <c r="J875" s="5"/>
      <c r="K875" s="5">
        <v>2.01E-2</v>
      </c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67"/>
      <c r="AD875" s="55"/>
    </row>
    <row r="876" spans="1:30" s="52" customFormat="1">
      <c r="A876" s="101"/>
      <c r="B876" s="30"/>
      <c r="C876" s="163"/>
      <c r="D876" s="7">
        <f t="shared" ref="D876" si="1516">$C875*D875</f>
        <v>0</v>
      </c>
      <c r="E876" s="7">
        <f t="shared" ref="E876" si="1517">$C875*E875</f>
        <v>41480.715241999998</v>
      </c>
      <c r="F876" s="7">
        <f t="shared" ref="F876:AB876" si="1518">$C875*F875</f>
        <v>0</v>
      </c>
      <c r="G876" s="7">
        <f t="shared" si="1518"/>
        <v>0</v>
      </c>
      <c r="H876" s="7">
        <f t="shared" si="1518"/>
        <v>0</v>
      </c>
      <c r="I876" s="7">
        <f t="shared" si="1518"/>
        <v>0</v>
      </c>
      <c r="J876" s="7">
        <f t="shared" si="1518"/>
        <v>0</v>
      </c>
      <c r="K876" s="7">
        <f t="shared" si="1518"/>
        <v>850.86475800000005</v>
      </c>
      <c r="L876" s="7">
        <f t="shared" si="1518"/>
        <v>0</v>
      </c>
      <c r="M876" s="7">
        <f t="shared" si="1518"/>
        <v>0</v>
      </c>
      <c r="N876" s="7">
        <f t="shared" si="1518"/>
        <v>0</v>
      </c>
      <c r="O876" s="7">
        <f t="shared" si="1518"/>
        <v>0</v>
      </c>
      <c r="P876" s="7">
        <f t="shared" si="1518"/>
        <v>0</v>
      </c>
      <c r="Q876" s="7">
        <f t="shared" si="1518"/>
        <v>0</v>
      </c>
      <c r="R876" s="7">
        <f t="shared" si="1518"/>
        <v>0</v>
      </c>
      <c r="S876" s="7">
        <f t="shared" si="1518"/>
        <v>0</v>
      </c>
      <c r="T876" s="7">
        <f t="shared" si="1518"/>
        <v>0</v>
      </c>
      <c r="U876" s="7">
        <f t="shared" si="1518"/>
        <v>0</v>
      </c>
      <c r="V876" s="7">
        <f t="shared" si="1518"/>
        <v>0</v>
      </c>
      <c r="W876" s="7">
        <f t="shared" si="1518"/>
        <v>0</v>
      </c>
      <c r="X876" s="7">
        <f t="shared" si="1518"/>
        <v>0</v>
      </c>
      <c r="Y876" s="7">
        <f t="shared" si="1518"/>
        <v>0</v>
      </c>
      <c r="Z876" s="7">
        <f t="shared" si="1518"/>
        <v>0</v>
      </c>
      <c r="AA876" s="7">
        <f t="shared" si="1518"/>
        <v>0</v>
      </c>
      <c r="AB876" s="7">
        <f t="shared" si="1518"/>
        <v>0</v>
      </c>
      <c r="AC876" s="67"/>
      <c r="AD876" s="55"/>
    </row>
    <row r="877" spans="1:30" s="52" customFormat="1">
      <c r="A877" s="95" t="s">
        <v>288</v>
      </c>
      <c r="B877" s="29">
        <v>196328</v>
      </c>
      <c r="C877" s="163">
        <f t="shared" si="1482"/>
        <v>16360.67</v>
      </c>
      <c r="D877" s="38">
        <v>1.6500000000000001E-2</v>
      </c>
      <c r="E877" s="38">
        <v>0.1429</v>
      </c>
      <c r="F877" s="38">
        <v>5.8200000000000002E-2</v>
      </c>
      <c r="G877" s="38">
        <v>7.4899999999999994E-2</v>
      </c>
      <c r="H877" s="38">
        <v>4.0099999999999997E-2</v>
      </c>
      <c r="I877" s="38">
        <v>0.1406</v>
      </c>
      <c r="J877" s="38">
        <v>2.0299999999999999E-2</v>
      </c>
      <c r="K877" s="38">
        <v>3.2099999999999997E-2</v>
      </c>
      <c r="L877" s="38">
        <v>1.5900000000000001E-2</v>
      </c>
      <c r="M877" s="38">
        <v>2.5499999999999998E-2</v>
      </c>
      <c r="N877" s="38">
        <v>0.1389</v>
      </c>
      <c r="O877" s="38">
        <v>2.35E-2</v>
      </c>
      <c r="P877" s="38">
        <v>0</v>
      </c>
      <c r="Q877" s="38">
        <v>3.5900000000000001E-2</v>
      </c>
      <c r="R877" s="38">
        <v>1.8100000000000002E-2</v>
      </c>
      <c r="S877" s="38">
        <v>4.1999999999999997E-3</v>
      </c>
      <c r="T877" s="38">
        <v>5.11E-2</v>
      </c>
      <c r="U877" s="38">
        <v>1.7299999999999999E-2</v>
      </c>
      <c r="V877" s="38">
        <v>3.6799999999999999E-2</v>
      </c>
      <c r="W877" s="38">
        <v>4.4299999999999999E-2</v>
      </c>
      <c r="X877" s="38">
        <v>5.9900000000000002E-2</v>
      </c>
      <c r="Y877" s="38">
        <v>2.3999999999999998E-3</v>
      </c>
      <c r="Z877" s="5">
        <v>0</v>
      </c>
      <c r="AA877" s="5">
        <v>5.9999999999999995E-4</v>
      </c>
      <c r="AB877" s="5">
        <v>0</v>
      </c>
      <c r="AC877" s="67"/>
      <c r="AD877" s="55"/>
    </row>
    <row r="878" spans="1:30" s="52" customFormat="1">
      <c r="A878" s="96"/>
      <c r="B878" s="30"/>
      <c r="C878" s="163"/>
      <c r="D878" s="6">
        <f t="shared" ref="D878" si="1519">$C877*D877</f>
        <v>269.951055</v>
      </c>
      <c r="E878" s="6">
        <f t="shared" ref="E878" si="1520">$C877*E877</f>
        <v>2337.9397429999999</v>
      </c>
      <c r="F878" s="6">
        <f t="shared" ref="F878:AB878" si="1521">$C877*F877</f>
        <v>952.19099400000005</v>
      </c>
      <c r="G878" s="6">
        <f t="shared" si="1521"/>
        <v>1225.4141829999999</v>
      </c>
      <c r="H878" s="6">
        <f t="shared" si="1521"/>
        <v>656.06286699999998</v>
      </c>
      <c r="I878" s="6">
        <f t="shared" si="1521"/>
        <v>2300.3102020000001</v>
      </c>
      <c r="J878" s="6">
        <f t="shared" si="1521"/>
        <v>332.121601</v>
      </c>
      <c r="K878" s="6">
        <f t="shared" si="1521"/>
        <v>525.17750699999999</v>
      </c>
      <c r="L878" s="6">
        <f t="shared" si="1521"/>
        <v>260.13465300000001</v>
      </c>
      <c r="M878" s="6">
        <f t="shared" si="1521"/>
        <v>417.19708499999996</v>
      </c>
      <c r="N878" s="6">
        <f t="shared" si="1521"/>
        <v>2272.4970629999998</v>
      </c>
      <c r="O878" s="6">
        <f t="shared" si="1521"/>
        <v>384.47574500000002</v>
      </c>
      <c r="P878" s="6">
        <f t="shared" si="1521"/>
        <v>0</v>
      </c>
      <c r="Q878" s="6">
        <f t="shared" si="1521"/>
        <v>587.34805300000005</v>
      </c>
      <c r="R878" s="6">
        <f t="shared" si="1521"/>
        <v>296.12812700000001</v>
      </c>
      <c r="S878" s="6">
        <f t="shared" si="1521"/>
        <v>68.71481399999999</v>
      </c>
      <c r="T878" s="6">
        <f t="shared" si="1521"/>
        <v>836.03023699999994</v>
      </c>
      <c r="U878" s="6">
        <f t="shared" si="1521"/>
        <v>283.03959099999997</v>
      </c>
      <c r="V878" s="6">
        <f t="shared" si="1521"/>
        <v>602.07265599999994</v>
      </c>
      <c r="W878" s="6">
        <f t="shared" si="1521"/>
        <v>724.77768100000003</v>
      </c>
      <c r="X878" s="6">
        <f t="shared" si="1521"/>
        <v>980.00413300000002</v>
      </c>
      <c r="Y878" s="6">
        <f t="shared" si="1521"/>
        <v>39.265608</v>
      </c>
      <c r="Z878" s="6">
        <f t="shared" si="1521"/>
        <v>0</v>
      </c>
      <c r="AA878" s="6">
        <f t="shared" si="1521"/>
        <v>9.8164020000000001</v>
      </c>
      <c r="AB878" s="6">
        <f t="shared" si="1521"/>
        <v>0</v>
      </c>
      <c r="AC878" s="67"/>
      <c r="AD878" s="55"/>
    </row>
    <row r="879" spans="1:30" s="52" customFormat="1">
      <c r="A879" s="95" t="s">
        <v>460</v>
      </c>
      <c r="B879" s="18">
        <v>196328</v>
      </c>
      <c r="C879" s="163">
        <f t="shared" si="1482"/>
        <v>16360.67</v>
      </c>
      <c r="D879" s="5"/>
      <c r="E879" s="5">
        <v>0.37659999999999999</v>
      </c>
      <c r="F879" s="5"/>
      <c r="G879" s="5"/>
      <c r="H879" s="5">
        <v>0.2621</v>
      </c>
      <c r="I879" s="5"/>
      <c r="J879" s="5">
        <v>1E-4</v>
      </c>
      <c r="K879" s="5">
        <v>2.0000000000000001E-4</v>
      </c>
      <c r="L879" s="5"/>
      <c r="M879" s="5"/>
      <c r="N879" s="5"/>
      <c r="O879" s="5">
        <v>1E-4</v>
      </c>
      <c r="P879" s="5"/>
      <c r="Q879" s="5"/>
      <c r="R879" s="5"/>
      <c r="S879" s="5"/>
      <c r="T879" s="5"/>
      <c r="U879" s="5"/>
      <c r="V879" s="5">
        <v>0.3609</v>
      </c>
      <c r="W879" s="5"/>
      <c r="X879" s="5"/>
      <c r="Y879" s="5"/>
      <c r="Z879" s="5"/>
      <c r="AA879" s="5"/>
      <c r="AB879" s="5"/>
      <c r="AC879" s="67"/>
      <c r="AD879" s="55"/>
    </row>
    <row r="880" spans="1:30" s="52" customFormat="1">
      <c r="A880" s="96"/>
      <c r="B880" s="12"/>
      <c r="C880" s="163"/>
      <c r="D880" s="6">
        <f t="shared" ref="D880" si="1522">$C879*D879</f>
        <v>0</v>
      </c>
      <c r="E880" s="6">
        <f t="shared" ref="E880" si="1523">$C879*E879</f>
        <v>6161.4283219999998</v>
      </c>
      <c r="F880" s="6">
        <f t="shared" ref="F880:O880" si="1524">$C879*F879</f>
        <v>0</v>
      </c>
      <c r="G880" s="6">
        <f t="shared" si="1524"/>
        <v>0</v>
      </c>
      <c r="H880" s="6">
        <f t="shared" si="1524"/>
        <v>4288.1316070000003</v>
      </c>
      <c r="I880" s="6">
        <f t="shared" si="1524"/>
        <v>0</v>
      </c>
      <c r="J880" s="6">
        <f t="shared" si="1524"/>
        <v>1.6360670000000002</v>
      </c>
      <c r="K880" s="6">
        <f t="shared" si="1524"/>
        <v>3.2721340000000003</v>
      </c>
      <c r="L880" s="6">
        <f t="shared" si="1524"/>
        <v>0</v>
      </c>
      <c r="M880" s="6">
        <f t="shared" si="1524"/>
        <v>0</v>
      </c>
      <c r="N880" s="6">
        <f t="shared" si="1524"/>
        <v>0</v>
      </c>
      <c r="O880" s="6">
        <f t="shared" si="1524"/>
        <v>1.6360670000000002</v>
      </c>
      <c r="P880" s="6">
        <f t="shared" ref="P880" si="1525">$C879*P879</f>
        <v>0</v>
      </c>
      <c r="Q880" s="6">
        <f t="shared" ref="Q880" si="1526">$C879*Q879</f>
        <v>0</v>
      </c>
      <c r="R880" s="6">
        <f t="shared" ref="R880:AB880" si="1527">$C879*R879</f>
        <v>0</v>
      </c>
      <c r="S880" s="6">
        <f t="shared" si="1527"/>
        <v>0</v>
      </c>
      <c r="T880" s="6">
        <f t="shared" si="1527"/>
        <v>0</v>
      </c>
      <c r="U880" s="6">
        <f t="shared" si="1527"/>
        <v>0</v>
      </c>
      <c r="V880" s="6">
        <f t="shared" si="1527"/>
        <v>5904.5658030000004</v>
      </c>
      <c r="W880" s="6">
        <f t="shared" si="1527"/>
        <v>0</v>
      </c>
      <c r="X880" s="6">
        <f t="shared" si="1527"/>
        <v>0</v>
      </c>
      <c r="Y880" s="6">
        <f t="shared" si="1527"/>
        <v>0</v>
      </c>
      <c r="Z880" s="6">
        <f t="shared" si="1527"/>
        <v>0</v>
      </c>
      <c r="AA880" s="6">
        <f t="shared" si="1527"/>
        <v>0</v>
      </c>
      <c r="AB880" s="6">
        <f t="shared" si="1527"/>
        <v>0</v>
      </c>
      <c r="AC880" s="67"/>
      <c r="AD880" s="55"/>
    </row>
    <row r="881" spans="1:30" s="52" customFormat="1">
      <c r="A881" s="102" t="s">
        <v>289</v>
      </c>
      <c r="B881" s="29">
        <v>1721694</v>
      </c>
      <c r="C881" s="163">
        <f t="shared" si="1482"/>
        <v>143474.5</v>
      </c>
      <c r="D881" s="38">
        <v>1.6500000000000001E-2</v>
      </c>
      <c r="E881" s="38">
        <v>0.1429</v>
      </c>
      <c r="F881" s="38">
        <v>5.8200000000000002E-2</v>
      </c>
      <c r="G881" s="38">
        <v>7.4899999999999994E-2</v>
      </c>
      <c r="H881" s="38">
        <v>4.0099999999999997E-2</v>
      </c>
      <c r="I881" s="38">
        <v>0.1406</v>
      </c>
      <c r="J881" s="38">
        <v>2.0299999999999999E-2</v>
      </c>
      <c r="K881" s="38">
        <v>3.2099999999999997E-2</v>
      </c>
      <c r="L881" s="38">
        <v>1.5900000000000001E-2</v>
      </c>
      <c r="M881" s="38">
        <v>2.5499999999999998E-2</v>
      </c>
      <c r="N881" s="38">
        <v>0.1389</v>
      </c>
      <c r="O881" s="38">
        <v>2.35E-2</v>
      </c>
      <c r="P881" s="38">
        <v>0</v>
      </c>
      <c r="Q881" s="38">
        <v>3.5900000000000001E-2</v>
      </c>
      <c r="R881" s="38">
        <v>1.8100000000000002E-2</v>
      </c>
      <c r="S881" s="38">
        <v>4.1999999999999997E-3</v>
      </c>
      <c r="T881" s="38">
        <v>5.11E-2</v>
      </c>
      <c r="U881" s="38">
        <v>1.7299999999999999E-2</v>
      </c>
      <c r="V881" s="38">
        <v>3.6799999999999999E-2</v>
      </c>
      <c r="W881" s="38">
        <v>4.4299999999999999E-2</v>
      </c>
      <c r="X881" s="38">
        <v>5.9900000000000002E-2</v>
      </c>
      <c r="Y881" s="38">
        <v>2.3999999999999998E-3</v>
      </c>
      <c r="Z881" s="5">
        <v>0</v>
      </c>
      <c r="AA881" s="5">
        <v>5.9999999999999995E-4</v>
      </c>
      <c r="AB881" s="5">
        <v>0</v>
      </c>
      <c r="AC881" s="67"/>
      <c r="AD881" s="55"/>
    </row>
    <row r="882" spans="1:30" s="52" customFormat="1">
      <c r="A882" s="101"/>
      <c r="B882" s="30"/>
      <c r="C882" s="163"/>
      <c r="D882" s="7">
        <f t="shared" ref="D882" si="1528">$C881*D881</f>
        <v>2367.3292500000002</v>
      </c>
      <c r="E882" s="7">
        <f t="shared" ref="E882" si="1529">$C881*E881</f>
        <v>20502.50605</v>
      </c>
      <c r="F882" s="7">
        <f t="shared" ref="F882:AB882" si="1530">$C881*F881</f>
        <v>8350.2159000000011</v>
      </c>
      <c r="G882" s="7">
        <f t="shared" si="1530"/>
        <v>10746.240049999999</v>
      </c>
      <c r="H882" s="7">
        <f t="shared" si="1530"/>
        <v>5753.3274499999998</v>
      </c>
      <c r="I882" s="7">
        <f t="shared" si="1530"/>
        <v>20172.5147</v>
      </c>
      <c r="J882" s="7">
        <f t="shared" si="1530"/>
        <v>2912.53235</v>
      </c>
      <c r="K882" s="7">
        <f t="shared" si="1530"/>
        <v>4605.5314499999995</v>
      </c>
      <c r="L882" s="7">
        <f t="shared" si="1530"/>
        <v>2281.2445500000003</v>
      </c>
      <c r="M882" s="7">
        <f t="shared" si="1530"/>
        <v>3658.5997499999999</v>
      </c>
      <c r="N882" s="7">
        <f t="shared" si="1530"/>
        <v>19928.608049999999</v>
      </c>
      <c r="O882" s="7">
        <f t="shared" si="1530"/>
        <v>3371.6507499999998</v>
      </c>
      <c r="P882" s="7">
        <f t="shared" si="1530"/>
        <v>0</v>
      </c>
      <c r="Q882" s="7">
        <f t="shared" si="1530"/>
        <v>5150.7345500000001</v>
      </c>
      <c r="R882" s="7">
        <f t="shared" si="1530"/>
        <v>2596.8884500000004</v>
      </c>
      <c r="S882" s="7">
        <f t="shared" si="1530"/>
        <v>602.59289999999999</v>
      </c>
      <c r="T882" s="7">
        <f t="shared" si="1530"/>
        <v>7331.5469499999999</v>
      </c>
      <c r="U882" s="7">
        <f t="shared" si="1530"/>
        <v>2482.1088500000001</v>
      </c>
      <c r="V882" s="7">
        <f t="shared" si="1530"/>
        <v>5279.8616000000002</v>
      </c>
      <c r="W882" s="7">
        <f t="shared" si="1530"/>
        <v>6355.9203499999994</v>
      </c>
      <c r="X882" s="7">
        <f t="shared" si="1530"/>
        <v>8594.12255</v>
      </c>
      <c r="Y882" s="7">
        <f t="shared" si="1530"/>
        <v>344.33879999999999</v>
      </c>
      <c r="Z882" s="7">
        <f t="shared" si="1530"/>
        <v>0</v>
      </c>
      <c r="AA882" s="7">
        <f t="shared" si="1530"/>
        <v>86.084699999999998</v>
      </c>
      <c r="AB882" s="7">
        <f t="shared" si="1530"/>
        <v>0</v>
      </c>
      <c r="AC882" s="67"/>
      <c r="AD882" s="55"/>
    </row>
    <row r="883" spans="1:30" s="52" customFormat="1">
      <c r="A883" s="102" t="s">
        <v>296</v>
      </c>
      <c r="B883" s="29">
        <v>1721694</v>
      </c>
      <c r="C883" s="163">
        <f t="shared" si="1482"/>
        <v>143474.5</v>
      </c>
      <c r="D883" s="5"/>
      <c r="E883" s="5">
        <v>0.37659999999999999</v>
      </c>
      <c r="F883" s="5"/>
      <c r="G883" s="5"/>
      <c r="H883" s="5">
        <v>0.2621</v>
      </c>
      <c r="I883" s="5"/>
      <c r="J883" s="5">
        <v>1E-4</v>
      </c>
      <c r="K883" s="5">
        <v>2.0000000000000001E-4</v>
      </c>
      <c r="L883" s="5"/>
      <c r="M883" s="5"/>
      <c r="N883" s="5"/>
      <c r="O883" s="5">
        <v>1E-4</v>
      </c>
      <c r="P883" s="5"/>
      <c r="Q883" s="5"/>
      <c r="R883" s="5"/>
      <c r="S883" s="5"/>
      <c r="T883" s="5"/>
      <c r="U883" s="5"/>
      <c r="V883" s="5">
        <v>0.3609</v>
      </c>
      <c r="W883" s="5"/>
      <c r="X883" s="5"/>
      <c r="Y883" s="5"/>
      <c r="Z883" s="5"/>
      <c r="AA883" s="5"/>
      <c r="AB883" s="5"/>
      <c r="AC883" s="67"/>
      <c r="AD883" s="55"/>
    </row>
    <row r="884" spans="1:30" s="52" customFormat="1">
      <c r="A884" s="101"/>
      <c r="B884" s="30"/>
      <c r="C884" s="163"/>
      <c r="D884" s="7">
        <f t="shared" ref="D884" si="1531">$C883*D883</f>
        <v>0</v>
      </c>
      <c r="E884" s="7">
        <f t="shared" ref="E884" si="1532">$C883*E883</f>
        <v>54032.496699999996</v>
      </c>
      <c r="F884" s="7">
        <f t="shared" ref="F884:AB884" si="1533">$C883*F883</f>
        <v>0</v>
      </c>
      <c r="G884" s="7">
        <f t="shared" si="1533"/>
        <v>0</v>
      </c>
      <c r="H884" s="7">
        <f t="shared" si="1533"/>
        <v>37604.666449999997</v>
      </c>
      <c r="I884" s="7">
        <f t="shared" si="1533"/>
        <v>0</v>
      </c>
      <c r="J884" s="7">
        <f t="shared" si="1533"/>
        <v>14.34745</v>
      </c>
      <c r="K884" s="7">
        <f t="shared" si="1533"/>
        <v>28.694900000000001</v>
      </c>
      <c r="L884" s="7">
        <f t="shared" si="1533"/>
        <v>0</v>
      </c>
      <c r="M884" s="7">
        <f t="shared" si="1533"/>
        <v>0</v>
      </c>
      <c r="N884" s="7">
        <f t="shared" si="1533"/>
        <v>0</v>
      </c>
      <c r="O884" s="7">
        <f t="shared" si="1533"/>
        <v>14.34745</v>
      </c>
      <c r="P884" s="7">
        <f t="shared" si="1533"/>
        <v>0</v>
      </c>
      <c r="Q884" s="7">
        <f t="shared" si="1533"/>
        <v>0</v>
      </c>
      <c r="R884" s="7">
        <f t="shared" si="1533"/>
        <v>0</v>
      </c>
      <c r="S884" s="7">
        <f t="shared" si="1533"/>
        <v>0</v>
      </c>
      <c r="T884" s="7">
        <f t="shared" si="1533"/>
        <v>0</v>
      </c>
      <c r="U884" s="7">
        <f t="shared" si="1533"/>
        <v>0</v>
      </c>
      <c r="V884" s="7">
        <f t="shared" si="1533"/>
        <v>51779.947050000002</v>
      </c>
      <c r="W884" s="7">
        <f t="shared" si="1533"/>
        <v>0</v>
      </c>
      <c r="X884" s="7">
        <f t="shared" si="1533"/>
        <v>0</v>
      </c>
      <c r="Y884" s="7">
        <f t="shared" si="1533"/>
        <v>0</v>
      </c>
      <c r="Z884" s="7">
        <f t="shared" si="1533"/>
        <v>0</v>
      </c>
      <c r="AA884" s="7">
        <f t="shared" si="1533"/>
        <v>0</v>
      </c>
      <c r="AB884" s="7">
        <f t="shared" si="1533"/>
        <v>0</v>
      </c>
      <c r="AC884" s="67"/>
      <c r="AD884" s="55"/>
    </row>
    <row r="885" spans="1:30" s="52" customFormat="1">
      <c r="A885" s="95" t="s">
        <v>290</v>
      </c>
      <c r="B885" s="29">
        <v>307885</v>
      </c>
      <c r="C885" s="163">
        <f t="shared" si="1482"/>
        <v>25657.08</v>
      </c>
      <c r="D885" s="38">
        <v>1.6500000000000001E-2</v>
      </c>
      <c r="E885" s="38">
        <v>0.1429</v>
      </c>
      <c r="F885" s="38">
        <v>5.8200000000000002E-2</v>
      </c>
      <c r="G885" s="38">
        <v>7.4899999999999994E-2</v>
      </c>
      <c r="H885" s="38">
        <v>4.0099999999999997E-2</v>
      </c>
      <c r="I885" s="38">
        <v>0.1406</v>
      </c>
      <c r="J885" s="38">
        <v>2.0299999999999999E-2</v>
      </c>
      <c r="K885" s="38">
        <v>3.2099999999999997E-2</v>
      </c>
      <c r="L885" s="38">
        <v>1.5900000000000001E-2</v>
      </c>
      <c r="M885" s="38">
        <v>2.5499999999999998E-2</v>
      </c>
      <c r="N885" s="38">
        <v>0.1389</v>
      </c>
      <c r="O885" s="38">
        <v>2.35E-2</v>
      </c>
      <c r="P885" s="38">
        <v>0</v>
      </c>
      <c r="Q885" s="38">
        <v>3.5900000000000001E-2</v>
      </c>
      <c r="R885" s="38">
        <v>1.8100000000000002E-2</v>
      </c>
      <c r="S885" s="38">
        <v>4.1999999999999997E-3</v>
      </c>
      <c r="T885" s="38">
        <v>5.11E-2</v>
      </c>
      <c r="U885" s="38">
        <v>1.7299999999999999E-2</v>
      </c>
      <c r="V885" s="38">
        <v>3.6799999999999999E-2</v>
      </c>
      <c r="W885" s="38">
        <v>4.4299999999999999E-2</v>
      </c>
      <c r="X885" s="38">
        <v>5.9900000000000002E-2</v>
      </c>
      <c r="Y885" s="38">
        <v>2.3999999999999998E-3</v>
      </c>
      <c r="Z885" s="5">
        <v>0</v>
      </c>
      <c r="AA885" s="5">
        <v>5.9999999999999995E-4</v>
      </c>
      <c r="AB885" s="5">
        <v>0</v>
      </c>
      <c r="AC885" s="67"/>
      <c r="AD885" s="55"/>
    </row>
    <row r="886" spans="1:30" s="52" customFormat="1">
      <c r="A886" s="96"/>
      <c r="B886" s="30"/>
      <c r="C886" s="163"/>
      <c r="D886" s="6">
        <f t="shared" ref="D886" si="1534">$C885*D885</f>
        <v>423.34182000000004</v>
      </c>
      <c r="E886" s="6">
        <f t="shared" ref="E886" si="1535">$C885*E885</f>
        <v>3666.3967320000002</v>
      </c>
      <c r="F886" s="6">
        <f t="shared" ref="F886:AB886" si="1536">$C885*F885</f>
        <v>1493.242056</v>
      </c>
      <c r="G886" s="6">
        <f t="shared" si="1536"/>
        <v>1921.7152920000001</v>
      </c>
      <c r="H886" s="6">
        <f t="shared" si="1536"/>
        <v>1028.8489079999999</v>
      </c>
      <c r="I886" s="6">
        <f t="shared" si="1536"/>
        <v>3607.3854480000005</v>
      </c>
      <c r="J886" s="6">
        <f t="shared" si="1536"/>
        <v>520.83872399999996</v>
      </c>
      <c r="K886" s="6">
        <f t="shared" si="1536"/>
        <v>823.59226799999999</v>
      </c>
      <c r="L886" s="6">
        <f t="shared" si="1536"/>
        <v>407.94757200000004</v>
      </c>
      <c r="M886" s="6">
        <f t="shared" si="1536"/>
        <v>654.25554</v>
      </c>
      <c r="N886" s="6">
        <f t="shared" si="1536"/>
        <v>3563.7684120000004</v>
      </c>
      <c r="O886" s="6">
        <f t="shared" si="1536"/>
        <v>602.94138000000009</v>
      </c>
      <c r="P886" s="6">
        <f t="shared" si="1536"/>
        <v>0</v>
      </c>
      <c r="Q886" s="6">
        <f t="shared" si="1536"/>
        <v>921.08917200000008</v>
      </c>
      <c r="R886" s="6">
        <f t="shared" si="1536"/>
        <v>464.39314800000005</v>
      </c>
      <c r="S886" s="6">
        <f t="shared" si="1536"/>
        <v>107.759736</v>
      </c>
      <c r="T886" s="6">
        <f t="shared" si="1536"/>
        <v>1311.0767880000001</v>
      </c>
      <c r="U886" s="6">
        <f t="shared" si="1536"/>
        <v>443.86748399999999</v>
      </c>
      <c r="V886" s="6">
        <f t="shared" si="1536"/>
        <v>944.18054400000005</v>
      </c>
      <c r="W886" s="6">
        <f t="shared" si="1536"/>
        <v>1136.6086440000001</v>
      </c>
      <c r="X886" s="6">
        <f t="shared" si="1536"/>
        <v>1536.8590920000001</v>
      </c>
      <c r="Y886" s="6">
        <f t="shared" si="1536"/>
        <v>61.576991999999997</v>
      </c>
      <c r="Z886" s="6">
        <f t="shared" si="1536"/>
        <v>0</v>
      </c>
      <c r="AA886" s="6">
        <f t="shared" si="1536"/>
        <v>15.394247999999999</v>
      </c>
      <c r="AB886" s="6">
        <f t="shared" si="1536"/>
        <v>0</v>
      </c>
      <c r="AC886" s="67"/>
      <c r="AD886" s="55"/>
    </row>
    <row r="887" spans="1:30" s="52" customFormat="1">
      <c r="A887" s="95" t="s">
        <v>445</v>
      </c>
      <c r="B887" s="18">
        <v>307885</v>
      </c>
      <c r="C887" s="163">
        <f t="shared" si="1482"/>
        <v>25657.08</v>
      </c>
      <c r="D887" s="5"/>
      <c r="E887" s="5">
        <v>1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67"/>
      <c r="AD887" s="55"/>
    </row>
    <row r="888" spans="1:30" s="52" customFormat="1">
      <c r="A888" s="96"/>
      <c r="B888" s="12"/>
      <c r="C888" s="163"/>
      <c r="D888" s="6">
        <f t="shared" ref="D888" si="1537">$C887*D887</f>
        <v>0</v>
      </c>
      <c r="E888" s="6">
        <f t="shared" ref="E888" si="1538">$C887*E887</f>
        <v>25657.08</v>
      </c>
      <c r="F888" s="6">
        <f t="shared" ref="F888:O888" si="1539">$C887*F887</f>
        <v>0</v>
      </c>
      <c r="G888" s="6">
        <f t="shared" si="1539"/>
        <v>0</v>
      </c>
      <c r="H888" s="6">
        <f t="shared" si="1539"/>
        <v>0</v>
      </c>
      <c r="I888" s="6">
        <f t="shared" si="1539"/>
        <v>0</v>
      </c>
      <c r="J888" s="6">
        <f t="shared" si="1539"/>
        <v>0</v>
      </c>
      <c r="K888" s="6">
        <f t="shared" si="1539"/>
        <v>0</v>
      </c>
      <c r="L888" s="6">
        <f t="shared" si="1539"/>
        <v>0</v>
      </c>
      <c r="M888" s="6">
        <f t="shared" si="1539"/>
        <v>0</v>
      </c>
      <c r="N888" s="6">
        <f t="shared" si="1539"/>
        <v>0</v>
      </c>
      <c r="O888" s="6">
        <f t="shared" si="1539"/>
        <v>0</v>
      </c>
      <c r="P888" s="6">
        <f t="shared" ref="P888" si="1540">$C887*P887</f>
        <v>0</v>
      </c>
      <c r="Q888" s="6">
        <f t="shared" ref="Q888" si="1541">$C887*Q887</f>
        <v>0</v>
      </c>
      <c r="R888" s="6">
        <f t="shared" ref="R888:AB888" si="1542">$C887*R887</f>
        <v>0</v>
      </c>
      <c r="S888" s="6">
        <f t="shared" si="1542"/>
        <v>0</v>
      </c>
      <c r="T888" s="6">
        <f t="shared" si="1542"/>
        <v>0</v>
      </c>
      <c r="U888" s="6">
        <f t="shared" si="1542"/>
        <v>0</v>
      </c>
      <c r="V888" s="6">
        <f t="shared" si="1542"/>
        <v>0</v>
      </c>
      <c r="W888" s="6">
        <f t="shared" si="1542"/>
        <v>0</v>
      </c>
      <c r="X888" s="6">
        <f t="shared" si="1542"/>
        <v>0</v>
      </c>
      <c r="Y888" s="6">
        <f t="shared" si="1542"/>
        <v>0</v>
      </c>
      <c r="Z888" s="6">
        <f t="shared" si="1542"/>
        <v>0</v>
      </c>
      <c r="AA888" s="6">
        <f t="shared" si="1542"/>
        <v>0</v>
      </c>
      <c r="AB888" s="6">
        <f t="shared" si="1542"/>
        <v>0</v>
      </c>
      <c r="AC888" s="67"/>
      <c r="AD888" s="55"/>
    </row>
    <row r="889" spans="1:30" s="52" customFormat="1">
      <c r="A889" s="102" t="s">
        <v>291</v>
      </c>
      <c r="B889" s="29">
        <v>10278244</v>
      </c>
      <c r="C889" s="163">
        <f t="shared" si="1482"/>
        <v>856520.33</v>
      </c>
      <c r="D889" s="5"/>
      <c r="E889" s="5"/>
      <c r="F889" s="5">
        <v>1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67"/>
      <c r="AD889" s="55"/>
    </row>
    <row r="890" spans="1:30" s="52" customFormat="1">
      <c r="A890" s="101"/>
      <c r="B890" s="30"/>
      <c r="C890" s="163"/>
      <c r="D890" s="7">
        <f t="shared" ref="D890" si="1543">$C889*D889</f>
        <v>0</v>
      </c>
      <c r="E890" s="7">
        <f t="shared" ref="E890" si="1544">$C889*E889</f>
        <v>0</v>
      </c>
      <c r="F890" s="7">
        <f t="shared" ref="F890:AB890" si="1545">$C889*F889</f>
        <v>856520.33</v>
      </c>
      <c r="G890" s="7">
        <f t="shared" si="1545"/>
        <v>0</v>
      </c>
      <c r="H890" s="7">
        <f t="shared" si="1545"/>
        <v>0</v>
      </c>
      <c r="I890" s="7">
        <f t="shared" si="1545"/>
        <v>0</v>
      </c>
      <c r="J890" s="7">
        <f t="shared" si="1545"/>
        <v>0</v>
      </c>
      <c r="K890" s="7">
        <f t="shared" si="1545"/>
        <v>0</v>
      </c>
      <c r="L890" s="7">
        <f t="shared" si="1545"/>
        <v>0</v>
      </c>
      <c r="M890" s="7">
        <f t="shared" si="1545"/>
        <v>0</v>
      </c>
      <c r="N890" s="7">
        <f t="shared" si="1545"/>
        <v>0</v>
      </c>
      <c r="O890" s="7">
        <f t="shared" si="1545"/>
        <v>0</v>
      </c>
      <c r="P890" s="7">
        <f t="shared" si="1545"/>
        <v>0</v>
      </c>
      <c r="Q890" s="7">
        <f t="shared" si="1545"/>
        <v>0</v>
      </c>
      <c r="R890" s="7">
        <f t="shared" si="1545"/>
        <v>0</v>
      </c>
      <c r="S890" s="7">
        <f t="shared" si="1545"/>
        <v>0</v>
      </c>
      <c r="T890" s="7">
        <f t="shared" si="1545"/>
        <v>0</v>
      </c>
      <c r="U890" s="7">
        <f t="shared" si="1545"/>
        <v>0</v>
      </c>
      <c r="V890" s="7">
        <f t="shared" si="1545"/>
        <v>0</v>
      </c>
      <c r="W890" s="7">
        <f t="shared" si="1545"/>
        <v>0</v>
      </c>
      <c r="X890" s="7">
        <f t="shared" si="1545"/>
        <v>0</v>
      </c>
      <c r="Y890" s="7">
        <f t="shared" si="1545"/>
        <v>0</v>
      </c>
      <c r="Z890" s="7">
        <f t="shared" si="1545"/>
        <v>0</v>
      </c>
      <c r="AA890" s="7">
        <f t="shared" si="1545"/>
        <v>0</v>
      </c>
      <c r="AB890" s="7">
        <f t="shared" si="1545"/>
        <v>0</v>
      </c>
      <c r="AC890" s="67"/>
      <c r="AD890" s="55"/>
    </row>
    <row r="891" spans="1:30" s="52" customFormat="1">
      <c r="A891" s="102" t="s">
        <v>292</v>
      </c>
      <c r="B891" s="29">
        <v>3680989.5</v>
      </c>
      <c r="C891" s="163">
        <f t="shared" si="1482"/>
        <v>306749.13</v>
      </c>
      <c r="D891" s="38">
        <v>1.6500000000000001E-2</v>
      </c>
      <c r="E891" s="38">
        <v>0.1429</v>
      </c>
      <c r="F891" s="38">
        <v>5.8200000000000002E-2</v>
      </c>
      <c r="G891" s="38">
        <v>7.4899999999999994E-2</v>
      </c>
      <c r="H891" s="38">
        <v>4.0099999999999997E-2</v>
      </c>
      <c r="I891" s="38">
        <v>0.1406</v>
      </c>
      <c r="J891" s="38">
        <v>2.0299999999999999E-2</v>
      </c>
      <c r="K891" s="38">
        <v>3.2099999999999997E-2</v>
      </c>
      <c r="L891" s="38">
        <v>1.5900000000000001E-2</v>
      </c>
      <c r="M891" s="38">
        <v>2.5499999999999998E-2</v>
      </c>
      <c r="N891" s="38">
        <v>0.1389</v>
      </c>
      <c r="O891" s="38">
        <v>2.35E-2</v>
      </c>
      <c r="P891" s="38">
        <v>0</v>
      </c>
      <c r="Q891" s="38">
        <v>3.5900000000000001E-2</v>
      </c>
      <c r="R891" s="38">
        <v>1.8100000000000002E-2</v>
      </c>
      <c r="S891" s="38">
        <v>4.1999999999999997E-3</v>
      </c>
      <c r="T891" s="38">
        <v>5.11E-2</v>
      </c>
      <c r="U891" s="38">
        <v>1.7299999999999999E-2</v>
      </c>
      <c r="V891" s="38">
        <v>3.6799999999999999E-2</v>
      </c>
      <c r="W891" s="38">
        <v>4.4299999999999999E-2</v>
      </c>
      <c r="X891" s="38">
        <v>5.9900000000000002E-2</v>
      </c>
      <c r="Y891" s="38">
        <v>2.3999999999999998E-3</v>
      </c>
      <c r="Z891" s="5">
        <v>0</v>
      </c>
      <c r="AA891" s="5">
        <v>5.9999999999999995E-4</v>
      </c>
      <c r="AB891" s="5">
        <v>0</v>
      </c>
      <c r="AC891" s="67"/>
      <c r="AD891" s="55"/>
    </row>
    <row r="892" spans="1:30" s="52" customFormat="1">
      <c r="A892" s="101"/>
      <c r="B892" s="30"/>
      <c r="C892" s="163"/>
      <c r="D892" s="7">
        <f t="shared" ref="D892" si="1546">$C891*D891</f>
        <v>5061.3606450000007</v>
      </c>
      <c r="E892" s="7">
        <f t="shared" ref="E892" si="1547">$C891*E891</f>
        <v>43834.450677000001</v>
      </c>
      <c r="F892" s="7">
        <f t="shared" ref="F892:AB892" si="1548">$C891*F891</f>
        <v>17852.799365999999</v>
      </c>
      <c r="G892" s="7">
        <f t="shared" si="1548"/>
        <v>22975.509836999998</v>
      </c>
      <c r="H892" s="7">
        <f t="shared" si="1548"/>
        <v>12300.640112999999</v>
      </c>
      <c r="I892" s="7">
        <f t="shared" si="1548"/>
        <v>43128.927678</v>
      </c>
      <c r="J892" s="7">
        <f t="shared" si="1548"/>
        <v>6227.0073389999998</v>
      </c>
      <c r="K892" s="7">
        <f t="shared" si="1548"/>
        <v>9846.6470729999983</v>
      </c>
      <c r="L892" s="7">
        <f t="shared" si="1548"/>
        <v>4877.3111670000008</v>
      </c>
      <c r="M892" s="7">
        <f t="shared" si="1548"/>
        <v>7822.1028149999993</v>
      </c>
      <c r="N892" s="7">
        <f t="shared" si="1548"/>
        <v>42607.454157</v>
      </c>
      <c r="O892" s="7">
        <f t="shared" si="1548"/>
        <v>7208.6045549999999</v>
      </c>
      <c r="P892" s="7">
        <f t="shared" si="1548"/>
        <v>0</v>
      </c>
      <c r="Q892" s="7">
        <f t="shared" si="1548"/>
        <v>11012.293767000001</v>
      </c>
      <c r="R892" s="7">
        <f t="shared" si="1548"/>
        <v>5552.1592530000007</v>
      </c>
      <c r="S892" s="7">
        <f t="shared" si="1548"/>
        <v>1288.346346</v>
      </c>
      <c r="T892" s="7">
        <f t="shared" si="1548"/>
        <v>15674.880542999999</v>
      </c>
      <c r="U892" s="7">
        <f t="shared" si="1548"/>
        <v>5306.7599490000002</v>
      </c>
      <c r="V892" s="7">
        <f t="shared" si="1548"/>
        <v>11288.367984</v>
      </c>
      <c r="W892" s="7">
        <f t="shared" si="1548"/>
        <v>13588.986459</v>
      </c>
      <c r="X892" s="7">
        <f t="shared" si="1548"/>
        <v>18374.272886999999</v>
      </c>
      <c r="Y892" s="7">
        <f t="shared" si="1548"/>
        <v>736.19791199999997</v>
      </c>
      <c r="Z892" s="7">
        <f t="shared" si="1548"/>
        <v>0</v>
      </c>
      <c r="AA892" s="7">
        <f t="shared" si="1548"/>
        <v>184.04947799999999</v>
      </c>
      <c r="AB892" s="7">
        <f t="shared" si="1548"/>
        <v>0</v>
      </c>
      <c r="AC892" s="67"/>
      <c r="AD892" s="55"/>
    </row>
    <row r="893" spans="1:30" s="52" customFormat="1">
      <c r="A893" s="102" t="s">
        <v>297</v>
      </c>
      <c r="B893" s="29">
        <v>3680989.5</v>
      </c>
      <c r="C893" s="163">
        <f t="shared" si="1482"/>
        <v>306749.13</v>
      </c>
      <c r="D893" s="5"/>
      <c r="E893" s="5">
        <v>5.9999999999999995E-4</v>
      </c>
      <c r="F893" s="5"/>
      <c r="G893" s="5">
        <v>0</v>
      </c>
      <c r="H893" s="5">
        <v>0.1946</v>
      </c>
      <c r="I893" s="5"/>
      <c r="J893" s="5">
        <v>2.0000000000000001E-4</v>
      </c>
      <c r="K893" s="5">
        <v>4.0000000000000002E-4</v>
      </c>
      <c r="L893" s="5"/>
      <c r="M893" s="5"/>
      <c r="N893" s="5">
        <v>0.53610000000000002</v>
      </c>
      <c r="O893" s="5">
        <v>2.0000000000000001E-4</v>
      </c>
      <c r="P893" s="5"/>
      <c r="Q893" s="5"/>
      <c r="R893" s="5"/>
      <c r="S893" s="5"/>
      <c r="T893" s="5"/>
      <c r="U893" s="5"/>
      <c r="V893" s="5">
        <v>0.26790000000000003</v>
      </c>
      <c r="W893" s="5"/>
      <c r="X893" s="5"/>
      <c r="Y893" s="5"/>
      <c r="Z893" s="5"/>
      <c r="AA893" s="5"/>
      <c r="AB893" s="5"/>
      <c r="AC893" s="67"/>
      <c r="AD893" s="55"/>
    </row>
    <row r="894" spans="1:30" s="52" customFormat="1">
      <c r="A894" s="101"/>
      <c r="B894" s="30"/>
      <c r="C894" s="163"/>
      <c r="D894" s="7">
        <f>$C893*D893</f>
        <v>0</v>
      </c>
      <c r="E894" s="7">
        <f>$C893*E893</f>
        <v>184.04947799999999</v>
      </c>
      <c r="F894" s="7">
        <f t="shared" ref="F894" si="1549">$C893*F893</f>
        <v>0</v>
      </c>
      <c r="G894" s="7">
        <f t="shared" ref="G894" si="1550">$C893*G893</f>
        <v>0</v>
      </c>
      <c r="H894" s="7">
        <f t="shared" ref="H894:AB894" si="1551">$C893*H893</f>
        <v>59693.380698000001</v>
      </c>
      <c r="I894" s="7">
        <f t="shared" si="1551"/>
        <v>0</v>
      </c>
      <c r="J894" s="7">
        <f t="shared" si="1551"/>
        <v>61.349826000000007</v>
      </c>
      <c r="K894" s="7">
        <f t="shared" si="1551"/>
        <v>122.69965200000001</v>
      </c>
      <c r="L894" s="7">
        <f t="shared" si="1551"/>
        <v>0</v>
      </c>
      <c r="M894" s="7">
        <f t="shared" si="1551"/>
        <v>0</v>
      </c>
      <c r="N894" s="7">
        <f t="shared" si="1551"/>
        <v>164448.20859300002</v>
      </c>
      <c r="O894" s="7">
        <f t="shared" si="1551"/>
        <v>61.349826000000007</v>
      </c>
      <c r="P894" s="7">
        <f t="shared" si="1551"/>
        <v>0</v>
      </c>
      <c r="Q894" s="7">
        <f t="shared" si="1551"/>
        <v>0</v>
      </c>
      <c r="R894" s="7">
        <f t="shared" si="1551"/>
        <v>0</v>
      </c>
      <c r="S894" s="7">
        <f t="shared" si="1551"/>
        <v>0</v>
      </c>
      <c r="T894" s="7">
        <f t="shared" si="1551"/>
        <v>0</v>
      </c>
      <c r="U894" s="7">
        <f t="shared" si="1551"/>
        <v>0</v>
      </c>
      <c r="V894" s="7">
        <f t="shared" si="1551"/>
        <v>82178.091927000016</v>
      </c>
      <c r="W894" s="7">
        <f t="shared" si="1551"/>
        <v>0</v>
      </c>
      <c r="X894" s="7">
        <f t="shared" si="1551"/>
        <v>0</v>
      </c>
      <c r="Y894" s="7">
        <f t="shared" si="1551"/>
        <v>0</v>
      </c>
      <c r="Z894" s="7">
        <f t="shared" si="1551"/>
        <v>0</v>
      </c>
      <c r="AA894" s="7">
        <f t="shared" si="1551"/>
        <v>0</v>
      </c>
      <c r="AB894" s="7">
        <f t="shared" si="1551"/>
        <v>0</v>
      </c>
      <c r="AC894" s="67"/>
      <c r="AD894" s="55"/>
    </row>
    <row r="895" spans="1:30" s="52" customFormat="1">
      <c r="A895" s="102" t="s">
        <v>293</v>
      </c>
      <c r="B895" s="29">
        <v>6185385</v>
      </c>
      <c r="C895" s="163">
        <f t="shared" si="1482"/>
        <v>515448.75</v>
      </c>
      <c r="D895" s="40"/>
      <c r="E895" s="40">
        <v>0.93610000000000004</v>
      </c>
      <c r="F895" s="40"/>
      <c r="G895" s="40">
        <v>2.9899999999999999E-2</v>
      </c>
      <c r="H895" s="40"/>
      <c r="I895" s="40">
        <v>2.07E-2</v>
      </c>
      <c r="J895" s="40"/>
      <c r="K895" s="40"/>
      <c r="L895" s="40"/>
      <c r="M895" s="40"/>
      <c r="N895" s="40"/>
      <c r="O895" s="40"/>
      <c r="P895" s="40">
        <v>2.9999999999999997E-4</v>
      </c>
      <c r="Q895" s="40"/>
      <c r="R895" s="40"/>
      <c r="S895" s="40"/>
      <c r="T895" s="40"/>
      <c r="U895" s="40">
        <v>3.0999999999999999E-3</v>
      </c>
      <c r="V895" s="40"/>
      <c r="W895" s="40"/>
      <c r="X895" s="40">
        <v>9.1999999999999998E-3</v>
      </c>
      <c r="Y895" s="40">
        <v>4.0000000000000002E-4</v>
      </c>
      <c r="Z895" s="40">
        <v>2.9999999999999997E-4</v>
      </c>
      <c r="AA895" s="40">
        <v>0</v>
      </c>
      <c r="AB895" s="40">
        <v>0</v>
      </c>
      <c r="AC895" s="67"/>
      <c r="AD895" s="55"/>
    </row>
    <row r="896" spans="1:30" s="52" customFormat="1">
      <c r="A896" s="101"/>
      <c r="B896" s="30"/>
      <c r="C896" s="163"/>
      <c r="D896" s="144">
        <f t="shared" ref="D896" si="1552">$C895*D895</f>
        <v>0</v>
      </c>
      <c r="E896" s="144">
        <f t="shared" ref="E896" si="1553">$C895*E895</f>
        <v>482511.57487500005</v>
      </c>
      <c r="F896" s="144">
        <f t="shared" ref="F896:AB896" si="1554">$C895*F895</f>
        <v>0</v>
      </c>
      <c r="G896" s="144">
        <f t="shared" si="1554"/>
        <v>15411.917625</v>
      </c>
      <c r="H896" s="144">
        <f t="shared" si="1554"/>
        <v>0</v>
      </c>
      <c r="I896" s="144">
        <f t="shared" si="1554"/>
        <v>10669.789124999999</v>
      </c>
      <c r="J896" s="144">
        <f t="shared" si="1554"/>
        <v>0</v>
      </c>
      <c r="K896" s="144">
        <f t="shared" si="1554"/>
        <v>0</v>
      </c>
      <c r="L896" s="144">
        <f t="shared" si="1554"/>
        <v>0</v>
      </c>
      <c r="M896" s="144">
        <f t="shared" si="1554"/>
        <v>0</v>
      </c>
      <c r="N896" s="144">
        <f t="shared" si="1554"/>
        <v>0</v>
      </c>
      <c r="O896" s="144">
        <f t="shared" si="1554"/>
        <v>0</v>
      </c>
      <c r="P896" s="144">
        <f t="shared" si="1554"/>
        <v>154.634625</v>
      </c>
      <c r="Q896" s="144">
        <f t="shared" si="1554"/>
        <v>0</v>
      </c>
      <c r="R896" s="144">
        <f t="shared" si="1554"/>
        <v>0</v>
      </c>
      <c r="S896" s="144">
        <f t="shared" si="1554"/>
        <v>0</v>
      </c>
      <c r="T896" s="144">
        <f t="shared" si="1554"/>
        <v>0</v>
      </c>
      <c r="U896" s="144">
        <f t="shared" si="1554"/>
        <v>1597.8911249999999</v>
      </c>
      <c r="V896" s="144">
        <f t="shared" si="1554"/>
        <v>0</v>
      </c>
      <c r="W896" s="144">
        <f t="shared" si="1554"/>
        <v>0</v>
      </c>
      <c r="X896" s="144">
        <f t="shared" si="1554"/>
        <v>4742.1284999999998</v>
      </c>
      <c r="Y896" s="144">
        <f t="shared" si="1554"/>
        <v>206.17950000000002</v>
      </c>
      <c r="Z896" s="144">
        <f t="shared" si="1554"/>
        <v>154.634625</v>
      </c>
      <c r="AA896" s="144">
        <f t="shared" si="1554"/>
        <v>0</v>
      </c>
      <c r="AB896" s="144">
        <f t="shared" si="1554"/>
        <v>0</v>
      </c>
      <c r="AC896" s="67"/>
      <c r="AD896" s="55"/>
    </row>
    <row r="897" spans="1:30" s="52" customFormat="1">
      <c r="A897" s="95" t="s">
        <v>294</v>
      </c>
      <c r="B897" s="29">
        <v>2969798</v>
      </c>
      <c r="C897" s="163">
        <f t="shared" si="1482"/>
        <v>247483.17</v>
      </c>
      <c r="D897" s="38">
        <v>1.6500000000000001E-2</v>
      </c>
      <c r="E897" s="38">
        <v>0.1429</v>
      </c>
      <c r="F897" s="38">
        <v>5.8200000000000002E-2</v>
      </c>
      <c r="G897" s="38">
        <v>7.4899999999999994E-2</v>
      </c>
      <c r="H897" s="38">
        <v>4.0099999999999997E-2</v>
      </c>
      <c r="I897" s="38">
        <v>0.1406</v>
      </c>
      <c r="J897" s="38">
        <v>2.0299999999999999E-2</v>
      </c>
      <c r="K897" s="38">
        <v>3.2099999999999997E-2</v>
      </c>
      <c r="L897" s="38">
        <v>1.5900000000000001E-2</v>
      </c>
      <c r="M897" s="38">
        <v>2.5499999999999998E-2</v>
      </c>
      <c r="N897" s="38">
        <v>0.1389</v>
      </c>
      <c r="O897" s="38">
        <v>2.35E-2</v>
      </c>
      <c r="P897" s="38">
        <v>0</v>
      </c>
      <c r="Q897" s="38">
        <v>3.5900000000000001E-2</v>
      </c>
      <c r="R897" s="38">
        <v>1.8100000000000002E-2</v>
      </c>
      <c r="S897" s="38">
        <v>4.1999999999999997E-3</v>
      </c>
      <c r="T897" s="38">
        <v>5.11E-2</v>
      </c>
      <c r="U897" s="38">
        <v>1.7299999999999999E-2</v>
      </c>
      <c r="V897" s="38">
        <v>3.6799999999999999E-2</v>
      </c>
      <c r="W897" s="38">
        <v>4.4299999999999999E-2</v>
      </c>
      <c r="X897" s="38">
        <v>5.9900000000000002E-2</v>
      </c>
      <c r="Y897" s="38">
        <v>2.3999999999999998E-3</v>
      </c>
      <c r="Z897" s="5">
        <v>0</v>
      </c>
      <c r="AA897" s="5">
        <v>5.9999999999999995E-4</v>
      </c>
      <c r="AB897" s="5">
        <v>0</v>
      </c>
      <c r="AC897" s="67"/>
      <c r="AD897" s="55"/>
    </row>
    <row r="898" spans="1:30" s="52" customFormat="1">
      <c r="A898" s="96"/>
      <c r="B898" s="30"/>
      <c r="C898" s="163"/>
      <c r="D898" s="6">
        <f t="shared" ref="D898" si="1555">$C897*D897</f>
        <v>4083.4723050000002</v>
      </c>
      <c r="E898" s="6">
        <f t="shared" ref="E898" si="1556">$C897*E897</f>
        <v>35365.344992999999</v>
      </c>
      <c r="F898" s="6">
        <f t="shared" ref="F898:AB898" si="1557">$C897*F897</f>
        <v>14403.520494</v>
      </c>
      <c r="G898" s="6">
        <f t="shared" si="1557"/>
        <v>18536.489432999999</v>
      </c>
      <c r="H898" s="6">
        <f t="shared" si="1557"/>
        <v>9924.0751170000003</v>
      </c>
      <c r="I898" s="6">
        <f t="shared" si="1557"/>
        <v>34796.133701999999</v>
      </c>
      <c r="J898" s="6">
        <f t="shared" si="1557"/>
        <v>5023.908351</v>
      </c>
      <c r="K898" s="6">
        <f t="shared" si="1557"/>
        <v>7944.2097569999996</v>
      </c>
      <c r="L898" s="6">
        <f t="shared" si="1557"/>
        <v>3934.9824030000004</v>
      </c>
      <c r="M898" s="6">
        <f t="shared" si="1557"/>
        <v>6310.8208349999995</v>
      </c>
      <c r="N898" s="6">
        <f t="shared" si="1557"/>
        <v>34375.412313000001</v>
      </c>
      <c r="O898" s="6">
        <f t="shared" si="1557"/>
        <v>5815.8544950000005</v>
      </c>
      <c r="P898" s="6">
        <f t="shared" si="1557"/>
        <v>0</v>
      </c>
      <c r="Q898" s="6">
        <f t="shared" si="1557"/>
        <v>8884.6458030000013</v>
      </c>
      <c r="R898" s="6">
        <f t="shared" si="1557"/>
        <v>4479.4453770000009</v>
      </c>
      <c r="S898" s="6">
        <f t="shared" si="1557"/>
        <v>1039.429314</v>
      </c>
      <c r="T898" s="6">
        <f t="shared" si="1557"/>
        <v>12646.389987</v>
      </c>
      <c r="U898" s="6">
        <f t="shared" si="1557"/>
        <v>4281.4588409999997</v>
      </c>
      <c r="V898" s="6">
        <f t="shared" si="1557"/>
        <v>9107.3806560000012</v>
      </c>
      <c r="W898" s="6">
        <f t="shared" si="1557"/>
        <v>10963.504431000001</v>
      </c>
      <c r="X898" s="6">
        <f t="shared" si="1557"/>
        <v>14824.241883000001</v>
      </c>
      <c r="Y898" s="6">
        <f t="shared" si="1557"/>
        <v>593.959608</v>
      </c>
      <c r="Z898" s="6">
        <f t="shared" si="1557"/>
        <v>0</v>
      </c>
      <c r="AA898" s="6">
        <f t="shared" si="1557"/>
        <v>148.489902</v>
      </c>
      <c r="AB898" s="6">
        <f t="shared" si="1557"/>
        <v>0</v>
      </c>
      <c r="AC898" s="67"/>
      <c r="AD898" s="55"/>
    </row>
    <row r="899" spans="1:30" s="52" customFormat="1">
      <c r="A899" s="95" t="s">
        <v>446</v>
      </c>
      <c r="B899" s="18">
        <v>2969798</v>
      </c>
      <c r="C899" s="163">
        <f t="shared" si="1482"/>
        <v>247483.17</v>
      </c>
      <c r="D899" s="5"/>
      <c r="E899" s="5">
        <v>0.75319999999999998</v>
      </c>
      <c r="F899" s="5"/>
      <c r="G899" s="5"/>
      <c r="H899" s="5"/>
      <c r="I899" s="5"/>
      <c r="J899" s="5">
        <v>0.11260000000000001</v>
      </c>
      <c r="K899" s="5">
        <v>0.13070000000000001</v>
      </c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>
        <v>3.5000000000000001E-3</v>
      </c>
      <c r="AB899" s="5"/>
      <c r="AC899" s="67"/>
      <c r="AD899" s="55"/>
    </row>
    <row r="900" spans="1:30" s="52" customFormat="1">
      <c r="A900" s="96"/>
      <c r="B900" s="12"/>
      <c r="C900" s="163"/>
      <c r="D900" s="6">
        <f t="shared" ref="D900" si="1558">$C899*D899</f>
        <v>0</v>
      </c>
      <c r="E900" s="6">
        <f t="shared" ref="E900" si="1559">$C899*E899</f>
        <v>186404.32364400002</v>
      </c>
      <c r="F900" s="6">
        <f t="shared" ref="F900:O900" si="1560">$C899*F899</f>
        <v>0</v>
      </c>
      <c r="G900" s="6">
        <f t="shared" si="1560"/>
        <v>0</v>
      </c>
      <c r="H900" s="6">
        <f t="shared" si="1560"/>
        <v>0</v>
      </c>
      <c r="I900" s="6">
        <f t="shared" si="1560"/>
        <v>0</v>
      </c>
      <c r="J900" s="6">
        <f t="shared" si="1560"/>
        <v>27866.604942000002</v>
      </c>
      <c r="K900" s="6">
        <f t="shared" si="1560"/>
        <v>32346.050319000005</v>
      </c>
      <c r="L900" s="6">
        <f t="shared" si="1560"/>
        <v>0</v>
      </c>
      <c r="M900" s="6">
        <f t="shared" si="1560"/>
        <v>0</v>
      </c>
      <c r="N900" s="6">
        <f t="shared" si="1560"/>
        <v>0</v>
      </c>
      <c r="O900" s="6">
        <f t="shared" si="1560"/>
        <v>0</v>
      </c>
      <c r="P900" s="6">
        <f t="shared" ref="P900" si="1561">$C899*P899</f>
        <v>0</v>
      </c>
      <c r="Q900" s="6">
        <f t="shared" ref="Q900" si="1562">$C899*Q899</f>
        <v>0</v>
      </c>
      <c r="R900" s="6">
        <f t="shared" ref="R900:AB900" si="1563">$C899*R899</f>
        <v>0</v>
      </c>
      <c r="S900" s="6">
        <f t="shared" si="1563"/>
        <v>0</v>
      </c>
      <c r="T900" s="6">
        <f t="shared" si="1563"/>
        <v>0</v>
      </c>
      <c r="U900" s="6">
        <f t="shared" si="1563"/>
        <v>0</v>
      </c>
      <c r="V900" s="6">
        <f t="shared" si="1563"/>
        <v>0</v>
      </c>
      <c r="W900" s="6">
        <f t="shared" si="1563"/>
        <v>0</v>
      </c>
      <c r="X900" s="6">
        <f t="shared" si="1563"/>
        <v>0</v>
      </c>
      <c r="Y900" s="6">
        <f t="shared" si="1563"/>
        <v>0</v>
      </c>
      <c r="Z900" s="6">
        <f t="shared" si="1563"/>
        <v>0</v>
      </c>
      <c r="AA900" s="6">
        <f t="shared" si="1563"/>
        <v>866.19109500000002</v>
      </c>
      <c r="AB900" s="6">
        <f t="shared" si="1563"/>
        <v>0</v>
      </c>
      <c r="AC900" s="67"/>
      <c r="AD900" s="55"/>
    </row>
    <row r="901" spans="1:30" s="52" customFormat="1">
      <c r="A901" s="102" t="s">
        <v>295</v>
      </c>
      <c r="B901" s="29">
        <v>5111322</v>
      </c>
      <c r="C901" s="163">
        <f t="shared" si="1482"/>
        <v>425943.5</v>
      </c>
      <c r="D901" s="40">
        <v>4.1000000000000003E-3</v>
      </c>
      <c r="E901" s="40">
        <v>0.87219999999999998</v>
      </c>
      <c r="F901" s="40"/>
      <c r="G901" s="40"/>
      <c r="H901" s="40">
        <v>1.03E-2</v>
      </c>
      <c r="I901" s="40">
        <v>3.3799999999999997E-2</v>
      </c>
      <c r="J901" s="40">
        <v>1.23E-2</v>
      </c>
      <c r="K901" s="40"/>
      <c r="L901" s="40">
        <v>1.46E-2</v>
      </c>
      <c r="M901" s="40">
        <v>5.4000000000000003E-3</v>
      </c>
      <c r="N901" s="40"/>
      <c r="O901" s="40"/>
      <c r="P901" s="40">
        <v>4.0000000000000002E-4</v>
      </c>
      <c r="Q901" s="40">
        <v>8.9999999999999993E-3</v>
      </c>
      <c r="R901" s="40"/>
      <c r="S901" s="40">
        <v>8.9999999999999998E-4</v>
      </c>
      <c r="T901" s="40">
        <v>1.18E-2</v>
      </c>
      <c r="U901" s="40"/>
      <c r="V901" s="40">
        <v>9.4000000000000004E-3</v>
      </c>
      <c r="W901" s="40"/>
      <c r="X901" s="40">
        <v>1.4800000000000001E-2</v>
      </c>
      <c r="Y901" s="40">
        <v>5.9999999999999995E-4</v>
      </c>
      <c r="Z901" s="40">
        <v>4.0000000000000002E-4</v>
      </c>
      <c r="AA901" s="40">
        <v>0</v>
      </c>
      <c r="AB901" s="40">
        <v>0</v>
      </c>
      <c r="AC901" s="67"/>
      <c r="AD901" s="55"/>
    </row>
    <row r="902" spans="1:30" s="52" customFormat="1">
      <c r="A902" s="101"/>
      <c r="B902" s="30"/>
      <c r="C902" s="163"/>
      <c r="D902" s="144">
        <f t="shared" ref="D902" si="1564">$C901*D901</f>
        <v>1746.3683500000002</v>
      </c>
      <c r="E902" s="144">
        <f t="shared" ref="E902" si="1565">$C901*E901</f>
        <v>371507.92070000002</v>
      </c>
      <c r="F902" s="144">
        <f t="shared" ref="F902:AB902" si="1566">$C901*F901</f>
        <v>0</v>
      </c>
      <c r="G902" s="144">
        <f t="shared" si="1566"/>
        <v>0</v>
      </c>
      <c r="H902" s="144">
        <f t="shared" si="1566"/>
        <v>4387.2180500000004</v>
      </c>
      <c r="I902" s="144">
        <f t="shared" si="1566"/>
        <v>14396.890299999999</v>
      </c>
      <c r="J902" s="144">
        <f t="shared" si="1566"/>
        <v>5239.1050500000001</v>
      </c>
      <c r="K902" s="144">
        <f t="shared" si="1566"/>
        <v>0</v>
      </c>
      <c r="L902" s="144">
        <f t="shared" si="1566"/>
        <v>6218.7750999999998</v>
      </c>
      <c r="M902" s="144">
        <f t="shared" si="1566"/>
        <v>2300.0949000000001</v>
      </c>
      <c r="N902" s="144">
        <f t="shared" si="1566"/>
        <v>0</v>
      </c>
      <c r="O902" s="144">
        <f t="shared" si="1566"/>
        <v>0</v>
      </c>
      <c r="P902" s="144">
        <f t="shared" si="1566"/>
        <v>170.37739999999999</v>
      </c>
      <c r="Q902" s="144">
        <f t="shared" si="1566"/>
        <v>3833.4914999999996</v>
      </c>
      <c r="R902" s="144">
        <f t="shared" si="1566"/>
        <v>0</v>
      </c>
      <c r="S902" s="144">
        <f t="shared" si="1566"/>
        <v>383.34915000000001</v>
      </c>
      <c r="T902" s="144">
        <f t="shared" si="1566"/>
        <v>5026.1332999999995</v>
      </c>
      <c r="U902" s="144">
        <f t="shared" si="1566"/>
        <v>0</v>
      </c>
      <c r="V902" s="144">
        <f t="shared" si="1566"/>
        <v>4003.8688999999999</v>
      </c>
      <c r="W902" s="144">
        <f t="shared" si="1566"/>
        <v>0</v>
      </c>
      <c r="X902" s="144">
        <f t="shared" si="1566"/>
        <v>6303.9638000000004</v>
      </c>
      <c r="Y902" s="144">
        <f t="shared" si="1566"/>
        <v>255.56609999999998</v>
      </c>
      <c r="Z902" s="144">
        <f t="shared" si="1566"/>
        <v>170.37739999999999</v>
      </c>
      <c r="AA902" s="144">
        <f t="shared" si="1566"/>
        <v>0</v>
      </c>
      <c r="AB902" s="144">
        <f t="shared" si="1566"/>
        <v>0</v>
      </c>
      <c r="AC902" s="67"/>
      <c r="AD902" s="55"/>
    </row>
    <row r="903" spans="1:30" s="52" customFormat="1">
      <c r="A903" s="102" t="s">
        <v>303</v>
      </c>
      <c r="B903" s="29">
        <v>28851</v>
      </c>
      <c r="C903" s="163">
        <f t="shared" si="1482"/>
        <v>2404.25</v>
      </c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10">
        <v>0.753</v>
      </c>
      <c r="O903" s="33"/>
      <c r="P903" s="33"/>
      <c r="Q903" s="33"/>
      <c r="R903" s="33"/>
      <c r="S903" s="33"/>
      <c r="T903" s="33"/>
      <c r="U903" s="33"/>
      <c r="V903" s="10">
        <v>0.247</v>
      </c>
      <c r="W903" s="33"/>
      <c r="X903" s="33"/>
      <c r="Y903" s="33"/>
      <c r="Z903" s="33"/>
      <c r="AA903" s="33"/>
      <c r="AB903" s="33"/>
      <c r="AC903" s="67"/>
      <c r="AD903" s="55"/>
    </row>
    <row r="904" spans="1:30" s="52" customFormat="1">
      <c r="A904" s="101"/>
      <c r="B904" s="30"/>
      <c r="C904" s="163"/>
      <c r="D904" s="7">
        <f t="shared" ref="D904" si="1567">$C903*D903</f>
        <v>0</v>
      </c>
      <c r="E904" s="7">
        <f t="shared" ref="E904" si="1568">$C903*E903</f>
        <v>0</v>
      </c>
      <c r="F904" s="7">
        <f t="shared" ref="F904:AB904" si="1569">$C903*F903</f>
        <v>0</v>
      </c>
      <c r="G904" s="7">
        <f t="shared" si="1569"/>
        <v>0</v>
      </c>
      <c r="H904" s="7">
        <f t="shared" si="1569"/>
        <v>0</v>
      </c>
      <c r="I904" s="7">
        <f t="shared" si="1569"/>
        <v>0</v>
      </c>
      <c r="J904" s="7">
        <f t="shared" si="1569"/>
        <v>0</v>
      </c>
      <c r="K904" s="7">
        <f t="shared" si="1569"/>
        <v>0</v>
      </c>
      <c r="L904" s="7">
        <f t="shared" si="1569"/>
        <v>0</v>
      </c>
      <c r="M904" s="7">
        <f t="shared" si="1569"/>
        <v>0</v>
      </c>
      <c r="N904" s="7">
        <f t="shared" si="1569"/>
        <v>1810.4002499999999</v>
      </c>
      <c r="O904" s="7">
        <f t="shared" si="1569"/>
        <v>0</v>
      </c>
      <c r="P904" s="7">
        <f t="shared" si="1569"/>
        <v>0</v>
      </c>
      <c r="Q904" s="7">
        <f t="shared" si="1569"/>
        <v>0</v>
      </c>
      <c r="R904" s="7">
        <f t="shared" si="1569"/>
        <v>0</v>
      </c>
      <c r="S904" s="7">
        <f t="shared" si="1569"/>
        <v>0</v>
      </c>
      <c r="T904" s="7">
        <f t="shared" si="1569"/>
        <v>0</v>
      </c>
      <c r="U904" s="7">
        <f t="shared" si="1569"/>
        <v>0</v>
      </c>
      <c r="V904" s="7">
        <f t="shared" si="1569"/>
        <v>593.84974999999997</v>
      </c>
      <c r="W904" s="7">
        <f t="shared" si="1569"/>
        <v>0</v>
      </c>
      <c r="X904" s="7">
        <f t="shared" si="1569"/>
        <v>0</v>
      </c>
      <c r="Y904" s="7">
        <f t="shared" si="1569"/>
        <v>0</v>
      </c>
      <c r="Z904" s="7">
        <f t="shared" si="1569"/>
        <v>0</v>
      </c>
      <c r="AA904" s="7">
        <f t="shared" si="1569"/>
        <v>0</v>
      </c>
      <c r="AB904" s="7">
        <f t="shared" si="1569"/>
        <v>0</v>
      </c>
      <c r="AC904" s="67"/>
      <c r="AD904" s="55"/>
    </row>
    <row r="905" spans="1:30" s="52" customFormat="1">
      <c r="A905" s="95" t="s">
        <v>304</v>
      </c>
      <c r="B905" s="29">
        <v>3909362</v>
      </c>
      <c r="C905" s="163">
        <f t="shared" si="1482"/>
        <v>325780.17</v>
      </c>
      <c r="D905" s="38">
        <v>7.1000000000000004E-3</v>
      </c>
      <c r="E905" s="38">
        <v>0.75060000000000004</v>
      </c>
      <c r="F905" s="38">
        <v>1.2500000000000001E-2</v>
      </c>
      <c r="G905" s="38"/>
      <c r="H905" s="38">
        <v>1.8100000000000002E-2</v>
      </c>
      <c r="I905" s="38">
        <v>5.91E-2</v>
      </c>
      <c r="J905" s="38">
        <v>8.6E-3</v>
      </c>
      <c r="K905" s="38"/>
      <c r="L905" s="38">
        <v>1.23E-2</v>
      </c>
      <c r="M905" s="38">
        <v>9.4999999999999998E-3</v>
      </c>
      <c r="N905" s="38">
        <v>3.8899999999999997E-2</v>
      </c>
      <c r="O905" s="38"/>
      <c r="P905" s="38">
        <v>6.9999999999999999E-4</v>
      </c>
      <c r="Q905" s="38">
        <v>1.5800000000000002E-2</v>
      </c>
      <c r="R905" s="38"/>
      <c r="S905" s="38">
        <v>1.5E-3</v>
      </c>
      <c r="T905" s="38">
        <v>2.0799999999999999E-2</v>
      </c>
      <c r="U905" s="38"/>
      <c r="V905" s="38">
        <v>1.66E-2</v>
      </c>
      <c r="W905" s="38"/>
      <c r="X905" s="38">
        <v>2.6200000000000001E-2</v>
      </c>
      <c r="Y905" s="38">
        <v>1E-3</v>
      </c>
      <c r="Z905" s="40">
        <v>6.9999999999999999E-4</v>
      </c>
      <c r="AA905" s="40">
        <v>0</v>
      </c>
      <c r="AB905" s="40">
        <v>0</v>
      </c>
      <c r="AC905" s="67"/>
      <c r="AD905" s="55"/>
    </row>
    <row r="906" spans="1:30" s="52" customFormat="1">
      <c r="A906" s="96"/>
      <c r="B906" s="30"/>
      <c r="C906" s="163"/>
      <c r="D906" s="39">
        <f t="shared" ref="D906" si="1570">$C905*D905</f>
        <v>2313.0392069999998</v>
      </c>
      <c r="E906" s="39">
        <f t="shared" ref="E906" si="1571">$C905*E905</f>
        <v>244530.59560200002</v>
      </c>
      <c r="F906" s="39">
        <f t="shared" ref="F906:AB906" si="1572">$C905*F905</f>
        <v>4072.252125</v>
      </c>
      <c r="G906" s="39">
        <f t="shared" si="1572"/>
        <v>0</v>
      </c>
      <c r="H906" s="39">
        <f t="shared" si="1572"/>
        <v>5896.6210769999998</v>
      </c>
      <c r="I906" s="39">
        <f t="shared" si="1572"/>
        <v>19253.608046999998</v>
      </c>
      <c r="J906" s="39">
        <f t="shared" si="1572"/>
        <v>2801.7094619999998</v>
      </c>
      <c r="K906" s="39">
        <f t="shared" si="1572"/>
        <v>0</v>
      </c>
      <c r="L906" s="39">
        <f t="shared" si="1572"/>
        <v>4007.0960909999999</v>
      </c>
      <c r="M906" s="39">
        <f t="shared" si="1572"/>
        <v>3094.911615</v>
      </c>
      <c r="N906" s="39">
        <f t="shared" si="1572"/>
        <v>12672.848612999998</v>
      </c>
      <c r="O906" s="39">
        <f t="shared" si="1572"/>
        <v>0</v>
      </c>
      <c r="P906" s="39">
        <f t="shared" si="1572"/>
        <v>228.04611899999998</v>
      </c>
      <c r="Q906" s="39">
        <f t="shared" si="1572"/>
        <v>5147.3266860000003</v>
      </c>
      <c r="R906" s="39">
        <f t="shared" si="1572"/>
        <v>0</v>
      </c>
      <c r="S906" s="39">
        <f t="shared" si="1572"/>
        <v>488.670255</v>
      </c>
      <c r="T906" s="39">
        <f t="shared" si="1572"/>
        <v>6776.2275359999994</v>
      </c>
      <c r="U906" s="39">
        <f t="shared" si="1572"/>
        <v>0</v>
      </c>
      <c r="V906" s="39">
        <f t="shared" si="1572"/>
        <v>5407.9508219999998</v>
      </c>
      <c r="W906" s="39">
        <f t="shared" si="1572"/>
        <v>0</v>
      </c>
      <c r="X906" s="39">
        <f t="shared" si="1572"/>
        <v>8535.4404539999996</v>
      </c>
      <c r="Y906" s="39">
        <f t="shared" si="1572"/>
        <v>325.78017</v>
      </c>
      <c r="Z906" s="39">
        <f t="shared" si="1572"/>
        <v>228.04611899999998</v>
      </c>
      <c r="AA906" s="39">
        <f t="shared" si="1572"/>
        <v>0</v>
      </c>
      <c r="AB906" s="39">
        <f t="shared" si="1572"/>
        <v>0</v>
      </c>
      <c r="AC906" s="67"/>
      <c r="AD906" s="55"/>
    </row>
    <row r="907" spans="1:30" s="52" customFormat="1">
      <c r="A907" s="102" t="s">
        <v>305</v>
      </c>
      <c r="B907" s="29">
        <v>784250.5</v>
      </c>
      <c r="C907" s="163">
        <f t="shared" si="1482"/>
        <v>65354.21</v>
      </c>
      <c r="D907" s="38">
        <v>1.6500000000000001E-2</v>
      </c>
      <c r="E907" s="38">
        <v>0.1429</v>
      </c>
      <c r="F907" s="38">
        <v>5.8200000000000002E-2</v>
      </c>
      <c r="G907" s="38">
        <v>7.4899999999999994E-2</v>
      </c>
      <c r="H907" s="38">
        <v>4.0099999999999997E-2</v>
      </c>
      <c r="I907" s="38">
        <v>0.1406</v>
      </c>
      <c r="J907" s="38">
        <v>2.0299999999999999E-2</v>
      </c>
      <c r="K907" s="38">
        <v>3.2099999999999997E-2</v>
      </c>
      <c r="L907" s="38">
        <v>1.5900000000000001E-2</v>
      </c>
      <c r="M907" s="38">
        <v>2.5499999999999998E-2</v>
      </c>
      <c r="N907" s="38">
        <v>0.1389</v>
      </c>
      <c r="O907" s="38">
        <v>2.35E-2</v>
      </c>
      <c r="P907" s="38">
        <v>0</v>
      </c>
      <c r="Q907" s="38">
        <v>3.5900000000000001E-2</v>
      </c>
      <c r="R907" s="38">
        <v>1.8100000000000002E-2</v>
      </c>
      <c r="S907" s="38">
        <v>4.1999999999999997E-3</v>
      </c>
      <c r="T907" s="38">
        <v>5.11E-2</v>
      </c>
      <c r="U907" s="38">
        <v>1.7299999999999999E-2</v>
      </c>
      <c r="V907" s="38">
        <v>3.6799999999999999E-2</v>
      </c>
      <c r="W907" s="38">
        <v>4.4299999999999999E-2</v>
      </c>
      <c r="X907" s="38">
        <v>5.9900000000000002E-2</v>
      </c>
      <c r="Y907" s="38">
        <v>2.3999999999999998E-3</v>
      </c>
      <c r="Z907" s="5">
        <v>0</v>
      </c>
      <c r="AA907" s="5">
        <v>5.9999999999999995E-4</v>
      </c>
      <c r="AB907" s="5">
        <v>0</v>
      </c>
      <c r="AC907" s="67"/>
      <c r="AD907" s="55"/>
    </row>
    <row r="908" spans="1:30" s="52" customFormat="1">
      <c r="A908" s="101"/>
      <c r="B908" s="30"/>
      <c r="C908" s="163"/>
      <c r="D908" s="7">
        <f t="shared" ref="D908" si="1573">$C907*D907</f>
        <v>1078.3444650000001</v>
      </c>
      <c r="E908" s="7">
        <f t="shared" ref="E908" si="1574">$C907*E907</f>
        <v>9339.1166090000006</v>
      </c>
      <c r="F908" s="7">
        <f t="shared" ref="F908:AB908" si="1575">$C907*F907</f>
        <v>3803.615022</v>
      </c>
      <c r="G908" s="7">
        <f t="shared" si="1575"/>
        <v>4895.0303289999993</v>
      </c>
      <c r="H908" s="7">
        <f t="shared" si="1575"/>
        <v>2620.7038209999996</v>
      </c>
      <c r="I908" s="7">
        <f t="shared" si="1575"/>
        <v>9188.8019260000001</v>
      </c>
      <c r="J908" s="7">
        <f t="shared" si="1575"/>
        <v>1326.6904629999999</v>
      </c>
      <c r="K908" s="7">
        <f t="shared" si="1575"/>
        <v>2097.8701409999999</v>
      </c>
      <c r="L908" s="7">
        <f t="shared" si="1575"/>
        <v>1039.1319390000001</v>
      </c>
      <c r="M908" s="7">
        <f t="shared" si="1575"/>
        <v>1666.5323549999998</v>
      </c>
      <c r="N908" s="7">
        <f t="shared" si="1575"/>
        <v>9077.6997689999989</v>
      </c>
      <c r="O908" s="7">
        <f t="shared" si="1575"/>
        <v>1535.8239349999999</v>
      </c>
      <c r="P908" s="7">
        <f t="shared" si="1575"/>
        <v>0</v>
      </c>
      <c r="Q908" s="7">
        <f t="shared" si="1575"/>
        <v>2346.2161390000001</v>
      </c>
      <c r="R908" s="7">
        <f t="shared" si="1575"/>
        <v>1182.9112010000001</v>
      </c>
      <c r="S908" s="7">
        <f t="shared" si="1575"/>
        <v>274.48768200000001</v>
      </c>
      <c r="T908" s="7">
        <f t="shared" si="1575"/>
        <v>3339.6001310000001</v>
      </c>
      <c r="U908" s="7">
        <f t="shared" si="1575"/>
        <v>1130.627833</v>
      </c>
      <c r="V908" s="7">
        <f t="shared" si="1575"/>
        <v>2405.034928</v>
      </c>
      <c r="W908" s="7">
        <f t="shared" si="1575"/>
        <v>2895.191503</v>
      </c>
      <c r="X908" s="7">
        <f t="shared" si="1575"/>
        <v>3914.7171790000002</v>
      </c>
      <c r="Y908" s="7">
        <f t="shared" si="1575"/>
        <v>156.85010399999999</v>
      </c>
      <c r="Z908" s="7">
        <f t="shared" si="1575"/>
        <v>0</v>
      </c>
      <c r="AA908" s="7">
        <f t="shared" si="1575"/>
        <v>39.212525999999997</v>
      </c>
      <c r="AB908" s="7">
        <f t="shared" si="1575"/>
        <v>0</v>
      </c>
      <c r="AC908" s="67"/>
      <c r="AD908" s="55"/>
    </row>
    <row r="909" spans="1:30" s="52" customFormat="1">
      <c r="A909" s="102" t="s">
        <v>307</v>
      </c>
      <c r="B909" s="29">
        <v>784250.5</v>
      </c>
      <c r="C909" s="163">
        <f t="shared" si="1482"/>
        <v>65354.21</v>
      </c>
      <c r="D909" s="33"/>
      <c r="E909" s="46">
        <v>1</v>
      </c>
      <c r="F909" s="33"/>
      <c r="G909" s="33"/>
      <c r="H909" s="33"/>
      <c r="I909" s="33"/>
      <c r="J909" s="33"/>
      <c r="K909" s="33"/>
      <c r="L909" s="33"/>
      <c r="M909" s="33"/>
      <c r="N909" s="10"/>
      <c r="O909" s="33"/>
      <c r="P909" s="33"/>
      <c r="Q909" s="33"/>
      <c r="R909" s="33"/>
      <c r="S909" s="33"/>
      <c r="T909" s="33"/>
      <c r="U909" s="33"/>
      <c r="V909" s="10"/>
      <c r="W909" s="33"/>
      <c r="X909" s="33"/>
      <c r="Y909" s="33"/>
      <c r="Z909" s="33"/>
      <c r="AA909" s="33"/>
      <c r="AB909" s="33"/>
      <c r="AC909" s="67"/>
      <c r="AD909" s="55"/>
    </row>
    <row r="910" spans="1:30" s="52" customFormat="1">
      <c r="A910" s="101"/>
      <c r="B910" s="30"/>
      <c r="C910" s="163"/>
      <c r="D910" s="7">
        <f t="shared" ref="D910" si="1576">$C909*D909</f>
        <v>0</v>
      </c>
      <c r="E910" s="7">
        <f t="shared" ref="E910" si="1577">$C909*E909</f>
        <v>65354.21</v>
      </c>
      <c r="F910" s="7">
        <f t="shared" ref="F910:AB910" si="1578">$C909*F909</f>
        <v>0</v>
      </c>
      <c r="G910" s="7">
        <f t="shared" si="1578"/>
        <v>0</v>
      </c>
      <c r="H910" s="7">
        <f t="shared" si="1578"/>
        <v>0</v>
      </c>
      <c r="I910" s="7">
        <f t="shared" si="1578"/>
        <v>0</v>
      </c>
      <c r="J910" s="7">
        <f t="shared" si="1578"/>
        <v>0</v>
      </c>
      <c r="K910" s="7">
        <f t="shared" si="1578"/>
        <v>0</v>
      </c>
      <c r="L910" s="7">
        <f t="shared" si="1578"/>
        <v>0</v>
      </c>
      <c r="M910" s="7">
        <f t="shared" si="1578"/>
        <v>0</v>
      </c>
      <c r="N910" s="7">
        <f t="shared" si="1578"/>
        <v>0</v>
      </c>
      <c r="O910" s="7">
        <f t="shared" si="1578"/>
        <v>0</v>
      </c>
      <c r="P910" s="7">
        <f t="shared" si="1578"/>
        <v>0</v>
      </c>
      <c r="Q910" s="7">
        <f t="shared" si="1578"/>
        <v>0</v>
      </c>
      <c r="R910" s="7">
        <f t="shared" si="1578"/>
        <v>0</v>
      </c>
      <c r="S910" s="7">
        <f t="shared" si="1578"/>
        <v>0</v>
      </c>
      <c r="T910" s="7">
        <f t="shared" si="1578"/>
        <v>0</v>
      </c>
      <c r="U910" s="7">
        <f t="shared" si="1578"/>
        <v>0</v>
      </c>
      <c r="V910" s="7">
        <f t="shared" si="1578"/>
        <v>0</v>
      </c>
      <c r="W910" s="7">
        <f t="shared" si="1578"/>
        <v>0</v>
      </c>
      <c r="X910" s="7">
        <f t="shared" si="1578"/>
        <v>0</v>
      </c>
      <c r="Y910" s="7">
        <f t="shared" si="1578"/>
        <v>0</v>
      </c>
      <c r="Z910" s="7">
        <f t="shared" si="1578"/>
        <v>0</v>
      </c>
      <c r="AA910" s="7">
        <f t="shared" si="1578"/>
        <v>0</v>
      </c>
      <c r="AB910" s="7">
        <f t="shared" si="1578"/>
        <v>0</v>
      </c>
      <c r="AC910" s="67"/>
      <c r="AD910" s="55"/>
    </row>
    <row r="911" spans="1:30" s="52" customFormat="1">
      <c r="A911" s="102" t="s">
        <v>306</v>
      </c>
      <c r="B911" s="29">
        <v>1215172</v>
      </c>
      <c r="C911" s="163">
        <f t="shared" si="1482"/>
        <v>101264.33</v>
      </c>
      <c r="D911" s="38">
        <v>1.6500000000000001E-2</v>
      </c>
      <c r="E911" s="38">
        <v>0.1429</v>
      </c>
      <c r="F911" s="38">
        <v>5.8200000000000002E-2</v>
      </c>
      <c r="G911" s="38">
        <v>7.4899999999999994E-2</v>
      </c>
      <c r="H911" s="38">
        <v>4.0099999999999997E-2</v>
      </c>
      <c r="I911" s="38">
        <v>0.1406</v>
      </c>
      <c r="J911" s="38">
        <v>2.0299999999999999E-2</v>
      </c>
      <c r="K911" s="38">
        <v>3.2099999999999997E-2</v>
      </c>
      <c r="L911" s="38">
        <v>1.5900000000000001E-2</v>
      </c>
      <c r="M911" s="38">
        <v>2.5499999999999998E-2</v>
      </c>
      <c r="N911" s="38">
        <v>0.1389</v>
      </c>
      <c r="O911" s="38">
        <v>2.35E-2</v>
      </c>
      <c r="P911" s="38">
        <v>0</v>
      </c>
      <c r="Q911" s="38">
        <v>3.5900000000000001E-2</v>
      </c>
      <c r="R911" s="38">
        <v>1.8100000000000002E-2</v>
      </c>
      <c r="S911" s="38">
        <v>4.1999999999999997E-3</v>
      </c>
      <c r="T911" s="38">
        <v>5.11E-2</v>
      </c>
      <c r="U911" s="38">
        <v>1.7299999999999999E-2</v>
      </c>
      <c r="V911" s="38">
        <v>3.6799999999999999E-2</v>
      </c>
      <c r="W911" s="38">
        <v>4.4299999999999999E-2</v>
      </c>
      <c r="X911" s="38">
        <v>5.9900000000000002E-2</v>
      </c>
      <c r="Y911" s="38">
        <v>2.3999999999999998E-3</v>
      </c>
      <c r="Z911" s="5">
        <v>0</v>
      </c>
      <c r="AA911" s="5">
        <v>5.9999999999999995E-4</v>
      </c>
      <c r="AB911" s="5">
        <v>0</v>
      </c>
      <c r="AC911" s="67"/>
      <c r="AD911" s="55"/>
    </row>
    <row r="912" spans="1:30" s="52" customFormat="1">
      <c r="A912" s="101"/>
      <c r="B912" s="30"/>
      <c r="C912" s="163"/>
      <c r="D912" s="7">
        <f t="shared" ref="D912" si="1579">$C911*D911</f>
        <v>1670.861445</v>
      </c>
      <c r="E912" s="7">
        <f t="shared" ref="E912" si="1580">$C911*E911</f>
        <v>14470.672757</v>
      </c>
      <c r="F912" s="7">
        <f t="shared" ref="F912:AB912" si="1581">$C911*F911</f>
        <v>5893.584006</v>
      </c>
      <c r="G912" s="7">
        <f t="shared" si="1581"/>
        <v>7584.6983169999994</v>
      </c>
      <c r="H912" s="7">
        <f t="shared" si="1581"/>
        <v>4060.6996329999997</v>
      </c>
      <c r="I912" s="7">
        <f t="shared" si="1581"/>
        <v>14237.764798</v>
      </c>
      <c r="J912" s="7">
        <f t="shared" si="1581"/>
        <v>2055.6658990000001</v>
      </c>
      <c r="K912" s="7">
        <f t="shared" si="1581"/>
        <v>3250.5849929999995</v>
      </c>
      <c r="L912" s="7">
        <f t="shared" si="1581"/>
        <v>1610.1028470000001</v>
      </c>
      <c r="M912" s="7">
        <f t="shared" si="1581"/>
        <v>2582.2404149999998</v>
      </c>
      <c r="N912" s="7">
        <f t="shared" si="1581"/>
        <v>14065.615437</v>
      </c>
      <c r="O912" s="7">
        <f t="shared" si="1581"/>
        <v>2379.7117550000003</v>
      </c>
      <c r="P912" s="7">
        <f t="shared" si="1581"/>
        <v>0</v>
      </c>
      <c r="Q912" s="7">
        <f t="shared" si="1581"/>
        <v>3635.389447</v>
      </c>
      <c r="R912" s="7">
        <f t="shared" si="1581"/>
        <v>1832.8843730000001</v>
      </c>
      <c r="S912" s="7">
        <f t="shared" si="1581"/>
        <v>425.31018599999999</v>
      </c>
      <c r="T912" s="7">
        <f t="shared" si="1581"/>
        <v>5174.6072629999999</v>
      </c>
      <c r="U912" s="7">
        <f t="shared" si="1581"/>
        <v>1751.8729089999999</v>
      </c>
      <c r="V912" s="7">
        <f t="shared" si="1581"/>
        <v>3726.5273440000001</v>
      </c>
      <c r="W912" s="7">
        <f t="shared" si="1581"/>
        <v>4486.0098189999999</v>
      </c>
      <c r="X912" s="7">
        <f t="shared" si="1581"/>
        <v>6065.7333670000007</v>
      </c>
      <c r="Y912" s="7">
        <f t="shared" si="1581"/>
        <v>243.034392</v>
      </c>
      <c r="Z912" s="7">
        <f t="shared" si="1581"/>
        <v>0</v>
      </c>
      <c r="AA912" s="7">
        <f t="shared" si="1581"/>
        <v>60.758597999999999</v>
      </c>
      <c r="AB912" s="7">
        <f t="shared" si="1581"/>
        <v>0</v>
      </c>
      <c r="AC912" s="67"/>
      <c r="AD912" s="55"/>
    </row>
    <row r="913" spans="1:30" s="52" customFormat="1">
      <c r="A913" s="102" t="s">
        <v>308</v>
      </c>
      <c r="B913" s="29">
        <v>1215172</v>
      </c>
      <c r="C913" s="163">
        <f t="shared" si="1482"/>
        <v>101264.33</v>
      </c>
      <c r="D913" s="31"/>
      <c r="E913" s="46">
        <v>1</v>
      </c>
      <c r="F913" s="33"/>
      <c r="G913" s="33"/>
      <c r="H913" s="33"/>
      <c r="I913" s="33"/>
      <c r="J913" s="33"/>
      <c r="K913" s="33"/>
      <c r="L913" s="33"/>
      <c r="M913" s="33"/>
      <c r="N913" s="10"/>
      <c r="O913" s="33"/>
      <c r="P913" s="33"/>
      <c r="Q913" s="33"/>
      <c r="R913" s="33"/>
      <c r="S913" s="33"/>
      <c r="T913" s="33"/>
      <c r="U913" s="33"/>
      <c r="V913" s="10"/>
      <c r="W913" s="33"/>
      <c r="X913" s="33"/>
      <c r="Y913" s="33"/>
      <c r="Z913" s="33"/>
      <c r="AA913" s="33"/>
      <c r="AB913" s="33"/>
      <c r="AC913" s="67"/>
      <c r="AD913" s="55"/>
    </row>
    <row r="914" spans="1:30" s="52" customFormat="1">
      <c r="A914" s="101"/>
      <c r="B914" s="30"/>
      <c r="C914" s="163"/>
      <c r="D914" s="63">
        <f t="shared" ref="D914" si="1582">$C913*D913</f>
        <v>0</v>
      </c>
      <c r="E914" s="6">
        <f t="shared" ref="E914" si="1583">$C913*E913</f>
        <v>101264.33</v>
      </c>
      <c r="F914" s="6">
        <f t="shared" ref="F914:AB914" si="1584">$C913*F913</f>
        <v>0</v>
      </c>
      <c r="G914" s="6">
        <f t="shared" si="1584"/>
        <v>0</v>
      </c>
      <c r="H914" s="6">
        <f t="shared" si="1584"/>
        <v>0</v>
      </c>
      <c r="I914" s="6">
        <f t="shared" si="1584"/>
        <v>0</v>
      </c>
      <c r="J914" s="6">
        <f t="shared" si="1584"/>
        <v>0</v>
      </c>
      <c r="K914" s="6">
        <f t="shared" si="1584"/>
        <v>0</v>
      </c>
      <c r="L914" s="6">
        <f t="shared" si="1584"/>
        <v>0</v>
      </c>
      <c r="M914" s="6">
        <f t="shared" si="1584"/>
        <v>0</v>
      </c>
      <c r="N914" s="6">
        <f t="shared" si="1584"/>
        <v>0</v>
      </c>
      <c r="O914" s="6">
        <f t="shared" si="1584"/>
        <v>0</v>
      </c>
      <c r="P914" s="6">
        <f t="shared" si="1584"/>
        <v>0</v>
      </c>
      <c r="Q914" s="6">
        <f t="shared" si="1584"/>
        <v>0</v>
      </c>
      <c r="R914" s="6">
        <f t="shared" si="1584"/>
        <v>0</v>
      </c>
      <c r="S914" s="6">
        <f t="shared" si="1584"/>
        <v>0</v>
      </c>
      <c r="T914" s="6">
        <f t="shared" si="1584"/>
        <v>0</v>
      </c>
      <c r="U914" s="6">
        <f t="shared" si="1584"/>
        <v>0</v>
      </c>
      <c r="V914" s="6">
        <f t="shared" si="1584"/>
        <v>0</v>
      </c>
      <c r="W914" s="6">
        <f t="shared" si="1584"/>
        <v>0</v>
      </c>
      <c r="X914" s="6">
        <f t="shared" si="1584"/>
        <v>0</v>
      </c>
      <c r="Y914" s="6">
        <f t="shared" si="1584"/>
        <v>0</v>
      </c>
      <c r="Z914" s="6">
        <f t="shared" si="1584"/>
        <v>0</v>
      </c>
      <c r="AA914" s="6">
        <f t="shared" si="1584"/>
        <v>0</v>
      </c>
      <c r="AB914" s="6">
        <f t="shared" si="1584"/>
        <v>0</v>
      </c>
      <c r="AC914" s="67"/>
      <c r="AD914" s="55"/>
    </row>
    <row r="915" spans="1:30" s="52" customFormat="1">
      <c r="A915" s="102" t="s">
        <v>374</v>
      </c>
      <c r="B915" s="29">
        <v>4160766</v>
      </c>
      <c r="C915" s="163">
        <f t="shared" si="1482"/>
        <v>346730.5</v>
      </c>
      <c r="D915" s="31"/>
      <c r="E915" s="46">
        <v>1</v>
      </c>
      <c r="F915" s="33"/>
      <c r="G915" s="33"/>
      <c r="H915" s="33"/>
      <c r="I915" s="33"/>
      <c r="J915" s="33"/>
      <c r="K915" s="33"/>
      <c r="L915" s="33"/>
      <c r="M915" s="33"/>
      <c r="N915" s="10"/>
      <c r="O915" s="33"/>
      <c r="P915" s="33"/>
      <c r="Q915" s="33"/>
      <c r="R915" s="33"/>
      <c r="S915" s="33"/>
      <c r="T915" s="33"/>
      <c r="U915" s="33"/>
      <c r="V915" s="10"/>
      <c r="W915" s="33"/>
      <c r="X915" s="33"/>
      <c r="Y915" s="33"/>
      <c r="Z915" s="33"/>
      <c r="AA915" s="33"/>
      <c r="AB915" s="33"/>
      <c r="AC915" s="67"/>
      <c r="AD915" s="55"/>
    </row>
    <row r="916" spans="1:30" s="52" customFormat="1">
      <c r="A916" s="101"/>
      <c r="B916" s="30"/>
      <c r="C916" s="163"/>
      <c r="D916" s="63">
        <f t="shared" ref="D916" si="1585">$C915*D915</f>
        <v>0</v>
      </c>
      <c r="E916" s="6">
        <f t="shared" ref="E916" si="1586">$C915*E915</f>
        <v>346730.5</v>
      </c>
      <c r="F916" s="6">
        <f t="shared" ref="F916:AB916" si="1587">$C915*F915</f>
        <v>0</v>
      </c>
      <c r="G916" s="6">
        <f t="shared" si="1587"/>
        <v>0</v>
      </c>
      <c r="H916" s="6">
        <f t="shared" si="1587"/>
        <v>0</v>
      </c>
      <c r="I916" s="6">
        <f t="shared" si="1587"/>
        <v>0</v>
      </c>
      <c r="J916" s="6">
        <f t="shared" si="1587"/>
        <v>0</v>
      </c>
      <c r="K916" s="6">
        <f t="shared" si="1587"/>
        <v>0</v>
      </c>
      <c r="L916" s="6">
        <f t="shared" si="1587"/>
        <v>0</v>
      </c>
      <c r="M916" s="6">
        <f t="shared" si="1587"/>
        <v>0</v>
      </c>
      <c r="N916" s="6">
        <f t="shared" si="1587"/>
        <v>0</v>
      </c>
      <c r="O916" s="6">
        <f t="shared" si="1587"/>
        <v>0</v>
      </c>
      <c r="P916" s="6">
        <f t="shared" si="1587"/>
        <v>0</v>
      </c>
      <c r="Q916" s="6">
        <f t="shared" si="1587"/>
        <v>0</v>
      </c>
      <c r="R916" s="6">
        <f t="shared" si="1587"/>
        <v>0</v>
      </c>
      <c r="S916" s="6">
        <f t="shared" si="1587"/>
        <v>0</v>
      </c>
      <c r="T916" s="6">
        <f t="shared" si="1587"/>
        <v>0</v>
      </c>
      <c r="U916" s="6">
        <f t="shared" si="1587"/>
        <v>0</v>
      </c>
      <c r="V916" s="6">
        <f t="shared" si="1587"/>
        <v>0</v>
      </c>
      <c r="W916" s="6">
        <f t="shared" si="1587"/>
        <v>0</v>
      </c>
      <c r="X916" s="6">
        <f t="shared" si="1587"/>
        <v>0</v>
      </c>
      <c r="Y916" s="6">
        <f t="shared" si="1587"/>
        <v>0</v>
      </c>
      <c r="Z916" s="6">
        <f t="shared" si="1587"/>
        <v>0</v>
      </c>
      <c r="AA916" s="6">
        <f t="shared" si="1587"/>
        <v>0</v>
      </c>
      <c r="AB916" s="6">
        <f t="shared" si="1587"/>
        <v>0</v>
      </c>
      <c r="AC916" s="67"/>
      <c r="AD916" s="55"/>
    </row>
    <row r="917" spans="1:30" s="52" customFormat="1">
      <c r="A917" s="102" t="s">
        <v>371</v>
      </c>
      <c r="B917" s="29">
        <v>4160766</v>
      </c>
      <c r="C917" s="163">
        <f t="shared" si="1482"/>
        <v>346730.5</v>
      </c>
      <c r="D917" s="38">
        <v>1.6500000000000001E-2</v>
      </c>
      <c r="E917" s="38">
        <v>0.1429</v>
      </c>
      <c r="F917" s="38">
        <v>5.8200000000000002E-2</v>
      </c>
      <c r="G917" s="38">
        <v>7.4899999999999994E-2</v>
      </c>
      <c r="H917" s="38">
        <v>4.0099999999999997E-2</v>
      </c>
      <c r="I917" s="38">
        <v>0.1406</v>
      </c>
      <c r="J917" s="38">
        <v>2.0299999999999999E-2</v>
      </c>
      <c r="K917" s="38">
        <v>3.2099999999999997E-2</v>
      </c>
      <c r="L917" s="38">
        <v>1.5900000000000001E-2</v>
      </c>
      <c r="M917" s="38">
        <v>2.5499999999999998E-2</v>
      </c>
      <c r="N917" s="38">
        <v>0.1389</v>
      </c>
      <c r="O917" s="38">
        <v>2.35E-2</v>
      </c>
      <c r="P917" s="38">
        <v>0</v>
      </c>
      <c r="Q917" s="38">
        <v>3.5900000000000001E-2</v>
      </c>
      <c r="R917" s="38">
        <v>1.8100000000000002E-2</v>
      </c>
      <c r="S917" s="38">
        <v>4.1999999999999997E-3</v>
      </c>
      <c r="T917" s="38">
        <v>5.11E-2</v>
      </c>
      <c r="U917" s="38">
        <v>1.7299999999999999E-2</v>
      </c>
      <c r="V917" s="38">
        <v>3.6799999999999999E-2</v>
      </c>
      <c r="W917" s="38">
        <v>4.4299999999999999E-2</v>
      </c>
      <c r="X917" s="38">
        <v>5.9900000000000002E-2</v>
      </c>
      <c r="Y917" s="38">
        <v>2.3999999999999998E-3</v>
      </c>
      <c r="Z917" s="5">
        <v>0</v>
      </c>
      <c r="AA917" s="5">
        <v>5.9999999999999995E-4</v>
      </c>
      <c r="AB917" s="5">
        <v>0</v>
      </c>
      <c r="AC917" s="67"/>
      <c r="AD917" s="55"/>
    </row>
    <row r="918" spans="1:30" s="52" customFormat="1">
      <c r="A918" s="101"/>
      <c r="B918" s="30"/>
      <c r="C918" s="163"/>
      <c r="D918" s="63">
        <f t="shared" ref="D918" si="1588">$C917*D917</f>
        <v>5721.0532499999999</v>
      </c>
      <c r="E918" s="6">
        <f t="shared" ref="E918" si="1589">$C917*E917</f>
        <v>49547.78845</v>
      </c>
      <c r="F918" s="6">
        <f t="shared" ref="F918:AB918" si="1590">$C917*F917</f>
        <v>20179.715100000001</v>
      </c>
      <c r="G918" s="6">
        <f t="shared" si="1590"/>
        <v>25970.114449999997</v>
      </c>
      <c r="H918" s="6">
        <f t="shared" si="1590"/>
        <v>13903.893049999999</v>
      </c>
      <c r="I918" s="6">
        <f t="shared" si="1590"/>
        <v>48750.308300000004</v>
      </c>
      <c r="J918" s="6">
        <f t="shared" si="1590"/>
        <v>7038.6291499999998</v>
      </c>
      <c r="K918" s="6">
        <f t="shared" si="1590"/>
        <v>11130.04905</v>
      </c>
      <c r="L918" s="6">
        <f t="shared" si="1590"/>
        <v>5513.0149500000007</v>
      </c>
      <c r="M918" s="6">
        <f t="shared" si="1590"/>
        <v>8841.6277499999997</v>
      </c>
      <c r="N918" s="6">
        <f t="shared" si="1590"/>
        <v>48160.866450000001</v>
      </c>
      <c r="O918" s="6">
        <f t="shared" si="1590"/>
        <v>8148.1667500000003</v>
      </c>
      <c r="P918" s="6">
        <f t="shared" si="1590"/>
        <v>0</v>
      </c>
      <c r="Q918" s="6">
        <f t="shared" si="1590"/>
        <v>12447.624950000001</v>
      </c>
      <c r="R918" s="6">
        <f t="shared" si="1590"/>
        <v>6275.8220500000007</v>
      </c>
      <c r="S918" s="6">
        <f t="shared" si="1590"/>
        <v>1456.2681</v>
      </c>
      <c r="T918" s="6">
        <f t="shared" si="1590"/>
        <v>17717.928550000001</v>
      </c>
      <c r="U918" s="6">
        <f t="shared" si="1590"/>
        <v>5998.4376499999998</v>
      </c>
      <c r="V918" s="6">
        <f t="shared" si="1590"/>
        <v>12759.6824</v>
      </c>
      <c r="W918" s="6">
        <f t="shared" si="1590"/>
        <v>15360.16115</v>
      </c>
      <c r="X918" s="6">
        <f t="shared" si="1590"/>
        <v>20769.156950000001</v>
      </c>
      <c r="Y918" s="6">
        <f t="shared" si="1590"/>
        <v>832.15319999999997</v>
      </c>
      <c r="Z918" s="6">
        <f t="shared" si="1590"/>
        <v>0</v>
      </c>
      <c r="AA918" s="6">
        <f t="shared" si="1590"/>
        <v>208.03829999999999</v>
      </c>
      <c r="AB918" s="6">
        <f t="shared" si="1590"/>
        <v>0</v>
      </c>
      <c r="AC918" s="67"/>
      <c r="AD918" s="55"/>
    </row>
    <row r="919" spans="1:30" s="52" customFormat="1">
      <c r="A919" s="102" t="s">
        <v>375</v>
      </c>
      <c r="B919" s="29">
        <v>561105</v>
      </c>
      <c r="C919" s="163">
        <f t="shared" ref="C919:C931" si="1591">ROUND(B919/12,2)</f>
        <v>46758.75</v>
      </c>
      <c r="D919" s="31"/>
      <c r="E919" s="46">
        <v>1</v>
      </c>
      <c r="F919" s="33"/>
      <c r="G919" s="33"/>
      <c r="H919" s="33"/>
      <c r="I919" s="33"/>
      <c r="J919" s="33"/>
      <c r="K919" s="33"/>
      <c r="L919" s="33"/>
      <c r="M919" s="33"/>
      <c r="N919" s="10"/>
      <c r="O919" s="33"/>
      <c r="P919" s="33"/>
      <c r="Q919" s="33"/>
      <c r="R919" s="33"/>
      <c r="S919" s="33"/>
      <c r="T919" s="33"/>
      <c r="U919" s="33"/>
      <c r="V919" s="10"/>
      <c r="W919" s="33"/>
      <c r="X919" s="33"/>
      <c r="Y919" s="33"/>
      <c r="Z919" s="33"/>
      <c r="AA919" s="33"/>
      <c r="AB919" s="33"/>
      <c r="AC919" s="67"/>
      <c r="AD919" s="55"/>
    </row>
    <row r="920" spans="1:30" s="52" customFormat="1">
      <c r="A920" s="101"/>
      <c r="B920" s="30"/>
      <c r="C920" s="163"/>
      <c r="D920" s="63">
        <f t="shared" ref="D920" si="1592">$C919*D919</f>
        <v>0</v>
      </c>
      <c r="E920" s="6">
        <f t="shared" ref="E920" si="1593">$C919*E919</f>
        <v>46758.75</v>
      </c>
      <c r="F920" s="6">
        <f t="shared" ref="F920:AB920" si="1594">$C919*F919</f>
        <v>0</v>
      </c>
      <c r="G920" s="6">
        <f t="shared" si="1594"/>
        <v>0</v>
      </c>
      <c r="H920" s="6">
        <f t="shared" si="1594"/>
        <v>0</v>
      </c>
      <c r="I920" s="6">
        <f t="shared" si="1594"/>
        <v>0</v>
      </c>
      <c r="J920" s="6">
        <f t="shared" si="1594"/>
        <v>0</v>
      </c>
      <c r="K920" s="6">
        <f t="shared" si="1594"/>
        <v>0</v>
      </c>
      <c r="L920" s="6">
        <f t="shared" si="1594"/>
        <v>0</v>
      </c>
      <c r="M920" s="6">
        <f t="shared" si="1594"/>
        <v>0</v>
      </c>
      <c r="N920" s="6">
        <f t="shared" si="1594"/>
        <v>0</v>
      </c>
      <c r="O920" s="6">
        <f t="shared" si="1594"/>
        <v>0</v>
      </c>
      <c r="P920" s="6">
        <f t="shared" si="1594"/>
        <v>0</v>
      </c>
      <c r="Q920" s="6">
        <f t="shared" si="1594"/>
        <v>0</v>
      </c>
      <c r="R920" s="6">
        <f t="shared" si="1594"/>
        <v>0</v>
      </c>
      <c r="S920" s="6">
        <f t="shared" si="1594"/>
        <v>0</v>
      </c>
      <c r="T920" s="6">
        <f t="shared" si="1594"/>
        <v>0</v>
      </c>
      <c r="U920" s="6">
        <f t="shared" si="1594"/>
        <v>0</v>
      </c>
      <c r="V920" s="6">
        <f t="shared" si="1594"/>
        <v>0</v>
      </c>
      <c r="W920" s="6">
        <f t="shared" si="1594"/>
        <v>0</v>
      </c>
      <c r="X920" s="6">
        <f t="shared" si="1594"/>
        <v>0</v>
      </c>
      <c r="Y920" s="6">
        <f t="shared" si="1594"/>
        <v>0</v>
      </c>
      <c r="Z920" s="6">
        <f t="shared" si="1594"/>
        <v>0</v>
      </c>
      <c r="AA920" s="6">
        <f t="shared" si="1594"/>
        <v>0</v>
      </c>
      <c r="AB920" s="6">
        <f t="shared" si="1594"/>
        <v>0</v>
      </c>
      <c r="AC920" s="67"/>
      <c r="AD920" s="55"/>
    </row>
    <row r="921" spans="1:30" s="52" customFormat="1">
      <c r="A921" s="102" t="s">
        <v>373</v>
      </c>
      <c r="B921" s="29">
        <v>561105</v>
      </c>
      <c r="C921" s="163">
        <f t="shared" si="1591"/>
        <v>46758.75</v>
      </c>
      <c r="D921" s="38">
        <v>1.6500000000000001E-2</v>
      </c>
      <c r="E921" s="38">
        <v>0.1429</v>
      </c>
      <c r="F921" s="38">
        <v>5.8200000000000002E-2</v>
      </c>
      <c r="G921" s="38">
        <v>7.4899999999999994E-2</v>
      </c>
      <c r="H921" s="38">
        <v>4.0099999999999997E-2</v>
      </c>
      <c r="I921" s="38">
        <v>0.1406</v>
      </c>
      <c r="J921" s="38">
        <v>2.0299999999999999E-2</v>
      </c>
      <c r="K921" s="38">
        <v>3.2099999999999997E-2</v>
      </c>
      <c r="L921" s="38">
        <v>1.5900000000000001E-2</v>
      </c>
      <c r="M921" s="38">
        <v>2.5499999999999998E-2</v>
      </c>
      <c r="N921" s="38">
        <v>0.1389</v>
      </c>
      <c r="O921" s="38">
        <v>2.35E-2</v>
      </c>
      <c r="P921" s="38">
        <v>0</v>
      </c>
      <c r="Q921" s="38">
        <v>3.5900000000000001E-2</v>
      </c>
      <c r="R921" s="38">
        <v>1.8100000000000002E-2</v>
      </c>
      <c r="S921" s="38">
        <v>4.1999999999999997E-3</v>
      </c>
      <c r="T921" s="38">
        <v>5.11E-2</v>
      </c>
      <c r="U921" s="38">
        <v>1.7299999999999999E-2</v>
      </c>
      <c r="V921" s="38">
        <v>3.6799999999999999E-2</v>
      </c>
      <c r="W921" s="38">
        <v>4.4299999999999999E-2</v>
      </c>
      <c r="X921" s="38">
        <v>5.9900000000000002E-2</v>
      </c>
      <c r="Y921" s="38">
        <v>2.3999999999999998E-3</v>
      </c>
      <c r="Z921" s="5">
        <v>0</v>
      </c>
      <c r="AA921" s="5">
        <v>5.9999999999999995E-4</v>
      </c>
      <c r="AB921" s="5">
        <v>0</v>
      </c>
      <c r="AC921" s="67"/>
      <c r="AD921" s="55"/>
    </row>
    <row r="922" spans="1:30" s="52" customFormat="1">
      <c r="A922" s="103"/>
      <c r="B922" s="75"/>
      <c r="C922" s="163"/>
      <c r="D922" s="63">
        <f t="shared" ref="D922" si="1595">$C921*D921</f>
        <v>771.51937500000008</v>
      </c>
      <c r="E922" s="6">
        <f t="shared" ref="E922" si="1596">$C921*E921</f>
        <v>6681.8253750000003</v>
      </c>
      <c r="F922" s="6">
        <f t="shared" ref="F922:AB922" si="1597">$C921*F921</f>
        <v>2721.35925</v>
      </c>
      <c r="G922" s="6">
        <f t="shared" si="1597"/>
        <v>3502.2303749999996</v>
      </c>
      <c r="H922" s="6">
        <f t="shared" si="1597"/>
        <v>1875.0258749999998</v>
      </c>
      <c r="I922" s="6">
        <f t="shared" si="1597"/>
        <v>6574.2802499999998</v>
      </c>
      <c r="J922" s="6">
        <f t="shared" si="1597"/>
        <v>949.2026249999999</v>
      </c>
      <c r="K922" s="6">
        <f t="shared" si="1597"/>
        <v>1500.9558749999999</v>
      </c>
      <c r="L922" s="6">
        <f t="shared" si="1597"/>
        <v>743.46412500000008</v>
      </c>
      <c r="M922" s="6">
        <f t="shared" si="1597"/>
        <v>1192.348125</v>
      </c>
      <c r="N922" s="6">
        <f t="shared" si="1597"/>
        <v>6494.7903749999996</v>
      </c>
      <c r="O922" s="6">
        <f t="shared" si="1597"/>
        <v>1098.8306250000001</v>
      </c>
      <c r="P922" s="6">
        <f t="shared" si="1597"/>
        <v>0</v>
      </c>
      <c r="Q922" s="6">
        <f t="shared" si="1597"/>
        <v>1678.6391250000001</v>
      </c>
      <c r="R922" s="6">
        <f t="shared" si="1597"/>
        <v>846.33337500000005</v>
      </c>
      <c r="S922" s="6">
        <f t="shared" si="1597"/>
        <v>196.38674999999998</v>
      </c>
      <c r="T922" s="6">
        <f t="shared" si="1597"/>
        <v>2389.3721249999999</v>
      </c>
      <c r="U922" s="6">
        <f t="shared" si="1597"/>
        <v>808.92637500000001</v>
      </c>
      <c r="V922" s="6">
        <f t="shared" si="1597"/>
        <v>1720.722</v>
      </c>
      <c r="W922" s="6">
        <f t="shared" si="1597"/>
        <v>2071.4126249999999</v>
      </c>
      <c r="X922" s="6">
        <f t="shared" si="1597"/>
        <v>2800.8491250000002</v>
      </c>
      <c r="Y922" s="6">
        <f t="shared" si="1597"/>
        <v>112.22099999999999</v>
      </c>
      <c r="Z922" s="6">
        <f t="shared" si="1597"/>
        <v>0</v>
      </c>
      <c r="AA922" s="6">
        <f t="shared" si="1597"/>
        <v>28.055249999999997</v>
      </c>
      <c r="AB922" s="6">
        <f t="shared" si="1597"/>
        <v>0</v>
      </c>
      <c r="AC922" s="67"/>
      <c r="AD922" s="55"/>
    </row>
    <row r="923" spans="1:30" s="52" customFormat="1">
      <c r="A923" s="102" t="s">
        <v>462</v>
      </c>
      <c r="B923" s="29">
        <v>532559.5</v>
      </c>
      <c r="C923" s="163">
        <f t="shared" si="1591"/>
        <v>44379.96</v>
      </c>
      <c r="D923" s="38">
        <v>1.6500000000000001E-2</v>
      </c>
      <c r="E923" s="38">
        <v>0.1429</v>
      </c>
      <c r="F923" s="38">
        <v>5.8200000000000002E-2</v>
      </c>
      <c r="G923" s="38">
        <v>7.4899999999999994E-2</v>
      </c>
      <c r="H923" s="38">
        <v>4.0099999999999997E-2</v>
      </c>
      <c r="I923" s="38">
        <v>0.1406</v>
      </c>
      <c r="J923" s="38">
        <v>2.0299999999999999E-2</v>
      </c>
      <c r="K923" s="38">
        <v>3.2099999999999997E-2</v>
      </c>
      <c r="L923" s="38">
        <v>1.5900000000000001E-2</v>
      </c>
      <c r="M923" s="38">
        <v>2.5499999999999998E-2</v>
      </c>
      <c r="N923" s="38">
        <v>0.1389</v>
      </c>
      <c r="O923" s="38">
        <v>2.35E-2</v>
      </c>
      <c r="P923" s="38">
        <v>0</v>
      </c>
      <c r="Q923" s="38">
        <v>3.5900000000000001E-2</v>
      </c>
      <c r="R923" s="38">
        <v>1.8100000000000002E-2</v>
      </c>
      <c r="S923" s="38">
        <v>4.1999999999999997E-3</v>
      </c>
      <c r="T923" s="38">
        <v>5.11E-2</v>
      </c>
      <c r="U923" s="38">
        <v>1.7299999999999999E-2</v>
      </c>
      <c r="V923" s="38">
        <v>3.6799999999999999E-2</v>
      </c>
      <c r="W923" s="38">
        <v>4.4299999999999999E-2</v>
      </c>
      <c r="X923" s="38">
        <v>5.9900000000000002E-2</v>
      </c>
      <c r="Y923" s="38">
        <v>2.3999999999999998E-3</v>
      </c>
      <c r="Z923" s="5">
        <v>0</v>
      </c>
      <c r="AA923" s="5">
        <v>5.9999999999999995E-4</v>
      </c>
      <c r="AB923" s="5">
        <v>0</v>
      </c>
      <c r="AC923" s="67"/>
      <c r="AD923" s="55"/>
    </row>
    <row r="924" spans="1:30" s="52" customFormat="1">
      <c r="A924" s="101"/>
      <c r="B924" s="30"/>
      <c r="C924" s="163"/>
      <c r="D924" s="63">
        <f t="shared" ref="D924" si="1598">$C923*D923</f>
        <v>732.26934000000006</v>
      </c>
      <c r="E924" s="6">
        <f t="shared" ref="E924" si="1599">$C923*E923</f>
        <v>6341.8962839999995</v>
      </c>
      <c r="F924" s="6">
        <f t="shared" ref="F924:AB924" si="1600">$C923*F923</f>
        <v>2582.9136720000001</v>
      </c>
      <c r="G924" s="6">
        <f t="shared" si="1600"/>
        <v>3324.0590039999997</v>
      </c>
      <c r="H924" s="6">
        <f t="shared" si="1600"/>
        <v>1779.6363959999999</v>
      </c>
      <c r="I924" s="6">
        <f t="shared" si="1600"/>
        <v>6239.8223760000001</v>
      </c>
      <c r="J924" s="6">
        <f t="shared" si="1600"/>
        <v>900.91318799999988</v>
      </c>
      <c r="K924" s="6">
        <f t="shared" si="1600"/>
        <v>1424.5967159999998</v>
      </c>
      <c r="L924" s="6">
        <f t="shared" si="1600"/>
        <v>705.64136400000007</v>
      </c>
      <c r="M924" s="6">
        <f t="shared" si="1600"/>
        <v>1131.6889799999999</v>
      </c>
      <c r="N924" s="6">
        <f t="shared" si="1600"/>
        <v>6164.3764439999995</v>
      </c>
      <c r="O924" s="6">
        <f t="shared" si="1600"/>
        <v>1042.9290599999999</v>
      </c>
      <c r="P924" s="6">
        <f t="shared" si="1600"/>
        <v>0</v>
      </c>
      <c r="Q924" s="6">
        <f t="shared" si="1600"/>
        <v>1593.2405639999999</v>
      </c>
      <c r="R924" s="6">
        <f t="shared" si="1600"/>
        <v>803.27727600000003</v>
      </c>
      <c r="S924" s="6">
        <f t="shared" si="1600"/>
        <v>186.39583199999998</v>
      </c>
      <c r="T924" s="6">
        <f t="shared" si="1600"/>
        <v>2267.8159559999999</v>
      </c>
      <c r="U924" s="6">
        <f t="shared" si="1600"/>
        <v>767.77330799999993</v>
      </c>
      <c r="V924" s="6">
        <f t="shared" si="1600"/>
        <v>1633.182528</v>
      </c>
      <c r="W924" s="6">
        <f t="shared" si="1600"/>
        <v>1966.032228</v>
      </c>
      <c r="X924" s="6">
        <f t="shared" si="1600"/>
        <v>2658.3596040000002</v>
      </c>
      <c r="Y924" s="6">
        <f t="shared" si="1600"/>
        <v>106.51190399999999</v>
      </c>
      <c r="Z924" s="6">
        <f t="shared" si="1600"/>
        <v>0</v>
      </c>
      <c r="AA924" s="6">
        <f t="shared" si="1600"/>
        <v>26.627975999999997</v>
      </c>
      <c r="AB924" s="6">
        <f t="shared" si="1600"/>
        <v>0</v>
      </c>
      <c r="AC924" s="67"/>
      <c r="AD924" s="55"/>
    </row>
    <row r="925" spans="1:30" s="52" customFormat="1">
      <c r="A925" s="102" t="s">
        <v>463</v>
      </c>
      <c r="B925" s="29">
        <v>532559.5</v>
      </c>
      <c r="C925" s="163">
        <f t="shared" si="1591"/>
        <v>44379.96</v>
      </c>
      <c r="D925" s="38"/>
      <c r="E925" s="38">
        <v>1</v>
      </c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5"/>
      <c r="AA925" s="5"/>
      <c r="AB925" s="5"/>
      <c r="AC925" s="67"/>
      <c r="AD925" s="55"/>
    </row>
    <row r="926" spans="1:30" s="52" customFormat="1">
      <c r="A926" s="101"/>
      <c r="B926" s="30"/>
      <c r="C926" s="163"/>
      <c r="D926" s="63">
        <f t="shared" ref="D926" si="1601">$C925*D925</f>
        <v>0</v>
      </c>
      <c r="E926" s="6">
        <f t="shared" ref="E926" si="1602">$C925*E925</f>
        <v>44379.96</v>
      </c>
      <c r="F926" s="6">
        <f t="shared" ref="F926:AB926" si="1603">$C925*F925</f>
        <v>0</v>
      </c>
      <c r="G926" s="6">
        <f t="shared" si="1603"/>
        <v>0</v>
      </c>
      <c r="H926" s="6">
        <f t="shared" si="1603"/>
        <v>0</v>
      </c>
      <c r="I926" s="6">
        <f t="shared" si="1603"/>
        <v>0</v>
      </c>
      <c r="J926" s="6">
        <f t="shared" si="1603"/>
        <v>0</v>
      </c>
      <c r="K926" s="6">
        <f t="shared" si="1603"/>
        <v>0</v>
      </c>
      <c r="L926" s="6">
        <f t="shared" si="1603"/>
        <v>0</v>
      </c>
      <c r="M926" s="6">
        <f t="shared" si="1603"/>
        <v>0</v>
      </c>
      <c r="N926" s="6">
        <f t="shared" si="1603"/>
        <v>0</v>
      </c>
      <c r="O926" s="6">
        <f t="shared" si="1603"/>
        <v>0</v>
      </c>
      <c r="P926" s="6">
        <f t="shared" si="1603"/>
        <v>0</v>
      </c>
      <c r="Q926" s="6">
        <f t="shared" si="1603"/>
        <v>0</v>
      </c>
      <c r="R926" s="6">
        <f t="shared" si="1603"/>
        <v>0</v>
      </c>
      <c r="S926" s="6">
        <f t="shared" si="1603"/>
        <v>0</v>
      </c>
      <c r="T926" s="6">
        <f t="shared" si="1603"/>
        <v>0</v>
      </c>
      <c r="U926" s="6">
        <f t="shared" si="1603"/>
        <v>0</v>
      </c>
      <c r="V926" s="6">
        <f t="shared" si="1603"/>
        <v>0</v>
      </c>
      <c r="W926" s="6">
        <f t="shared" si="1603"/>
        <v>0</v>
      </c>
      <c r="X926" s="6">
        <f t="shared" si="1603"/>
        <v>0</v>
      </c>
      <c r="Y926" s="6">
        <f t="shared" si="1603"/>
        <v>0</v>
      </c>
      <c r="Z926" s="6">
        <f t="shared" si="1603"/>
        <v>0</v>
      </c>
      <c r="AA926" s="6">
        <f t="shared" si="1603"/>
        <v>0</v>
      </c>
      <c r="AB926" s="6">
        <f t="shared" si="1603"/>
        <v>0</v>
      </c>
      <c r="AC926" s="67"/>
      <c r="AD926" s="55"/>
    </row>
    <row r="927" spans="1:30" s="52" customFormat="1">
      <c r="A927" s="102" t="s">
        <v>464</v>
      </c>
      <c r="B927" s="29">
        <v>88676</v>
      </c>
      <c r="C927" s="163">
        <f t="shared" si="1591"/>
        <v>7389.67</v>
      </c>
      <c r="D927" s="27"/>
      <c r="E927" s="37">
        <v>0.24629999999999999</v>
      </c>
      <c r="F927" s="10"/>
      <c r="G927" s="10"/>
      <c r="H927" s="10"/>
      <c r="I927" s="10"/>
      <c r="J927" s="37">
        <v>0.38629999999999998</v>
      </c>
      <c r="K927" s="37">
        <v>0.3674</v>
      </c>
      <c r="L927" s="10"/>
      <c r="M927" s="10"/>
      <c r="N927" s="10"/>
      <c r="O927" s="37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67"/>
      <c r="AD927" s="55"/>
    </row>
    <row r="928" spans="1:30" s="52" customFormat="1">
      <c r="A928" s="101"/>
      <c r="B928" s="30"/>
      <c r="C928" s="163"/>
      <c r="D928" s="63">
        <f t="shared" ref="D928" si="1604">$C927*D927</f>
        <v>0</v>
      </c>
      <c r="E928" s="6">
        <f t="shared" ref="E928" si="1605">$C927*E927</f>
        <v>1820.0757209999999</v>
      </c>
      <c r="F928" s="6">
        <f t="shared" ref="F928:AB928" si="1606">$C927*F927</f>
        <v>0</v>
      </c>
      <c r="G928" s="6">
        <f t="shared" si="1606"/>
        <v>0</v>
      </c>
      <c r="H928" s="6">
        <f t="shared" si="1606"/>
        <v>0</v>
      </c>
      <c r="I928" s="6">
        <f t="shared" si="1606"/>
        <v>0</v>
      </c>
      <c r="J928" s="6">
        <f t="shared" si="1606"/>
        <v>2854.6295209999998</v>
      </c>
      <c r="K928" s="6">
        <f t="shared" si="1606"/>
        <v>2714.9647580000001</v>
      </c>
      <c r="L928" s="6">
        <f t="shared" si="1606"/>
        <v>0</v>
      </c>
      <c r="M928" s="6">
        <f t="shared" si="1606"/>
        <v>0</v>
      </c>
      <c r="N928" s="6">
        <f t="shared" si="1606"/>
        <v>0</v>
      </c>
      <c r="O928" s="6">
        <f t="shared" si="1606"/>
        <v>0</v>
      </c>
      <c r="P928" s="6">
        <f t="shared" si="1606"/>
        <v>0</v>
      </c>
      <c r="Q928" s="6">
        <f t="shared" si="1606"/>
        <v>0</v>
      </c>
      <c r="R928" s="6">
        <f t="shared" si="1606"/>
        <v>0</v>
      </c>
      <c r="S928" s="6">
        <f t="shared" si="1606"/>
        <v>0</v>
      </c>
      <c r="T928" s="6">
        <f t="shared" si="1606"/>
        <v>0</v>
      </c>
      <c r="U928" s="6">
        <f t="shared" si="1606"/>
        <v>0</v>
      </c>
      <c r="V928" s="6">
        <f t="shared" si="1606"/>
        <v>0</v>
      </c>
      <c r="W928" s="6">
        <f t="shared" si="1606"/>
        <v>0</v>
      </c>
      <c r="X928" s="6">
        <f t="shared" si="1606"/>
        <v>0</v>
      </c>
      <c r="Y928" s="6">
        <f t="shared" si="1606"/>
        <v>0</v>
      </c>
      <c r="Z928" s="6">
        <f t="shared" si="1606"/>
        <v>0</v>
      </c>
      <c r="AA928" s="6">
        <f t="shared" si="1606"/>
        <v>0</v>
      </c>
      <c r="AB928" s="6">
        <f t="shared" si="1606"/>
        <v>0</v>
      </c>
      <c r="AC928" s="67"/>
      <c r="AD928" s="55"/>
    </row>
    <row r="929" spans="1:30" s="52" customFormat="1">
      <c r="A929" s="102" t="s">
        <v>465</v>
      </c>
      <c r="B929" s="29">
        <v>3535682</v>
      </c>
      <c r="C929" s="163">
        <f t="shared" si="1591"/>
        <v>294640.17</v>
      </c>
      <c r="D929" s="38"/>
      <c r="E929" s="38">
        <v>0.75780000000000003</v>
      </c>
      <c r="F929" s="38"/>
      <c r="G929" s="38"/>
      <c r="H929" s="38"/>
      <c r="I929" s="38"/>
      <c r="J929" s="38">
        <v>0.2422</v>
      </c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5"/>
      <c r="AA929" s="5"/>
      <c r="AB929" s="5"/>
      <c r="AC929" s="67"/>
      <c r="AD929" s="55"/>
    </row>
    <row r="930" spans="1:30" s="52" customFormat="1">
      <c r="A930" s="103"/>
      <c r="B930" s="75"/>
      <c r="C930" s="163"/>
      <c r="D930" s="63">
        <f t="shared" ref="D930:D932" si="1607">$C929*D929</f>
        <v>0</v>
      </c>
      <c r="E930" s="6">
        <f t="shared" ref="E930:T932" si="1608">$C929*E929</f>
        <v>223278.32082600001</v>
      </c>
      <c r="F930" s="6">
        <f t="shared" ref="F930:AB930" si="1609">$C929*F929</f>
        <v>0</v>
      </c>
      <c r="G930" s="6">
        <f t="shared" si="1609"/>
        <v>0</v>
      </c>
      <c r="H930" s="6">
        <f t="shared" si="1609"/>
        <v>0</v>
      </c>
      <c r="I930" s="6">
        <f t="shared" si="1609"/>
        <v>0</v>
      </c>
      <c r="J930" s="6">
        <f t="shared" si="1609"/>
        <v>71361.849174000003</v>
      </c>
      <c r="K930" s="6">
        <f t="shared" si="1609"/>
        <v>0</v>
      </c>
      <c r="L930" s="6">
        <f t="shared" si="1609"/>
        <v>0</v>
      </c>
      <c r="M930" s="6">
        <f t="shared" si="1609"/>
        <v>0</v>
      </c>
      <c r="N930" s="6">
        <f t="shared" si="1609"/>
        <v>0</v>
      </c>
      <c r="O930" s="6">
        <f t="shared" si="1609"/>
        <v>0</v>
      </c>
      <c r="P930" s="6">
        <f t="shared" si="1609"/>
        <v>0</v>
      </c>
      <c r="Q930" s="6">
        <f t="shared" si="1609"/>
        <v>0</v>
      </c>
      <c r="R930" s="6">
        <f t="shared" si="1609"/>
        <v>0</v>
      </c>
      <c r="S930" s="6">
        <f t="shared" si="1609"/>
        <v>0</v>
      </c>
      <c r="T930" s="6">
        <f t="shared" si="1609"/>
        <v>0</v>
      </c>
      <c r="U930" s="6">
        <f t="shared" si="1609"/>
        <v>0</v>
      </c>
      <c r="V930" s="6">
        <f t="shared" si="1609"/>
        <v>0</v>
      </c>
      <c r="W930" s="6">
        <f t="shared" si="1609"/>
        <v>0</v>
      </c>
      <c r="X930" s="6">
        <f t="shared" si="1609"/>
        <v>0</v>
      </c>
      <c r="Y930" s="6">
        <f t="shared" si="1609"/>
        <v>0</v>
      </c>
      <c r="Z930" s="6">
        <f t="shared" si="1609"/>
        <v>0</v>
      </c>
      <c r="AA930" s="6">
        <f t="shared" si="1609"/>
        <v>0</v>
      </c>
      <c r="AB930" s="6">
        <f t="shared" si="1609"/>
        <v>0</v>
      </c>
      <c r="AC930" s="67"/>
      <c r="AD930" s="55"/>
    </row>
    <row r="931" spans="1:30" s="52" customFormat="1">
      <c r="A931" s="102" t="s">
        <v>615</v>
      </c>
      <c r="B931" s="29">
        <v>4182338</v>
      </c>
      <c r="C931" s="163">
        <f t="shared" si="1591"/>
        <v>348528.17</v>
      </c>
      <c r="D931" s="38"/>
      <c r="E931" s="38">
        <v>1</v>
      </c>
      <c r="F931" s="38"/>
      <c r="G931" s="38"/>
      <c r="H931" s="38"/>
      <c r="I931" s="38"/>
      <c r="J931" s="38"/>
      <c r="K931" s="38"/>
      <c r="L931" s="38"/>
      <c r="M931" s="38"/>
      <c r="N931" s="38"/>
      <c r="O931" s="38">
        <v>0</v>
      </c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5"/>
      <c r="AA931" s="5">
        <v>0</v>
      </c>
      <c r="AB931" s="5"/>
      <c r="AC931" s="67"/>
      <c r="AD931" s="55"/>
    </row>
    <row r="932" spans="1:30" s="52" customFormat="1">
      <c r="A932" s="103"/>
      <c r="B932" s="75"/>
      <c r="C932" s="162" t="s">
        <v>159</v>
      </c>
      <c r="D932" s="63">
        <f t="shared" si="1607"/>
        <v>0</v>
      </c>
      <c r="E932" s="6">
        <f t="shared" si="1608"/>
        <v>348528.17</v>
      </c>
      <c r="F932" s="6">
        <f t="shared" si="1608"/>
        <v>0</v>
      </c>
      <c r="G932" s="6">
        <f t="shared" si="1608"/>
        <v>0</v>
      </c>
      <c r="H932" s="6">
        <f t="shared" si="1608"/>
        <v>0</v>
      </c>
      <c r="I932" s="6">
        <f t="shared" si="1608"/>
        <v>0</v>
      </c>
      <c r="J932" s="6">
        <f t="shared" si="1608"/>
        <v>0</v>
      </c>
      <c r="K932" s="6">
        <f t="shared" si="1608"/>
        <v>0</v>
      </c>
      <c r="L932" s="6">
        <f t="shared" si="1608"/>
        <v>0</v>
      </c>
      <c r="M932" s="6">
        <f t="shared" si="1608"/>
        <v>0</v>
      </c>
      <c r="N932" s="6">
        <f t="shared" si="1608"/>
        <v>0</v>
      </c>
      <c r="O932" s="6">
        <f t="shared" si="1608"/>
        <v>0</v>
      </c>
      <c r="P932" s="6">
        <f t="shared" si="1608"/>
        <v>0</v>
      </c>
      <c r="Q932" s="6">
        <f t="shared" si="1608"/>
        <v>0</v>
      </c>
      <c r="R932" s="6">
        <f t="shared" si="1608"/>
        <v>0</v>
      </c>
      <c r="S932" s="6">
        <f t="shared" si="1608"/>
        <v>0</v>
      </c>
      <c r="T932" s="6">
        <f t="shared" si="1608"/>
        <v>0</v>
      </c>
      <c r="U932" s="6">
        <f t="shared" ref="U932:AB932" si="1610">$C931*U931</f>
        <v>0</v>
      </c>
      <c r="V932" s="6">
        <f t="shared" si="1610"/>
        <v>0</v>
      </c>
      <c r="W932" s="6">
        <f t="shared" si="1610"/>
        <v>0</v>
      </c>
      <c r="X932" s="6">
        <f t="shared" si="1610"/>
        <v>0</v>
      </c>
      <c r="Y932" s="6">
        <f t="shared" si="1610"/>
        <v>0</v>
      </c>
      <c r="Z932" s="6">
        <f t="shared" si="1610"/>
        <v>0</v>
      </c>
      <c r="AA932" s="6">
        <f t="shared" si="1610"/>
        <v>0</v>
      </c>
      <c r="AB932" s="6">
        <f t="shared" si="1610"/>
        <v>0</v>
      </c>
      <c r="AC932" s="67"/>
      <c r="AD932" s="55"/>
    </row>
    <row r="933" spans="1:30" s="52" customFormat="1">
      <c r="A933" s="102" t="s">
        <v>671</v>
      </c>
      <c r="B933" s="29">
        <v>342416</v>
      </c>
      <c r="C933" s="163">
        <f t="shared" ref="C933" si="1611">ROUND(B933/12,2)</f>
        <v>28534.67</v>
      </c>
      <c r="D933" s="27"/>
      <c r="E933" s="37">
        <v>0.9819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>
        <v>1.8100000000000002E-2</v>
      </c>
      <c r="AB933" s="10"/>
      <c r="AC933" s="67"/>
      <c r="AD933" s="55"/>
    </row>
    <row r="934" spans="1:30" s="52" customFormat="1">
      <c r="A934" s="101"/>
      <c r="B934" s="30"/>
      <c r="C934" s="163"/>
      <c r="D934" s="63">
        <f>$C933*D933</f>
        <v>0</v>
      </c>
      <c r="E934" s="6">
        <f>$C933*E933</f>
        <v>28018.192472999999</v>
      </c>
      <c r="F934" s="6">
        <f t="shared" ref="F934:AB934" si="1612">$C933*F933</f>
        <v>0</v>
      </c>
      <c r="G934" s="6">
        <f t="shared" si="1612"/>
        <v>0</v>
      </c>
      <c r="H934" s="6">
        <f t="shared" si="1612"/>
        <v>0</v>
      </c>
      <c r="I934" s="6">
        <f t="shared" si="1612"/>
        <v>0</v>
      </c>
      <c r="J934" s="6">
        <f t="shared" si="1612"/>
        <v>0</v>
      </c>
      <c r="K934" s="6">
        <f t="shared" si="1612"/>
        <v>0</v>
      </c>
      <c r="L934" s="6">
        <f t="shared" si="1612"/>
        <v>0</v>
      </c>
      <c r="M934" s="6">
        <f t="shared" si="1612"/>
        <v>0</v>
      </c>
      <c r="N934" s="6">
        <f t="shared" si="1612"/>
        <v>0</v>
      </c>
      <c r="O934" s="6">
        <f t="shared" si="1612"/>
        <v>0</v>
      </c>
      <c r="P934" s="6">
        <f t="shared" si="1612"/>
        <v>0</v>
      </c>
      <c r="Q934" s="6">
        <f t="shared" si="1612"/>
        <v>0</v>
      </c>
      <c r="R934" s="6">
        <f t="shared" si="1612"/>
        <v>0</v>
      </c>
      <c r="S934" s="6">
        <f t="shared" si="1612"/>
        <v>0</v>
      </c>
      <c r="T934" s="6">
        <f t="shared" si="1612"/>
        <v>0</v>
      </c>
      <c r="U934" s="6">
        <f t="shared" si="1612"/>
        <v>0</v>
      </c>
      <c r="V934" s="6">
        <f t="shared" si="1612"/>
        <v>0</v>
      </c>
      <c r="W934" s="6">
        <f t="shared" si="1612"/>
        <v>0</v>
      </c>
      <c r="X934" s="6">
        <f t="shared" si="1612"/>
        <v>0</v>
      </c>
      <c r="Y934" s="6">
        <f t="shared" si="1612"/>
        <v>0</v>
      </c>
      <c r="Z934" s="6">
        <f t="shared" si="1612"/>
        <v>0</v>
      </c>
      <c r="AA934" s="6">
        <f t="shared" si="1612"/>
        <v>516.47752700000001</v>
      </c>
      <c r="AB934" s="6">
        <f t="shared" si="1612"/>
        <v>0</v>
      </c>
      <c r="AC934" s="67"/>
      <c r="AD934" s="55"/>
    </row>
    <row r="935" spans="1:30" s="52" customFormat="1">
      <c r="A935" s="102" t="s">
        <v>672</v>
      </c>
      <c r="B935" s="29">
        <v>2051248</v>
      </c>
      <c r="C935" s="163">
        <f t="shared" ref="C935" si="1613">ROUND(B935/12,2)</f>
        <v>170937.33</v>
      </c>
      <c r="D935" s="27"/>
      <c r="E935" s="37">
        <v>0.9819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>
        <v>1.8100000000000002E-2</v>
      </c>
      <c r="AB935" s="10"/>
      <c r="AC935" s="67"/>
      <c r="AD935" s="55"/>
    </row>
    <row r="936" spans="1:30" s="52" customFormat="1">
      <c r="A936" s="103"/>
      <c r="B936" s="75"/>
      <c r="C936" s="163"/>
      <c r="D936" s="63">
        <f t="shared" ref="D936:AB936" si="1614">$C935*D935</f>
        <v>0</v>
      </c>
      <c r="E936" s="6">
        <f>$C935*E935</f>
        <v>167843.36432699999</v>
      </c>
      <c r="F936" s="6">
        <f t="shared" si="1614"/>
        <v>0</v>
      </c>
      <c r="G936" s="6">
        <f t="shared" si="1614"/>
        <v>0</v>
      </c>
      <c r="H936" s="6">
        <f t="shared" si="1614"/>
        <v>0</v>
      </c>
      <c r="I936" s="6">
        <f t="shared" si="1614"/>
        <v>0</v>
      </c>
      <c r="J936" s="6">
        <f t="shared" si="1614"/>
        <v>0</v>
      </c>
      <c r="K936" s="6">
        <f t="shared" si="1614"/>
        <v>0</v>
      </c>
      <c r="L936" s="6">
        <f t="shared" si="1614"/>
        <v>0</v>
      </c>
      <c r="M936" s="6">
        <f t="shared" si="1614"/>
        <v>0</v>
      </c>
      <c r="N936" s="6">
        <f t="shared" si="1614"/>
        <v>0</v>
      </c>
      <c r="O936" s="6">
        <f t="shared" si="1614"/>
        <v>0</v>
      </c>
      <c r="P936" s="6">
        <f t="shared" si="1614"/>
        <v>0</v>
      </c>
      <c r="Q936" s="6">
        <f t="shared" si="1614"/>
        <v>0</v>
      </c>
      <c r="R936" s="6">
        <f t="shared" si="1614"/>
        <v>0</v>
      </c>
      <c r="S936" s="6">
        <f t="shared" si="1614"/>
        <v>0</v>
      </c>
      <c r="T936" s="6">
        <f t="shared" si="1614"/>
        <v>0</v>
      </c>
      <c r="U936" s="6">
        <f t="shared" si="1614"/>
        <v>0</v>
      </c>
      <c r="V936" s="6">
        <f t="shared" si="1614"/>
        <v>0</v>
      </c>
      <c r="W936" s="6">
        <f t="shared" si="1614"/>
        <v>0</v>
      </c>
      <c r="X936" s="6">
        <f t="shared" si="1614"/>
        <v>0</v>
      </c>
      <c r="Y936" s="6">
        <f t="shared" si="1614"/>
        <v>0</v>
      </c>
      <c r="Z936" s="6">
        <f t="shared" si="1614"/>
        <v>0</v>
      </c>
      <c r="AA936" s="6">
        <f>$C935*AA935</f>
        <v>3093.9656730000002</v>
      </c>
      <c r="AB936" s="6">
        <f t="shared" si="1614"/>
        <v>0</v>
      </c>
      <c r="AC936" s="67"/>
      <c r="AD936" s="55"/>
    </row>
    <row r="937" spans="1:30" s="52" customFormat="1">
      <c r="A937" s="102" t="s">
        <v>675</v>
      </c>
      <c r="B937" s="29">
        <f>172*0.4725</f>
        <v>81.27</v>
      </c>
      <c r="C937" s="163">
        <f t="shared" ref="C937" si="1615">ROUND(B937/12,2)</f>
        <v>6.77</v>
      </c>
      <c r="D937" s="38"/>
      <c r="E937" s="38">
        <v>1</v>
      </c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5"/>
      <c r="AA937" s="5"/>
      <c r="AB937" s="5"/>
      <c r="AC937" s="67"/>
      <c r="AD937" s="55"/>
    </row>
    <row r="938" spans="1:30" s="52" customFormat="1">
      <c r="A938" s="101"/>
      <c r="B938" s="30"/>
      <c r="C938" s="163"/>
      <c r="D938" s="63">
        <f t="shared" ref="D938:AB938" si="1616">$C937*D937</f>
        <v>0</v>
      </c>
      <c r="E938" s="6">
        <f>$C937*E937</f>
        <v>6.77</v>
      </c>
      <c r="F938" s="6">
        <f t="shared" si="1616"/>
        <v>0</v>
      </c>
      <c r="G938" s="6">
        <f t="shared" si="1616"/>
        <v>0</v>
      </c>
      <c r="H938" s="6">
        <f t="shared" si="1616"/>
        <v>0</v>
      </c>
      <c r="I938" s="6">
        <f t="shared" si="1616"/>
        <v>0</v>
      </c>
      <c r="J938" s="6">
        <f t="shared" si="1616"/>
        <v>0</v>
      </c>
      <c r="K938" s="6">
        <f t="shared" si="1616"/>
        <v>0</v>
      </c>
      <c r="L938" s="6">
        <f t="shared" si="1616"/>
        <v>0</v>
      </c>
      <c r="M938" s="6">
        <f t="shared" si="1616"/>
        <v>0</v>
      </c>
      <c r="N938" s="6">
        <f t="shared" si="1616"/>
        <v>0</v>
      </c>
      <c r="O938" s="6">
        <f t="shared" si="1616"/>
        <v>0</v>
      </c>
      <c r="P938" s="6">
        <f t="shared" si="1616"/>
        <v>0</v>
      </c>
      <c r="Q938" s="6">
        <f t="shared" si="1616"/>
        <v>0</v>
      </c>
      <c r="R938" s="6">
        <f t="shared" si="1616"/>
        <v>0</v>
      </c>
      <c r="S938" s="6">
        <f t="shared" si="1616"/>
        <v>0</v>
      </c>
      <c r="T938" s="6">
        <f t="shared" si="1616"/>
        <v>0</v>
      </c>
      <c r="U938" s="6">
        <f t="shared" si="1616"/>
        <v>0</v>
      </c>
      <c r="V938" s="6">
        <f t="shared" si="1616"/>
        <v>0</v>
      </c>
      <c r="W938" s="6">
        <f t="shared" si="1616"/>
        <v>0</v>
      </c>
      <c r="X938" s="6">
        <f t="shared" si="1616"/>
        <v>0</v>
      </c>
      <c r="Y938" s="6">
        <f t="shared" si="1616"/>
        <v>0</v>
      </c>
      <c r="Z938" s="6">
        <f t="shared" si="1616"/>
        <v>0</v>
      </c>
      <c r="AA938" s="6">
        <f t="shared" si="1616"/>
        <v>0</v>
      </c>
      <c r="AB938" s="6">
        <f t="shared" si="1616"/>
        <v>0</v>
      </c>
      <c r="AC938" s="67"/>
      <c r="AD938" s="55"/>
    </row>
    <row r="939" spans="1:30" s="52" customFormat="1">
      <c r="A939" s="102" t="s">
        <v>676</v>
      </c>
      <c r="B939" s="29">
        <f>172*0.5275</f>
        <v>90.72999999999999</v>
      </c>
      <c r="C939" s="163">
        <f t="shared" ref="C939" si="1617">ROUND(B939/12,2)</f>
        <v>7.56</v>
      </c>
      <c r="D939" s="38">
        <v>8.6999999999999994E-3</v>
      </c>
      <c r="E939" s="38">
        <v>0.2407</v>
      </c>
      <c r="F939" s="38">
        <v>3.95E-2</v>
      </c>
      <c r="G939" s="38">
        <v>0.1104</v>
      </c>
      <c r="H939" s="38">
        <v>4.2999999999999997E-2</v>
      </c>
      <c r="I939" s="38"/>
      <c r="J939" s="38">
        <v>3.5200000000000002E-2</v>
      </c>
      <c r="K939" s="38">
        <v>5.3499999999999999E-2</v>
      </c>
      <c r="L939" s="38">
        <v>2.1100000000000001E-2</v>
      </c>
      <c r="M939" s="38">
        <v>1.7299999999999999E-2</v>
      </c>
      <c r="N939" s="38">
        <v>0.2009</v>
      </c>
      <c r="O939" s="38">
        <v>1.7299999999999999E-2</v>
      </c>
      <c r="P939" s="38">
        <v>6.9999999999999999E-4</v>
      </c>
      <c r="Q939" s="38">
        <v>1.9800000000000002E-2</v>
      </c>
      <c r="R939" s="38">
        <v>1.6299999999999999E-2</v>
      </c>
      <c r="S939" s="38">
        <v>4.3E-3</v>
      </c>
      <c r="T939" s="38">
        <v>3.5900000000000001E-2</v>
      </c>
      <c r="U939" s="38">
        <v>1.6799999999999999E-2</v>
      </c>
      <c r="V939" s="38">
        <v>3.9100000000000003E-2</v>
      </c>
      <c r="W939" s="38">
        <v>3.6400000000000002E-2</v>
      </c>
      <c r="X939" s="38">
        <v>3.9300000000000002E-2</v>
      </c>
      <c r="Y939" s="38">
        <v>1.4E-3</v>
      </c>
      <c r="Z939" s="5">
        <v>1.6999999999999999E-3</v>
      </c>
      <c r="AA939" s="5">
        <v>6.9999999999999999E-4</v>
      </c>
      <c r="AB939" s="5"/>
      <c r="AC939" s="67"/>
      <c r="AD939" s="55"/>
    </row>
    <row r="940" spans="1:30" s="52" customFormat="1">
      <c r="A940" s="101"/>
      <c r="B940" s="30"/>
      <c r="C940" s="163"/>
      <c r="D940" s="63">
        <f>$C939*D939</f>
        <v>6.5771999999999997E-2</v>
      </c>
      <c r="E940" s="6">
        <f>$C939*E939</f>
        <v>1.8196919999999999</v>
      </c>
      <c r="F940" s="6">
        <f>$C939*F939</f>
        <v>0.29862</v>
      </c>
      <c r="G940" s="6">
        <f t="shared" ref="G940:AB940" si="1618">$C939*G939</f>
        <v>0.83462399999999992</v>
      </c>
      <c r="H940" s="6">
        <f t="shared" si="1618"/>
        <v>0.32507999999999998</v>
      </c>
      <c r="I940" s="6">
        <f t="shared" si="1618"/>
        <v>0</v>
      </c>
      <c r="J940" s="6">
        <f>$C939*J939</f>
        <v>0.26611200000000002</v>
      </c>
      <c r="K940" s="6">
        <f t="shared" si="1618"/>
        <v>0.40445999999999999</v>
      </c>
      <c r="L940" s="6">
        <f t="shared" si="1618"/>
        <v>0.15951599999999999</v>
      </c>
      <c r="M940" s="6">
        <f t="shared" si="1618"/>
        <v>0.13078799999999999</v>
      </c>
      <c r="N940" s="6">
        <f t="shared" si="1618"/>
        <v>1.5188039999999998</v>
      </c>
      <c r="O940" s="6">
        <f>$C939*O939</f>
        <v>0.13078799999999999</v>
      </c>
      <c r="P940" s="6">
        <f t="shared" si="1618"/>
        <v>5.2919999999999998E-3</v>
      </c>
      <c r="Q940" s="6">
        <f t="shared" si="1618"/>
        <v>0.14968800000000002</v>
      </c>
      <c r="R940" s="6">
        <f t="shared" si="1618"/>
        <v>0.12322799999999998</v>
      </c>
      <c r="S940" s="6">
        <f t="shared" si="1618"/>
        <v>3.2507999999999995E-2</v>
      </c>
      <c r="T940" s="6">
        <f t="shared" si="1618"/>
        <v>0.27140399999999998</v>
      </c>
      <c r="U940" s="6">
        <f t="shared" si="1618"/>
        <v>0.12700799999999998</v>
      </c>
      <c r="V940" s="6">
        <f t="shared" si="1618"/>
        <v>0.29559600000000003</v>
      </c>
      <c r="W940" s="6">
        <f t="shared" si="1618"/>
        <v>0.27518399999999998</v>
      </c>
      <c r="X940" s="6">
        <f t="shared" si="1618"/>
        <v>0.29710799999999998</v>
      </c>
      <c r="Y940" s="6">
        <f t="shared" si="1618"/>
        <v>1.0584E-2</v>
      </c>
      <c r="Z940" s="6">
        <f t="shared" si="1618"/>
        <v>1.2851999999999999E-2</v>
      </c>
      <c r="AA940" s="6">
        <f t="shared" si="1618"/>
        <v>5.2919999999999998E-3</v>
      </c>
      <c r="AB940" s="6">
        <f t="shared" si="1618"/>
        <v>0</v>
      </c>
      <c r="AC940" s="67"/>
      <c r="AD940" s="55"/>
    </row>
    <row r="941" spans="1:30" s="52" customFormat="1">
      <c r="A941" s="102" t="s">
        <v>679</v>
      </c>
      <c r="B941" s="29">
        <f>32*0.4725</f>
        <v>15.12</v>
      </c>
      <c r="C941" s="163">
        <f t="shared" ref="C941" si="1619">ROUND(B941/12,2)</f>
        <v>1.26</v>
      </c>
      <c r="D941" s="38"/>
      <c r="E941" s="38">
        <v>0.12379999999999999</v>
      </c>
      <c r="F941" s="38"/>
      <c r="G941" s="38"/>
      <c r="H941" s="38"/>
      <c r="I941" s="38">
        <v>0.87619999999999998</v>
      </c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5"/>
      <c r="AA941" s="5"/>
      <c r="AB941" s="5"/>
      <c r="AC941" s="67"/>
      <c r="AD941" s="55"/>
    </row>
    <row r="942" spans="1:30" s="52" customFormat="1">
      <c r="A942" s="101"/>
      <c r="B942" s="30"/>
      <c r="C942" s="163"/>
      <c r="D942" s="63">
        <f t="shared" ref="D942:AB942" si="1620">$C941*D941</f>
        <v>0</v>
      </c>
      <c r="E942" s="6">
        <f t="shared" si="1620"/>
        <v>0.15598799999999999</v>
      </c>
      <c r="F942" s="6">
        <f t="shared" si="1620"/>
        <v>0</v>
      </c>
      <c r="G942" s="6">
        <f t="shared" si="1620"/>
        <v>0</v>
      </c>
      <c r="H942" s="6">
        <f t="shared" si="1620"/>
        <v>0</v>
      </c>
      <c r="I942" s="6">
        <f t="shared" si="1620"/>
        <v>1.104012</v>
      </c>
      <c r="J942" s="6">
        <f t="shared" si="1620"/>
        <v>0</v>
      </c>
      <c r="K942" s="6">
        <f t="shared" si="1620"/>
        <v>0</v>
      </c>
      <c r="L942" s="6">
        <f t="shared" si="1620"/>
        <v>0</v>
      </c>
      <c r="M942" s="6">
        <f t="shared" si="1620"/>
        <v>0</v>
      </c>
      <c r="N942" s="6">
        <f t="shared" si="1620"/>
        <v>0</v>
      </c>
      <c r="O942" s="6">
        <f t="shared" si="1620"/>
        <v>0</v>
      </c>
      <c r="P942" s="6">
        <f t="shared" si="1620"/>
        <v>0</v>
      </c>
      <c r="Q942" s="6">
        <f t="shared" si="1620"/>
        <v>0</v>
      </c>
      <c r="R942" s="6">
        <f t="shared" si="1620"/>
        <v>0</v>
      </c>
      <c r="S942" s="6">
        <f t="shared" si="1620"/>
        <v>0</v>
      </c>
      <c r="T942" s="6">
        <f t="shared" si="1620"/>
        <v>0</v>
      </c>
      <c r="U942" s="6">
        <f t="shared" si="1620"/>
        <v>0</v>
      </c>
      <c r="V942" s="6">
        <f t="shared" si="1620"/>
        <v>0</v>
      </c>
      <c r="W942" s="6">
        <f t="shared" si="1620"/>
        <v>0</v>
      </c>
      <c r="X942" s="6">
        <f t="shared" si="1620"/>
        <v>0</v>
      </c>
      <c r="Y942" s="6">
        <f t="shared" si="1620"/>
        <v>0</v>
      </c>
      <c r="Z942" s="6">
        <f t="shared" si="1620"/>
        <v>0</v>
      </c>
      <c r="AA942" s="6">
        <f t="shared" si="1620"/>
        <v>0</v>
      </c>
      <c r="AB942" s="6">
        <f t="shared" si="1620"/>
        <v>0</v>
      </c>
      <c r="AC942" s="67"/>
      <c r="AD942" s="55"/>
    </row>
    <row r="943" spans="1:30" s="52" customFormat="1">
      <c r="A943" s="102" t="s">
        <v>680</v>
      </c>
      <c r="B943" s="29">
        <f>32*0.5275</f>
        <v>16.88</v>
      </c>
      <c r="C943" s="163">
        <f t="shared" ref="C943" si="1621">ROUND(B943/12,2)</f>
        <v>1.41</v>
      </c>
      <c r="D943" s="38">
        <v>8.6999999999999994E-3</v>
      </c>
      <c r="E943" s="38">
        <v>0.2407</v>
      </c>
      <c r="F943" s="38">
        <v>3.95E-2</v>
      </c>
      <c r="G943" s="38">
        <v>0.1104</v>
      </c>
      <c r="H943" s="38">
        <v>4.2999999999999997E-2</v>
      </c>
      <c r="I943" s="38"/>
      <c r="J943" s="38">
        <v>3.5200000000000002E-2</v>
      </c>
      <c r="K943" s="38">
        <v>5.3499999999999999E-2</v>
      </c>
      <c r="L943" s="38">
        <v>2.1100000000000001E-2</v>
      </c>
      <c r="M943" s="38">
        <v>1.7299999999999999E-2</v>
      </c>
      <c r="N943" s="38">
        <v>0.2009</v>
      </c>
      <c r="O943" s="38">
        <v>1.7299999999999999E-2</v>
      </c>
      <c r="P943" s="38">
        <v>6.9999999999999999E-4</v>
      </c>
      <c r="Q943" s="38">
        <v>1.9800000000000002E-2</v>
      </c>
      <c r="R943" s="38">
        <v>1.6299999999999999E-2</v>
      </c>
      <c r="S943" s="38">
        <v>4.3E-3</v>
      </c>
      <c r="T943" s="38">
        <v>3.5900000000000001E-2</v>
      </c>
      <c r="U943" s="38">
        <v>1.6799999999999999E-2</v>
      </c>
      <c r="V943" s="38">
        <v>3.9100000000000003E-2</v>
      </c>
      <c r="W943" s="38">
        <v>3.6400000000000002E-2</v>
      </c>
      <c r="X943" s="38">
        <v>3.9300000000000002E-2</v>
      </c>
      <c r="Y943" s="38">
        <v>1.4E-3</v>
      </c>
      <c r="Z943" s="5">
        <v>1.6999999999999999E-3</v>
      </c>
      <c r="AA943" s="5">
        <v>6.9999999999999999E-4</v>
      </c>
      <c r="AB943" s="5"/>
      <c r="AC943" s="67"/>
      <c r="AD943" s="55"/>
    </row>
    <row r="944" spans="1:30" s="52" customFormat="1">
      <c r="A944" s="101"/>
      <c r="B944" s="30"/>
      <c r="C944" s="163"/>
      <c r="D944" s="63">
        <f t="shared" ref="D944:AB944" si="1622">$C943*D943</f>
        <v>1.2266999999999998E-2</v>
      </c>
      <c r="E944" s="6">
        <f t="shared" si="1622"/>
        <v>0.33938699999999999</v>
      </c>
      <c r="F944" s="6">
        <f t="shared" si="1622"/>
        <v>5.5694999999999995E-2</v>
      </c>
      <c r="G944" s="6">
        <f t="shared" si="1622"/>
        <v>0.155664</v>
      </c>
      <c r="H944" s="6">
        <f t="shared" si="1622"/>
        <v>6.0629999999999989E-2</v>
      </c>
      <c r="I944" s="6">
        <f t="shared" si="1622"/>
        <v>0</v>
      </c>
      <c r="J944" s="6">
        <f t="shared" si="1622"/>
        <v>4.9632000000000003E-2</v>
      </c>
      <c r="K944" s="6">
        <f t="shared" si="1622"/>
        <v>7.5434999999999988E-2</v>
      </c>
      <c r="L944" s="6">
        <f t="shared" si="1622"/>
        <v>2.9751E-2</v>
      </c>
      <c r="M944" s="6">
        <f t="shared" si="1622"/>
        <v>2.4392999999999998E-2</v>
      </c>
      <c r="N944" s="6">
        <f t="shared" si="1622"/>
        <v>0.28326899999999999</v>
      </c>
      <c r="O944" s="6">
        <f t="shared" si="1622"/>
        <v>2.4392999999999998E-2</v>
      </c>
      <c r="P944" s="6">
        <f t="shared" si="1622"/>
        <v>9.8700000000000003E-4</v>
      </c>
      <c r="Q944" s="6">
        <f t="shared" si="1622"/>
        <v>2.7918000000000002E-2</v>
      </c>
      <c r="R944" s="6">
        <f t="shared" si="1622"/>
        <v>2.2982999999999996E-2</v>
      </c>
      <c r="S944" s="6">
        <f t="shared" si="1622"/>
        <v>6.0629999999999998E-3</v>
      </c>
      <c r="T944" s="6">
        <f t="shared" si="1622"/>
        <v>5.0618999999999997E-2</v>
      </c>
      <c r="U944" s="6">
        <f t="shared" si="1622"/>
        <v>2.3687999999999997E-2</v>
      </c>
      <c r="V944" s="6">
        <f t="shared" si="1622"/>
        <v>5.5130999999999999E-2</v>
      </c>
      <c r="W944" s="6">
        <f t="shared" si="1622"/>
        <v>5.1324000000000002E-2</v>
      </c>
      <c r="X944" s="6">
        <f t="shared" si="1622"/>
        <v>5.5412999999999997E-2</v>
      </c>
      <c r="Y944" s="6">
        <f t="shared" si="1622"/>
        <v>1.9740000000000001E-3</v>
      </c>
      <c r="Z944" s="6">
        <f>$C943*Z943</f>
        <v>2.3969999999999998E-3</v>
      </c>
      <c r="AA944" s="6">
        <f>$C943*AA943</f>
        <v>9.8700000000000003E-4</v>
      </c>
      <c r="AB944" s="6">
        <f t="shared" si="1622"/>
        <v>0</v>
      </c>
      <c r="AC944" s="67"/>
      <c r="AD944" s="55"/>
    </row>
    <row r="945" spans="1:30" s="52" customFormat="1">
      <c r="A945" s="102" t="s">
        <v>681</v>
      </c>
      <c r="B945" s="29">
        <f>17*0.4725</f>
        <v>8.0324999999999989</v>
      </c>
      <c r="C945" s="163">
        <f t="shared" ref="C945" si="1623">ROUND(B945/12,2)</f>
        <v>0.67</v>
      </c>
      <c r="D945" s="27"/>
      <c r="E945" s="37">
        <v>0.12379999999999999</v>
      </c>
      <c r="F945" s="10"/>
      <c r="G945" s="10"/>
      <c r="H945" s="10"/>
      <c r="I945" s="10"/>
      <c r="J945" s="37">
        <v>0.87619999999999998</v>
      </c>
      <c r="K945" s="37"/>
      <c r="L945" s="10"/>
      <c r="M945" s="10"/>
      <c r="N945" s="10"/>
      <c r="O945" s="37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67"/>
      <c r="AD945" s="55"/>
    </row>
    <row r="946" spans="1:30" s="52" customFormat="1">
      <c r="A946" s="101"/>
      <c r="B946" s="30"/>
      <c r="C946" s="163"/>
      <c r="D946" s="63">
        <f t="shared" ref="D946:AB946" si="1624">$C945*D945</f>
        <v>0</v>
      </c>
      <c r="E946" s="6">
        <f t="shared" si="1624"/>
        <v>8.2946000000000006E-2</v>
      </c>
      <c r="F946" s="6">
        <f t="shared" si="1624"/>
        <v>0</v>
      </c>
      <c r="G946" s="6">
        <f t="shared" si="1624"/>
        <v>0</v>
      </c>
      <c r="H946" s="6">
        <f t="shared" si="1624"/>
        <v>0</v>
      </c>
      <c r="I946" s="6">
        <f t="shared" si="1624"/>
        <v>0</v>
      </c>
      <c r="J946" s="6">
        <f t="shared" si="1624"/>
        <v>0.58705400000000008</v>
      </c>
      <c r="K946" s="6">
        <f t="shared" si="1624"/>
        <v>0</v>
      </c>
      <c r="L946" s="6">
        <f t="shared" si="1624"/>
        <v>0</v>
      </c>
      <c r="M946" s="6">
        <f t="shared" si="1624"/>
        <v>0</v>
      </c>
      <c r="N946" s="6">
        <f t="shared" si="1624"/>
        <v>0</v>
      </c>
      <c r="O946" s="6">
        <f t="shared" si="1624"/>
        <v>0</v>
      </c>
      <c r="P946" s="6">
        <f t="shared" si="1624"/>
        <v>0</v>
      </c>
      <c r="Q946" s="6">
        <f t="shared" si="1624"/>
        <v>0</v>
      </c>
      <c r="R946" s="6">
        <f t="shared" si="1624"/>
        <v>0</v>
      </c>
      <c r="S946" s="6">
        <f t="shared" si="1624"/>
        <v>0</v>
      </c>
      <c r="T946" s="6">
        <f t="shared" si="1624"/>
        <v>0</v>
      </c>
      <c r="U946" s="6">
        <f t="shared" si="1624"/>
        <v>0</v>
      </c>
      <c r="V946" s="6">
        <f t="shared" si="1624"/>
        <v>0</v>
      </c>
      <c r="W946" s="6">
        <f t="shared" si="1624"/>
        <v>0</v>
      </c>
      <c r="X946" s="6">
        <f t="shared" si="1624"/>
        <v>0</v>
      </c>
      <c r="Y946" s="6">
        <f t="shared" si="1624"/>
        <v>0</v>
      </c>
      <c r="Z946" s="6">
        <f t="shared" si="1624"/>
        <v>0</v>
      </c>
      <c r="AA946" s="6">
        <f t="shared" si="1624"/>
        <v>0</v>
      </c>
      <c r="AB946" s="6">
        <f t="shared" si="1624"/>
        <v>0</v>
      </c>
      <c r="AC946" s="67"/>
      <c r="AD946" s="55"/>
    </row>
    <row r="947" spans="1:30" s="52" customFormat="1">
      <c r="A947" s="102" t="s">
        <v>682</v>
      </c>
      <c r="B947" s="29">
        <f>17*0.5275</f>
        <v>8.9674999999999994</v>
      </c>
      <c r="C947" s="163">
        <f t="shared" ref="C947" si="1625">ROUND(B947/12,2)</f>
        <v>0.75</v>
      </c>
      <c r="D947" s="38">
        <v>8.6999999999999994E-3</v>
      </c>
      <c r="E947" s="38">
        <v>0.2407</v>
      </c>
      <c r="F947" s="38">
        <v>3.95E-2</v>
      </c>
      <c r="G947" s="38">
        <v>0.1104</v>
      </c>
      <c r="H947" s="38">
        <v>4.2999999999999997E-2</v>
      </c>
      <c r="I947" s="38"/>
      <c r="J947" s="38">
        <v>3.5200000000000002E-2</v>
      </c>
      <c r="K947" s="38">
        <v>5.3499999999999999E-2</v>
      </c>
      <c r="L947" s="38">
        <v>2.1100000000000001E-2</v>
      </c>
      <c r="M947" s="38">
        <v>1.7299999999999999E-2</v>
      </c>
      <c r="N947" s="38">
        <v>0.2009</v>
      </c>
      <c r="O947" s="38">
        <v>1.7299999999999999E-2</v>
      </c>
      <c r="P947" s="38">
        <v>6.9999999999999999E-4</v>
      </c>
      <c r="Q947" s="38">
        <v>1.9800000000000002E-2</v>
      </c>
      <c r="R947" s="38">
        <v>1.6299999999999999E-2</v>
      </c>
      <c r="S947" s="38">
        <v>4.3E-3</v>
      </c>
      <c r="T947" s="38">
        <v>3.5900000000000001E-2</v>
      </c>
      <c r="U947" s="38">
        <v>1.6799999999999999E-2</v>
      </c>
      <c r="V947" s="38">
        <v>3.9100000000000003E-2</v>
      </c>
      <c r="W947" s="38">
        <v>3.6400000000000002E-2</v>
      </c>
      <c r="X947" s="38">
        <v>3.9300000000000002E-2</v>
      </c>
      <c r="Y947" s="38">
        <v>1.4E-3</v>
      </c>
      <c r="Z947" s="5">
        <v>1.6999999999999999E-3</v>
      </c>
      <c r="AA947" s="5">
        <v>6.9999999999999999E-4</v>
      </c>
      <c r="AB947" s="5"/>
      <c r="AC947" s="67"/>
      <c r="AD947" s="55"/>
    </row>
    <row r="948" spans="1:30" s="52" customFormat="1">
      <c r="A948" s="101"/>
      <c r="B948" s="30"/>
      <c r="C948" s="163"/>
      <c r="D948" s="63">
        <f t="shared" ref="D948:AB948" si="1626">$C947*D947</f>
        <v>6.5249999999999996E-3</v>
      </c>
      <c r="E948" s="6">
        <f t="shared" si="1626"/>
        <v>0.18052499999999999</v>
      </c>
      <c r="F948" s="6">
        <f t="shared" si="1626"/>
        <v>2.9624999999999999E-2</v>
      </c>
      <c r="G948" s="6">
        <f t="shared" si="1626"/>
        <v>8.2799999999999999E-2</v>
      </c>
      <c r="H948" s="6">
        <f t="shared" si="1626"/>
        <v>3.2250000000000001E-2</v>
      </c>
      <c r="I948" s="6">
        <f t="shared" si="1626"/>
        <v>0</v>
      </c>
      <c r="J948" s="6">
        <f t="shared" si="1626"/>
        <v>2.64E-2</v>
      </c>
      <c r="K948" s="6">
        <f t="shared" si="1626"/>
        <v>4.0125000000000001E-2</v>
      </c>
      <c r="L948" s="6">
        <f t="shared" si="1626"/>
        <v>1.5824999999999999E-2</v>
      </c>
      <c r="M948" s="6">
        <f t="shared" si="1626"/>
        <v>1.2975E-2</v>
      </c>
      <c r="N948" s="6">
        <f t="shared" si="1626"/>
        <v>0.150675</v>
      </c>
      <c r="O948" s="6">
        <f t="shared" si="1626"/>
        <v>1.2975E-2</v>
      </c>
      <c r="P948" s="6">
        <f t="shared" si="1626"/>
        <v>5.2499999999999997E-4</v>
      </c>
      <c r="Q948" s="6">
        <f t="shared" si="1626"/>
        <v>1.4850000000000002E-2</v>
      </c>
      <c r="R948" s="6">
        <f t="shared" si="1626"/>
        <v>1.2225E-2</v>
      </c>
      <c r="S948" s="6">
        <f t="shared" si="1626"/>
        <v>3.225E-3</v>
      </c>
      <c r="T948" s="6">
        <f t="shared" si="1626"/>
        <v>2.6925000000000001E-2</v>
      </c>
      <c r="U948" s="6">
        <f t="shared" si="1626"/>
        <v>1.26E-2</v>
      </c>
      <c r="V948" s="6">
        <f t="shared" si="1626"/>
        <v>2.9325000000000004E-2</v>
      </c>
      <c r="W948" s="6">
        <f t="shared" si="1626"/>
        <v>2.7300000000000001E-2</v>
      </c>
      <c r="X948" s="6">
        <f t="shared" si="1626"/>
        <v>2.9475000000000001E-2</v>
      </c>
      <c r="Y948" s="6">
        <f t="shared" si="1626"/>
        <v>1.0499999999999999E-3</v>
      </c>
      <c r="Z948" s="6">
        <f t="shared" si="1626"/>
        <v>1.2749999999999999E-3</v>
      </c>
      <c r="AA948" s="6">
        <f t="shared" si="1626"/>
        <v>5.2499999999999997E-4</v>
      </c>
      <c r="AB948" s="6">
        <f t="shared" si="1626"/>
        <v>0</v>
      </c>
      <c r="AC948" s="67"/>
      <c r="AD948" s="55"/>
    </row>
    <row r="949" spans="1:30" s="52" customFormat="1">
      <c r="A949" s="102" t="s">
        <v>673</v>
      </c>
      <c r="B949" s="29">
        <v>790849</v>
      </c>
      <c r="C949" s="163">
        <f t="shared" ref="C949" si="1627">ROUND(B949/12,2)</f>
        <v>65904.08</v>
      </c>
      <c r="D949" s="38"/>
      <c r="E949" s="38">
        <v>0.96009999999999995</v>
      </c>
      <c r="F949" s="38">
        <v>6.1999999999999998E-3</v>
      </c>
      <c r="G949" s="38"/>
      <c r="H949" s="38"/>
      <c r="I949" s="38">
        <v>1.9E-3</v>
      </c>
      <c r="J949" s="38">
        <v>4.4000000000000003E-3</v>
      </c>
      <c r="K949" s="38"/>
      <c r="L949" s="38">
        <v>1.2999999999999999E-3</v>
      </c>
      <c r="M949" s="38"/>
      <c r="N949" s="38"/>
      <c r="O949" s="38"/>
      <c r="P949" s="38"/>
      <c r="Q949" s="38"/>
      <c r="R949" s="38"/>
      <c r="S949" s="38"/>
      <c r="T949" s="38"/>
      <c r="U949" s="38">
        <v>2.6100000000000002E-2</v>
      </c>
      <c r="V949" s="38"/>
      <c r="W949" s="38"/>
      <c r="X949" s="38"/>
      <c r="Y949" s="38"/>
      <c r="Z949" s="5"/>
      <c r="AA949" s="5"/>
      <c r="AB949" s="5"/>
      <c r="AC949" s="67"/>
      <c r="AD949" s="55"/>
    </row>
    <row r="950" spans="1:30" s="52" customFormat="1">
      <c r="A950" s="103"/>
      <c r="B950" s="75"/>
      <c r="C950" s="163"/>
      <c r="D950" s="63">
        <f t="shared" ref="D950:AB952" si="1628">$C949*D949</f>
        <v>0</v>
      </c>
      <c r="E950" s="6">
        <f t="shared" si="1628"/>
        <v>63274.507207999995</v>
      </c>
      <c r="F950" s="6">
        <f t="shared" si="1628"/>
        <v>408.60529600000001</v>
      </c>
      <c r="G950" s="6">
        <f t="shared" si="1628"/>
        <v>0</v>
      </c>
      <c r="H950" s="6">
        <f t="shared" si="1628"/>
        <v>0</v>
      </c>
      <c r="I950" s="6">
        <f t="shared" si="1628"/>
        <v>125.217752</v>
      </c>
      <c r="J950" s="6">
        <f t="shared" si="1628"/>
        <v>289.97795200000002</v>
      </c>
      <c r="K950" s="6">
        <f t="shared" si="1628"/>
        <v>0</v>
      </c>
      <c r="L950" s="6">
        <f t="shared" si="1628"/>
        <v>85.675303999999997</v>
      </c>
      <c r="M950" s="6">
        <f t="shared" si="1628"/>
        <v>0</v>
      </c>
      <c r="N950" s="6">
        <f t="shared" si="1628"/>
        <v>0</v>
      </c>
      <c r="O950" s="6">
        <f t="shared" si="1628"/>
        <v>0</v>
      </c>
      <c r="P950" s="6">
        <f t="shared" si="1628"/>
        <v>0</v>
      </c>
      <c r="Q950" s="6">
        <f t="shared" si="1628"/>
        <v>0</v>
      </c>
      <c r="R950" s="6">
        <f t="shared" si="1628"/>
        <v>0</v>
      </c>
      <c r="S950" s="6">
        <f t="shared" si="1628"/>
        <v>0</v>
      </c>
      <c r="T950" s="6">
        <f t="shared" si="1628"/>
        <v>0</v>
      </c>
      <c r="U950" s="6">
        <f t="shared" si="1628"/>
        <v>1720.0964880000001</v>
      </c>
      <c r="V950" s="6">
        <f t="shared" si="1628"/>
        <v>0</v>
      </c>
      <c r="W950" s="6">
        <f t="shared" si="1628"/>
        <v>0</v>
      </c>
      <c r="X950" s="6">
        <f t="shared" si="1628"/>
        <v>0</v>
      </c>
      <c r="Y950" s="6">
        <f t="shared" si="1628"/>
        <v>0</v>
      </c>
      <c r="Z950" s="6">
        <f t="shared" si="1628"/>
        <v>0</v>
      </c>
      <c r="AA950" s="6">
        <f t="shared" si="1628"/>
        <v>0</v>
      </c>
      <c r="AB950" s="6">
        <f t="shared" si="1628"/>
        <v>0</v>
      </c>
      <c r="AC950" s="67"/>
      <c r="AD950" s="55"/>
    </row>
    <row r="951" spans="1:30" s="52" customFormat="1">
      <c r="A951" s="102" t="s">
        <v>674</v>
      </c>
      <c r="B951" s="29">
        <v>2827087</v>
      </c>
      <c r="C951" s="163">
        <f t="shared" ref="C951" si="1629">ROUND(B951/12,2)</f>
        <v>235590.58</v>
      </c>
      <c r="D951" s="38"/>
      <c r="E951" s="38">
        <v>0.96009999999999995</v>
      </c>
      <c r="F951" s="38">
        <v>6.1999999999999998E-3</v>
      </c>
      <c r="G951" s="38"/>
      <c r="H951" s="38"/>
      <c r="I951" s="38">
        <v>1.9E-3</v>
      </c>
      <c r="J951" s="38">
        <v>4.4000000000000003E-3</v>
      </c>
      <c r="K951" s="38"/>
      <c r="L951" s="38">
        <v>1.2999999999999999E-3</v>
      </c>
      <c r="M951" s="38"/>
      <c r="N951" s="38"/>
      <c r="O951" s="38"/>
      <c r="P951" s="38"/>
      <c r="Q951" s="38"/>
      <c r="R951" s="38"/>
      <c r="S951" s="38"/>
      <c r="T951" s="38"/>
      <c r="U951" s="38">
        <v>2.6100000000000002E-2</v>
      </c>
      <c r="V951" s="38"/>
      <c r="W951" s="38"/>
      <c r="X951" s="38"/>
      <c r="Y951" s="38"/>
      <c r="Z951" s="5"/>
      <c r="AA951" s="5"/>
      <c r="AB951" s="5"/>
      <c r="AC951" s="67"/>
      <c r="AD951" s="55"/>
    </row>
    <row r="952" spans="1:30" s="52" customFormat="1">
      <c r="A952" s="103"/>
      <c r="B952" s="75"/>
      <c r="C952" s="162" t="s">
        <v>159</v>
      </c>
      <c r="D952" s="63">
        <f t="shared" si="1628"/>
        <v>0</v>
      </c>
      <c r="E952" s="6">
        <f t="shared" si="1628"/>
        <v>226190.51585799997</v>
      </c>
      <c r="F952" s="6">
        <f t="shared" si="1628"/>
        <v>1460.6615959999999</v>
      </c>
      <c r="G952" s="6">
        <f t="shared" si="1628"/>
        <v>0</v>
      </c>
      <c r="H952" s="6">
        <f t="shared" si="1628"/>
        <v>0</v>
      </c>
      <c r="I952" s="6">
        <f t="shared" si="1628"/>
        <v>447.62210199999998</v>
      </c>
      <c r="J952" s="6">
        <f t="shared" si="1628"/>
        <v>1036.5985519999999</v>
      </c>
      <c r="K952" s="6">
        <f t="shared" si="1628"/>
        <v>0</v>
      </c>
      <c r="L952" s="6">
        <f t="shared" si="1628"/>
        <v>306.26775399999997</v>
      </c>
      <c r="M952" s="6">
        <f t="shared" si="1628"/>
        <v>0</v>
      </c>
      <c r="N952" s="6">
        <f t="shared" si="1628"/>
        <v>0</v>
      </c>
      <c r="O952" s="6">
        <f t="shared" si="1628"/>
        <v>0</v>
      </c>
      <c r="P952" s="6">
        <f t="shared" si="1628"/>
        <v>0</v>
      </c>
      <c r="Q952" s="6">
        <f t="shared" si="1628"/>
        <v>0</v>
      </c>
      <c r="R952" s="6">
        <f t="shared" si="1628"/>
        <v>0</v>
      </c>
      <c r="S952" s="6">
        <f t="shared" si="1628"/>
        <v>0</v>
      </c>
      <c r="T952" s="6">
        <f t="shared" si="1628"/>
        <v>0</v>
      </c>
      <c r="U952" s="6">
        <f t="shared" si="1628"/>
        <v>6148.9141380000001</v>
      </c>
      <c r="V952" s="6">
        <f t="shared" si="1628"/>
        <v>0</v>
      </c>
      <c r="W952" s="6">
        <f t="shared" si="1628"/>
        <v>0</v>
      </c>
      <c r="X952" s="6">
        <f t="shared" si="1628"/>
        <v>0</v>
      </c>
      <c r="Y952" s="6">
        <f t="shared" si="1628"/>
        <v>0</v>
      </c>
      <c r="Z952" s="6">
        <f t="shared" si="1628"/>
        <v>0</v>
      </c>
      <c r="AA952" s="6">
        <f t="shared" si="1628"/>
        <v>0</v>
      </c>
      <c r="AB952" s="6">
        <f t="shared" si="1628"/>
        <v>0</v>
      </c>
      <c r="AC952" s="67"/>
      <c r="AD952" s="55"/>
    </row>
    <row r="953" spans="1:30" s="52" customFormat="1">
      <c r="A953" s="16" t="s">
        <v>50</v>
      </c>
      <c r="B953" s="30">
        <f>SUM(B789:B951)</f>
        <v>201389546</v>
      </c>
      <c r="C953" s="30">
        <f>SUM(C789:C951)</f>
        <v>16782462.220000006</v>
      </c>
      <c r="D953" s="11">
        <f>D790+D792+D794+D796+D798+D800+D802+D804+D806+D808+D810+D812+D814+D816+D818+D820+D822+D824+D826+D828+D830+D832+D834+D836+D838+D840+D842+D844+D846+D848+D850+D852+D854+D856+D858+D860+D862+D864+D866+D868+D870+D872+D874+D876+D878+D880+D882+D884+D886+D888+D890+D892+D894+D896+D898+D900+D902+D904+D906+D908+D912+D910+D914+D916+D920+D918+D922+D924+D926+D928+D930+D932+D934+D936+D938+D940+D942+D944+D946+D948+D950+D952</f>
        <v>37355.473576000004</v>
      </c>
      <c r="E953" s="11">
        <f t="shared" ref="E953:AB953" si="1630">E790+E792+E794+E796+E798+E800+E802+E804+E806+E808+E810+E812+E814+E816+E818+E820+E822+E824+E826+E828+E830+E832+E834+E836+E838+E840+E842+E844+E846+E848+E850+E852+E854+E856+E858+E860+E862+E864+E866+E868+E870+E872+E874+E876+E878+E880+E882+E884+E886+E888+E890+E892+E894+E896+E898+E900+E902+E904+E906+E908+E912+E910+E914+E916+E920+E918+E922+E924+E926+E928+E930+E932+E934+E936+E938+E940+E942+E944+E946+E948+E950+E952</f>
        <v>11053530.464145003</v>
      </c>
      <c r="F953" s="11">
        <f t="shared" si="1630"/>
        <v>1285378.3729310001</v>
      </c>
      <c r="G953" s="11">
        <f t="shared" si="1630"/>
        <v>1332628.6363379997</v>
      </c>
      <c r="H953" s="11">
        <f t="shared" si="1630"/>
        <v>192939.60249499994</v>
      </c>
      <c r="I953" s="11">
        <f t="shared" si="1630"/>
        <v>403403.23144399998</v>
      </c>
      <c r="J953" s="11">
        <f t="shared" si="1630"/>
        <v>348461.83792599995</v>
      </c>
      <c r="K953" s="11">
        <f t="shared" si="1630"/>
        <v>146941.038114</v>
      </c>
      <c r="L953" s="11">
        <f t="shared" si="1630"/>
        <v>309204.95312999992</v>
      </c>
      <c r="M953" s="11">
        <f t="shared" si="1630"/>
        <v>56852.60055599999</v>
      </c>
      <c r="N953" s="11">
        <f t="shared" si="1630"/>
        <v>695206.072851</v>
      </c>
      <c r="O953" s="11">
        <f t="shared" si="1630"/>
        <v>47562.034578000013</v>
      </c>
      <c r="P953" s="11">
        <f t="shared" si="1630"/>
        <v>1529.395174</v>
      </c>
      <c r="Q953" s="11">
        <f t="shared" si="1630"/>
        <v>93126.864798000024</v>
      </c>
      <c r="R953" s="11">
        <f t="shared" si="1630"/>
        <v>36524.841123000006</v>
      </c>
      <c r="S953" s="11">
        <f t="shared" si="1630"/>
        <v>10526.007573000001</v>
      </c>
      <c r="T953" s="11">
        <f t="shared" si="1630"/>
        <v>114919.355381</v>
      </c>
      <c r="U953" s="11">
        <f t="shared" si="1630"/>
        <v>119873.161777</v>
      </c>
      <c r="V953" s="11">
        <f t="shared" si="1630"/>
        <v>230987.09124200005</v>
      </c>
      <c r="W953" s="11">
        <f t="shared" si="1630"/>
        <v>89395.019168999992</v>
      </c>
      <c r="X953" s="11">
        <f t="shared" si="1630"/>
        <v>162495.33200699999</v>
      </c>
      <c r="Y953" s="11">
        <f t="shared" si="1630"/>
        <v>6511.2271679999985</v>
      </c>
      <c r="Z953" s="11">
        <f t="shared" si="1630"/>
        <v>1422.2024430000001</v>
      </c>
      <c r="AA953" s="11">
        <f t="shared" si="1630"/>
        <v>5687.4040610000011</v>
      </c>
      <c r="AB953" s="11">
        <f t="shared" si="1630"/>
        <v>0</v>
      </c>
      <c r="AC953" s="67"/>
      <c r="AD953" s="55"/>
    </row>
    <row r="954" spans="1:30" s="52" customFormat="1">
      <c r="A954" s="16"/>
      <c r="B954" s="30"/>
      <c r="C954" s="3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67"/>
      <c r="AD954" s="55"/>
    </row>
    <row r="955" spans="1:30" s="52" customFormat="1">
      <c r="A955" s="194"/>
      <c r="B955" s="68"/>
      <c r="C955" s="3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67"/>
      <c r="AD955" s="55"/>
    </row>
    <row r="956" spans="1:30" s="52" customFormat="1" ht="15.6">
      <c r="A956" s="87"/>
      <c r="B956" s="76"/>
      <c r="C956" s="3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67"/>
      <c r="AD956" s="55"/>
    </row>
    <row r="957" spans="1:30" s="52" customFormat="1" ht="13.8" thickBot="1">
      <c r="A957" s="81" t="s">
        <v>126</v>
      </c>
      <c r="B957" s="126"/>
      <c r="C957" s="157"/>
      <c r="D957" s="126"/>
      <c r="E957" s="126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67"/>
      <c r="AD957" s="55"/>
    </row>
    <row r="958" spans="1:30" s="52" customFormat="1" ht="13.8" thickBot="1">
      <c r="A958" s="112" t="s">
        <v>1</v>
      </c>
      <c r="B958" s="113" t="s">
        <v>2</v>
      </c>
      <c r="C958" s="158" t="s">
        <v>3</v>
      </c>
      <c r="D958" s="213" t="s">
        <v>4</v>
      </c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122"/>
      <c r="AA958" s="122"/>
      <c r="AB958" s="122"/>
      <c r="AC958" s="67"/>
      <c r="AD958" s="55"/>
    </row>
    <row r="959" spans="1:30" s="52" customFormat="1">
      <c r="A959" s="114" t="s">
        <v>5</v>
      </c>
      <c r="B959" s="115" t="s">
        <v>6</v>
      </c>
      <c r="C959" s="159" t="s">
        <v>6</v>
      </c>
      <c r="D959" s="116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8"/>
      <c r="Z959" s="115" t="s">
        <v>7</v>
      </c>
      <c r="AA959" s="115"/>
      <c r="AB959" s="115"/>
      <c r="AC959" s="67"/>
      <c r="AD959" s="55"/>
    </row>
    <row r="960" spans="1:30" s="52" customFormat="1">
      <c r="A960" s="114" t="s">
        <v>8</v>
      </c>
      <c r="B960" s="115" t="s">
        <v>9</v>
      </c>
      <c r="C960" s="159" t="s">
        <v>9</v>
      </c>
      <c r="D960" s="119" t="s">
        <v>10</v>
      </c>
      <c r="E960" s="115" t="s">
        <v>11</v>
      </c>
      <c r="F960" s="115" t="s">
        <v>12</v>
      </c>
      <c r="G960" s="115" t="s">
        <v>13</v>
      </c>
      <c r="H960" s="115" t="s">
        <v>14</v>
      </c>
      <c r="I960" s="115" t="s">
        <v>15</v>
      </c>
      <c r="J960" s="115" t="s">
        <v>16</v>
      </c>
      <c r="K960" s="115" t="s">
        <v>17</v>
      </c>
      <c r="L960" s="115" t="s">
        <v>18</v>
      </c>
      <c r="M960" s="115" t="s">
        <v>19</v>
      </c>
      <c r="N960" s="115" t="s">
        <v>20</v>
      </c>
      <c r="O960" s="115" t="s">
        <v>169</v>
      </c>
      <c r="P960" s="115" t="s">
        <v>21</v>
      </c>
      <c r="Q960" s="115" t="s">
        <v>22</v>
      </c>
      <c r="R960" s="115" t="s">
        <v>23</v>
      </c>
      <c r="S960" s="115" t="s">
        <v>24</v>
      </c>
      <c r="T960" s="115" t="s">
        <v>25</v>
      </c>
      <c r="U960" s="115" t="s">
        <v>26</v>
      </c>
      <c r="V960" s="115" t="s">
        <v>27</v>
      </c>
      <c r="W960" s="115" t="s">
        <v>28</v>
      </c>
      <c r="X960" s="115" t="s">
        <v>29</v>
      </c>
      <c r="Y960" s="115" t="s">
        <v>30</v>
      </c>
      <c r="Z960" s="115" t="s">
        <v>31</v>
      </c>
      <c r="AA960" s="115" t="s">
        <v>484</v>
      </c>
      <c r="AB960" s="115" t="s">
        <v>467</v>
      </c>
      <c r="AC960" s="67"/>
      <c r="AD960" s="55"/>
    </row>
    <row r="961" spans="1:30" s="52" customFormat="1">
      <c r="A961" s="114"/>
      <c r="B961" s="115"/>
      <c r="C961" s="159" t="s">
        <v>623</v>
      </c>
      <c r="D961" s="120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67"/>
      <c r="AD961" s="55"/>
    </row>
    <row r="962" spans="1:30" s="52" customFormat="1">
      <c r="A962" s="95" t="s">
        <v>127</v>
      </c>
      <c r="B962" s="200">
        <v>440819</v>
      </c>
      <c r="C962" s="163">
        <f>ROUND(B962/12,2)</f>
        <v>36734.92</v>
      </c>
      <c r="D962" s="5">
        <v>0.89870000000000005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>
        <v>9.4799999999999995E-2</v>
      </c>
      <c r="R962" s="5"/>
      <c r="S962" s="5">
        <v>6.4999999999999997E-3</v>
      </c>
      <c r="T962" s="5"/>
      <c r="U962" s="5"/>
      <c r="V962" s="5"/>
      <c r="W962" s="5"/>
      <c r="X962" s="5"/>
      <c r="Y962" s="5"/>
      <c r="Z962" s="5"/>
      <c r="AA962" s="5"/>
      <c r="AB962" s="5"/>
      <c r="AC962" s="67"/>
      <c r="AD962" s="55"/>
    </row>
    <row r="963" spans="1:30" s="52" customFormat="1">
      <c r="A963" s="96"/>
      <c r="B963" s="12"/>
      <c r="C963" s="163"/>
      <c r="D963" s="6">
        <f t="shared" ref="D963" si="1631">$C962*D962</f>
        <v>33013.672603999999</v>
      </c>
      <c r="E963" s="6">
        <f t="shared" ref="E963" si="1632">$C962*E962</f>
        <v>0</v>
      </c>
      <c r="F963" s="6">
        <f t="shared" ref="F963:AB963" si="1633">$C962*F962</f>
        <v>0</v>
      </c>
      <c r="G963" s="6">
        <f t="shared" si="1633"/>
        <v>0</v>
      </c>
      <c r="H963" s="6">
        <f t="shared" si="1633"/>
        <v>0</v>
      </c>
      <c r="I963" s="6">
        <f t="shared" si="1633"/>
        <v>0</v>
      </c>
      <c r="J963" s="6">
        <f t="shared" si="1633"/>
        <v>0</v>
      </c>
      <c r="K963" s="6">
        <f t="shared" si="1633"/>
        <v>0</v>
      </c>
      <c r="L963" s="6">
        <f t="shared" si="1633"/>
        <v>0</v>
      </c>
      <c r="M963" s="6">
        <f t="shared" si="1633"/>
        <v>0</v>
      </c>
      <c r="N963" s="6">
        <f t="shared" si="1633"/>
        <v>0</v>
      </c>
      <c r="O963" s="6">
        <f t="shared" si="1633"/>
        <v>0</v>
      </c>
      <c r="P963" s="6">
        <f t="shared" si="1633"/>
        <v>0</v>
      </c>
      <c r="Q963" s="6">
        <f t="shared" si="1633"/>
        <v>3482.4704159999997</v>
      </c>
      <c r="R963" s="6">
        <f t="shared" si="1633"/>
        <v>0</v>
      </c>
      <c r="S963" s="6">
        <f t="shared" si="1633"/>
        <v>238.77697999999998</v>
      </c>
      <c r="T963" s="6">
        <f t="shared" si="1633"/>
        <v>0</v>
      </c>
      <c r="U963" s="6">
        <f t="shared" si="1633"/>
        <v>0</v>
      </c>
      <c r="V963" s="6">
        <f t="shared" si="1633"/>
        <v>0</v>
      </c>
      <c r="W963" s="6">
        <f t="shared" si="1633"/>
        <v>0</v>
      </c>
      <c r="X963" s="6">
        <f t="shared" si="1633"/>
        <v>0</v>
      </c>
      <c r="Y963" s="6">
        <f t="shared" si="1633"/>
        <v>0</v>
      </c>
      <c r="Z963" s="6">
        <f t="shared" si="1633"/>
        <v>0</v>
      </c>
      <c r="AA963" s="6">
        <f t="shared" si="1633"/>
        <v>0</v>
      </c>
      <c r="AB963" s="6">
        <f t="shared" si="1633"/>
        <v>0</v>
      </c>
      <c r="AC963" s="67"/>
      <c r="AD963" s="55"/>
    </row>
    <row r="964" spans="1:30" s="52" customFormat="1">
      <c r="A964" s="95" t="s">
        <v>128</v>
      </c>
      <c r="B964" s="200">
        <v>676180</v>
      </c>
      <c r="C964" s="163">
        <f t="shared" ref="C964:C982" si="1634">ROUND(B964/12,2)</f>
        <v>56348.33</v>
      </c>
      <c r="D964" s="40">
        <v>0.91279999999999994</v>
      </c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>
        <v>8.2900000000000001E-2</v>
      </c>
      <c r="Y964" s="40">
        <v>2.3E-3</v>
      </c>
      <c r="Z964" s="40">
        <v>2E-3</v>
      </c>
      <c r="AA964" s="40">
        <v>0</v>
      </c>
      <c r="AB964" s="40">
        <v>0</v>
      </c>
      <c r="AC964" s="67"/>
      <c r="AD964" s="55"/>
    </row>
    <row r="965" spans="1:30" s="52" customFormat="1">
      <c r="A965" s="96"/>
      <c r="B965" s="12"/>
      <c r="C965" s="163"/>
      <c r="D965" s="39">
        <f t="shared" ref="D965" si="1635">$C964*D964</f>
        <v>51434.755623999998</v>
      </c>
      <c r="E965" s="39">
        <f t="shared" ref="E965" si="1636">$C964*E964</f>
        <v>0</v>
      </c>
      <c r="F965" s="39">
        <f t="shared" ref="F965:AB965" si="1637">$C964*F964</f>
        <v>0</v>
      </c>
      <c r="G965" s="39">
        <f t="shared" si="1637"/>
        <v>0</v>
      </c>
      <c r="H965" s="39">
        <f t="shared" si="1637"/>
        <v>0</v>
      </c>
      <c r="I965" s="39">
        <f t="shared" si="1637"/>
        <v>0</v>
      </c>
      <c r="J965" s="39">
        <f t="shared" si="1637"/>
        <v>0</v>
      </c>
      <c r="K965" s="39">
        <f t="shared" si="1637"/>
        <v>0</v>
      </c>
      <c r="L965" s="39">
        <f t="shared" si="1637"/>
        <v>0</v>
      </c>
      <c r="M965" s="39">
        <f t="shared" si="1637"/>
        <v>0</v>
      </c>
      <c r="N965" s="39">
        <f t="shared" si="1637"/>
        <v>0</v>
      </c>
      <c r="O965" s="39">
        <f t="shared" si="1637"/>
        <v>0</v>
      </c>
      <c r="P965" s="39">
        <f t="shared" si="1637"/>
        <v>0</v>
      </c>
      <c r="Q965" s="39">
        <f t="shared" si="1637"/>
        <v>0</v>
      </c>
      <c r="R965" s="39">
        <f t="shared" si="1637"/>
        <v>0</v>
      </c>
      <c r="S965" s="39">
        <f t="shared" si="1637"/>
        <v>0</v>
      </c>
      <c r="T965" s="39">
        <f t="shared" si="1637"/>
        <v>0</v>
      </c>
      <c r="U965" s="39">
        <f t="shared" si="1637"/>
        <v>0</v>
      </c>
      <c r="V965" s="39">
        <f t="shared" si="1637"/>
        <v>0</v>
      </c>
      <c r="W965" s="39">
        <f t="shared" si="1637"/>
        <v>0</v>
      </c>
      <c r="X965" s="39">
        <f t="shared" si="1637"/>
        <v>4671.2765570000001</v>
      </c>
      <c r="Y965" s="39">
        <f t="shared" si="1637"/>
        <v>129.601159</v>
      </c>
      <c r="Z965" s="39">
        <f t="shared" si="1637"/>
        <v>112.69666000000001</v>
      </c>
      <c r="AA965" s="39">
        <f t="shared" si="1637"/>
        <v>0</v>
      </c>
      <c r="AB965" s="39">
        <f t="shared" si="1637"/>
        <v>0</v>
      </c>
      <c r="AC965" s="67"/>
      <c r="AD965" s="55"/>
    </row>
    <row r="966" spans="1:30" s="52" customFormat="1">
      <c r="A966" s="95" t="s">
        <v>129</v>
      </c>
      <c r="B966" s="200">
        <v>1149032</v>
      </c>
      <c r="C966" s="163">
        <f t="shared" si="1634"/>
        <v>95752.67</v>
      </c>
      <c r="D966" s="5">
        <v>0.65229999999999999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9"/>
      <c r="P966" s="19"/>
      <c r="Q966" s="19">
        <v>0.25869999999999999</v>
      </c>
      <c r="R966" s="5"/>
      <c r="S966" s="19">
        <v>2.5499999999999998E-2</v>
      </c>
      <c r="T966" s="5"/>
      <c r="U966" s="5"/>
      <c r="V966" s="5"/>
      <c r="W966" s="5"/>
      <c r="X966" s="19">
        <v>6.3500000000000001E-2</v>
      </c>
      <c r="Y966" s="5"/>
      <c r="Z966" s="5"/>
      <c r="AA966" s="5"/>
      <c r="AB966" s="5"/>
      <c r="AC966" s="67"/>
      <c r="AD966" s="55"/>
    </row>
    <row r="967" spans="1:30" s="52" customFormat="1">
      <c r="A967" s="97"/>
      <c r="B967" s="11"/>
      <c r="C967" s="163"/>
      <c r="D967" s="6">
        <f t="shared" ref="D967" si="1638">$C966*D966</f>
        <v>62459.466640999999</v>
      </c>
      <c r="E967" s="6">
        <f t="shared" ref="E967" si="1639">$C966*E966</f>
        <v>0</v>
      </c>
      <c r="F967" s="6">
        <f t="shared" ref="F967:AB967" si="1640">$C966*F966</f>
        <v>0</v>
      </c>
      <c r="G967" s="6">
        <f t="shared" si="1640"/>
        <v>0</v>
      </c>
      <c r="H967" s="6">
        <f t="shared" si="1640"/>
        <v>0</v>
      </c>
      <c r="I967" s="6">
        <f t="shared" si="1640"/>
        <v>0</v>
      </c>
      <c r="J967" s="6">
        <f t="shared" si="1640"/>
        <v>0</v>
      </c>
      <c r="K967" s="6">
        <f t="shared" si="1640"/>
        <v>0</v>
      </c>
      <c r="L967" s="6">
        <f t="shared" si="1640"/>
        <v>0</v>
      </c>
      <c r="M967" s="6">
        <f t="shared" si="1640"/>
        <v>0</v>
      </c>
      <c r="N967" s="6">
        <f t="shared" si="1640"/>
        <v>0</v>
      </c>
      <c r="O967" s="6">
        <f t="shared" si="1640"/>
        <v>0</v>
      </c>
      <c r="P967" s="6">
        <f t="shared" si="1640"/>
        <v>0</v>
      </c>
      <c r="Q967" s="6">
        <f t="shared" si="1640"/>
        <v>24771.215729</v>
      </c>
      <c r="R967" s="6">
        <f t="shared" si="1640"/>
        <v>0</v>
      </c>
      <c r="S967" s="6">
        <f t="shared" si="1640"/>
        <v>2441.6930849999999</v>
      </c>
      <c r="T967" s="6">
        <f t="shared" si="1640"/>
        <v>0</v>
      </c>
      <c r="U967" s="6">
        <f t="shared" si="1640"/>
        <v>0</v>
      </c>
      <c r="V967" s="6">
        <f t="shared" si="1640"/>
        <v>0</v>
      </c>
      <c r="W967" s="6">
        <f t="shared" si="1640"/>
        <v>0</v>
      </c>
      <c r="X967" s="6">
        <f t="shared" si="1640"/>
        <v>6080.2945449999997</v>
      </c>
      <c r="Y967" s="6">
        <f t="shared" si="1640"/>
        <v>0</v>
      </c>
      <c r="Z967" s="6">
        <f t="shared" si="1640"/>
        <v>0</v>
      </c>
      <c r="AA967" s="6">
        <f t="shared" si="1640"/>
        <v>0</v>
      </c>
      <c r="AB967" s="6">
        <f t="shared" si="1640"/>
        <v>0</v>
      </c>
      <c r="AC967" s="67"/>
      <c r="AD967" s="55"/>
    </row>
    <row r="968" spans="1:30" s="52" customFormat="1">
      <c r="A968" s="95" t="s">
        <v>130</v>
      </c>
      <c r="B968" s="29">
        <f xml:space="preserve"> 2292642/2</f>
        <v>1146321</v>
      </c>
      <c r="C968" s="163">
        <f t="shared" si="1634"/>
        <v>95526.75</v>
      </c>
      <c r="D968" s="38">
        <v>1.6500000000000001E-2</v>
      </c>
      <c r="E968" s="38">
        <v>0.1429</v>
      </c>
      <c r="F968" s="38">
        <v>5.8200000000000002E-2</v>
      </c>
      <c r="G968" s="38">
        <v>7.4899999999999994E-2</v>
      </c>
      <c r="H968" s="38">
        <v>4.0099999999999997E-2</v>
      </c>
      <c r="I968" s="38">
        <v>0.1406</v>
      </c>
      <c r="J968" s="38">
        <v>2.0299999999999999E-2</v>
      </c>
      <c r="K968" s="38">
        <v>3.2099999999999997E-2</v>
      </c>
      <c r="L968" s="38">
        <v>1.5900000000000001E-2</v>
      </c>
      <c r="M968" s="38">
        <v>2.5499999999999998E-2</v>
      </c>
      <c r="N968" s="38">
        <v>0.1389</v>
      </c>
      <c r="O968" s="38">
        <v>2.35E-2</v>
      </c>
      <c r="P968" s="38">
        <v>0</v>
      </c>
      <c r="Q968" s="38">
        <v>3.5900000000000001E-2</v>
      </c>
      <c r="R968" s="38">
        <v>1.8100000000000002E-2</v>
      </c>
      <c r="S968" s="38">
        <v>4.1999999999999997E-3</v>
      </c>
      <c r="T968" s="38">
        <v>5.11E-2</v>
      </c>
      <c r="U968" s="38">
        <v>1.7299999999999999E-2</v>
      </c>
      <c r="V968" s="38">
        <v>3.6799999999999999E-2</v>
      </c>
      <c r="W968" s="38">
        <v>4.4299999999999999E-2</v>
      </c>
      <c r="X968" s="38">
        <v>5.9900000000000002E-2</v>
      </c>
      <c r="Y968" s="38">
        <v>2.3999999999999998E-3</v>
      </c>
      <c r="Z968" s="5">
        <v>0</v>
      </c>
      <c r="AA968" s="5">
        <v>5.9999999999999995E-4</v>
      </c>
      <c r="AB968" s="5">
        <v>0</v>
      </c>
      <c r="AC968" s="67"/>
      <c r="AD968" s="55"/>
    </row>
    <row r="969" spans="1:30" s="52" customFormat="1">
      <c r="A969" s="96"/>
      <c r="B969" s="30"/>
      <c r="C969" s="163"/>
      <c r="D969" s="6">
        <f t="shared" ref="D969" si="1641">$C968*D968</f>
        <v>1576.1913750000001</v>
      </c>
      <c r="E969" s="6">
        <f t="shared" ref="E969" si="1642">$C968*E968</f>
        <v>13650.772574999999</v>
      </c>
      <c r="F969" s="6">
        <f t="shared" ref="F969:O969" si="1643">$C968*F968</f>
        <v>5559.6568500000003</v>
      </c>
      <c r="G969" s="6">
        <f t="shared" si="1643"/>
        <v>7154.9535749999995</v>
      </c>
      <c r="H969" s="6">
        <f t="shared" si="1643"/>
        <v>3830.6226749999996</v>
      </c>
      <c r="I969" s="6">
        <f t="shared" si="1643"/>
        <v>13431.06105</v>
      </c>
      <c r="J969" s="6">
        <f t="shared" si="1643"/>
        <v>1939.1930249999998</v>
      </c>
      <c r="K969" s="6">
        <f t="shared" si="1643"/>
        <v>3066.4086749999997</v>
      </c>
      <c r="L969" s="6">
        <f t="shared" si="1643"/>
        <v>1518.8753250000002</v>
      </c>
      <c r="M969" s="6">
        <f t="shared" si="1643"/>
        <v>2435.9321249999998</v>
      </c>
      <c r="N969" s="6">
        <f t="shared" si="1643"/>
        <v>13268.665574999999</v>
      </c>
      <c r="O969" s="6">
        <f t="shared" si="1643"/>
        <v>2244.8786249999998</v>
      </c>
      <c r="P969" s="6">
        <f t="shared" ref="P969" si="1644">$C968*P968</f>
        <v>0</v>
      </c>
      <c r="Q969" s="6">
        <f t="shared" ref="Q969" si="1645">$C968*Q968</f>
        <v>3429.4103250000003</v>
      </c>
      <c r="R969" s="6">
        <f t="shared" ref="R969:AB969" si="1646">$C968*R968</f>
        <v>1729.0341750000002</v>
      </c>
      <c r="S969" s="6">
        <f t="shared" si="1646"/>
        <v>401.21234999999996</v>
      </c>
      <c r="T969" s="6">
        <f t="shared" si="1646"/>
        <v>4881.4169249999995</v>
      </c>
      <c r="U969" s="6">
        <f t="shared" si="1646"/>
        <v>1652.6127750000001</v>
      </c>
      <c r="V969" s="6">
        <f t="shared" si="1646"/>
        <v>3515.3843999999999</v>
      </c>
      <c r="W969" s="6">
        <f t="shared" si="1646"/>
        <v>4231.8350250000003</v>
      </c>
      <c r="X969" s="6">
        <f t="shared" si="1646"/>
        <v>5722.0523250000006</v>
      </c>
      <c r="Y969" s="6">
        <f t="shared" si="1646"/>
        <v>229.26419999999999</v>
      </c>
      <c r="Z969" s="6">
        <f t="shared" si="1646"/>
        <v>0</v>
      </c>
      <c r="AA969" s="6">
        <f t="shared" si="1646"/>
        <v>57.316049999999997</v>
      </c>
      <c r="AB969" s="6">
        <f t="shared" si="1646"/>
        <v>0</v>
      </c>
      <c r="AC969" s="67"/>
      <c r="AD969" s="55"/>
    </row>
    <row r="970" spans="1:30" s="52" customFormat="1">
      <c r="A970" s="95" t="s">
        <v>447</v>
      </c>
      <c r="B970" s="29">
        <f xml:space="preserve"> 2292642/2</f>
        <v>1146321</v>
      </c>
      <c r="C970" s="163">
        <f t="shared" si="1634"/>
        <v>95526.75</v>
      </c>
      <c r="D970" s="5">
        <v>1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>
        <v>0</v>
      </c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67"/>
      <c r="AD970" s="55"/>
    </row>
    <row r="971" spans="1:30" s="52" customFormat="1">
      <c r="A971" s="96"/>
      <c r="B971" s="12"/>
      <c r="C971" s="163"/>
      <c r="D971" s="6">
        <f t="shared" ref="D971" si="1647">$C970*D970</f>
        <v>95526.75</v>
      </c>
      <c r="E971" s="6">
        <f t="shared" ref="E971" si="1648">$C970*E970</f>
        <v>0</v>
      </c>
      <c r="F971" s="6">
        <f t="shared" ref="F971:O971" si="1649">$C970*F970</f>
        <v>0</v>
      </c>
      <c r="G971" s="6">
        <f t="shared" si="1649"/>
        <v>0</v>
      </c>
      <c r="H971" s="6">
        <f t="shared" si="1649"/>
        <v>0</v>
      </c>
      <c r="I971" s="6">
        <f t="shared" si="1649"/>
        <v>0</v>
      </c>
      <c r="J971" s="6">
        <f t="shared" si="1649"/>
        <v>0</v>
      </c>
      <c r="K971" s="6">
        <f t="shared" si="1649"/>
        <v>0</v>
      </c>
      <c r="L971" s="6">
        <f t="shared" si="1649"/>
        <v>0</v>
      </c>
      <c r="M971" s="6">
        <f t="shared" si="1649"/>
        <v>0</v>
      </c>
      <c r="N971" s="6">
        <f t="shared" si="1649"/>
        <v>0</v>
      </c>
      <c r="O971" s="6">
        <f t="shared" si="1649"/>
        <v>0</v>
      </c>
      <c r="P971" s="6">
        <f t="shared" ref="P971" si="1650">$C970*P970</f>
        <v>0</v>
      </c>
      <c r="Q971" s="6">
        <f t="shared" ref="Q971" si="1651">$C970*Q970</f>
        <v>0</v>
      </c>
      <c r="R971" s="6">
        <f t="shared" ref="R971:AB971" si="1652">$C970*R970</f>
        <v>0</v>
      </c>
      <c r="S971" s="6">
        <f t="shared" si="1652"/>
        <v>0</v>
      </c>
      <c r="T971" s="6">
        <f t="shared" si="1652"/>
        <v>0</v>
      </c>
      <c r="U971" s="6">
        <f t="shared" si="1652"/>
        <v>0</v>
      </c>
      <c r="V971" s="6">
        <f t="shared" si="1652"/>
        <v>0</v>
      </c>
      <c r="W971" s="6">
        <f t="shared" si="1652"/>
        <v>0</v>
      </c>
      <c r="X971" s="6">
        <f t="shared" si="1652"/>
        <v>0</v>
      </c>
      <c r="Y971" s="6">
        <f t="shared" si="1652"/>
        <v>0</v>
      </c>
      <c r="Z971" s="6">
        <f t="shared" si="1652"/>
        <v>0</v>
      </c>
      <c r="AA971" s="6">
        <f t="shared" si="1652"/>
        <v>0</v>
      </c>
      <c r="AB971" s="6">
        <f t="shared" si="1652"/>
        <v>0</v>
      </c>
      <c r="AC971" s="67"/>
      <c r="AD971" s="55"/>
    </row>
    <row r="972" spans="1:30" s="52" customFormat="1">
      <c r="A972" s="95" t="s">
        <v>131</v>
      </c>
      <c r="B972" s="200">
        <v>1634738</v>
      </c>
      <c r="C972" s="163">
        <f>ROUND(B972/12,2)</f>
        <v>136228.17000000001</v>
      </c>
      <c r="D972" s="19">
        <v>0.65229999999999999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>
        <v>0.25869999999999999</v>
      </c>
      <c r="R972" s="19"/>
      <c r="S972" s="19">
        <v>2.5499999999999998E-2</v>
      </c>
      <c r="T972" s="19"/>
      <c r="U972" s="19"/>
      <c r="V972" s="19"/>
      <c r="W972" s="19"/>
      <c r="X972" s="19">
        <v>6.3500000000000001E-2</v>
      </c>
      <c r="Y972" s="19"/>
      <c r="Z972" s="19"/>
      <c r="AA972" s="19"/>
      <c r="AB972" s="19"/>
      <c r="AC972" s="67"/>
      <c r="AD972" s="55"/>
    </row>
    <row r="973" spans="1:30" s="52" customFormat="1">
      <c r="A973" s="96"/>
      <c r="B973" s="12"/>
      <c r="C973" s="163"/>
      <c r="D973" s="6">
        <f t="shared" ref="D973" si="1653">$C972*D972</f>
        <v>88861.635291000013</v>
      </c>
      <c r="E973" s="6">
        <f t="shared" ref="E973" si="1654">$C972*E972</f>
        <v>0</v>
      </c>
      <c r="F973" s="6">
        <f t="shared" ref="F973:AB973" si="1655">$C972*F972</f>
        <v>0</v>
      </c>
      <c r="G973" s="6">
        <f t="shared" si="1655"/>
        <v>0</v>
      </c>
      <c r="H973" s="6">
        <f t="shared" si="1655"/>
        <v>0</v>
      </c>
      <c r="I973" s="6">
        <f t="shared" si="1655"/>
        <v>0</v>
      </c>
      <c r="J973" s="6">
        <f t="shared" si="1655"/>
        <v>0</v>
      </c>
      <c r="K973" s="6">
        <f t="shared" si="1655"/>
        <v>0</v>
      </c>
      <c r="L973" s="6">
        <f t="shared" si="1655"/>
        <v>0</v>
      </c>
      <c r="M973" s="6">
        <f t="shared" si="1655"/>
        <v>0</v>
      </c>
      <c r="N973" s="6">
        <f t="shared" si="1655"/>
        <v>0</v>
      </c>
      <c r="O973" s="6">
        <f t="shared" si="1655"/>
        <v>0</v>
      </c>
      <c r="P973" s="6">
        <f t="shared" si="1655"/>
        <v>0</v>
      </c>
      <c r="Q973" s="6">
        <f t="shared" si="1655"/>
        <v>35242.227578999999</v>
      </c>
      <c r="R973" s="6">
        <f t="shared" si="1655"/>
        <v>0</v>
      </c>
      <c r="S973" s="6">
        <f t="shared" si="1655"/>
        <v>3473.8183349999999</v>
      </c>
      <c r="T973" s="6">
        <f t="shared" si="1655"/>
        <v>0</v>
      </c>
      <c r="U973" s="6">
        <f t="shared" si="1655"/>
        <v>0</v>
      </c>
      <c r="V973" s="6">
        <f t="shared" si="1655"/>
        <v>0</v>
      </c>
      <c r="W973" s="6">
        <f t="shared" si="1655"/>
        <v>0</v>
      </c>
      <c r="X973" s="6">
        <f t="shared" si="1655"/>
        <v>8650.4887950000011</v>
      </c>
      <c r="Y973" s="6">
        <f t="shared" si="1655"/>
        <v>0</v>
      </c>
      <c r="Z973" s="6">
        <f t="shared" si="1655"/>
        <v>0</v>
      </c>
      <c r="AA973" s="6">
        <f t="shared" si="1655"/>
        <v>0</v>
      </c>
      <c r="AB973" s="6">
        <f t="shared" si="1655"/>
        <v>0</v>
      </c>
      <c r="AC973" s="67"/>
      <c r="AD973" s="55"/>
    </row>
    <row r="974" spans="1:30" s="52" customFormat="1">
      <c r="A974" s="95" t="s">
        <v>235</v>
      </c>
      <c r="B974" s="200">
        <v>421928</v>
      </c>
      <c r="C974" s="163">
        <f t="shared" si="1634"/>
        <v>35160.67</v>
      </c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>
        <v>7.9000000000000008E-3</v>
      </c>
      <c r="Q974" s="61">
        <v>0.12820000000000001</v>
      </c>
      <c r="R974" s="61"/>
      <c r="S974" s="61">
        <v>1.18E-2</v>
      </c>
      <c r="T974" s="61">
        <v>0.51080000000000003</v>
      </c>
      <c r="U974" s="61"/>
      <c r="V974" s="61">
        <v>5.7000000000000002E-3</v>
      </c>
      <c r="W974" s="61"/>
      <c r="X974" s="61">
        <v>0.31459999999999999</v>
      </c>
      <c r="Y974" s="61">
        <v>1.2500000000000001E-2</v>
      </c>
      <c r="Z974" s="61">
        <v>8.5000000000000006E-3</v>
      </c>
      <c r="AA974" s="61">
        <v>0</v>
      </c>
      <c r="AB974" s="61">
        <v>0</v>
      </c>
      <c r="AC974" s="67"/>
      <c r="AD974" s="55"/>
    </row>
    <row r="975" spans="1:30" s="52" customFormat="1">
      <c r="A975" s="96"/>
      <c r="B975" s="12"/>
      <c r="C975" s="163"/>
      <c r="D975" s="39">
        <f t="shared" ref="D975" si="1656">$C974*D974</f>
        <v>0</v>
      </c>
      <c r="E975" s="39">
        <f t="shared" ref="E975" si="1657">$C974*E974</f>
        <v>0</v>
      </c>
      <c r="F975" s="39">
        <f t="shared" ref="F975:AB975" si="1658">$C974*F974</f>
        <v>0</v>
      </c>
      <c r="G975" s="39">
        <f t="shared" si="1658"/>
        <v>0</v>
      </c>
      <c r="H975" s="39">
        <f t="shared" si="1658"/>
        <v>0</v>
      </c>
      <c r="I975" s="39">
        <f t="shared" si="1658"/>
        <v>0</v>
      </c>
      <c r="J975" s="39">
        <f t="shared" si="1658"/>
        <v>0</v>
      </c>
      <c r="K975" s="39">
        <f t="shared" si="1658"/>
        <v>0</v>
      </c>
      <c r="L975" s="39">
        <f t="shared" si="1658"/>
        <v>0</v>
      </c>
      <c r="M975" s="39">
        <f t="shared" si="1658"/>
        <v>0</v>
      </c>
      <c r="N975" s="39">
        <f t="shared" si="1658"/>
        <v>0</v>
      </c>
      <c r="O975" s="39">
        <f t="shared" si="1658"/>
        <v>0</v>
      </c>
      <c r="P975" s="39">
        <f t="shared" si="1658"/>
        <v>277.769293</v>
      </c>
      <c r="Q975" s="39">
        <f t="shared" si="1658"/>
        <v>4507.5978940000005</v>
      </c>
      <c r="R975" s="39">
        <f t="shared" si="1658"/>
        <v>0</v>
      </c>
      <c r="S975" s="39">
        <f t="shared" si="1658"/>
        <v>414.89590599999997</v>
      </c>
      <c r="T975" s="39">
        <f t="shared" si="1658"/>
        <v>17960.070236</v>
      </c>
      <c r="U975" s="39">
        <f t="shared" si="1658"/>
        <v>0</v>
      </c>
      <c r="V975" s="39">
        <f t="shared" si="1658"/>
        <v>200.415819</v>
      </c>
      <c r="W975" s="39">
        <f t="shared" si="1658"/>
        <v>0</v>
      </c>
      <c r="X975" s="39">
        <f t="shared" si="1658"/>
        <v>11061.546781999999</v>
      </c>
      <c r="Y975" s="39">
        <f t="shared" si="1658"/>
        <v>439.508375</v>
      </c>
      <c r="Z975" s="39">
        <f t="shared" si="1658"/>
        <v>298.86569500000002</v>
      </c>
      <c r="AA975" s="39">
        <f t="shared" si="1658"/>
        <v>0</v>
      </c>
      <c r="AB975" s="39">
        <f t="shared" si="1658"/>
        <v>0</v>
      </c>
      <c r="AC975" s="67"/>
      <c r="AD975" s="55"/>
    </row>
    <row r="976" spans="1:30" s="52" customFormat="1">
      <c r="A976" s="95" t="s">
        <v>287</v>
      </c>
      <c r="B976" s="200">
        <v>1311984</v>
      </c>
      <c r="C976" s="163">
        <f t="shared" si="1634"/>
        <v>109332</v>
      </c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>
        <v>7.9000000000000008E-3</v>
      </c>
      <c r="Q976" s="61">
        <v>0.12820000000000001</v>
      </c>
      <c r="R976" s="61"/>
      <c r="S976" s="61">
        <v>1.18E-2</v>
      </c>
      <c r="T976" s="61">
        <v>0.51080000000000003</v>
      </c>
      <c r="U976" s="61"/>
      <c r="V976" s="61">
        <v>5.7000000000000002E-3</v>
      </c>
      <c r="W976" s="61"/>
      <c r="X976" s="61">
        <v>0.31459999999999999</v>
      </c>
      <c r="Y976" s="61">
        <v>1.2500000000000001E-2</v>
      </c>
      <c r="Z976" s="61">
        <v>8.5000000000000006E-3</v>
      </c>
      <c r="AA976" s="61">
        <v>0</v>
      </c>
      <c r="AB976" s="61">
        <v>0</v>
      </c>
      <c r="AC976" s="67"/>
      <c r="AD976" s="55"/>
    </row>
    <row r="977" spans="1:30" s="52" customFormat="1">
      <c r="A977" s="96"/>
      <c r="B977" s="12"/>
      <c r="C977" s="163"/>
      <c r="D977" s="39">
        <f t="shared" ref="D977" si="1659">$C976*D976</f>
        <v>0</v>
      </c>
      <c r="E977" s="39">
        <f t="shared" ref="E977" si="1660">$C976*E976</f>
        <v>0</v>
      </c>
      <c r="F977" s="39">
        <f t="shared" ref="F977:AB977" si="1661">$C976*F976</f>
        <v>0</v>
      </c>
      <c r="G977" s="39">
        <f t="shared" si="1661"/>
        <v>0</v>
      </c>
      <c r="H977" s="39">
        <f t="shared" si="1661"/>
        <v>0</v>
      </c>
      <c r="I977" s="39">
        <f t="shared" si="1661"/>
        <v>0</v>
      </c>
      <c r="J977" s="39">
        <f t="shared" si="1661"/>
        <v>0</v>
      </c>
      <c r="K977" s="39">
        <f t="shared" si="1661"/>
        <v>0</v>
      </c>
      <c r="L977" s="39">
        <f t="shared" si="1661"/>
        <v>0</v>
      </c>
      <c r="M977" s="39">
        <f t="shared" si="1661"/>
        <v>0</v>
      </c>
      <c r="N977" s="39">
        <f t="shared" si="1661"/>
        <v>0</v>
      </c>
      <c r="O977" s="39">
        <f t="shared" si="1661"/>
        <v>0</v>
      </c>
      <c r="P977" s="39">
        <f t="shared" si="1661"/>
        <v>863.72280000000012</v>
      </c>
      <c r="Q977" s="39">
        <f t="shared" si="1661"/>
        <v>14016.362400000002</v>
      </c>
      <c r="R977" s="39">
        <f t="shared" si="1661"/>
        <v>0</v>
      </c>
      <c r="S977" s="39">
        <f t="shared" si="1661"/>
        <v>1290.1176</v>
      </c>
      <c r="T977" s="39">
        <f t="shared" si="1661"/>
        <v>55846.785600000003</v>
      </c>
      <c r="U977" s="39">
        <f t="shared" si="1661"/>
        <v>0</v>
      </c>
      <c r="V977" s="39">
        <f t="shared" si="1661"/>
        <v>623.19240000000002</v>
      </c>
      <c r="W977" s="39">
        <f t="shared" si="1661"/>
        <v>0</v>
      </c>
      <c r="X977" s="39">
        <f t="shared" si="1661"/>
        <v>34395.847199999997</v>
      </c>
      <c r="Y977" s="39">
        <f t="shared" si="1661"/>
        <v>1366.65</v>
      </c>
      <c r="Z977" s="39">
        <f t="shared" si="1661"/>
        <v>929.32200000000012</v>
      </c>
      <c r="AA977" s="39">
        <f t="shared" si="1661"/>
        <v>0</v>
      </c>
      <c r="AB977" s="39">
        <f t="shared" si="1661"/>
        <v>0</v>
      </c>
      <c r="AC977" s="67"/>
      <c r="AD977" s="55"/>
    </row>
    <row r="978" spans="1:30" s="52" customFormat="1">
      <c r="A978" s="95" t="s">
        <v>281</v>
      </c>
      <c r="B978" s="200">
        <v>1565790</v>
      </c>
      <c r="C978" s="163">
        <f t="shared" si="1634"/>
        <v>130482.5</v>
      </c>
      <c r="D978" s="61">
        <v>0.88829999999999998</v>
      </c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>
        <v>2E-3</v>
      </c>
      <c r="Q978" s="61">
        <v>4.7399999999999998E-2</v>
      </c>
      <c r="R978" s="61"/>
      <c r="S978" s="61"/>
      <c r="T978" s="61"/>
      <c r="U978" s="61"/>
      <c r="V978" s="61"/>
      <c r="W978" s="61"/>
      <c r="X978" s="61">
        <v>5.7799999999999997E-2</v>
      </c>
      <c r="Y978" s="61">
        <v>2.3E-3</v>
      </c>
      <c r="Z978" s="61">
        <v>2.2000000000000001E-3</v>
      </c>
      <c r="AA978" s="61">
        <v>0</v>
      </c>
      <c r="AB978" s="61">
        <v>0</v>
      </c>
      <c r="AC978" s="67"/>
      <c r="AD978" s="55"/>
    </row>
    <row r="979" spans="1:30" s="52" customFormat="1">
      <c r="A979" s="96"/>
      <c r="B979" s="12"/>
      <c r="C979" s="163"/>
      <c r="D979" s="39">
        <f t="shared" ref="D979" si="1662">$C978*D978</f>
        <v>115907.60475</v>
      </c>
      <c r="E979" s="39">
        <f t="shared" ref="E979" si="1663">$C978*E978</f>
        <v>0</v>
      </c>
      <c r="F979" s="39">
        <f t="shared" ref="F979:AB979" si="1664">$C978*F978</f>
        <v>0</v>
      </c>
      <c r="G979" s="39">
        <f t="shared" si="1664"/>
        <v>0</v>
      </c>
      <c r="H979" s="39">
        <f t="shared" si="1664"/>
        <v>0</v>
      </c>
      <c r="I979" s="39">
        <f t="shared" si="1664"/>
        <v>0</v>
      </c>
      <c r="J979" s="39">
        <f t="shared" si="1664"/>
        <v>0</v>
      </c>
      <c r="K979" s="39">
        <f t="shared" si="1664"/>
        <v>0</v>
      </c>
      <c r="L979" s="39">
        <f t="shared" si="1664"/>
        <v>0</v>
      </c>
      <c r="M979" s="39">
        <f t="shared" si="1664"/>
        <v>0</v>
      </c>
      <c r="N979" s="39">
        <f t="shared" si="1664"/>
        <v>0</v>
      </c>
      <c r="O979" s="39">
        <f t="shared" si="1664"/>
        <v>0</v>
      </c>
      <c r="P979" s="39">
        <f t="shared" si="1664"/>
        <v>260.96500000000003</v>
      </c>
      <c r="Q979" s="39">
        <f t="shared" si="1664"/>
        <v>6184.8705</v>
      </c>
      <c r="R979" s="39">
        <f t="shared" si="1664"/>
        <v>0</v>
      </c>
      <c r="S979" s="39">
        <f t="shared" si="1664"/>
        <v>0</v>
      </c>
      <c r="T979" s="39">
        <f t="shared" si="1664"/>
        <v>0</v>
      </c>
      <c r="U979" s="39">
        <f t="shared" si="1664"/>
        <v>0</v>
      </c>
      <c r="V979" s="39">
        <f t="shared" si="1664"/>
        <v>0</v>
      </c>
      <c r="W979" s="39">
        <f t="shared" si="1664"/>
        <v>0</v>
      </c>
      <c r="X979" s="39">
        <f t="shared" si="1664"/>
        <v>7541.8885</v>
      </c>
      <c r="Y979" s="39">
        <f t="shared" si="1664"/>
        <v>300.10975000000002</v>
      </c>
      <c r="Z979" s="39">
        <f t="shared" si="1664"/>
        <v>287.06150000000002</v>
      </c>
      <c r="AA979" s="39">
        <f t="shared" si="1664"/>
        <v>0</v>
      </c>
      <c r="AB979" s="39">
        <f t="shared" si="1664"/>
        <v>0</v>
      </c>
      <c r="AC979" s="67"/>
      <c r="AD979" s="55"/>
    </row>
    <row r="980" spans="1:30" s="52" customFormat="1">
      <c r="A980" s="95" t="s">
        <v>519</v>
      </c>
      <c r="B980" s="200">
        <v>1388128</v>
      </c>
      <c r="C980" s="163">
        <f t="shared" si="1634"/>
        <v>115677.33</v>
      </c>
      <c r="D980" s="19">
        <v>0.65229999999999999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>
        <v>0.25869999999999999</v>
      </c>
      <c r="R980" s="19"/>
      <c r="S980" s="19">
        <v>2.5499999999999998E-2</v>
      </c>
      <c r="T980" s="19"/>
      <c r="U980" s="19"/>
      <c r="V980" s="19"/>
      <c r="W980" s="19"/>
      <c r="X980" s="19">
        <v>6.3500000000000001E-2</v>
      </c>
      <c r="Y980" s="19"/>
      <c r="Z980" s="19"/>
      <c r="AA980" s="19"/>
      <c r="AB980" s="19"/>
      <c r="AC980" s="67"/>
      <c r="AD980" s="55"/>
    </row>
    <row r="981" spans="1:30" s="52" customFormat="1">
      <c r="A981" s="96"/>
      <c r="B981" s="12"/>
      <c r="C981" s="163"/>
      <c r="D981" s="6">
        <f t="shared" ref="D981" si="1665">$C980*D980</f>
        <v>75456.322358999998</v>
      </c>
      <c r="E981" s="6">
        <f t="shared" ref="E981" si="1666">$C980*E980</f>
        <v>0</v>
      </c>
      <c r="F981" s="6">
        <f t="shared" ref="F981:AB981" si="1667">$C980*F980</f>
        <v>0</v>
      </c>
      <c r="G981" s="6">
        <f t="shared" si="1667"/>
        <v>0</v>
      </c>
      <c r="H981" s="6">
        <f t="shared" si="1667"/>
        <v>0</v>
      </c>
      <c r="I981" s="6">
        <f t="shared" si="1667"/>
        <v>0</v>
      </c>
      <c r="J981" s="6">
        <f t="shared" si="1667"/>
        <v>0</v>
      </c>
      <c r="K981" s="6">
        <f t="shared" si="1667"/>
        <v>0</v>
      </c>
      <c r="L981" s="6">
        <f t="shared" si="1667"/>
        <v>0</v>
      </c>
      <c r="M981" s="6">
        <f t="shared" si="1667"/>
        <v>0</v>
      </c>
      <c r="N981" s="6">
        <f t="shared" si="1667"/>
        <v>0</v>
      </c>
      <c r="O981" s="6">
        <f t="shared" si="1667"/>
        <v>0</v>
      </c>
      <c r="P981" s="6">
        <f t="shared" si="1667"/>
        <v>0</v>
      </c>
      <c r="Q981" s="6">
        <f t="shared" si="1667"/>
        <v>29925.725270999999</v>
      </c>
      <c r="R981" s="6">
        <f t="shared" si="1667"/>
        <v>0</v>
      </c>
      <c r="S981" s="6">
        <f t="shared" si="1667"/>
        <v>2949.7719149999998</v>
      </c>
      <c r="T981" s="6">
        <f t="shared" si="1667"/>
        <v>0</v>
      </c>
      <c r="U981" s="6">
        <f t="shared" si="1667"/>
        <v>0</v>
      </c>
      <c r="V981" s="6">
        <f t="shared" si="1667"/>
        <v>0</v>
      </c>
      <c r="W981" s="6">
        <f t="shared" si="1667"/>
        <v>0</v>
      </c>
      <c r="X981" s="6">
        <f t="shared" si="1667"/>
        <v>7345.5104550000005</v>
      </c>
      <c r="Y981" s="6">
        <f t="shared" si="1667"/>
        <v>0</v>
      </c>
      <c r="Z981" s="6">
        <f t="shared" si="1667"/>
        <v>0</v>
      </c>
      <c r="AA981" s="6">
        <f t="shared" si="1667"/>
        <v>0</v>
      </c>
      <c r="AB981" s="6">
        <f t="shared" si="1667"/>
        <v>0</v>
      </c>
      <c r="AC981" s="67"/>
      <c r="AD981" s="55"/>
    </row>
    <row r="982" spans="1:30" s="52" customFormat="1">
      <c r="A982" s="95" t="s">
        <v>520</v>
      </c>
      <c r="B982" s="200">
        <v>5959</v>
      </c>
      <c r="C982" s="163">
        <f t="shared" si="1634"/>
        <v>496.58</v>
      </c>
      <c r="D982" s="19">
        <v>0.65229999999999999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>
        <v>0.25869999999999999</v>
      </c>
      <c r="R982" s="19"/>
      <c r="S982" s="19">
        <v>2.5499999999999998E-2</v>
      </c>
      <c r="T982" s="19"/>
      <c r="U982" s="19"/>
      <c r="V982" s="19"/>
      <c r="W982" s="19"/>
      <c r="X982" s="19">
        <v>6.3500000000000001E-2</v>
      </c>
      <c r="Y982" s="19"/>
      <c r="Z982" s="19"/>
      <c r="AA982" s="19"/>
      <c r="AB982" s="19"/>
      <c r="AC982" s="67"/>
      <c r="AD982" s="55"/>
    </row>
    <row r="983" spans="1:30" s="52" customFormat="1">
      <c r="A983" s="96"/>
      <c r="B983" s="12"/>
      <c r="C983" s="162"/>
      <c r="D983" s="6">
        <f t="shared" ref="D983" si="1668">$C982*D982</f>
        <v>323.91913399999999</v>
      </c>
      <c r="E983" s="6">
        <f t="shared" ref="E983" si="1669">$C982*E982</f>
        <v>0</v>
      </c>
      <c r="F983" s="6">
        <f t="shared" ref="F983:AB983" si="1670">$C982*F982</f>
        <v>0</v>
      </c>
      <c r="G983" s="6">
        <f t="shared" si="1670"/>
        <v>0</v>
      </c>
      <c r="H983" s="6">
        <f t="shared" si="1670"/>
        <v>0</v>
      </c>
      <c r="I983" s="6">
        <f t="shared" si="1670"/>
        <v>0</v>
      </c>
      <c r="J983" s="6">
        <f t="shared" si="1670"/>
        <v>0</v>
      </c>
      <c r="K983" s="6">
        <f t="shared" si="1670"/>
        <v>0</v>
      </c>
      <c r="L983" s="6">
        <f t="shared" si="1670"/>
        <v>0</v>
      </c>
      <c r="M983" s="6">
        <f t="shared" si="1670"/>
        <v>0</v>
      </c>
      <c r="N983" s="6">
        <f t="shared" si="1670"/>
        <v>0</v>
      </c>
      <c r="O983" s="6">
        <f t="shared" si="1670"/>
        <v>0</v>
      </c>
      <c r="P983" s="6">
        <f t="shared" si="1670"/>
        <v>0</v>
      </c>
      <c r="Q983" s="6">
        <f t="shared" si="1670"/>
        <v>128.46524599999998</v>
      </c>
      <c r="R983" s="6">
        <f t="shared" si="1670"/>
        <v>0</v>
      </c>
      <c r="S983" s="6">
        <f t="shared" si="1670"/>
        <v>12.662789999999999</v>
      </c>
      <c r="T983" s="6">
        <f t="shared" si="1670"/>
        <v>0</v>
      </c>
      <c r="U983" s="6">
        <f t="shared" si="1670"/>
        <v>0</v>
      </c>
      <c r="V983" s="6">
        <f t="shared" si="1670"/>
        <v>0</v>
      </c>
      <c r="W983" s="6">
        <f t="shared" si="1670"/>
        <v>0</v>
      </c>
      <c r="X983" s="6">
        <f t="shared" si="1670"/>
        <v>31.532830000000001</v>
      </c>
      <c r="Y983" s="6">
        <f t="shared" si="1670"/>
        <v>0</v>
      </c>
      <c r="Z983" s="6">
        <f t="shared" si="1670"/>
        <v>0</v>
      </c>
      <c r="AA983" s="6">
        <f t="shared" si="1670"/>
        <v>0</v>
      </c>
      <c r="AB983" s="6">
        <f t="shared" si="1670"/>
        <v>0</v>
      </c>
      <c r="AC983" s="67"/>
      <c r="AD983" s="55"/>
    </row>
    <row r="984" spans="1:30" s="52" customFormat="1">
      <c r="A984" s="16" t="s">
        <v>50</v>
      </c>
      <c r="B984" s="9">
        <f>SUM(B962:B983)</f>
        <v>10887200</v>
      </c>
      <c r="C984" s="167">
        <f>SUM(C962:C983)</f>
        <v>907266.66999999993</v>
      </c>
      <c r="D984" s="9">
        <f>D963+D965+D967+D969+D971+D973+D975+D977+D979+D981+D983</f>
        <v>524560.31777800003</v>
      </c>
      <c r="E984" s="9">
        <f t="shared" ref="E984:AB984" si="1671">E963+E965+E967+E969+E971+E973+E975+E977+E979+E981+E983</f>
        <v>13650.772574999999</v>
      </c>
      <c r="F984" s="9">
        <f t="shared" si="1671"/>
        <v>5559.6568500000003</v>
      </c>
      <c r="G984" s="9">
        <f t="shared" si="1671"/>
        <v>7154.9535749999995</v>
      </c>
      <c r="H984" s="9">
        <f t="shared" si="1671"/>
        <v>3830.6226749999996</v>
      </c>
      <c r="I984" s="9">
        <f t="shared" si="1671"/>
        <v>13431.06105</v>
      </c>
      <c r="J984" s="9">
        <f t="shared" si="1671"/>
        <v>1939.1930249999998</v>
      </c>
      <c r="K984" s="9">
        <f t="shared" si="1671"/>
        <v>3066.4086749999997</v>
      </c>
      <c r="L984" s="9">
        <f t="shared" si="1671"/>
        <v>1518.8753250000002</v>
      </c>
      <c r="M984" s="9">
        <f t="shared" si="1671"/>
        <v>2435.9321249999998</v>
      </c>
      <c r="N984" s="9">
        <f t="shared" si="1671"/>
        <v>13268.665574999999</v>
      </c>
      <c r="O984" s="9">
        <f t="shared" si="1671"/>
        <v>2244.8786249999998</v>
      </c>
      <c r="P984" s="9">
        <f t="shared" si="1671"/>
        <v>1402.457093</v>
      </c>
      <c r="Q984" s="9">
        <f t="shared" si="1671"/>
        <v>121688.34536000002</v>
      </c>
      <c r="R984" s="9">
        <f t="shared" si="1671"/>
        <v>1729.0341750000002</v>
      </c>
      <c r="S984" s="9">
        <f t="shared" si="1671"/>
        <v>11222.948960999998</v>
      </c>
      <c r="T984" s="9">
        <f t="shared" si="1671"/>
        <v>78688.272761</v>
      </c>
      <c r="U984" s="9">
        <f t="shared" si="1671"/>
        <v>1652.6127750000001</v>
      </c>
      <c r="V984" s="9">
        <f t="shared" si="1671"/>
        <v>4338.9926189999996</v>
      </c>
      <c r="W984" s="9">
        <f t="shared" si="1671"/>
        <v>4231.8350250000003</v>
      </c>
      <c r="X984" s="9">
        <f t="shared" si="1671"/>
        <v>85500.437988999998</v>
      </c>
      <c r="Y984" s="9">
        <f t="shared" si="1671"/>
        <v>2465.1334840000004</v>
      </c>
      <c r="Z984" s="9">
        <f t="shared" si="1671"/>
        <v>1627.9458550000002</v>
      </c>
      <c r="AA984" s="9">
        <f t="shared" si="1671"/>
        <v>57.316049999999997</v>
      </c>
      <c r="AB984" s="9">
        <f t="shared" si="1671"/>
        <v>0</v>
      </c>
      <c r="AC984" s="67"/>
      <c r="AD984" s="55"/>
    </row>
    <row r="985" spans="1:30" s="52" customFormat="1">
      <c r="A985" s="86"/>
      <c r="B985" s="26"/>
      <c r="C985" s="165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67"/>
      <c r="AD985" s="55"/>
    </row>
    <row r="986" spans="1:30" s="52" customFormat="1">
      <c r="A986" s="86"/>
      <c r="B986" s="17"/>
      <c r="C986" s="165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67"/>
      <c r="AD986" s="55"/>
    </row>
    <row r="987" spans="1:30" s="52" customFormat="1" ht="13.8" thickBot="1">
      <c r="A987" s="81" t="s">
        <v>132</v>
      </c>
      <c r="B987" s="126"/>
      <c r="C987" s="157"/>
      <c r="D987" s="126"/>
      <c r="E987" s="126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67"/>
      <c r="AD987" s="55"/>
    </row>
    <row r="988" spans="1:30" s="52" customFormat="1" ht="13.8" thickBot="1">
      <c r="A988" s="112" t="s">
        <v>1</v>
      </c>
      <c r="B988" s="113" t="s">
        <v>2</v>
      </c>
      <c r="C988" s="158" t="s">
        <v>3</v>
      </c>
      <c r="D988" s="213" t="s">
        <v>4</v>
      </c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122"/>
      <c r="AA988" s="122"/>
      <c r="AB988" s="122"/>
      <c r="AC988" s="67"/>
      <c r="AD988" s="55"/>
    </row>
    <row r="989" spans="1:30" s="52" customFormat="1">
      <c r="A989" s="114" t="s">
        <v>5</v>
      </c>
      <c r="B989" s="115" t="s">
        <v>6</v>
      </c>
      <c r="C989" s="159" t="s">
        <v>6</v>
      </c>
      <c r="D989" s="116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8"/>
      <c r="Z989" s="115" t="s">
        <v>7</v>
      </c>
      <c r="AA989" s="115"/>
      <c r="AB989" s="115"/>
      <c r="AC989" s="67"/>
      <c r="AD989" s="55"/>
    </row>
    <row r="990" spans="1:30" s="52" customFormat="1">
      <c r="A990" s="114" t="s">
        <v>8</v>
      </c>
      <c r="B990" s="115" t="s">
        <v>9</v>
      </c>
      <c r="C990" s="159" t="s">
        <v>9</v>
      </c>
      <c r="D990" s="119" t="s">
        <v>10</v>
      </c>
      <c r="E990" s="115" t="s">
        <v>11</v>
      </c>
      <c r="F990" s="115" t="s">
        <v>12</v>
      </c>
      <c r="G990" s="115" t="s">
        <v>13</v>
      </c>
      <c r="H990" s="115" t="s">
        <v>14</v>
      </c>
      <c r="I990" s="115" t="s">
        <v>15</v>
      </c>
      <c r="J990" s="115" t="s">
        <v>16</v>
      </c>
      <c r="K990" s="115" t="s">
        <v>17</v>
      </c>
      <c r="L990" s="115" t="s">
        <v>18</v>
      </c>
      <c r="M990" s="115" t="s">
        <v>19</v>
      </c>
      <c r="N990" s="115" t="s">
        <v>20</v>
      </c>
      <c r="O990" s="115" t="s">
        <v>169</v>
      </c>
      <c r="P990" s="115" t="s">
        <v>21</v>
      </c>
      <c r="Q990" s="115" t="s">
        <v>22</v>
      </c>
      <c r="R990" s="115" t="s">
        <v>23</v>
      </c>
      <c r="S990" s="115" t="s">
        <v>24</v>
      </c>
      <c r="T990" s="115" t="s">
        <v>25</v>
      </c>
      <c r="U990" s="115" t="s">
        <v>26</v>
      </c>
      <c r="V990" s="115" t="s">
        <v>27</v>
      </c>
      <c r="W990" s="115" t="s">
        <v>28</v>
      </c>
      <c r="X990" s="115" t="s">
        <v>29</v>
      </c>
      <c r="Y990" s="115" t="s">
        <v>30</v>
      </c>
      <c r="Z990" s="115" t="s">
        <v>31</v>
      </c>
      <c r="AA990" s="115" t="s">
        <v>484</v>
      </c>
      <c r="AB990" s="115" t="s">
        <v>467</v>
      </c>
      <c r="AC990" s="67"/>
      <c r="AD990" s="55"/>
    </row>
    <row r="991" spans="1:30" s="52" customFormat="1">
      <c r="A991" s="114"/>
      <c r="B991" s="115"/>
      <c r="C991" s="159" t="s">
        <v>623</v>
      </c>
      <c r="D991" s="120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67"/>
      <c r="AD991" s="55"/>
    </row>
    <row r="992" spans="1:30" s="52" customFormat="1">
      <c r="A992" s="95" t="s">
        <v>133</v>
      </c>
      <c r="B992" s="200">
        <v>1383804</v>
      </c>
      <c r="C992" s="163">
        <f>ROUND(B992/12,2)</f>
        <v>115317</v>
      </c>
      <c r="D992" s="5"/>
      <c r="E992" s="5"/>
      <c r="F992" s="5"/>
      <c r="G992" s="5"/>
      <c r="H992" s="5"/>
      <c r="I992" s="5"/>
      <c r="J992" s="5"/>
      <c r="K992" s="5"/>
      <c r="L992" s="5"/>
      <c r="M992" s="5">
        <v>0.84499999999999997</v>
      </c>
      <c r="N992" s="5"/>
      <c r="O992" s="5"/>
      <c r="P992" s="5"/>
      <c r="Q992" s="5"/>
      <c r="R992" s="5"/>
      <c r="S992" s="5"/>
      <c r="T992" s="5">
        <v>0.155</v>
      </c>
      <c r="U992" s="5"/>
      <c r="V992" s="5"/>
      <c r="W992" s="5"/>
      <c r="X992" s="5"/>
      <c r="Y992" s="5"/>
      <c r="Z992" s="5"/>
      <c r="AA992" s="5"/>
      <c r="AB992" s="5"/>
      <c r="AC992" s="67"/>
      <c r="AD992" s="55"/>
    </row>
    <row r="993" spans="1:30" s="52" customFormat="1">
      <c r="A993" s="96"/>
      <c r="B993" s="12"/>
      <c r="C993" s="163"/>
      <c r="D993" s="6">
        <f t="shared" ref="D993" si="1672">$C992*D992</f>
        <v>0</v>
      </c>
      <c r="E993" s="6">
        <f t="shared" ref="E993" si="1673">$C992*E992</f>
        <v>0</v>
      </c>
      <c r="F993" s="6">
        <f t="shared" ref="F993:AB993" si="1674">$C992*F992</f>
        <v>0</v>
      </c>
      <c r="G993" s="6">
        <f t="shared" si="1674"/>
        <v>0</v>
      </c>
      <c r="H993" s="6">
        <f t="shared" si="1674"/>
        <v>0</v>
      </c>
      <c r="I993" s="6">
        <f t="shared" si="1674"/>
        <v>0</v>
      </c>
      <c r="J993" s="6">
        <f t="shared" si="1674"/>
        <v>0</v>
      </c>
      <c r="K993" s="6">
        <f t="shared" si="1674"/>
        <v>0</v>
      </c>
      <c r="L993" s="6">
        <f t="shared" si="1674"/>
        <v>0</v>
      </c>
      <c r="M993" s="6">
        <f t="shared" si="1674"/>
        <v>97442.864999999991</v>
      </c>
      <c r="N993" s="6">
        <f t="shared" si="1674"/>
        <v>0</v>
      </c>
      <c r="O993" s="6">
        <f t="shared" si="1674"/>
        <v>0</v>
      </c>
      <c r="P993" s="6">
        <f t="shared" si="1674"/>
        <v>0</v>
      </c>
      <c r="Q993" s="6">
        <f t="shared" si="1674"/>
        <v>0</v>
      </c>
      <c r="R993" s="6">
        <f t="shared" si="1674"/>
        <v>0</v>
      </c>
      <c r="S993" s="6">
        <f t="shared" si="1674"/>
        <v>0</v>
      </c>
      <c r="T993" s="6">
        <f t="shared" si="1674"/>
        <v>17874.134999999998</v>
      </c>
      <c r="U993" s="6">
        <f t="shared" si="1674"/>
        <v>0</v>
      </c>
      <c r="V993" s="6">
        <f t="shared" si="1674"/>
        <v>0</v>
      </c>
      <c r="W993" s="6">
        <f t="shared" si="1674"/>
        <v>0</v>
      </c>
      <c r="X993" s="6">
        <f t="shared" si="1674"/>
        <v>0</v>
      </c>
      <c r="Y993" s="6">
        <f t="shared" si="1674"/>
        <v>0</v>
      </c>
      <c r="Z993" s="6">
        <f t="shared" si="1674"/>
        <v>0</v>
      </c>
      <c r="AA993" s="6">
        <f t="shared" si="1674"/>
        <v>0</v>
      </c>
      <c r="AB993" s="6">
        <f t="shared" si="1674"/>
        <v>0</v>
      </c>
      <c r="AC993" s="67"/>
      <c r="AD993" s="55"/>
    </row>
    <row r="994" spans="1:30" s="52" customFormat="1">
      <c r="A994" s="95" t="s">
        <v>134</v>
      </c>
      <c r="B994" s="74">
        <f xml:space="preserve"> 21373/2</f>
        <v>10686.5</v>
      </c>
      <c r="C994" s="163">
        <f t="shared" ref="C994:C1006" si="1675">ROUND(B994/12,2)</f>
        <v>890.54</v>
      </c>
      <c r="D994" s="38">
        <v>1.6500000000000001E-2</v>
      </c>
      <c r="E994" s="38">
        <v>0.1429</v>
      </c>
      <c r="F994" s="38">
        <v>5.8200000000000002E-2</v>
      </c>
      <c r="G994" s="38">
        <v>7.4899999999999994E-2</v>
      </c>
      <c r="H994" s="38">
        <v>4.0099999999999997E-2</v>
      </c>
      <c r="I994" s="38">
        <v>0.1406</v>
      </c>
      <c r="J994" s="38">
        <v>2.0299999999999999E-2</v>
      </c>
      <c r="K994" s="38">
        <v>3.2099999999999997E-2</v>
      </c>
      <c r="L994" s="38">
        <v>1.5900000000000001E-2</v>
      </c>
      <c r="M994" s="38">
        <v>2.5499999999999998E-2</v>
      </c>
      <c r="N994" s="38">
        <v>0.1389</v>
      </c>
      <c r="O994" s="38">
        <v>2.35E-2</v>
      </c>
      <c r="P994" s="38">
        <v>0</v>
      </c>
      <c r="Q994" s="38">
        <v>3.5900000000000001E-2</v>
      </c>
      <c r="R994" s="38">
        <v>1.8100000000000002E-2</v>
      </c>
      <c r="S994" s="38">
        <v>4.1999999999999997E-3</v>
      </c>
      <c r="T994" s="38">
        <v>5.11E-2</v>
      </c>
      <c r="U994" s="38">
        <v>1.7299999999999999E-2</v>
      </c>
      <c r="V994" s="38">
        <v>3.6799999999999999E-2</v>
      </c>
      <c r="W994" s="38">
        <v>4.4299999999999999E-2</v>
      </c>
      <c r="X994" s="38">
        <v>5.9900000000000002E-2</v>
      </c>
      <c r="Y994" s="38">
        <v>2.3999999999999998E-3</v>
      </c>
      <c r="Z994" s="5">
        <v>0</v>
      </c>
      <c r="AA994" s="5">
        <v>5.9999999999999995E-4</v>
      </c>
      <c r="AB994" s="5">
        <v>0</v>
      </c>
      <c r="AC994" s="67"/>
      <c r="AD994" s="55"/>
    </row>
    <row r="995" spans="1:30" s="52" customFormat="1">
      <c r="A995" s="96"/>
      <c r="B995" s="30"/>
      <c r="C995" s="163"/>
      <c r="D995" s="6">
        <f t="shared" ref="D995" si="1676">$C994*D994</f>
        <v>14.693910000000001</v>
      </c>
      <c r="E995" s="6">
        <f t="shared" ref="E995" si="1677">$C994*E994</f>
        <v>127.25816599999999</v>
      </c>
      <c r="F995" s="6">
        <f t="shared" ref="F995:O995" si="1678">$C994*F994</f>
        <v>51.829428</v>
      </c>
      <c r="G995" s="6">
        <f t="shared" si="1678"/>
        <v>66.70144599999999</v>
      </c>
      <c r="H995" s="6">
        <f t="shared" si="1678"/>
        <v>35.710653999999998</v>
      </c>
      <c r="I995" s="6">
        <f t="shared" si="1678"/>
        <v>125.209924</v>
      </c>
      <c r="J995" s="6">
        <f t="shared" si="1678"/>
        <v>18.077961999999999</v>
      </c>
      <c r="K995" s="6">
        <f t="shared" si="1678"/>
        <v>28.586333999999997</v>
      </c>
      <c r="L995" s="6">
        <f t="shared" si="1678"/>
        <v>14.159586000000001</v>
      </c>
      <c r="M995" s="6">
        <f t="shared" si="1678"/>
        <v>22.708769999999998</v>
      </c>
      <c r="N995" s="6">
        <f t="shared" si="1678"/>
        <v>123.696006</v>
      </c>
      <c r="O995" s="6">
        <f t="shared" si="1678"/>
        <v>20.927689999999998</v>
      </c>
      <c r="P995" s="6">
        <f t="shared" ref="P995" si="1679">$C994*P994</f>
        <v>0</v>
      </c>
      <c r="Q995" s="6">
        <f t="shared" ref="Q995" si="1680">$C994*Q994</f>
        <v>31.970386000000001</v>
      </c>
      <c r="R995" s="6">
        <f t="shared" ref="R995:AB995" si="1681">$C994*R994</f>
        <v>16.118774000000002</v>
      </c>
      <c r="S995" s="6">
        <f t="shared" si="1681"/>
        <v>3.7402679999999995</v>
      </c>
      <c r="T995" s="6">
        <f t="shared" si="1681"/>
        <v>45.506594</v>
      </c>
      <c r="U995" s="6">
        <f t="shared" si="1681"/>
        <v>15.406341999999999</v>
      </c>
      <c r="V995" s="6">
        <f t="shared" si="1681"/>
        <v>32.771871999999995</v>
      </c>
      <c r="W995" s="6">
        <f t="shared" si="1681"/>
        <v>39.450921999999998</v>
      </c>
      <c r="X995" s="6">
        <f t="shared" si="1681"/>
        <v>53.343345999999997</v>
      </c>
      <c r="Y995" s="6">
        <f t="shared" si="1681"/>
        <v>2.1372959999999996</v>
      </c>
      <c r="Z995" s="6">
        <f t="shared" si="1681"/>
        <v>0</v>
      </c>
      <c r="AA995" s="6">
        <f t="shared" si="1681"/>
        <v>0.53432399999999991</v>
      </c>
      <c r="AB995" s="6">
        <f t="shared" si="1681"/>
        <v>0</v>
      </c>
      <c r="AC995" s="67"/>
      <c r="AD995" s="55"/>
    </row>
    <row r="996" spans="1:30" s="52" customFormat="1">
      <c r="A996" s="95" t="s">
        <v>448</v>
      </c>
      <c r="B996" s="74">
        <f xml:space="preserve"> 21373/2</f>
        <v>10686.5</v>
      </c>
      <c r="C996" s="163">
        <f t="shared" si="1675"/>
        <v>890.54</v>
      </c>
      <c r="D996" s="5">
        <v>0.17530000000000001</v>
      </c>
      <c r="E996" s="5"/>
      <c r="F996" s="5"/>
      <c r="G996" s="5"/>
      <c r="H996" s="5">
        <v>1.84E-2</v>
      </c>
      <c r="I996" s="5"/>
      <c r="J996" s="5"/>
      <c r="K996" s="5"/>
      <c r="L996" s="5"/>
      <c r="M996" s="5">
        <v>0.43459999999999999</v>
      </c>
      <c r="N996" s="5"/>
      <c r="O996" s="5"/>
      <c r="P996" s="5"/>
      <c r="Q996" s="5"/>
      <c r="R996" s="5"/>
      <c r="S996" s="5"/>
      <c r="T996" s="5">
        <v>0.18790000000000001</v>
      </c>
      <c r="U996" s="5"/>
      <c r="V996" s="5">
        <v>1.52E-2</v>
      </c>
      <c r="W996" s="5">
        <v>0.13730000000000001</v>
      </c>
      <c r="X996" s="5">
        <v>3.0099999999999998E-2</v>
      </c>
      <c r="Y996" s="5">
        <v>1.1999999999999999E-3</v>
      </c>
      <c r="Z996" s="5"/>
      <c r="AA996" s="5"/>
      <c r="AB996" s="5"/>
      <c r="AC996" s="67"/>
      <c r="AD996" s="55"/>
    </row>
    <row r="997" spans="1:30" s="52" customFormat="1">
      <c r="A997" s="96"/>
      <c r="B997" s="12"/>
      <c r="C997" s="163"/>
      <c r="D997" s="6">
        <f t="shared" ref="D997" si="1682">$C996*D996</f>
        <v>156.111662</v>
      </c>
      <c r="E997" s="6">
        <f t="shared" ref="E997" si="1683">$C996*E996</f>
        <v>0</v>
      </c>
      <c r="F997" s="6">
        <f t="shared" ref="F997:O997" si="1684">$C996*F996</f>
        <v>0</v>
      </c>
      <c r="G997" s="6">
        <f t="shared" si="1684"/>
        <v>0</v>
      </c>
      <c r="H997" s="6">
        <f t="shared" si="1684"/>
        <v>16.385935999999997</v>
      </c>
      <c r="I997" s="6">
        <f t="shared" si="1684"/>
        <v>0</v>
      </c>
      <c r="J997" s="6">
        <f t="shared" si="1684"/>
        <v>0</v>
      </c>
      <c r="K997" s="6">
        <f t="shared" si="1684"/>
        <v>0</v>
      </c>
      <c r="L997" s="6">
        <f t="shared" si="1684"/>
        <v>0</v>
      </c>
      <c r="M997" s="6">
        <f t="shared" si="1684"/>
        <v>387.028684</v>
      </c>
      <c r="N997" s="6">
        <f t="shared" si="1684"/>
        <v>0</v>
      </c>
      <c r="O997" s="6">
        <f t="shared" si="1684"/>
        <v>0</v>
      </c>
      <c r="P997" s="6">
        <f t="shared" ref="P997" si="1685">$C996*P996</f>
        <v>0</v>
      </c>
      <c r="Q997" s="6">
        <f t="shared" ref="Q997" si="1686">$C996*Q996</f>
        <v>0</v>
      </c>
      <c r="R997" s="6">
        <f t="shared" ref="R997:AB997" si="1687">$C996*R996</f>
        <v>0</v>
      </c>
      <c r="S997" s="6">
        <f t="shared" si="1687"/>
        <v>0</v>
      </c>
      <c r="T997" s="6">
        <f t="shared" si="1687"/>
        <v>167.33246600000001</v>
      </c>
      <c r="U997" s="6">
        <f t="shared" si="1687"/>
        <v>0</v>
      </c>
      <c r="V997" s="6">
        <f t="shared" si="1687"/>
        <v>13.536208</v>
      </c>
      <c r="W997" s="6">
        <f t="shared" si="1687"/>
        <v>122.271142</v>
      </c>
      <c r="X997" s="6">
        <f t="shared" si="1687"/>
        <v>26.805253999999998</v>
      </c>
      <c r="Y997" s="6">
        <f t="shared" si="1687"/>
        <v>1.0686479999999998</v>
      </c>
      <c r="Z997" s="6">
        <f t="shared" si="1687"/>
        <v>0</v>
      </c>
      <c r="AA997" s="6">
        <f t="shared" si="1687"/>
        <v>0</v>
      </c>
      <c r="AB997" s="6">
        <f t="shared" si="1687"/>
        <v>0</v>
      </c>
      <c r="AC997" s="67"/>
      <c r="AD997" s="55"/>
    </row>
    <row r="998" spans="1:30" s="52" customFormat="1">
      <c r="A998" s="95" t="s">
        <v>135</v>
      </c>
      <c r="B998" s="74">
        <f>496381/2</f>
        <v>248190.5</v>
      </c>
      <c r="C998" s="163">
        <f t="shared" si="1675"/>
        <v>20682.54</v>
      </c>
      <c r="D998" s="38">
        <v>1.6500000000000001E-2</v>
      </c>
      <c r="E998" s="38">
        <v>0.1429</v>
      </c>
      <c r="F998" s="38">
        <v>5.8200000000000002E-2</v>
      </c>
      <c r="G998" s="38">
        <v>7.4899999999999994E-2</v>
      </c>
      <c r="H998" s="38">
        <v>4.0099999999999997E-2</v>
      </c>
      <c r="I998" s="38">
        <v>0.1406</v>
      </c>
      <c r="J998" s="38">
        <v>2.0299999999999999E-2</v>
      </c>
      <c r="K998" s="38">
        <v>3.2099999999999997E-2</v>
      </c>
      <c r="L998" s="38">
        <v>1.5900000000000001E-2</v>
      </c>
      <c r="M998" s="38">
        <v>2.5499999999999998E-2</v>
      </c>
      <c r="N998" s="38">
        <v>0.1389</v>
      </c>
      <c r="O998" s="38">
        <v>2.35E-2</v>
      </c>
      <c r="P998" s="38">
        <v>0</v>
      </c>
      <c r="Q998" s="38">
        <v>3.5900000000000001E-2</v>
      </c>
      <c r="R998" s="38">
        <v>1.8100000000000002E-2</v>
      </c>
      <c r="S998" s="38">
        <v>4.1999999999999997E-3</v>
      </c>
      <c r="T998" s="38">
        <v>5.11E-2</v>
      </c>
      <c r="U998" s="38">
        <v>1.7299999999999999E-2</v>
      </c>
      <c r="V998" s="38">
        <v>3.6799999999999999E-2</v>
      </c>
      <c r="W998" s="38">
        <v>4.4299999999999999E-2</v>
      </c>
      <c r="X998" s="38">
        <v>5.9900000000000002E-2</v>
      </c>
      <c r="Y998" s="38">
        <v>2.3999999999999998E-3</v>
      </c>
      <c r="Z998" s="5">
        <v>0</v>
      </c>
      <c r="AA998" s="5">
        <v>5.9999999999999995E-4</v>
      </c>
      <c r="AB998" s="5">
        <v>0</v>
      </c>
      <c r="AC998" s="67"/>
      <c r="AD998" s="55"/>
    </row>
    <row r="999" spans="1:30" s="52" customFormat="1">
      <c r="A999" s="96"/>
      <c r="B999" s="30"/>
      <c r="C999" s="163"/>
      <c r="D999" s="6">
        <f t="shared" ref="D999" si="1688">$C998*D998</f>
        <v>341.26191000000006</v>
      </c>
      <c r="E999" s="6">
        <f t="shared" ref="E999" si="1689">$C998*E998</f>
        <v>2955.5349660000002</v>
      </c>
      <c r="F999" s="6">
        <f t="shared" ref="F999:O999" si="1690">$C998*F998</f>
        <v>1203.7238280000001</v>
      </c>
      <c r="G999" s="6">
        <f t="shared" si="1690"/>
        <v>1549.1222459999999</v>
      </c>
      <c r="H999" s="6">
        <f t="shared" si="1690"/>
        <v>829.36985399999992</v>
      </c>
      <c r="I999" s="6">
        <f t="shared" si="1690"/>
        <v>2907.9651240000003</v>
      </c>
      <c r="J999" s="6">
        <f t="shared" si="1690"/>
        <v>419.85556199999996</v>
      </c>
      <c r="K999" s="6">
        <f t="shared" si="1690"/>
        <v>663.90953400000001</v>
      </c>
      <c r="L999" s="6">
        <f t="shared" si="1690"/>
        <v>328.85238600000002</v>
      </c>
      <c r="M999" s="6">
        <f t="shared" si="1690"/>
        <v>527.40476999999998</v>
      </c>
      <c r="N999" s="6">
        <f t="shared" si="1690"/>
        <v>2872.8048060000001</v>
      </c>
      <c r="O999" s="6">
        <f t="shared" si="1690"/>
        <v>486.03969000000001</v>
      </c>
      <c r="P999" s="6">
        <f t="shared" ref="P999" si="1691">$C998*P998</f>
        <v>0</v>
      </c>
      <c r="Q999" s="6">
        <f t="shared" ref="Q999" si="1692">$C998*Q998</f>
        <v>742.50318600000003</v>
      </c>
      <c r="R999" s="6">
        <f t="shared" ref="R999:AB999" si="1693">$C998*R998</f>
        <v>374.35397400000005</v>
      </c>
      <c r="S999" s="6">
        <f t="shared" si="1693"/>
        <v>86.866668000000004</v>
      </c>
      <c r="T999" s="6">
        <f t="shared" si="1693"/>
        <v>1056.877794</v>
      </c>
      <c r="U999" s="6">
        <f t="shared" si="1693"/>
        <v>357.80794200000003</v>
      </c>
      <c r="V999" s="6">
        <f t="shared" si="1693"/>
        <v>761.11747200000002</v>
      </c>
      <c r="W999" s="6">
        <f t="shared" si="1693"/>
        <v>916.23652200000004</v>
      </c>
      <c r="X999" s="6">
        <f t="shared" si="1693"/>
        <v>1238.8841460000001</v>
      </c>
      <c r="Y999" s="6">
        <f t="shared" si="1693"/>
        <v>49.638095999999997</v>
      </c>
      <c r="Z999" s="6">
        <f t="shared" si="1693"/>
        <v>0</v>
      </c>
      <c r="AA999" s="6">
        <f t="shared" si="1693"/>
        <v>12.409523999999999</v>
      </c>
      <c r="AB999" s="6">
        <f t="shared" si="1693"/>
        <v>0</v>
      </c>
      <c r="AC999" s="67"/>
      <c r="AD999" s="55"/>
    </row>
    <row r="1000" spans="1:30" s="52" customFormat="1">
      <c r="A1000" s="95" t="s">
        <v>449</v>
      </c>
      <c r="B1000" s="74">
        <f>496381/2</f>
        <v>248190.5</v>
      </c>
      <c r="C1000" s="163">
        <f t="shared" si="1675"/>
        <v>20682.54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>
        <v>1</v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67"/>
      <c r="AD1000" s="55"/>
    </row>
    <row r="1001" spans="1:30" s="52" customFormat="1">
      <c r="A1001" s="96"/>
      <c r="B1001" s="12"/>
      <c r="C1001" s="163"/>
      <c r="D1001" s="6">
        <f t="shared" ref="D1001" si="1694">$C1000*D1000</f>
        <v>0</v>
      </c>
      <c r="E1001" s="6">
        <f t="shared" ref="E1001" si="1695">$C1000*E1000</f>
        <v>0</v>
      </c>
      <c r="F1001" s="6">
        <f t="shared" ref="F1001:O1001" si="1696">$C1000*F1000</f>
        <v>0</v>
      </c>
      <c r="G1001" s="6">
        <f t="shared" si="1696"/>
        <v>0</v>
      </c>
      <c r="H1001" s="6">
        <f t="shared" si="1696"/>
        <v>0</v>
      </c>
      <c r="I1001" s="6">
        <f t="shared" si="1696"/>
        <v>0</v>
      </c>
      <c r="J1001" s="6">
        <f t="shared" si="1696"/>
        <v>0</v>
      </c>
      <c r="K1001" s="6">
        <f t="shared" si="1696"/>
        <v>0</v>
      </c>
      <c r="L1001" s="6">
        <f t="shared" si="1696"/>
        <v>0</v>
      </c>
      <c r="M1001" s="6">
        <f t="shared" si="1696"/>
        <v>20682.54</v>
      </c>
      <c r="N1001" s="6">
        <f t="shared" si="1696"/>
        <v>0</v>
      </c>
      <c r="O1001" s="6">
        <f t="shared" si="1696"/>
        <v>0</v>
      </c>
      <c r="P1001" s="6">
        <f t="shared" ref="P1001" si="1697">$C1000*P1000</f>
        <v>0</v>
      </c>
      <c r="Q1001" s="6">
        <f t="shared" ref="Q1001" si="1698">$C1000*Q1000</f>
        <v>0</v>
      </c>
      <c r="R1001" s="6">
        <f t="shared" ref="R1001:AB1001" si="1699">$C1000*R1000</f>
        <v>0</v>
      </c>
      <c r="S1001" s="6">
        <f t="shared" si="1699"/>
        <v>0</v>
      </c>
      <c r="T1001" s="6">
        <f t="shared" si="1699"/>
        <v>0</v>
      </c>
      <c r="U1001" s="6">
        <f t="shared" si="1699"/>
        <v>0</v>
      </c>
      <c r="V1001" s="6">
        <f t="shared" si="1699"/>
        <v>0</v>
      </c>
      <c r="W1001" s="6">
        <f t="shared" si="1699"/>
        <v>0</v>
      </c>
      <c r="X1001" s="6">
        <f t="shared" si="1699"/>
        <v>0</v>
      </c>
      <c r="Y1001" s="6">
        <f t="shared" si="1699"/>
        <v>0</v>
      </c>
      <c r="Z1001" s="6">
        <f t="shared" si="1699"/>
        <v>0</v>
      </c>
      <c r="AA1001" s="6">
        <f t="shared" si="1699"/>
        <v>0</v>
      </c>
      <c r="AB1001" s="6">
        <f t="shared" si="1699"/>
        <v>0</v>
      </c>
      <c r="AC1001" s="67"/>
      <c r="AD1001" s="55"/>
    </row>
    <row r="1002" spans="1:30" s="52" customFormat="1">
      <c r="A1002" s="95" t="s">
        <v>147</v>
      </c>
      <c r="B1002" s="200">
        <v>1063754</v>
      </c>
      <c r="C1002" s="163">
        <f t="shared" si="1675"/>
        <v>88646.17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>
        <v>0.97060000000000002</v>
      </c>
      <c r="N1002" s="5"/>
      <c r="O1002" s="5"/>
      <c r="P1002" s="5"/>
      <c r="Q1002" s="5"/>
      <c r="R1002" s="5"/>
      <c r="S1002" s="5"/>
      <c r="T1002" s="5">
        <v>2.9399999999999999E-2</v>
      </c>
      <c r="U1002" s="5"/>
      <c r="V1002" s="5"/>
      <c r="W1002" s="5"/>
      <c r="X1002" s="5"/>
      <c r="Y1002" s="5"/>
      <c r="Z1002" s="5"/>
      <c r="AA1002" s="5"/>
      <c r="AB1002" s="5"/>
      <c r="AC1002" s="67"/>
      <c r="AD1002" s="55"/>
    </row>
    <row r="1003" spans="1:30" s="52" customFormat="1">
      <c r="A1003" s="96"/>
      <c r="B1003" s="12"/>
      <c r="C1003" s="163"/>
      <c r="D1003" s="6">
        <f t="shared" ref="D1003" si="1700">$C1002*D1002</f>
        <v>0</v>
      </c>
      <c r="E1003" s="6">
        <f t="shared" ref="E1003" si="1701">$C1002*E1002</f>
        <v>0</v>
      </c>
      <c r="F1003" s="6">
        <f t="shared" ref="F1003:AB1003" si="1702">$C1002*F1002</f>
        <v>0</v>
      </c>
      <c r="G1003" s="6">
        <f t="shared" si="1702"/>
        <v>0</v>
      </c>
      <c r="H1003" s="6">
        <f t="shared" si="1702"/>
        <v>0</v>
      </c>
      <c r="I1003" s="6">
        <f t="shared" si="1702"/>
        <v>0</v>
      </c>
      <c r="J1003" s="6">
        <f t="shared" si="1702"/>
        <v>0</v>
      </c>
      <c r="K1003" s="6">
        <f t="shared" si="1702"/>
        <v>0</v>
      </c>
      <c r="L1003" s="6">
        <f t="shared" si="1702"/>
        <v>0</v>
      </c>
      <c r="M1003" s="6">
        <f t="shared" si="1702"/>
        <v>86039.972601999994</v>
      </c>
      <c r="N1003" s="6">
        <f t="shared" si="1702"/>
        <v>0</v>
      </c>
      <c r="O1003" s="6">
        <f t="shared" si="1702"/>
        <v>0</v>
      </c>
      <c r="P1003" s="6">
        <f t="shared" si="1702"/>
        <v>0</v>
      </c>
      <c r="Q1003" s="6">
        <f t="shared" si="1702"/>
        <v>0</v>
      </c>
      <c r="R1003" s="6">
        <f t="shared" si="1702"/>
        <v>0</v>
      </c>
      <c r="S1003" s="6">
        <f t="shared" si="1702"/>
        <v>0</v>
      </c>
      <c r="T1003" s="6">
        <f t="shared" si="1702"/>
        <v>2606.1973979999998</v>
      </c>
      <c r="U1003" s="6">
        <f t="shared" si="1702"/>
        <v>0</v>
      </c>
      <c r="V1003" s="6">
        <f t="shared" si="1702"/>
        <v>0</v>
      </c>
      <c r="W1003" s="6">
        <f t="shared" si="1702"/>
        <v>0</v>
      </c>
      <c r="X1003" s="6">
        <f t="shared" si="1702"/>
        <v>0</v>
      </c>
      <c r="Y1003" s="6">
        <f t="shared" si="1702"/>
        <v>0</v>
      </c>
      <c r="Z1003" s="6">
        <f t="shared" si="1702"/>
        <v>0</v>
      </c>
      <c r="AA1003" s="6">
        <f t="shared" si="1702"/>
        <v>0</v>
      </c>
      <c r="AB1003" s="6">
        <f t="shared" si="1702"/>
        <v>0</v>
      </c>
      <c r="AC1003" s="67"/>
      <c r="AD1003" s="55"/>
    </row>
    <row r="1004" spans="1:30" s="52" customFormat="1">
      <c r="A1004" s="98" t="s">
        <v>234</v>
      </c>
      <c r="B1004" s="200">
        <v>717913</v>
      </c>
      <c r="C1004" s="163">
        <f t="shared" si="1675"/>
        <v>59826.080000000002</v>
      </c>
      <c r="D1004" s="40"/>
      <c r="E1004" s="40"/>
      <c r="F1004" s="40"/>
      <c r="G1004" s="40"/>
      <c r="H1004" s="40"/>
      <c r="I1004" s="40"/>
      <c r="J1004" s="40"/>
      <c r="K1004" s="40"/>
      <c r="L1004" s="40"/>
      <c r="M1004" s="40">
        <v>0.72060000000000002</v>
      </c>
      <c r="N1004" s="40"/>
      <c r="O1004" s="40"/>
      <c r="P1004" s="40"/>
      <c r="Q1004" s="40"/>
      <c r="R1004" s="40"/>
      <c r="S1004" s="40"/>
      <c r="T1004" s="40">
        <v>0.27939999999999998</v>
      </c>
      <c r="U1004" s="40"/>
      <c r="V1004" s="40"/>
      <c r="W1004" s="40"/>
      <c r="X1004" s="40"/>
      <c r="Y1004" s="40"/>
      <c r="Z1004" s="40"/>
      <c r="AA1004" s="40"/>
      <c r="AB1004" s="40"/>
      <c r="AC1004" s="67"/>
      <c r="AD1004" s="55"/>
    </row>
    <row r="1005" spans="1:30" s="52" customFormat="1">
      <c r="A1005" s="99"/>
      <c r="B1005" s="32"/>
      <c r="C1005" s="163"/>
      <c r="D1005" s="39">
        <f t="shared" ref="D1005" si="1703">$C1004*D1004</f>
        <v>0</v>
      </c>
      <c r="E1005" s="39">
        <f t="shared" ref="E1005" si="1704">$C1004*E1004</f>
        <v>0</v>
      </c>
      <c r="F1005" s="39">
        <f t="shared" ref="F1005:AB1005" si="1705">$C1004*F1004</f>
        <v>0</v>
      </c>
      <c r="G1005" s="39">
        <f t="shared" si="1705"/>
        <v>0</v>
      </c>
      <c r="H1005" s="39">
        <f t="shared" si="1705"/>
        <v>0</v>
      </c>
      <c r="I1005" s="39">
        <f t="shared" si="1705"/>
        <v>0</v>
      </c>
      <c r="J1005" s="39">
        <f t="shared" si="1705"/>
        <v>0</v>
      </c>
      <c r="K1005" s="39">
        <f t="shared" si="1705"/>
        <v>0</v>
      </c>
      <c r="L1005" s="39">
        <f t="shared" si="1705"/>
        <v>0</v>
      </c>
      <c r="M1005" s="39">
        <f t="shared" si="1705"/>
        <v>43110.673247999999</v>
      </c>
      <c r="N1005" s="39">
        <f t="shared" si="1705"/>
        <v>0</v>
      </c>
      <c r="O1005" s="39">
        <f t="shared" si="1705"/>
        <v>0</v>
      </c>
      <c r="P1005" s="39">
        <f t="shared" si="1705"/>
        <v>0</v>
      </c>
      <c r="Q1005" s="39">
        <f t="shared" si="1705"/>
        <v>0</v>
      </c>
      <c r="R1005" s="39">
        <f t="shared" si="1705"/>
        <v>0</v>
      </c>
      <c r="S1005" s="39">
        <f t="shared" si="1705"/>
        <v>0</v>
      </c>
      <c r="T1005" s="39">
        <f t="shared" si="1705"/>
        <v>16715.406751999999</v>
      </c>
      <c r="U1005" s="39">
        <f t="shared" si="1705"/>
        <v>0</v>
      </c>
      <c r="V1005" s="39">
        <f t="shared" si="1705"/>
        <v>0</v>
      </c>
      <c r="W1005" s="39">
        <f t="shared" si="1705"/>
        <v>0</v>
      </c>
      <c r="X1005" s="39">
        <f t="shared" si="1705"/>
        <v>0</v>
      </c>
      <c r="Y1005" s="39">
        <f t="shared" si="1705"/>
        <v>0</v>
      </c>
      <c r="Z1005" s="39">
        <f t="shared" si="1705"/>
        <v>0</v>
      </c>
      <c r="AA1005" s="39">
        <f t="shared" si="1705"/>
        <v>0</v>
      </c>
      <c r="AB1005" s="39">
        <f t="shared" si="1705"/>
        <v>0</v>
      </c>
      <c r="AC1005" s="67"/>
      <c r="AD1005" s="55"/>
    </row>
    <row r="1006" spans="1:30" s="52" customFormat="1">
      <c r="A1006" s="98" t="s">
        <v>521</v>
      </c>
      <c r="B1006" s="200">
        <v>670245</v>
      </c>
      <c r="C1006" s="163">
        <f t="shared" si="1675"/>
        <v>55853.75</v>
      </c>
      <c r="D1006" s="40">
        <v>8.0100000000000005E-2</v>
      </c>
      <c r="E1006" s="40"/>
      <c r="F1006" s="40"/>
      <c r="G1006" s="40"/>
      <c r="H1006" s="40">
        <v>1.9400000000000001E-2</v>
      </c>
      <c r="I1006" s="40"/>
      <c r="J1006" s="40"/>
      <c r="K1006" s="40"/>
      <c r="L1006" s="40"/>
      <c r="M1006" s="40">
        <v>0.12989999999999999</v>
      </c>
      <c r="N1006" s="40"/>
      <c r="O1006" s="40"/>
      <c r="P1006" s="40"/>
      <c r="Q1006" s="40">
        <v>0.13850000000000001</v>
      </c>
      <c r="R1006" s="40">
        <v>5.8799999999999998E-2</v>
      </c>
      <c r="S1006" s="40">
        <v>3.4500000000000003E-2</v>
      </c>
      <c r="T1006" s="40">
        <v>0.1762</v>
      </c>
      <c r="U1006" s="40"/>
      <c r="V1006" s="40"/>
      <c r="W1006" s="40">
        <v>0.14849999999999999</v>
      </c>
      <c r="X1006" s="40">
        <v>0.2079</v>
      </c>
      <c r="Y1006" s="40">
        <v>6.1999999999999998E-3</v>
      </c>
      <c r="Z1006" s="40"/>
      <c r="AA1006" s="40"/>
      <c r="AB1006" s="40"/>
      <c r="AC1006" s="67"/>
      <c r="AD1006" s="55"/>
    </row>
    <row r="1007" spans="1:30" s="52" customFormat="1">
      <c r="A1007" s="99"/>
      <c r="B1007" s="32"/>
      <c r="C1007" s="162"/>
      <c r="D1007" s="39">
        <f t="shared" ref="D1007" si="1706">$C1006*D1006</f>
        <v>4473.8853749999998</v>
      </c>
      <c r="E1007" s="39">
        <f t="shared" ref="E1007" si="1707">$C1006*E1006</f>
        <v>0</v>
      </c>
      <c r="F1007" s="39">
        <f t="shared" ref="F1007:AB1007" si="1708">$C1006*F1006</f>
        <v>0</v>
      </c>
      <c r="G1007" s="39">
        <f t="shared" si="1708"/>
        <v>0</v>
      </c>
      <c r="H1007" s="39">
        <f t="shared" si="1708"/>
        <v>1083.5627500000001</v>
      </c>
      <c r="I1007" s="39">
        <f t="shared" si="1708"/>
        <v>0</v>
      </c>
      <c r="J1007" s="39">
        <f t="shared" si="1708"/>
        <v>0</v>
      </c>
      <c r="K1007" s="39">
        <f t="shared" si="1708"/>
        <v>0</v>
      </c>
      <c r="L1007" s="39">
        <f t="shared" si="1708"/>
        <v>0</v>
      </c>
      <c r="M1007" s="39">
        <f t="shared" si="1708"/>
        <v>7255.4021249999996</v>
      </c>
      <c r="N1007" s="39">
        <f t="shared" si="1708"/>
        <v>0</v>
      </c>
      <c r="O1007" s="39">
        <f t="shared" si="1708"/>
        <v>0</v>
      </c>
      <c r="P1007" s="39">
        <f t="shared" si="1708"/>
        <v>0</v>
      </c>
      <c r="Q1007" s="39">
        <f t="shared" si="1708"/>
        <v>7735.7443750000002</v>
      </c>
      <c r="R1007" s="39">
        <f t="shared" si="1708"/>
        <v>3284.2004999999999</v>
      </c>
      <c r="S1007" s="39">
        <f t="shared" si="1708"/>
        <v>1926.9543750000003</v>
      </c>
      <c r="T1007" s="39">
        <f t="shared" si="1708"/>
        <v>9841.4307499999995</v>
      </c>
      <c r="U1007" s="39">
        <f t="shared" si="1708"/>
        <v>0</v>
      </c>
      <c r="V1007" s="39">
        <f t="shared" si="1708"/>
        <v>0</v>
      </c>
      <c r="W1007" s="39">
        <f t="shared" si="1708"/>
        <v>8294.2818749999988</v>
      </c>
      <c r="X1007" s="39">
        <f t="shared" si="1708"/>
        <v>11611.994624999999</v>
      </c>
      <c r="Y1007" s="39">
        <f t="shared" si="1708"/>
        <v>346.29325</v>
      </c>
      <c r="Z1007" s="39">
        <f t="shared" si="1708"/>
        <v>0</v>
      </c>
      <c r="AA1007" s="39">
        <f t="shared" si="1708"/>
        <v>0</v>
      </c>
      <c r="AB1007" s="39">
        <f t="shared" si="1708"/>
        <v>0</v>
      </c>
      <c r="AC1007" s="67"/>
      <c r="AD1007" s="55"/>
    </row>
    <row r="1008" spans="1:30" s="52" customFormat="1">
      <c r="A1008" s="16" t="s">
        <v>50</v>
      </c>
      <c r="B1008" s="9">
        <f>SUM(B992:B1006)</f>
        <v>4353470</v>
      </c>
      <c r="C1008" s="164">
        <f>SUM(C992:C1006)</f>
        <v>362789.16000000003</v>
      </c>
      <c r="D1008" s="9">
        <f>D993+D995+D997+D999+D1001+D1003+D1005+D1007</f>
        <v>4985.9528570000002</v>
      </c>
      <c r="E1008" s="9">
        <f t="shared" ref="E1008" si="1709">E993+E995+E997+E999+E1001+E1003+E1005+E1007</f>
        <v>3082.7931320000002</v>
      </c>
      <c r="F1008" s="9">
        <f t="shared" ref="F1008" si="1710">F993+F995+F997+F999+F1001+F1003+F1005+F1007</f>
        <v>1255.5532560000001</v>
      </c>
      <c r="G1008" s="9">
        <f t="shared" ref="G1008:AB1008" si="1711">G993+G995+G997+G999+G1001+G1003+G1005+G1007</f>
        <v>1615.8236919999999</v>
      </c>
      <c r="H1008" s="9">
        <f t="shared" si="1711"/>
        <v>1965.029194</v>
      </c>
      <c r="I1008" s="9">
        <f t="shared" si="1711"/>
        <v>3033.1750480000001</v>
      </c>
      <c r="J1008" s="9">
        <f t="shared" si="1711"/>
        <v>437.93352399999998</v>
      </c>
      <c r="K1008" s="9">
        <f t="shared" si="1711"/>
        <v>692.49586799999997</v>
      </c>
      <c r="L1008" s="9">
        <f t="shared" si="1711"/>
        <v>343.01197200000001</v>
      </c>
      <c r="M1008" s="9">
        <f t="shared" si="1711"/>
        <v>255468.59519899997</v>
      </c>
      <c r="N1008" s="9">
        <f t="shared" si="1711"/>
        <v>2996.5008120000002</v>
      </c>
      <c r="O1008" s="9">
        <f t="shared" si="1711"/>
        <v>506.96737999999999</v>
      </c>
      <c r="P1008" s="9">
        <f t="shared" si="1711"/>
        <v>0</v>
      </c>
      <c r="Q1008" s="9">
        <f t="shared" si="1711"/>
        <v>8510.217947000001</v>
      </c>
      <c r="R1008" s="9">
        <f t="shared" si="1711"/>
        <v>3674.6732480000001</v>
      </c>
      <c r="S1008" s="9">
        <f t="shared" si="1711"/>
        <v>2017.5613110000002</v>
      </c>
      <c r="T1008" s="9">
        <f t="shared" si="1711"/>
        <v>48306.886753999992</v>
      </c>
      <c r="U1008" s="9">
        <f t="shared" si="1711"/>
        <v>373.21428400000002</v>
      </c>
      <c r="V1008" s="9">
        <f t="shared" si="1711"/>
        <v>807.42555200000004</v>
      </c>
      <c r="W1008" s="9">
        <f t="shared" si="1711"/>
        <v>9372.2404609999994</v>
      </c>
      <c r="X1008" s="9">
        <f t="shared" si="1711"/>
        <v>12931.027371</v>
      </c>
      <c r="Y1008" s="9">
        <f t="shared" si="1711"/>
        <v>399.13729000000001</v>
      </c>
      <c r="Z1008" s="9">
        <f t="shared" si="1711"/>
        <v>0</v>
      </c>
      <c r="AA1008" s="9">
        <f t="shared" si="1711"/>
        <v>12.943847999999999</v>
      </c>
      <c r="AB1008" s="9">
        <f t="shared" si="1711"/>
        <v>0</v>
      </c>
      <c r="AC1008" s="67"/>
      <c r="AD1008" s="55"/>
    </row>
    <row r="1009" spans="1:30" s="52" customFormat="1">
      <c r="A1009" s="86"/>
      <c r="B1009" s="17"/>
      <c r="C1009" s="165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67"/>
      <c r="AD1009" s="55"/>
    </row>
    <row r="1010" spans="1:30" s="52" customFormat="1">
      <c r="A1010" s="86"/>
      <c r="B1010" s="17"/>
      <c r="C1010" s="165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67"/>
      <c r="AD1010" s="55"/>
    </row>
    <row r="1011" spans="1:30" s="52" customFormat="1" ht="13.8" thickBot="1">
      <c r="A1011" s="79" t="s">
        <v>136</v>
      </c>
      <c r="B1011" s="126"/>
      <c r="C1011" s="157"/>
      <c r="D1011" s="126"/>
      <c r="E1011" s="126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67"/>
      <c r="AD1011" s="55"/>
    </row>
    <row r="1012" spans="1:30" s="52" customFormat="1" ht="13.8" thickBot="1">
      <c r="A1012" s="112" t="s">
        <v>1</v>
      </c>
      <c r="B1012" s="113" t="s">
        <v>2</v>
      </c>
      <c r="C1012" s="158" t="s">
        <v>3</v>
      </c>
      <c r="D1012" s="213" t="s">
        <v>4</v>
      </c>
      <c r="E1012" s="214"/>
      <c r="F1012" s="214"/>
      <c r="G1012" s="214"/>
      <c r="H1012" s="214"/>
      <c r="I1012" s="214"/>
      <c r="J1012" s="214"/>
      <c r="K1012" s="214"/>
      <c r="L1012" s="214"/>
      <c r="M1012" s="214"/>
      <c r="N1012" s="214"/>
      <c r="O1012" s="214"/>
      <c r="P1012" s="214"/>
      <c r="Q1012" s="214"/>
      <c r="R1012" s="214"/>
      <c r="S1012" s="214"/>
      <c r="T1012" s="214"/>
      <c r="U1012" s="214"/>
      <c r="V1012" s="214"/>
      <c r="W1012" s="214"/>
      <c r="X1012" s="214"/>
      <c r="Y1012" s="214"/>
      <c r="Z1012" s="122"/>
      <c r="AA1012" s="122"/>
      <c r="AB1012" s="122"/>
      <c r="AC1012" s="67"/>
      <c r="AD1012" s="55"/>
    </row>
    <row r="1013" spans="1:30" s="52" customFormat="1">
      <c r="A1013" s="114" t="s">
        <v>5</v>
      </c>
      <c r="B1013" s="115" t="s">
        <v>6</v>
      </c>
      <c r="C1013" s="159" t="s">
        <v>6</v>
      </c>
      <c r="D1013" s="116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8"/>
      <c r="Z1013" s="115" t="s">
        <v>7</v>
      </c>
      <c r="AA1013" s="115"/>
      <c r="AB1013" s="115"/>
      <c r="AC1013" s="67"/>
      <c r="AD1013" s="55"/>
    </row>
    <row r="1014" spans="1:30" s="52" customFormat="1">
      <c r="A1014" s="114" t="s">
        <v>8</v>
      </c>
      <c r="B1014" s="115" t="s">
        <v>9</v>
      </c>
      <c r="C1014" s="159" t="s">
        <v>9</v>
      </c>
      <c r="D1014" s="119" t="s">
        <v>10</v>
      </c>
      <c r="E1014" s="115" t="s">
        <v>11</v>
      </c>
      <c r="F1014" s="115" t="s">
        <v>12</v>
      </c>
      <c r="G1014" s="115" t="s">
        <v>13</v>
      </c>
      <c r="H1014" s="115" t="s">
        <v>14</v>
      </c>
      <c r="I1014" s="115" t="s">
        <v>15</v>
      </c>
      <c r="J1014" s="115" t="s">
        <v>16</v>
      </c>
      <c r="K1014" s="115" t="s">
        <v>17</v>
      </c>
      <c r="L1014" s="115" t="s">
        <v>18</v>
      </c>
      <c r="M1014" s="115" t="s">
        <v>19</v>
      </c>
      <c r="N1014" s="115" t="s">
        <v>20</v>
      </c>
      <c r="O1014" s="115" t="s">
        <v>169</v>
      </c>
      <c r="P1014" s="115" t="s">
        <v>21</v>
      </c>
      <c r="Q1014" s="115" t="s">
        <v>22</v>
      </c>
      <c r="R1014" s="115" t="s">
        <v>23</v>
      </c>
      <c r="S1014" s="115" t="s">
        <v>24</v>
      </c>
      <c r="T1014" s="115" t="s">
        <v>25</v>
      </c>
      <c r="U1014" s="115" t="s">
        <v>26</v>
      </c>
      <c r="V1014" s="115" t="s">
        <v>27</v>
      </c>
      <c r="W1014" s="115" t="s">
        <v>28</v>
      </c>
      <c r="X1014" s="115" t="s">
        <v>29</v>
      </c>
      <c r="Y1014" s="115" t="s">
        <v>30</v>
      </c>
      <c r="Z1014" s="115" t="s">
        <v>31</v>
      </c>
      <c r="AA1014" s="115" t="s">
        <v>484</v>
      </c>
      <c r="AB1014" s="115" t="s">
        <v>467</v>
      </c>
      <c r="AC1014" s="67"/>
      <c r="AD1014" s="55"/>
    </row>
    <row r="1015" spans="1:30" s="52" customFormat="1">
      <c r="A1015" s="114"/>
      <c r="B1015" s="115"/>
      <c r="C1015" s="159" t="s">
        <v>624</v>
      </c>
      <c r="D1015" s="120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67"/>
      <c r="AD1015" s="55"/>
    </row>
    <row r="1016" spans="1:30" s="52" customFormat="1">
      <c r="A1016" s="95" t="s">
        <v>137</v>
      </c>
      <c r="B1016" s="200">
        <v>2375597</v>
      </c>
      <c r="C1016" s="186">
        <f>ROUND(B1016/12,2)</f>
        <v>197966.42</v>
      </c>
      <c r="D1016" s="40">
        <v>1.78E-2</v>
      </c>
      <c r="E1016" s="40"/>
      <c r="F1016" s="40"/>
      <c r="G1016" s="40"/>
      <c r="H1016" s="40">
        <v>0.26519999999999999</v>
      </c>
      <c r="I1016" s="40"/>
      <c r="J1016" s="40"/>
      <c r="K1016" s="40"/>
      <c r="L1016" s="40"/>
      <c r="M1016" s="40">
        <v>3.2500000000000001E-2</v>
      </c>
      <c r="N1016" s="40"/>
      <c r="O1016" s="40"/>
      <c r="P1016" s="40"/>
      <c r="Q1016" s="40">
        <v>2.6700000000000002E-2</v>
      </c>
      <c r="R1016" s="40">
        <v>1.1599999999999999E-2</v>
      </c>
      <c r="S1016" s="40">
        <v>2.5000000000000001E-3</v>
      </c>
      <c r="T1016" s="40">
        <v>4.7899999999999998E-2</v>
      </c>
      <c r="U1016" s="40"/>
      <c r="V1016" s="40">
        <v>0.52459999999999996</v>
      </c>
      <c r="W1016" s="40">
        <v>3.2300000000000002E-2</v>
      </c>
      <c r="X1016" s="40">
        <v>3.8100000000000002E-2</v>
      </c>
      <c r="Y1016" s="40"/>
      <c r="Z1016" s="40">
        <v>8.0000000000000004E-4</v>
      </c>
      <c r="AA1016" s="40">
        <v>0</v>
      </c>
      <c r="AB1016" s="40">
        <v>0</v>
      </c>
      <c r="AC1016" s="67"/>
      <c r="AD1016" s="55"/>
    </row>
    <row r="1017" spans="1:30" s="52" customFormat="1">
      <c r="A1017" s="96"/>
      <c r="B1017" s="11"/>
      <c r="C1017" s="186"/>
      <c r="D1017" s="39">
        <f t="shared" ref="D1017" si="1712">$C1016*D1016</f>
        <v>3523.8022760000003</v>
      </c>
      <c r="E1017" s="39">
        <f t="shared" ref="E1017" si="1713">$C1016*E1016</f>
        <v>0</v>
      </c>
      <c r="F1017" s="39">
        <f t="shared" ref="F1017:AB1017" si="1714">$C1016*F1016</f>
        <v>0</v>
      </c>
      <c r="G1017" s="39">
        <f t="shared" si="1714"/>
        <v>0</v>
      </c>
      <c r="H1017" s="39">
        <f t="shared" si="1714"/>
        <v>52500.694584000004</v>
      </c>
      <c r="I1017" s="39">
        <f t="shared" si="1714"/>
        <v>0</v>
      </c>
      <c r="J1017" s="39">
        <f t="shared" si="1714"/>
        <v>0</v>
      </c>
      <c r="K1017" s="39">
        <f t="shared" si="1714"/>
        <v>0</v>
      </c>
      <c r="L1017" s="39">
        <f t="shared" si="1714"/>
        <v>0</v>
      </c>
      <c r="M1017" s="39">
        <f t="shared" si="1714"/>
        <v>6433.9086500000003</v>
      </c>
      <c r="N1017" s="39">
        <f t="shared" si="1714"/>
        <v>0</v>
      </c>
      <c r="O1017" s="39">
        <f t="shared" si="1714"/>
        <v>0</v>
      </c>
      <c r="P1017" s="39">
        <f t="shared" si="1714"/>
        <v>0</v>
      </c>
      <c r="Q1017" s="39">
        <f t="shared" si="1714"/>
        <v>5285.7034140000005</v>
      </c>
      <c r="R1017" s="39">
        <f t="shared" si="1714"/>
        <v>2296.410472</v>
      </c>
      <c r="S1017" s="39">
        <f t="shared" si="1714"/>
        <v>494.91605000000004</v>
      </c>
      <c r="T1017" s="39">
        <f t="shared" si="1714"/>
        <v>9482.5915180000011</v>
      </c>
      <c r="U1017" s="39">
        <f t="shared" si="1714"/>
        <v>0</v>
      </c>
      <c r="V1017" s="39">
        <f t="shared" si="1714"/>
        <v>103853.183932</v>
      </c>
      <c r="W1017" s="39">
        <f t="shared" si="1714"/>
        <v>6394.3153660000007</v>
      </c>
      <c r="X1017" s="39">
        <f t="shared" si="1714"/>
        <v>7542.5206020000005</v>
      </c>
      <c r="Y1017" s="39">
        <f t="shared" si="1714"/>
        <v>0</v>
      </c>
      <c r="Z1017" s="39">
        <f t="shared" si="1714"/>
        <v>158.37313600000002</v>
      </c>
      <c r="AA1017" s="39">
        <f t="shared" si="1714"/>
        <v>0</v>
      </c>
      <c r="AB1017" s="39">
        <f t="shared" si="1714"/>
        <v>0</v>
      </c>
      <c r="AC1017" s="67"/>
      <c r="AD1017" s="55"/>
    </row>
    <row r="1018" spans="1:30" s="52" customFormat="1">
      <c r="A1018" s="95" t="s">
        <v>138</v>
      </c>
      <c r="B1018" s="29">
        <f>225906/2</f>
        <v>112953</v>
      </c>
      <c r="C1018" s="186">
        <f t="shared" ref="C1018:C1054" si="1715">ROUND(B1018/12,2)</f>
        <v>9412.75</v>
      </c>
      <c r="D1018" s="38">
        <v>1.6500000000000001E-2</v>
      </c>
      <c r="E1018" s="38">
        <v>0.1429</v>
      </c>
      <c r="F1018" s="38">
        <v>5.8200000000000002E-2</v>
      </c>
      <c r="G1018" s="38">
        <v>7.4899999999999994E-2</v>
      </c>
      <c r="H1018" s="38">
        <v>4.0099999999999997E-2</v>
      </c>
      <c r="I1018" s="38">
        <v>0.1406</v>
      </c>
      <c r="J1018" s="38">
        <v>2.0299999999999999E-2</v>
      </c>
      <c r="K1018" s="38">
        <v>3.2099999999999997E-2</v>
      </c>
      <c r="L1018" s="38">
        <v>1.5900000000000001E-2</v>
      </c>
      <c r="M1018" s="38">
        <v>2.5499999999999998E-2</v>
      </c>
      <c r="N1018" s="38">
        <v>0.1389</v>
      </c>
      <c r="O1018" s="38">
        <v>2.35E-2</v>
      </c>
      <c r="P1018" s="38">
        <v>0</v>
      </c>
      <c r="Q1018" s="38">
        <v>3.5900000000000001E-2</v>
      </c>
      <c r="R1018" s="38">
        <v>1.8100000000000002E-2</v>
      </c>
      <c r="S1018" s="38">
        <v>4.1999999999999997E-3</v>
      </c>
      <c r="T1018" s="38">
        <v>5.11E-2</v>
      </c>
      <c r="U1018" s="38">
        <v>1.7299999999999999E-2</v>
      </c>
      <c r="V1018" s="38">
        <v>3.6799999999999999E-2</v>
      </c>
      <c r="W1018" s="38">
        <v>4.4299999999999999E-2</v>
      </c>
      <c r="X1018" s="38">
        <v>5.9900000000000002E-2</v>
      </c>
      <c r="Y1018" s="38">
        <v>2.3999999999999998E-3</v>
      </c>
      <c r="Z1018" s="5">
        <v>0</v>
      </c>
      <c r="AA1018" s="5">
        <v>5.9999999999999995E-4</v>
      </c>
      <c r="AB1018" s="5">
        <v>0</v>
      </c>
      <c r="AC1018" s="67"/>
      <c r="AD1018" s="55"/>
    </row>
    <row r="1019" spans="1:30" s="52" customFormat="1">
      <c r="A1019" s="96"/>
      <c r="B1019" s="30"/>
      <c r="C1019" s="186"/>
      <c r="D1019" s="6">
        <f t="shared" ref="D1019" si="1716">$C1018*D1018</f>
        <v>155.31037499999999</v>
      </c>
      <c r="E1019" s="6">
        <f t="shared" ref="E1019" si="1717">$C1018*E1018</f>
        <v>1345.0819750000001</v>
      </c>
      <c r="F1019" s="6">
        <f t="shared" ref="F1019:O1019" si="1718">$C1018*F1018</f>
        <v>547.82204999999999</v>
      </c>
      <c r="G1019" s="6">
        <f t="shared" si="1718"/>
        <v>705.01497499999994</v>
      </c>
      <c r="H1019" s="6">
        <f t="shared" si="1718"/>
        <v>377.45127499999995</v>
      </c>
      <c r="I1019" s="6">
        <f t="shared" si="1718"/>
        <v>1323.43265</v>
      </c>
      <c r="J1019" s="6">
        <f t="shared" si="1718"/>
        <v>191.07882499999999</v>
      </c>
      <c r="K1019" s="6">
        <f t="shared" si="1718"/>
        <v>302.14927499999999</v>
      </c>
      <c r="L1019" s="6">
        <f t="shared" si="1718"/>
        <v>149.66272499999999</v>
      </c>
      <c r="M1019" s="6">
        <f t="shared" si="1718"/>
        <v>240.02512499999997</v>
      </c>
      <c r="N1019" s="6">
        <f t="shared" si="1718"/>
        <v>1307.430975</v>
      </c>
      <c r="O1019" s="6">
        <f t="shared" si="1718"/>
        <v>221.199625</v>
      </c>
      <c r="P1019" s="6">
        <f t="shared" ref="P1019" si="1719">$C1018*P1018</f>
        <v>0</v>
      </c>
      <c r="Q1019" s="6">
        <f t="shared" ref="Q1019" si="1720">$C1018*Q1018</f>
        <v>337.91772500000002</v>
      </c>
      <c r="R1019" s="6">
        <f t="shared" ref="R1019:AB1019" si="1721">$C1018*R1018</f>
        <v>170.37077500000001</v>
      </c>
      <c r="S1019" s="6">
        <f t="shared" si="1721"/>
        <v>39.533549999999998</v>
      </c>
      <c r="T1019" s="6">
        <f t="shared" si="1721"/>
        <v>480.99152500000002</v>
      </c>
      <c r="U1019" s="6">
        <f t="shared" si="1721"/>
        <v>162.840575</v>
      </c>
      <c r="V1019" s="6">
        <f t="shared" si="1721"/>
        <v>346.38920000000002</v>
      </c>
      <c r="W1019" s="6">
        <f t="shared" si="1721"/>
        <v>416.984825</v>
      </c>
      <c r="X1019" s="6">
        <f t="shared" si="1721"/>
        <v>563.82372499999997</v>
      </c>
      <c r="Y1019" s="6">
        <f t="shared" si="1721"/>
        <v>22.590599999999998</v>
      </c>
      <c r="Z1019" s="6">
        <f t="shared" si="1721"/>
        <v>0</v>
      </c>
      <c r="AA1019" s="6">
        <f t="shared" si="1721"/>
        <v>5.6476499999999996</v>
      </c>
      <c r="AB1019" s="6">
        <f t="shared" si="1721"/>
        <v>0</v>
      </c>
      <c r="AC1019" s="67"/>
      <c r="AD1019" s="55"/>
    </row>
    <row r="1020" spans="1:30" s="52" customFormat="1">
      <c r="A1020" s="95" t="s">
        <v>450</v>
      </c>
      <c r="B1020" s="29">
        <f>225906/2</f>
        <v>112953</v>
      </c>
      <c r="C1020" s="186">
        <f t="shared" si="1715"/>
        <v>9412.75</v>
      </c>
      <c r="D1020" s="5">
        <v>3.9399999999999998E-2</v>
      </c>
      <c r="E1020" s="5"/>
      <c r="F1020" s="5">
        <v>3.3E-3</v>
      </c>
      <c r="G1020" s="5"/>
      <c r="H1020" s="5">
        <v>0.34539999999999998</v>
      </c>
      <c r="I1020" s="5"/>
      <c r="J1020" s="5"/>
      <c r="K1020" s="5"/>
      <c r="L1020" s="5"/>
      <c r="M1020" s="5">
        <v>0.1469</v>
      </c>
      <c r="N1020" s="5">
        <v>3.0000000000000001E-3</v>
      </c>
      <c r="O1020" s="5"/>
      <c r="P1020" s="5"/>
      <c r="Q1020" s="5">
        <v>9.4299999999999995E-2</v>
      </c>
      <c r="R1020" s="5">
        <v>2.1600000000000001E-2</v>
      </c>
      <c r="S1020" s="5">
        <v>8.9999999999999993E-3</v>
      </c>
      <c r="T1020" s="5">
        <v>0.1052</v>
      </c>
      <c r="U1020" s="5"/>
      <c r="V1020" s="5">
        <v>2.4400000000000002E-2</v>
      </c>
      <c r="W1020" s="5">
        <v>5.5E-2</v>
      </c>
      <c r="X1020" s="5">
        <v>0.14710000000000001</v>
      </c>
      <c r="Y1020" s="5">
        <v>5.4000000000000003E-3</v>
      </c>
      <c r="Z1020" s="5"/>
      <c r="AA1020" s="5"/>
      <c r="AB1020" s="5"/>
      <c r="AC1020" s="67"/>
      <c r="AD1020" s="55"/>
    </row>
    <row r="1021" spans="1:30" s="52" customFormat="1">
      <c r="A1021" s="96"/>
      <c r="B1021" s="12"/>
      <c r="C1021" s="186"/>
      <c r="D1021" s="6">
        <f t="shared" ref="D1021" si="1722">$C1020*D1020</f>
        <v>370.86234999999999</v>
      </c>
      <c r="E1021" s="6">
        <f t="shared" ref="E1021" si="1723">$C1020*E1020</f>
        <v>0</v>
      </c>
      <c r="F1021" s="6">
        <f t="shared" ref="F1021:O1021" si="1724">$C1020*F1020</f>
        <v>31.062075</v>
      </c>
      <c r="G1021" s="6">
        <f t="shared" si="1724"/>
        <v>0</v>
      </c>
      <c r="H1021" s="6">
        <f t="shared" si="1724"/>
        <v>3251.1638499999999</v>
      </c>
      <c r="I1021" s="6">
        <f t="shared" si="1724"/>
        <v>0</v>
      </c>
      <c r="J1021" s="6">
        <f t="shared" si="1724"/>
        <v>0</v>
      </c>
      <c r="K1021" s="6">
        <f t="shared" si="1724"/>
        <v>0</v>
      </c>
      <c r="L1021" s="6">
        <f t="shared" si="1724"/>
        <v>0</v>
      </c>
      <c r="M1021" s="6">
        <f t="shared" si="1724"/>
        <v>1382.7329750000001</v>
      </c>
      <c r="N1021" s="6">
        <f t="shared" si="1724"/>
        <v>28.238250000000001</v>
      </c>
      <c r="O1021" s="6">
        <f t="shared" si="1724"/>
        <v>0</v>
      </c>
      <c r="P1021" s="6">
        <f t="shared" ref="P1021" si="1725">$C1020*P1020</f>
        <v>0</v>
      </c>
      <c r="Q1021" s="6">
        <f t="shared" ref="Q1021" si="1726">$C1020*Q1020</f>
        <v>887.62232499999993</v>
      </c>
      <c r="R1021" s="6">
        <f t="shared" ref="R1021:AB1021" si="1727">$C1020*R1020</f>
        <v>203.31540000000001</v>
      </c>
      <c r="S1021" s="6">
        <f t="shared" si="1727"/>
        <v>84.714749999999995</v>
      </c>
      <c r="T1021" s="6">
        <f t="shared" si="1727"/>
        <v>990.22130000000004</v>
      </c>
      <c r="U1021" s="6">
        <f t="shared" si="1727"/>
        <v>0</v>
      </c>
      <c r="V1021" s="6">
        <f t="shared" si="1727"/>
        <v>229.67110000000002</v>
      </c>
      <c r="W1021" s="6">
        <f t="shared" si="1727"/>
        <v>517.70124999999996</v>
      </c>
      <c r="X1021" s="6">
        <f t="shared" si="1727"/>
        <v>1384.6155250000002</v>
      </c>
      <c r="Y1021" s="6">
        <f t="shared" si="1727"/>
        <v>50.828850000000003</v>
      </c>
      <c r="Z1021" s="6">
        <f t="shared" si="1727"/>
        <v>0</v>
      </c>
      <c r="AA1021" s="6">
        <f t="shared" si="1727"/>
        <v>0</v>
      </c>
      <c r="AB1021" s="6">
        <f t="shared" si="1727"/>
        <v>0</v>
      </c>
      <c r="AC1021" s="67"/>
      <c r="AD1021" s="55"/>
    </row>
    <row r="1022" spans="1:30" s="52" customFormat="1">
      <c r="A1022" s="95" t="s">
        <v>139</v>
      </c>
      <c r="B1022" s="29">
        <f>225906/2</f>
        <v>112953</v>
      </c>
      <c r="C1022" s="186">
        <f t="shared" si="1715"/>
        <v>9412.75</v>
      </c>
      <c r="D1022" s="38">
        <v>1.6500000000000001E-2</v>
      </c>
      <c r="E1022" s="38">
        <v>0.1429</v>
      </c>
      <c r="F1022" s="38">
        <v>5.8200000000000002E-2</v>
      </c>
      <c r="G1022" s="38">
        <v>7.4899999999999994E-2</v>
      </c>
      <c r="H1022" s="38">
        <v>4.0099999999999997E-2</v>
      </c>
      <c r="I1022" s="38">
        <v>0.1406</v>
      </c>
      <c r="J1022" s="38">
        <v>2.0299999999999999E-2</v>
      </c>
      <c r="K1022" s="38">
        <v>3.2099999999999997E-2</v>
      </c>
      <c r="L1022" s="38">
        <v>1.5900000000000001E-2</v>
      </c>
      <c r="M1022" s="38">
        <v>2.5499999999999998E-2</v>
      </c>
      <c r="N1022" s="38">
        <v>0.1389</v>
      </c>
      <c r="O1022" s="38">
        <v>2.35E-2</v>
      </c>
      <c r="P1022" s="38">
        <v>0</v>
      </c>
      <c r="Q1022" s="38">
        <v>3.5900000000000001E-2</v>
      </c>
      <c r="R1022" s="38">
        <v>1.8100000000000002E-2</v>
      </c>
      <c r="S1022" s="38">
        <v>4.1999999999999997E-3</v>
      </c>
      <c r="T1022" s="38">
        <v>5.11E-2</v>
      </c>
      <c r="U1022" s="38">
        <v>1.7299999999999999E-2</v>
      </c>
      <c r="V1022" s="38">
        <v>3.6799999999999999E-2</v>
      </c>
      <c r="W1022" s="38">
        <v>4.4299999999999999E-2</v>
      </c>
      <c r="X1022" s="38">
        <v>5.9900000000000002E-2</v>
      </c>
      <c r="Y1022" s="38">
        <v>2.3999999999999998E-3</v>
      </c>
      <c r="Z1022" s="5">
        <v>0</v>
      </c>
      <c r="AA1022" s="5">
        <v>5.9999999999999995E-4</v>
      </c>
      <c r="AB1022" s="5">
        <v>0</v>
      </c>
      <c r="AC1022" s="67"/>
      <c r="AD1022" s="55"/>
    </row>
    <row r="1023" spans="1:30" s="52" customFormat="1">
      <c r="A1023" s="96"/>
      <c r="B1023" s="30"/>
      <c r="C1023" s="186"/>
      <c r="D1023" s="6">
        <f t="shared" ref="D1023" si="1728">$C1022*D1022</f>
        <v>155.31037499999999</v>
      </c>
      <c r="E1023" s="6">
        <f t="shared" ref="E1023" si="1729">$C1022*E1022</f>
        <v>1345.0819750000001</v>
      </c>
      <c r="F1023" s="6">
        <f t="shared" ref="F1023:O1023" si="1730">$C1022*F1022</f>
        <v>547.82204999999999</v>
      </c>
      <c r="G1023" s="6">
        <f t="shared" si="1730"/>
        <v>705.01497499999994</v>
      </c>
      <c r="H1023" s="6">
        <f t="shared" si="1730"/>
        <v>377.45127499999995</v>
      </c>
      <c r="I1023" s="6">
        <f t="shared" si="1730"/>
        <v>1323.43265</v>
      </c>
      <c r="J1023" s="6">
        <f t="shared" si="1730"/>
        <v>191.07882499999999</v>
      </c>
      <c r="K1023" s="6">
        <f t="shared" si="1730"/>
        <v>302.14927499999999</v>
      </c>
      <c r="L1023" s="6">
        <f t="shared" si="1730"/>
        <v>149.66272499999999</v>
      </c>
      <c r="M1023" s="6">
        <f t="shared" si="1730"/>
        <v>240.02512499999997</v>
      </c>
      <c r="N1023" s="6">
        <f t="shared" si="1730"/>
        <v>1307.430975</v>
      </c>
      <c r="O1023" s="6">
        <f t="shared" si="1730"/>
        <v>221.199625</v>
      </c>
      <c r="P1023" s="6">
        <f t="shared" ref="P1023" si="1731">$C1022*P1022</f>
        <v>0</v>
      </c>
      <c r="Q1023" s="6">
        <f t="shared" ref="Q1023" si="1732">$C1022*Q1022</f>
        <v>337.91772500000002</v>
      </c>
      <c r="R1023" s="6">
        <f t="shared" ref="R1023:AB1023" si="1733">$C1022*R1022</f>
        <v>170.37077500000001</v>
      </c>
      <c r="S1023" s="6">
        <f t="shared" si="1733"/>
        <v>39.533549999999998</v>
      </c>
      <c r="T1023" s="6">
        <f t="shared" si="1733"/>
        <v>480.99152500000002</v>
      </c>
      <c r="U1023" s="6">
        <f t="shared" si="1733"/>
        <v>162.840575</v>
      </c>
      <c r="V1023" s="6">
        <f t="shared" si="1733"/>
        <v>346.38920000000002</v>
      </c>
      <c r="W1023" s="6">
        <f t="shared" si="1733"/>
        <v>416.984825</v>
      </c>
      <c r="X1023" s="6">
        <f t="shared" si="1733"/>
        <v>563.82372499999997</v>
      </c>
      <c r="Y1023" s="6">
        <f t="shared" si="1733"/>
        <v>22.590599999999998</v>
      </c>
      <c r="Z1023" s="6">
        <f t="shared" si="1733"/>
        <v>0</v>
      </c>
      <c r="AA1023" s="6">
        <f t="shared" si="1733"/>
        <v>5.6476499999999996</v>
      </c>
      <c r="AB1023" s="6">
        <f t="shared" si="1733"/>
        <v>0</v>
      </c>
      <c r="AC1023" s="67"/>
      <c r="AD1023" s="55"/>
    </row>
    <row r="1024" spans="1:30" s="52" customFormat="1">
      <c r="A1024" s="95" t="s">
        <v>451</v>
      </c>
      <c r="B1024" s="29">
        <f>225906/2</f>
        <v>112953</v>
      </c>
      <c r="C1024" s="186">
        <f t="shared" si="1715"/>
        <v>9412.75</v>
      </c>
      <c r="D1024" s="5">
        <v>3.9399999999999998E-2</v>
      </c>
      <c r="E1024" s="5"/>
      <c r="F1024" s="5">
        <v>3.3E-3</v>
      </c>
      <c r="G1024" s="5"/>
      <c r="H1024" s="5">
        <v>0.34539999999999998</v>
      </c>
      <c r="I1024" s="5"/>
      <c r="J1024" s="5"/>
      <c r="K1024" s="5"/>
      <c r="L1024" s="5"/>
      <c r="M1024" s="5">
        <v>0.1469</v>
      </c>
      <c r="N1024" s="5">
        <v>3.0000000000000001E-3</v>
      </c>
      <c r="O1024" s="5"/>
      <c r="P1024" s="5"/>
      <c r="Q1024" s="5">
        <v>9.4299999999999995E-2</v>
      </c>
      <c r="R1024" s="5">
        <v>2.1600000000000001E-2</v>
      </c>
      <c r="S1024" s="5">
        <v>8.9999999999999993E-3</v>
      </c>
      <c r="T1024" s="5">
        <v>0.1052</v>
      </c>
      <c r="U1024" s="5"/>
      <c r="V1024" s="5">
        <v>2.4400000000000002E-2</v>
      </c>
      <c r="W1024" s="5">
        <v>5.5E-2</v>
      </c>
      <c r="X1024" s="5">
        <v>0.14710000000000001</v>
      </c>
      <c r="Y1024" s="5">
        <v>5.4000000000000003E-3</v>
      </c>
      <c r="Z1024" s="5"/>
      <c r="AA1024" s="5"/>
      <c r="AB1024" s="5"/>
      <c r="AC1024" s="67"/>
      <c r="AD1024" s="55"/>
    </row>
    <row r="1025" spans="1:30" s="52" customFormat="1">
      <c r="A1025" s="96"/>
      <c r="B1025" s="12"/>
      <c r="C1025" s="186"/>
      <c r="D1025" s="6">
        <f t="shared" ref="D1025" si="1734">$C1024*D1024</f>
        <v>370.86234999999999</v>
      </c>
      <c r="E1025" s="6">
        <f t="shared" ref="E1025" si="1735">$C1024*E1024</f>
        <v>0</v>
      </c>
      <c r="F1025" s="6">
        <f t="shared" ref="F1025:O1025" si="1736">$C1024*F1024</f>
        <v>31.062075</v>
      </c>
      <c r="G1025" s="6">
        <f t="shared" si="1736"/>
        <v>0</v>
      </c>
      <c r="H1025" s="6">
        <f t="shared" si="1736"/>
        <v>3251.1638499999999</v>
      </c>
      <c r="I1025" s="6">
        <f t="shared" si="1736"/>
        <v>0</v>
      </c>
      <c r="J1025" s="6">
        <f t="shared" si="1736"/>
        <v>0</v>
      </c>
      <c r="K1025" s="6">
        <f t="shared" si="1736"/>
        <v>0</v>
      </c>
      <c r="L1025" s="6">
        <f t="shared" si="1736"/>
        <v>0</v>
      </c>
      <c r="M1025" s="6">
        <f t="shared" si="1736"/>
        <v>1382.7329750000001</v>
      </c>
      <c r="N1025" s="6">
        <f t="shared" si="1736"/>
        <v>28.238250000000001</v>
      </c>
      <c r="O1025" s="6">
        <f t="shared" si="1736"/>
        <v>0</v>
      </c>
      <c r="P1025" s="6">
        <f t="shared" ref="P1025" si="1737">$C1024*P1024</f>
        <v>0</v>
      </c>
      <c r="Q1025" s="6">
        <f t="shared" ref="Q1025" si="1738">$C1024*Q1024</f>
        <v>887.62232499999993</v>
      </c>
      <c r="R1025" s="6">
        <f t="shared" ref="R1025:AB1025" si="1739">$C1024*R1024</f>
        <v>203.31540000000001</v>
      </c>
      <c r="S1025" s="6">
        <f t="shared" si="1739"/>
        <v>84.714749999999995</v>
      </c>
      <c r="T1025" s="6">
        <f t="shared" si="1739"/>
        <v>990.22130000000004</v>
      </c>
      <c r="U1025" s="6">
        <f t="shared" si="1739"/>
        <v>0</v>
      </c>
      <c r="V1025" s="6">
        <f t="shared" si="1739"/>
        <v>229.67110000000002</v>
      </c>
      <c r="W1025" s="6">
        <f t="shared" si="1739"/>
        <v>517.70124999999996</v>
      </c>
      <c r="X1025" s="6">
        <f t="shared" si="1739"/>
        <v>1384.6155250000002</v>
      </c>
      <c r="Y1025" s="6">
        <f t="shared" si="1739"/>
        <v>50.828850000000003</v>
      </c>
      <c r="Z1025" s="6">
        <f t="shared" si="1739"/>
        <v>0</v>
      </c>
      <c r="AA1025" s="6">
        <f t="shared" si="1739"/>
        <v>0</v>
      </c>
      <c r="AB1025" s="6">
        <f t="shared" si="1739"/>
        <v>0</v>
      </c>
      <c r="AC1025" s="67"/>
      <c r="AD1025" s="55"/>
    </row>
    <row r="1026" spans="1:30" s="52" customFormat="1">
      <c r="A1026" s="95" t="s">
        <v>140</v>
      </c>
      <c r="B1026" s="29">
        <f>225906/2</f>
        <v>112953</v>
      </c>
      <c r="C1026" s="186">
        <f t="shared" si="1715"/>
        <v>9412.75</v>
      </c>
      <c r="D1026" s="38">
        <v>1.6500000000000001E-2</v>
      </c>
      <c r="E1026" s="38">
        <v>0.1429</v>
      </c>
      <c r="F1026" s="38">
        <v>5.8200000000000002E-2</v>
      </c>
      <c r="G1026" s="38">
        <v>7.4899999999999994E-2</v>
      </c>
      <c r="H1026" s="38">
        <v>4.0099999999999997E-2</v>
      </c>
      <c r="I1026" s="38">
        <v>0.1406</v>
      </c>
      <c r="J1026" s="38">
        <v>2.0299999999999999E-2</v>
      </c>
      <c r="K1026" s="38">
        <v>3.2099999999999997E-2</v>
      </c>
      <c r="L1026" s="38">
        <v>1.5900000000000001E-2</v>
      </c>
      <c r="M1026" s="38">
        <v>2.5499999999999998E-2</v>
      </c>
      <c r="N1026" s="38">
        <v>0.1389</v>
      </c>
      <c r="O1026" s="38">
        <v>2.35E-2</v>
      </c>
      <c r="P1026" s="38">
        <v>0</v>
      </c>
      <c r="Q1026" s="38">
        <v>3.5900000000000001E-2</v>
      </c>
      <c r="R1026" s="38">
        <v>1.8100000000000002E-2</v>
      </c>
      <c r="S1026" s="38">
        <v>4.1999999999999997E-3</v>
      </c>
      <c r="T1026" s="38">
        <v>5.11E-2</v>
      </c>
      <c r="U1026" s="38">
        <v>1.7299999999999999E-2</v>
      </c>
      <c r="V1026" s="38">
        <v>3.6799999999999999E-2</v>
      </c>
      <c r="W1026" s="38">
        <v>4.4299999999999999E-2</v>
      </c>
      <c r="X1026" s="38">
        <v>5.9900000000000002E-2</v>
      </c>
      <c r="Y1026" s="38">
        <v>2.3999999999999998E-3</v>
      </c>
      <c r="Z1026" s="5">
        <v>0</v>
      </c>
      <c r="AA1026" s="5">
        <v>5.9999999999999995E-4</v>
      </c>
      <c r="AB1026" s="5">
        <v>0</v>
      </c>
      <c r="AC1026" s="67"/>
      <c r="AD1026" s="55"/>
    </row>
    <row r="1027" spans="1:30" s="52" customFormat="1">
      <c r="A1027" s="96"/>
      <c r="B1027" s="30"/>
      <c r="C1027" s="186"/>
      <c r="D1027" s="6">
        <f t="shared" ref="D1027" si="1740">$C1026*D1026</f>
        <v>155.31037499999999</v>
      </c>
      <c r="E1027" s="6">
        <f t="shared" ref="E1027" si="1741">$C1026*E1026</f>
        <v>1345.0819750000001</v>
      </c>
      <c r="F1027" s="6">
        <f t="shared" ref="F1027:O1027" si="1742">$C1026*F1026</f>
        <v>547.82204999999999</v>
      </c>
      <c r="G1027" s="6">
        <f t="shared" si="1742"/>
        <v>705.01497499999994</v>
      </c>
      <c r="H1027" s="6">
        <f t="shared" si="1742"/>
        <v>377.45127499999995</v>
      </c>
      <c r="I1027" s="6">
        <f t="shared" si="1742"/>
        <v>1323.43265</v>
      </c>
      <c r="J1027" s="6">
        <f t="shared" si="1742"/>
        <v>191.07882499999999</v>
      </c>
      <c r="K1027" s="6">
        <f t="shared" si="1742"/>
        <v>302.14927499999999</v>
      </c>
      <c r="L1027" s="6">
        <f t="shared" si="1742"/>
        <v>149.66272499999999</v>
      </c>
      <c r="M1027" s="6">
        <f t="shared" si="1742"/>
        <v>240.02512499999997</v>
      </c>
      <c r="N1027" s="6">
        <f t="shared" si="1742"/>
        <v>1307.430975</v>
      </c>
      <c r="O1027" s="6">
        <f t="shared" si="1742"/>
        <v>221.199625</v>
      </c>
      <c r="P1027" s="6">
        <f t="shared" ref="P1027" si="1743">$C1026*P1026</f>
        <v>0</v>
      </c>
      <c r="Q1027" s="6">
        <f t="shared" ref="Q1027" si="1744">$C1026*Q1026</f>
        <v>337.91772500000002</v>
      </c>
      <c r="R1027" s="6">
        <f t="shared" ref="R1027:AB1027" si="1745">$C1026*R1026</f>
        <v>170.37077500000001</v>
      </c>
      <c r="S1027" s="6">
        <f t="shared" si="1745"/>
        <v>39.533549999999998</v>
      </c>
      <c r="T1027" s="6">
        <f t="shared" si="1745"/>
        <v>480.99152500000002</v>
      </c>
      <c r="U1027" s="6">
        <f t="shared" si="1745"/>
        <v>162.840575</v>
      </c>
      <c r="V1027" s="6">
        <f t="shared" si="1745"/>
        <v>346.38920000000002</v>
      </c>
      <c r="W1027" s="6">
        <f t="shared" si="1745"/>
        <v>416.984825</v>
      </c>
      <c r="X1027" s="6">
        <f t="shared" si="1745"/>
        <v>563.82372499999997</v>
      </c>
      <c r="Y1027" s="6">
        <f t="shared" si="1745"/>
        <v>22.590599999999998</v>
      </c>
      <c r="Z1027" s="6">
        <f t="shared" si="1745"/>
        <v>0</v>
      </c>
      <c r="AA1027" s="6">
        <f t="shared" si="1745"/>
        <v>5.6476499999999996</v>
      </c>
      <c r="AB1027" s="6">
        <f t="shared" si="1745"/>
        <v>0</v>
      </c>
      <c r="AC1027" s="67"/>
      <c r="AD1027" s="55"/>
    </row>
    <row r="1028" spans="1:30" s="52" customFormat="1">
      <c r="A1028" s="95" t="s">
        <v>452</v>
      </c>
      <c r="B1028" s="29">
        <f>225906/2</f>
        <v>112953</v>
      </c>
      <c r="C1028" s="186">
        <f t="shared" si="1715"/>
        <v>9412.75</v>
      </c>
      <c r="D1028" s="5">
        <v>3.9399999999999998E-2</v>
      </c>
      <c r="E1028" s="5"/>
      <c r="F1028" s="5">
        <v>3.3E-3</v>
      </c>
      <c r="G1028" s="5"/>
      <c r="H1028" s="5">
        <v>0.34539999999999998</v>
      </c>
      <c r="I1028" s="5"/>
      <c r="J1028" s="5"/>
      <c r="K1028" s="5"/>
      <c r="L1028" s="5"/>
      <c r="M1028" s="5">
        <v>0.1469</v>
      </c>
      <c r="N1028" s="5">
        <v>3.0000000000000001E-3</v>
      </c>
      <c r="O1028" s="5"/>
      <c r="P1028" s="5"/>
      <c r="Q1028" s="5">
        <v>9.4299999999999995E-2</v>
      </c>
      <c r="R1028" s="5">
        <v>2.1600000000000001E-2</v>
      </c>
      <c r="S1028" s="5">
        <v>8.9999999999999993E-3</v>
      </c>
      <c r="T1028" s="5">
        <v>0.1052</v>
      </c>
      <c r="U1028" s="5"/>
      <c r="V1028" s="5">
        <v>2.4400000000000002E-2</v>
      </c>
      <c r="W1028" s="5">
        <v>5.5E-2</v>
      </c>
      <c r="X1028" s="5">
        <v>0.14710000000000001</v>
      </c>
      <c r="Y1028" s="5">
        <v>5.4000000000000003E-3</v>
      </c>
      <c r="Z1028" s="5"/>
      <c r="AA1028" s="5"/>
      <c r="AB1028" s="5"/>
      <c r="AC1028" s="67"/>
      <c r="AD1028" s="55"/>
    </row>
    <row r="1029" spans="1:30" s="52" customFormat="1">
      <c r="A1029" s="96"/>
      <c r="B1029" s="12"/>
      <c r="C1029" s="186"/>
      <c r="D1029" s="6">
        <f t="shared" ref="D1029" si="1746">$C1028*D1028</f>
        <v>370.86234999999999</v>
      </c>
      <c r="E1029" s="6">
        <f t="shared" ref="E1029" si="1747">$C1028*E1028</f>
        <v>0</v>
      </c>
      <c r="F1029" s="6">
        <f t="shared" ref="F1029:O1029" si="1748">$C1028*F1028</f>
        <v>31.062075</v>
      </c>
      <c r="G1029" s="6">
        <f t="shared" si="1748"/>
        <v>0</v>
      </c>
      <c r="H1029" s="6">
        <f t="shared" si="1748"/>
        <v>3251.1638499999999</v>
      </c>
      <c r="I1029" s="6">
        <f t="shared" si="1748"/>
        <v>0</v>
      </c>
      <c r="J1029" s="6">
        <f t="shared" si="1748"/>
        <v>0</v>
      </c>
      <c r="K1029" s="6">
        <f t="shared" si="1748"/>
        <v>0</v>
      </c>
      <c r="L1029" s="6">
        <f t="shared" si="1748"/>
        <v>0</v>
      </c>
      <c r="M1029" s="6">
        <f t="shared" si="1748"/>
        <v>1382.7329750000001</v>
      </c>
      <c r="N1029" s="6">
        <f t="shared" si="1748"/>
        <v>28.238250000000001</v>
      </c>
      <c r="O1029" s="6">
        <f t="shared" si="1748"/>
        <v>0</v>
      </c>
      <c r="P1029" s="6">
        <f t="shared" ref="P1029" si="1749">$C1028*P1028</f>
        <v>0</v>
      </c>
      <c r="Q1029" s="6">
        <f t="shared" ref="Q1029" si="1750">$C1028*Q1028</f>
        <v>887.62232499999993</v>
      </c>
      <c r="R1029" s="6">
        <f t="shared" ref="R1029:AB1029" si="1751">$C1028*R1028</f>
        <v>203.31540000000001</v>
      </c>
      <c r="S1029" s="6">
        <f t="shared" si="1751"/>
        <v>84.714749999999995</v>
      </c>
      <c r="T1029" s="6">
        <f t="shared" si="1751"/>
        <v>990.22130000000004</v>
      </c>
      <c r="U1029" s="6">
        <f t="shared" si="1751"/>
        <v>0</v>
      </c>
      <c r="V1029" s="6">
        <f t="shared" si="1751"/>
        <v>229.67110000000002</v>
      </c>
      <c r="W1029" s="6">
        <f t="shared" si="1751"/>
        <v>517.70124999999996</v>
      </c>
      <c r="X1029" s="6">
        <f t="shared" si="1751"/>
        <v>1384.6155250000002</v>
      </c>
      <c r="Y1029" s="6">
        <f t="shared" si="1751"/>
        <v>50.828850000000003</v>
      </c>
      <c r="Z1029" s="6">
        <f t="shared" si="1751"/>
        <v>0</v>
      </c>
      <c r="AA1029" s="6">
        <f t="shared" si="1751"/>
        <v>0</v>
      </c>
      <c r="AB1029" s="6">
        <f t="shared" si="1751"/>
        <v>0</v>
      </c>
      <c r="AC1029" s="67"/>
      <c r="AD1029" s="55"/>
    </row>
    <row r="1030" spans="1:30" s="52" customFormat="1">
      <c r="A1030" s="95" t="s">
        <v>141</v>
      </c>
      <c r="B1030" s="74">
        <f>228388/2</f>
        <v>114194</v>
      </c>
      <c r="C1030" s="186">
        <f t="shared" si="1715"/>
        <v>9516.17</v>
      </c>
      <c r="D1030" s="38">
        <v>1.6500000000000001E-2</v>
      </c>
      <c r="E1030" s="38">
        <v>0.1429</v>
      </c>
      <c r="F1030" s="38">
        <v>5.8200000000000002E-2</v>
      </c>
      <c r="G1030" s="38">
        <v>7.4899999999999994E-2</v>
      </c>
      <c r="H1030" s="38">
        <v>4.0099999999999997E-2</v>
      </c>
      <c r="I1030" s="38">
        <v>0.1406</v>
      </c>
      <c r="J1030" s="38">
        <v>2.0299999999999999E-2</v>
      </c>
      <c r="K1030" s="38">
        <v>3.2099999999999997E-2</v>
      </c>
      <c r="L1030" s="38">
        <v>1.5900000000000001E-2</v>
      </c>
      <c r="M1030" s="38">
        <v>2.5499999999999998E-2</v>
      </c>
      <c r="N1030" s="38">
        <v>0.1389</v>
      </c>
      <c r="O1030" s="38">
        <v>2.35E-2</v>
      </c>
      <c r="P1030" s="38">
        <v>0</v>
      </c>
      <c r="Q1030" s="38">
        <v>3.5900000000000001E-2</v>
      </c>
      <c r="R1030" s="38">
        <v>1.8100000000000002E-2</v>
      </c>
      <c r="S1030" s="38">
        <v>4.1999999999999997E-3</v>
      </c>
      <c r="T1030" s="38">
        <v>5.11E-2</v>
      </c>
      <c r="U1030" s="38">
        <v>1.7299999999999999E-2</v>
      </c>
      <c r="V1030" s="38">
        <v>3.6799999999999999E-2</v>
      </c>
      <c r="W1030" s="38">
        <v>4.4299999999999999E-2</v>
      </c>
      <c r="X1030" s="38">
        <v>5.9900000000000002E-2</v>
      </c>
      <c r="Y1030" s="38">
        <v>2.3999999999999998E-3</v>
      </c>
      <c r="Z1030" s="5">
        <v>0</v>
      </c>
      <c r="AA1030" s="5">
        <v>5.9999999999999995E-4</v>
      </c>
      <c r="AB1030" s="5">
        <v>0</v>
      </c>
      <c r="AC1030" s="67"/>
      <c r="AD1030" s="55"/>
    </row>
    <row r="1031" spans="1:30" s="52" customFormat="1">
      <c r="A1031" s="96"/>
      <c r="B1031" s="30"/>
      <c r="C1031" s="186"/>
      <c r="D1031" s="6">
        <f t="shared" ref="D1031" si="1752">$C1030*D1030</f>
        <v>157.01680500000001</v>
      </c>
      <c r="E1031" s="6">
        <f t="shared" ref="E1031" si="1753">$C1030*E1030</f>
        <v>1359.8606930000001</v>
      </c>
      <c r="F1031" s="6">
        <f t="shared" ref="F1031:O1031" si="1754">$C1030*F1030</f>
        <v>553.841094</v>
      </c>
      <c r="G1031" s="6">
        <f t="shared" si="1754"/>
        <v>712.76113299999997</v>
      </c>
      <c r="H1031" s="6">
        <f t="shared" si="1754"/>
        <v>381.59841699999998</v>
      </c>
      <c r="I1031" s="6">
        <f t="shared" si="1754"/>
        <v>1337.9735020000001</v>
      </c>
      <c r="J1031" s="6">
        <f t="shared" si="1754"/>
        <v>193.17825099999999</v>
      </c>
      <c r="K1031" s="6">
        <f t="shared" si="1754"/>
        <v>305.46905699999996</v>
      </c>
      <c r="L1031" s="6">
        <f t="shared" si="1754"/>
        <v>151.30710300000001</v>
      </c>
      <c r="M1031" s="6">
        <f t="shared" si="1754"/>
        <v>242.66233499999998</v>
      </c>
      <c r="N1031" s="6">
        <f t="shared" si="1754"/>
        <v>1321.7960129999999</v>
      </c>
      <c r="O1031" s="6">
        <f t="shared" si="1754"/>
        <v>223.62999500000001</v>
      </c>
      <c r="P1031" s="6">
        <f t="shared" ref="P1031" si="1755">$C1030*P1030</f>
        <v>0</v>
      </c>
      <c r="Q1031" s="6">
        <f t="shared" ref="Q1031" si="1756">$C1030*Q1030</f>
        <v>341.63050300000003</v>
      </c>
      <c r="R1031" s="6">
        <f t="shared" ref="R1031:AB1031" si="1757">$C1030*R1030</f>
        <v>172.24267700000001</v>
      </c>
      <c r="S1031" s="6">
        <f t="shared" si="1757"/>
        <v>39.967914</v>
      </c>
      <c r="T1031" s="6">
        <f t="shared" si="1757"/>
        <v>486.27628700000002</v>
      </c>
      <c r="U1031" s="6">
        <f t="shared" si="1757"/>
        <v>164.629741</v>
      </c>
      <c r="V1031" s="6">
        <f t="shared" si="1757"/>
        <v>350.19505600000002</v>
      </c>
      <c r="W1031" s="6">
        <f t="shared" si="1757"/>
        <v>421.56633099999999</v>
      </c>
      <c r="X1031" s="6">
        <f t="shared" si="1757"/>
        <v>570.01858300000004</v>
      </c>
      <c r="Y1031" s="6">
        <f t="shared" si="1757"/>
        <v>22.838807999999997</v>
      </c>
      <c r="Z1031" s="6">
        <f t="shared" si="1757"/>
        <v>0</v>
      </c>
      <c r="AA1031" s="6">
        <f t="shared" si="1757"/>
        <v>5.7097019999999992</v>
      </c>
      <c r="AB1031" s="6">
        <f t="shared" si="1757"/>
        <v>0</v>
      </c>
      <c r="AC1031" s="67"/>
      <c r="AD1031" s="55"/>
    </row>
    <row r="1032" spans="1:30" s="52" customFormat="1">
      <c r="A1032" s="95" t="s">
        <v>453</v>
      </c>
      <c r="B1032" s="74">
        <f>228388/2</f>
        <v>114194</v>
      </c>
      <c r="C1032" s="186">
        <f t="shared" si="1715"/>
        <v>9516.17</v>
      </c>
      <c r="D1032" s="5">
        <v>3.9399999999999998E-2</v>
      </c>
      <c r="E1032" s="5"/>
      <c r="F1032" s="5">
        <v>3.3E-3</v>
      </c>
      <c r="G1032" s="5"/>
      <c r="H1032" s="5">
        <v>0.34539999999999998</v>
      </c>
      <c r="I1032" s="5"/>
      <c r="J1032" s="5"/>
      <c r="K1032" s="5"/>
      <c r="L1032" s="5"/>
      <c r="M1032" s="5">
        <v>0.1469</v>
      </c>
      <c r="N1032" s="5">
        <v>3.0000000000000001E-3</v>
      </c>
      <c r="O1032" s="5"/>
      <c r="P1032" s="5"/>
      <c r="Q1032" s="5">
        <v>9.4299999999999995E-2</v>
      </c>
      <c r="R1032" s="5">
        <v>2.1600000000000001E-2</v>
      </c>
      <c r="S1032" s="5">
        <v>8.9999999999999993E-3</v>
      </c>
      <c r="T1032" s="5">
        <v>0.1052</v>
      </c>
      <c r="U1032" s="5"/>
      <c r="V1032" s="5">
        <v>2.4400000000000002E-2</v>
      </c>
      <c r="W1032" s="5">
        <v>5.5E-2</v>
      </c>
      <c r="X1032" s="5">
        <v>0.14710000000000001</v>
      </c>
      <c r="Y1032" s="5">
        <v>5.4000000000000003E-3</v>
      </c>
      <c r="Z1032" s="5"/>
      <c r="AA1032" s="5"/>
      <c r="AB1032" s="5"/>
      <c r="AC1032" s="67"/>
      <c r="AD1032" s="55"/>
    </row>
    <row r="1033" spans="1:30" s="52" customFormat="1">
      <c r="A1033" s="96"/>
      <c r="B1033" s="12"/>
      <c r="C1033" s="186"/>
      <c r="D1033" s="6">
        <f t="shared" ref="D1033" si="1758">$C1032*D1032</f>
        <v>374.93709799999999</v>
      </c>
      <c r="E1033" s="6">
        <f t="shared" ref="E1033" si="1759">$C1032*E1032</f>
        <v>0</v>
      </c>
      <c r="F1033" s="6">
        <f t="shared" ref="F1033:O1033" si="1760">$C1032*F1032</f>
        <v>31.403361</v>
      </c>
      <c r="G1033" s="6">
        <f t="shared" si="1760"/>
        <v>0</v>
      </c>
      <c r="H1033" s="6">
        <f t="shared" si="1760"/>
        <v>3286.8851179999997</v>
      </c>
      <c r="I1033" s="6">
        <f t="shared" si="1760"/>
        <v>0</v>
      </c>
      <c r="J1033" s="6">
        <f t="shared" si="1760"/>
        <v>0</v>
      </c>
      <c r="K1033" s="6">
        <f t="shared" si="1760"/>
        <v>0</v>
      </c>
      <c r="L1033" s="6">
        <f t="shared" si="1760"/>
        <v>0</v>
      </c>
      <c r="M1033" s="6">
        <f t="shared" si="1760"/>
        <v>1397.925373</v>
      </c>
      <c r="N1033" s="6">
        <f t="shared" si="1760"/>
        <v>28.54851</v>
      </c>
      <c r="O1033" s="6">
        <f t="shared" si="1760"/>
        <v>0</v>
      </c>
      <c r="P1033" s="6">
        <f t="shared" ref="P1033" si="1761">$C1032*P1032</f>
        <v>0</v>
      </c>
      <c r="Q1033" s="6">
        <f t="shared" ref="Q1033" si="1762">$C1032*Q1032</f>
        <v>897.37483099999997</v>
      </c>
      <c r="R1033" s="6">
        <f t="shared" ref="R1033:AB1033" si="1763">$C1032*R1032</f>
        <v>205.549272</v>
      </c>
      <c r="S1033" s="6">
        <f t="shared" si="1763"/>
        <v>85.645529999999994</v>
      </c>
      <c r="T1033" s="6">
        <f t="shared" si="1763"/>
        <v>1001.101084</v>
      </c>
      <c r="U1033" s="6">
        <f t="shared" si="1763"/>
        <v>0</v>
      </c>
      <c r="V1033" s="6">
        <f t="shared" si="1763"/>
        <v>232.19454800000003</v>
      </c>
      <c r="W1033" s="6">
        <f t="shared" si="1763"/>
        <v>523.38935000000004</v>
      </c>
      <c r="X1033" s="6">
        <f t="shared" si="1763"/>
        <v>1399.8286070000001</v>
      </c>
      <c r="Y1033" s="6">
        <f t="shared" si="1763"/>
        <v>51.387318</v>
      </c>
      <c r="Z1033" s="6">
        <f t="shared" si="1763"/>
        <v>0</v>
      </c>
      <c r="AA1033" s="6">
        <f t="shared" si="1763"/>
        <v>0</v>
      </c>
      <c r="AB1033" s="6">
        <f t="shared" si="1763"/>
        <v>0</v>
      </c>
      <c r="AC1033" s="67"/>
      <c r="AD1033" s="55"/>
    </row>
    <row r="1034" spans="1:30" s="52" customFormat="1">
      <c r="A1034" s="95" t="s">
        <v>142</v>
      </c>
      <c r="B1034" s="200">
        <v>1938326</v>
      </c>
      <c r="C1034" s="186">
        <f t="shared" si="1715"/>
        <v>161527.17000000001</v>
      </c>
      <c r="D1034" s="5"/>
      <c r="E1034" s="5"/>
      <c r="F1034" s="5">
        <v>1.6799999999999999E-2</v>
      </c>
      <c r="G1034" s="5"/>
      <c r="H1034" s="5">
        <v>1.83E-2</v>
      </c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>
        <v>0.96489999999999998</v>
      </c>
      <c r="W1034" s="5"/>
      <c r="X1034" s="5"/>
      <c r="Y1034" s="5"/>
      <c r="Z1034" s="5"/>
      <c r="AA1034" s="5"/>
      <c r="AB1034" s="5"/>
      <c r="AC1034" s="67"/>
      <c r="AD1034" s="55"/>
    </row>
    <row r="1035" spans="1:30" s="52" customFormat="1">
      <c r="A1035" s="96"/>
      <c r="B1035" s="11"/>
      <c r="C1035" s="186"/>
      <c r="D1035" s="6">
        <f t="shared" ref="D1035" si="1764">$C1034*D1034</f>
        <v>0</v>
      </c>
      <c r="E1035" s="6">
        <f t="shared" ref="E1035" si="1765">$C1034*E1034</f>
        <v>0</v>
      </c>
      <c r="F1035" s="6">
        <f t="shared" ref="F1035:AB1035" si="1766">$C1034*F1034</f>
        <v>2713.6564560000002</v>
      </c>
      <c r="G1035" s="6">
        <f t="shared" si="1766"/>
        <v>0</v>
      </c>
      <c r="H1035" s="6">
        <f t="shared" si="1766"/>
        <v>2955.9472110000002</v>
      </c>
      <c r="I1035" s="6">
        <f t="shared" si="1766"/>
        <v>0</v>
      </c>
      <c r="J1035" s="6">
        <f t="shared" si="1766"/>
        <v>0</v>
      </c>
      <c r="K1035" s="6">
        <f t="shared" si="1766"/>
        <v>0</v>
      </c>
      <c r="L1035" s="6">
        <f t="shared" si="1766"/>
        <v>0</v>
      </c>
      <c r="M1035" s="6">
        <f t="shared" si="1766"/>
        <v>0</v>
      </c>
      <c r="N1035" s="6">
        <f t="shared" si="1766"/>
        <v>0</v>
      </c>
      <c r="O1035" s="6">
        <f t="shared" si="1766"/>
        <v>0</v>
      </c>
      <c r="P1035" s="6">
        <f t="shared" si="1766"/>
        <v>0</v>
      </c>
      <c r="Q1035" s="6">
        <f t="shared" si="1766"/>
        <v>0</v>
      </c>
      <c r="R1035" s="6">
        <f t="shared" si="1766"/>
        <v>0</v>
      </c>
      <c r="S1035" s="6">
        <f t="shared" si="1766"/>
        <v>0</v>
      </c>
      <c r="T1035" s="6">
        <f t="shared" si="1766"/>
        <v>0</v>
      </c>
      <c r="U1035" s="6">
        <f t="shared" si="1766"/>
        <v>0</v>
      </c>
      <c r="V1035" s="6">
        <f t="shared" si="1766"/>
        <v>155857.566333</v>
      </c>
      <c r="W1035" s="6">
        <f t="shared" si="1766"/>
        <v>0</v>
      </c>
      <c r="X1035" s="6">
        <f t="shared" si="1766"/>
        <v>0</v>
      </c>
      <c r="Y1035" s="6">
        <f t="shared" si="1766"/>
        <v>0</v>
      </c>
      <c r="Z1035" s="6">
        <f t="shared" si="1766"/>
        <v>0</v>
      </c>
      <c r="AA1035" s="6">
        <f t="shared" si="1766"/>
        <v>0</v>
      </c>
      <c r="AB1035" s="6">
        <f t="shared" si="1766"/>
        <v>0</v>
      </c>
      <c r="AC1035" s="67"/>
      <c r="AD1035" s="55"/>
    </row>
    <row r="1036" spans="1:30" s="52" customFormat="1">
      <c r="A1036" s="95" t="s">
        <v>143</v>
      </c>
      <c r="B1036" s="200">
        <v>3607258</v>
      </c>
      <c r="C1036" s="186">
        <f t="shared" si="1715"/>
        <v>300604.83</v>
      </c>
      <c r="D1036" s="5"/>
      <c r="E1036" s="5"/>
      <c r="F1036" s="5">
        <v>3.5400000000000001E-2</v>
      </c>
      <c r="G1036" s="5"/>
      <c r="H1036" s="5">
        <v>7.3099999999999998E-2</v>
      </c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>
        <v>0.89149999999999996</v>
      </c>
      <c r="W1036" s="5"/>
      <c r="X1036" s="5"/>
      <c r="Y1036" s="5"/>
      <c r="Z1036" s="5"/>
      <c r="AA1036" s="5"/>
      <c r="AB1036" s="5"/>
      <c r="AC1036" s="67"/>
      <c r="AD1036" s="55"/>
    </row>
    <row r="1037" spans="1:30" s="52" customFormat="1">
      <c r="A1037" s="96"/>
      <c r="B1037" s="11"/>
      <c r="C1037" s="186"/>
      <c r="D1037" s="6">
        <f t="shared" ref="D1037" si="1767">$C1036*D1036</f>
        <v>0</v>
      </c>
      <c r="E1037" s="6">
        <f t="shared" ref="E1037" si="1768">$C1036*E1036</f>
        <v>0</v>
      </c>
      <c r="F1037" s="6">
        <f t="shared" ref="F1037:AB1037" si="1769">$C1036*F1036</f>
        <v>10641.410982000001</v>
      </c>
      <c r="G1037" s="6">
        <f t="shared" si="1769"/>
        <v>0</v>
      </c>
      <c r="H1037" s="6">
        <f t="shared" si="1769"/>
        <v>21974.213072999999</v>
      </c>
      <c r="I1037" s="6">
        <f t="shared" si="1769"/>
        <v>0</v>
      </c>
      <c r="J1037" s="6">
        <f t="shared" si="1769"/>
        <v>0</v>
      </c>
      <c r="K1037" s="6">
        <f t="shared" si="1769"/>
        <v>0</v>
      </c>
      <c r="L1037" s="6">
        <f t="shared" si="1769"/>
        <v>0</v>
      </c>
      <c r="M1037" s="6">
        <f t="shared" si="1769"/>
        <v>0</v>
      </c>
      <c r="N1037" s="6">
        <f t="shared" si="1769"/>
        <v>0</v>
      </c>
      <c r="O1037" s="6">
        <f t="shared" si="1769"/>
        <v>0</v>
      </c>
      <c r="P1037" s="6">
        <f t="shared" si="1769"/>
        <v>0</v>
      </c>
      <c r="Q1037" s="6">
        <f t="shared" si="1769"/>
        <v>0</v>
      </c>
      <c r="R1037" s="6">
        <f t="shared" si="1769"/>
        <v>0</v>
      </c>
      <c r="S1037" s="6">
        <f t="shared" si="1769"/>
        <v>0</v>
      </c>
      <c r="T1037" s="6">
        <f t="shared" si="1769"/>
        <v>0</v>
      </c>
      <c r="U1037" s="6">
        <f t="shared" si="1769"/>
        <v>0</v>
      </c>
      <c r="V1037" s="6">
        <f t="shared" si="1769"/>
        <v>267989.20594499999</v>
      </c>
      <c r="W1037" s="6">
        <f t="shared" si="1769"/>
        <v>0</v>
      </c>
      <c r="X1037" s="6">
        <f t="shared" si="1769"/>
        <v>0</v>
      </c>
      <c r="Y1037" s="6">
        <f t="shared" si="1769"/>
        <v>0</v>
      </c>
      <c r="Z1037" s="6">
        <f t="shared" si="1769"/>
        <v>0</v>
      </c>
      <c r="AA1037" s="6">
        <f t="shared" si="1769"/>
        <v>0</v>
      </c>
      <c r="AB1037" s="6">
        <f t="shared" si="1769"/>
        <v>0</v>
      </c>
      <c r="AC1037" s="67"/>
      <c r="AD1037" s="55"/>
    </row>
    <row r="1038" spans="1:30" s="52" customFormat="1">
      <c r="A1038" s="95" t="s">
        <v>144</v>
      </c>
      <c r="B1038" s="200">
        <v>6798666</v>
      </c>
      <c r="C1038" s="186">
        <f t="shared" si="1715"/>
        <v>566555.5</v>
      </c>
      <c r="D1038" s="5">
        <v>7.7000000000000002E-3</v>
      </c>
      <c r="E1038" s="5"/>
      <c r="F1038" s="5"/>
      <c r="G1038" s="5"/>
      <c r="H1038" s="5">
        <v>0.1676</v>
      </c>
      <c r="I1038" s="5"/>
      <c r="J1038" s="5"/>
      <c r="K1038" s="5"/>
      <c r="L1038" s="5"/>
      <c r="M1038" s="5">
        <v>1.2200000000000001E-2</v>
      </c>
      <c r="N1038" s="5"/>
      <c r="O1038" s="5"/>
      <c r="P1038" s="5"/>
      <c r="Q1038" s="5">
        <v>1.3899999999999999E-2</v>
      </c>
      <c r="R1038" s="5">
        <v>5.8999999999999999E-3</v>
      </c>
      <c r="S1038" s="5">
        <v>1.2999999999999999E-3</v>
      </c>
      <c r="T1038" s="5">
        <v>2.1000000000000001E-2</v>
      </c>
      <c r="U1038" s="5"/>
      <c r="V1038" s="5">
        <v>0.74860000000000004</v>
      </c>
      <c r="W1038" s="5"/>
      <c r="X1038" s="5">
        <v>2.1000000000000001E-2</v>
      </c>
      <c r="Y1038" s="5">
        <v>8.0000000000000004E-4</v>
      </c>
      <c r="Z1038" s="5"/>
      <c r="AA1038" s="5"/>
      <c r="AB1038" s="5"/>
      <c r="AC1038" s="67"/>
      <c r="AD1038" s="55"/>
    </row>
    <row r="1039" spans="1:30" s="52" customFormat="1">
      <c r="A1039" s="96"/>
      <c r="B1039" s="11"/>
      <c r="C1039" s="186"/>
      <c r="D1039" s="6">
        <f t="shared" ref="D1039" si="1770">$C1038*D1038</f>
        <v>4362.4773500000001</v>
      </c>
      <c r="E1039" s="6">
        <f t="shared" ref="E1039" si="1771">$C1038*E1038</f>
        <v>0</v>
      </c>
      <c r="F1039" s="6">
        <f t="shared" ref="F1039:AB1039" si="1772">$C1038*F1038</f>
        <v>0</v>
      </c>
      <c r="G1039" s="6">
        <f t="shared" si="1772"/>
        <v>0</v>
      </c>
      <c r="H1039" s="6">
        <f t="shared" si="1772"/>
        <v>94954.701799999995</v>
      </c>
      <c r="I1039" s="6">
        <f t="shared" si="1772"/>
        <v>0</v>
      </c>
      <c r="J1039" s="6">
        <f t="shared" si="1772"/>
        <v>0</v>
      </c>
      <c r="K1039" s="6">
        <f t="shared" si="1772"/>
        <v>0</v>
      </c>
      <c r="L1039" s="6">
        <f t="shared" si="1772"/>
        <v>0</v>
      </c>
      <c r="M1039" s="6">
        <f t="shared" si="1772"/>
        <v>6911.9771000000001</v>
      </c>
      <c r="N1039" s="6">
        <f t="shared" si="1772"/>
        <v>0</v>
      </c>
      <c r="O1039" s="6">
        <f t="shared" si="1772"/>
        <v>0</v>
      </c>
      <c r="P1039" s="6">
        <f t="shared" si="1772"/>
        <v>0</v>
      </c>
      <c r="Q1039" s="6">
        <f t="shared" si="1772"/>
        <v>7875.1214499999996</v>
      </c>
      <c r="R1039" s="6">
        <f t="shared" si="1772"/>
        <v>3342.6774500000001</v>
      </c>
      <c r="S1039" s="6">
        <f t="shared" si="1772"/>
        <v>736.52215000000001</v>
      </c>
      <c r="T1039" s="6">
        <f t="shared" si="1772"/>
        <v>11897.665500000001</v>
      </c>
      <c r="U1039" s="6">
        <f t="shared" si="1772"/>
        <v>0</v>
      </c>
      <c r="V1039" s="6">
        <f t="shared" si="1772"/>
        <v>424123.4473</v>
      </c>
      <c r="W1039" s="6">
        <f t="shared" si="1772"/>
        <v>0</v>
      </c>
      <c r="X1039" s="6">
        <f t="shared" si="1772"/>
        <v>11897.665500000001</v>
      </c>
      <c r="Y1039" s="6">
        <f t="shared" si="1772"/>
        <v>453.24440000000004</v>
      </c>
      <c r="Z1039" s="6">
        <f t="shared" si="1772"/>
        <v>0</v>
      </c>
      <c r="AA1039" s="6">
        <f t="shared" si="1772"/>
        <v>0</v>
      </c>
      <c r="AB1039" s="6">
        <f t="shared" si="1772"/>
        <v>0</v>
      </c>
      <c r="AC1039" s="67"/>
      <c r="AD1039" s="55"/>
    </row>
    <row r="1040" spans="1:30" s="52" customFormat="1">
      <c r="A1040" s="95" t="s">
        <v>145</v>
      </c>
      <c r="B1040" s="200">
        <v>606617</v>
      </c>
      <c r="C1040" s="186">
        <f t="shared" si="1715"/>
        <v>50551.42</v>
      </c>
      <c r="D1040" s="5"/>
      <c r="E1040" s="5"/>
      <c r="F1040" s="5"/>
      <c r="G1040" s="5"/>
      <c r="H1040" s="5">
        <v>0.30570000000000003</v>
      </c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>
        <v>0.69430000000000003</v>
      </c>
      <c r="W1040" s="5"/>
      <c r="X1040" s="5"/>
      <c r="Y1040" s="5"/>
      <c r="Z1040" s="5"/>
      <c r="AA1040" s="5"/>
      <c r="AB1040" s="5"/>
      <c r="AC1040" s="67"/>
      <c r="AD1040" s="55"/>
    </row>
    <row r="1041" spans="1:30" s="52" customFormat="1">
      <c r="A1041" s="96"/>
      <c r="B1041" s="11"/>
      <c r="C1041" s="186"/>
      <c r="D1041" s="6">
        <f t="shared" ref="D1041" si="1773">$C1040*D1040</f>
        <v>0</v>
      </c>
      <c r="E1041" s="6">
        <f t="shared" ref="E1041" si="1774">$C1040*E1040</f>
        <v>0</v>
      </c>
      <c r="F1041" s="6">
        <f t="shared" ref="F1041:AB1041" si="1775">$C1040*F1040</f>
        <v>0</v>
      </c>
      <c r="G1041" s="6">
        <f t="shared" si="1775"/>
        <v>0</v>
      </c>
      <c r="H1041" s="6">
        <f t="shared" si="1775"/>
        <v>15453.569094</v>
      </c>
      <c r="I1041" s="6">
        <f t="shared" si="1775"/>
        <v>0</v>
      </c>
      <c r="J1041" s="6">
        <f t="shared" si="1775"/>
        <v>0</v>
      </c>
      <c r="K1041" s="6">
        <f t="shared" si="1775"/>
        <v>0</v>
      </c>
      <c r="L1041" s="6">
        <f t="shared" si="1775"/>
        <v>0</v>
      </c>
      <c r="M1041" s="6">
        <f t="shared" si="1775"/>
        <v>0</v>
      </c>
      <c r="N1041" s="6">
        <f t="shared" si="1775"/>
        <v>0</v>
      </c>
      <c r="O1041" s="6">
        <f t="shared" si="1775"/>
        <v>0</v>
      </c>
      <c r="P1041" s="6">
        <f t="shared" si="1775"/>
        <v>0</v>
      </c>
      <c r="Q1041" s="6">
        <f t="shared" si="1775"/>
        <v>0</v>
      </c>
      <c r="R1041" s="6">
        <f t="shared" si="1775"/>
        <v>0</v>
      </c>
      <c r="S1041" s="6">
        <f t="shared" si="1775"/>
        <v>0</v>
      </c>
      <c r="T1041" s="6">
        <f t="shared" si="1775"/>
        <v>0</v>
      </c>
      <c r="U1041" s="6">
        <f t="shared" si="1775"/>
        <v>0</v>
      </c>
      <c r="V1041" s="6">
        <f t="shared" si="1775"/>
        <v>35097.850906</v>
      </c>
      <c r="W1041" s="6">
        <f t="shared" si="1775"/>
        <v>0</v>
      </c>
      <c r="X1041" s="6">
        <f t="shared" si="1775"/>
        <v>0</v>
      </c>
      <c r="Y1041" s="6">
        <f t="shared" si="1775"/>
        <v>0</v>
      </c>
      <c r="Z1041" s="6">
        <f t="shared" si="1775"/>
        <v>0</v>
      </c>
      <c r="AA1041" s="6">
        <f t="shared" si="1775"/>
        <v>0</v>
      </c>
      <c r="AB1041" s="6">
        <f t="shared" si="1775"/>
        <v>0</v>
      </c>
      <c r="AC1041" s="67"/>
      <c r="AD1041" s="55"/>
    </row>
    <row r="1042" spans="1:30" s="52" customFormat="1">
      <c r="A1042" s="95" t="s">
        <v>148</v>
      </c>
      <c r="B1042" s="200">
        <v>2398772</v>
      </c>
      <c r="C1042" s="186">
        <f t="shared" si="1715"/>
        <v>199897.67</v>
      </c>
      <c r="D1042" s="5"/>
      <c r="E1042" s="5"/>
      <c r="F1042" s="5">
        <v>5.67E-2</v>
      </c>
      <c r="G1042" s="5"/>
      <c r="H1042" s="5">
        <v>0.29680000000000001</v>
      </c>
      <c r="I1042" s="5"/>
      <c r="J1042" s="5"/>
      <c r="K1042" s="5"/>
      <c r="L1042" s="5"/>
      <c r="M1042" s="5"/>
      <c r="N1042" s="37">
        <v>0.1091</v>
      </c>
      <c r="O1042" s="5"/>
      <c r="P1042" s="5"/>
      <c r="Q1042" s="5"/>
      <c r="R1042" s="5"/>
      <c r="S1042" s="5"/>
      <c r="T1042" s="5"/>
      <c r="U1042" s="5"/>
      <c r="V1042" s="5">
        <v>0.53739999999999999</v>
      </c>
      <c r="W1042" s="5"/>
      <c r="X1042" s="5"/>
      <c r="Y1042" s="5"/>
      <c r="Z1042" s="5"/>
      <c r="AA1042" s="5"/>
      <c r="AB1042" s="5"/>
      <c r="AC1042" s="67"/>
      <c r="AD1042" s="55"/>
    </row>
    <row r="1043" spans="1:30" s="52" customFormat="1">
      <c r="A1043" s="96"/>
      <c r="B1043" s="12"/>
      <c r="C1043" s="186"/>
      <c r="D1043" s="6">
        <f t="shared" ref="D1043" si="1776">$C1042*D1042</f>
        <v>0</v>
      </c>
      <c r="E1043" s="6">
        <f t="shared" ref="E1043" si="1777">$C1042*E1042</f>
        <v>0</v>
      </c>
      <c r="F1043" s="6">
        <f t="shared" ref="F1043:AB1043" si="1778">$C1042*F1042</f>
        <v>11334.197889000001</v>
      </c>
      <c r="G1043" s="6">
        <f t="shared" si="1778"/>
        <v>0</v>
      </c>
      <c r="H1043" s="6">
        <f t="shared" si="1778"/>
        <v>59329.628456000006</v>
      </c>
      <c r="I1043" s="6">
        <f t="shared" si="1778"/>
        <v>0</v>
      </c>
      <c r="J1043" s="6">
        <f t="shared" si="1778"/>
        <v>0</v>
      </c>
      <c r="K1043" s="6">
        <f t="shared" si="1778"/>
        <v>0</v>
      </c>
      <c r="L1043" s="6">
        <f t="shared" si="1778"/>
        <v>0</v>
      </c>
      <c r="M1043" s="6">
        <f t="shared" si="1778"/>
        <v>0</v>
      </c>
      <c r="N1043" s="6">
        <f t="shared" si="1778"/>
        <v>21808.835797000003</v>
      </c>
      <c r="O1043" s="6">
        <f t="shared" si="1778"/>
        <v>0</v>
      </c>
      <c r="P1043" s="6">
        <f t="shared" si="1778"/>
        <v>0</v>
      </c>
      <c r="Q1043" s="6">
        <f t="shared" si="1778"/>
        <v>0</v>
      </c>
      <c r="R1043" s="6">
        <f t="shared" si="1778"/>
        <v>0</v>
      </c>
      <c r="S1043" s="6">
        <f t="shared" si="1778"/>
        <v>0</v>
      </c>
      <c r="T1043" s="6">
        <f t="shared" si="1778"/>
        <v>0</v>
      </c>
      <c r="U1043" s="6">
        <f t="shared" si="1778"/>
        <v>0</v>
      </c>
      <c r="V1043" s="6">
        <f t="shared" si="1778"/>
        <v>107425.00785800001</v>
      </c>
      <c r="W1043" s="6">
        <f t="shared" si="1778"/>
        <v>0</v>
      </c>
      <c r="X1043" s="6">
        <f t="shared" si="1778"/>
        <v>0</v>
      </c>
      <c r="Y1043" s="6">
        <f t="shared" si="1778"/>
        <v>0</v>
      </c>
      <c r="Z1043" s="6">
        <f t="shared" si="1778"/>
        <v>0</v>
      </c>
      <c r="AA1043" s="6">
        <f t="shared" si="1778"/>
        <v>0</v>
      </c>
      <c r="AB1043" s="6">
        <f t="shared" si="1778"/>
        <v>0</v>
      </c>
      <c r="AC1043" s="67"/>
      <c r="AD1043" s="55"/>
    </row>
    <row r="1044" spans="1:30" s="52" customFormat="1">
      <c r="A1044" s="95" t="s">
        <v>182</v>
      </c>
      <c r="B1044" s="200">
        <v>3702255</v>
      </c>
      <c r="C1044" s="186">
        <f t="shared" si="1715"/>
        <v>308521.25</v>
      </c>
      <c r="D1044" s="5"/>
      <c r="E1044" s="5"/>
      <c r="F1044" s="5"/>
      <c r="G1044" s="5"/>
      <c r="H1044" s="5">
        <v>0.1933</v>
      </c>
      <c r="I1044" s="5"/>
      <c r="J1044" s="5"/>
      <c r="K1044" s="5"/>
      <c r="L1044" s="5"/>
      <c r="M1044" s="5"/>
      <c r="N1044" s="37">
        <v>0.17</v>
      </c>
      <c r="O1044" s="5"/>
      <c r="P1044" s="5"/>
      <c r="Q1044" s="5"/>
      <c r="R1044" s="5"/>
      <c r="S1044" s="5"/>
      <c r="T1044" s="5"/>
      <c r="U1044" s="5"/>
      <c r="V1044" s="5">
        <v>0.63670000000000004</v>
      </c>
      <c r="W1044" s="5"/>
      <c r="X1044" s="5"/>
      <c r="Y1044" s="5"/>
      <c r="Z1044" s="5"/>
      <c r="AA1044" s="5"/>
      <c r="AB1044" s="5"/>
      <c r="AC1044" s="67"/>
      <c r="AD1044" s="55"/>
    </row>
    <row r="1045" spans="1:30" s="52" customFormat="1">
      <c r="A1045" s="96"/>
      <c r="B1045" s="12"/>
      <c r="C1045" s="186"/>
      <c r="D1045" s="6">
        <f t="shared" ref="D1045" si="1779">$C1044*D1044</f>
        <v>0</v>
      </c>
      <c r="E1045" s="6">
        <f t="shared" ref="E1045" si="1780">$C1044*E1044</f>
        <v>0</v>
      </c>
      <c r="F1045" s="6">
        <f t="shared" ref="F1045:N1045" si="1781">$C1044*F1044</f>
        <v>0</v>
      </c>
      <c r="G1045" s="6">
        <f t="shared" si="1781"/>
        <v>0</v>
      </c>
      <c r="H1045" s="6">
        <f t="shared" si="1781"/>
        <v>59637.157625</v>
      </c>
      <c r="I1045" s="6">
        <f t="shared" si="1781"/>
        <v>0</v>
      </c>
      <c r="J1045" s="6">
        <f t="shared" si="1781"/>
        <v>0</v>
      </c>
      <c r="K1045" s="6">
        <f t="shared" si="1781"/>
        <v>0</v>
      </c>
      <c r="L1045" s="6">
        <f t="shared" si="1781"/>
        <v>0</v>
      </c>
      <c r="M1045" s="6">
        <f t="shared" si="1781"/>
        <v>0</v>
      </c>
      <c r="N1045" s="6">
        <f t="shared" si="1781"/>
        <v>52448.612500000003</v>
      </c>
      <c r="O1045" s="6">
        <f t="shared" ref="O1045" si="1782">$C1044*O1044</f>
        <v>0</v>
      </c>
      <c r="P1045" s="6">
        <f t="shared" ref="P1045" si="1783">$C1044*P1044</f>
        <v>0</v>
      </c>
      <c r="Q1045" s="6">
        <f t="shared" ref="Q1045:AB1045" si="1784">$C1044*Q1044</f>
        <v>0</v>
      </c>
      <c r="R1045" s="6">
        <f t="shared" si="1784"/>
        <v>0</v>
      </c>
      <c r="S1045" s="6">
        <f t="shared" si="1784"/>
        <v>0</v>
      </c>
      <c r="T1045" s="6">
        <f t="shared" si="1784"/>
        <v>0</v>
      </c>
      <c r="U1045" s="6">
        <f t="shared" si="1784"/>
        <v>0</v>
      </c>
      <c r="V1045" s="6">
        <f t="shared" si="1784"/>
        <v>196435.47987500002</v>
      </c>
      <c r="W1045" s="6">
        <f t="shared" si="1784"/>
        <v>0</v>
      </c>
      <c r="X1045" s="6">
        <f t="shared" si="1784"/>
        <v>0</v>
      </c>
      <c r="Y1045" s="6">
        <f t="shared" si="1784"/>
        <v>0</v>
      </c>
      <c r="Z1045" s="6">
        <f t="shared" si="1784"/>
        <v>0</v>
      </c>
      <c r="AA1045" s="6">
        <f t="shared" si="1784"/>
        <v>0</v>
      </c>
      <c r="AB1045" s="6">
        <f t="shared" si="1784"/>
        <v>0</v>
      </c>
      <c r="AC1045" s="67"/>
      <c r="AD1045" s="55"/>
    </row>
    <row r="1046" spans="1:30" s="52" customFormat="1">
      <c r="A1046" s="95" t="s">
        <v>181</v>
      </c>
      <c r="B1046" s="200">
        <v>6463691</v>
      </c>
      <c r="C1046" s="186">
        <f t="shared" si="1715"/>
        <v>538640.92000000004</v>
      </c>
      <c r="D1046" s="5"/>
      <c r="E1046" s="5"/>
      <c r="F1046" s="5">
        <v>4.7399999999999998E-2</v>
      </c>
      <c r="G1046" s="5"/>
      <c r="H1046" s="5"/>
      <c r="I1046" s="5"/>
      <c r="J1046" s="5"/>
      <c r="K1046" s="5"/>
      <c r="L1046" s="5"/>
      <c r="M1046" s="5"/>
      <c r="N1046" s="37"/>
      <c r="O1046" s="5"/>
      <c r="P1046" s="5"/>
      <c r="Q1046" s="5"/>
      <c r="R1046" s="5"/>
      <c r="S1046" s="5"/>
      <c r="T1046" s="5"/>
      <c r="U1046" s="5"/>
      <c r="V1046" s="5">
        <v>0.9526</v>
      </c>
      <c r="W1046" s="5"/>
      <c r="X1046" s="5"/>
      <c r="Y1046" s="5"/>
      <c r="Z1046" s="5"/>
      <c r="AA1046" s="5"/>
      <c r="AB1046" s="5"/>
      <c r="AC1046" s="67"/>
      <c r="AD1046" s="55"/>
    </row>
    <row r="1047" spans="1:30" s="52" customFormat="1">
      <c r="A1047" s="96"/>
      <c r="B1047" s="12"/>
      <c r="C1047" s="186"/>
      <c r="D1047" s="6">
        <f t="shared" ref="D1047" si="1785">$C1046*D1046</f>
        <v>0</v>
      </c>
      <c r="E1047" s="6">
        <f t="shared" ref="E1047" si="1786">$C1046*E1046</f>
        <v>0</v>
      </c>
      <c r="F1047" s="6">
        <f t="shared" ref="F1047:N1047" si="1787">$C1046*F1046</f>
        <v>25531.579608</v>
      </c>
      <c r="G1047" s="6">
        <f t="shared" si="1787"/>
        <v>0</v>
      </c>
      <c r="H1047" s="6">
        <f t="shared" si="1787"/>
        <v>0</v>
      </c>
      <c r="I1047" s="6">
        <f t="shared" si="1787"/>
        <v>0</v>
      </c>
      <c r="J1047" s="6">
        <f t="shared" si="1787"/>
        <v>0</v>
      </c>
      <c r="K1047" s="6">
        <f t="shared" si="1787"/>
        <v>0</v>
      </c>
      <c r="L1047" s="6">
        <f t="shared" si="1787"/>
        <v>0</v>
      </c>
      <c r="M1047" s="6">
        <f t="shared" si="1787"/>
        <v>0</v>
      </c>
      <c r="N1047" s="6">
        <f t="shared" si="1787"/>
        <v>0</v>
      </c>
      <c r="O1047" s="6">
        <f t="shared" ref="O1047" si="1788">$C1046*O1046</f>
        <v>0</v>
      </c>
      <c r="P1047" s="6">
        <f t="shared" ref="P1047" si="1789">$C1046*P1046</f>
        <v>0</v>
      </c>
      <c r="Q1047" s="6">
        <f t="shared" ref="Q1047:AB1047" si="1790">$C1046*Q1046</f>
        <v>0</v>
      </c>
      <c r="R1047" s="6">
        <f t="shared" si="1790"/>
        <v>0</v>
      </c>
      <c r="S1047" s="6">
        <f t="shared" si="1790"/>
        <v>0</v>
      </c>
      <c r="T1047" s="6">
        <f t="shared" si="1790"/>
        <v>0</v>
      </c>
      <c r="U1047" s="6">
        <f t="shared" si="1790"/>
        <v>0</v>
      </c>
      <c r="V1047" s="6">
        <f t="shared" si="1790"/>
        <v>513109.34039200004</v>
      </c>
      <c r="W1047" s="6">
        <f t="shared" si="1790"/>
        <v>0</v>
      </c>
      <c r="X1047" s="6">
        <f t="shared" si="1790"/>
        <v>0</v>
      </c>
      <c r="Y1047" s="6">
        <f t="shared" si="1790"/>
        <v>0</v>
      </c>
      <c r="Z1047" s="6">
        <f t="shared" si="1790"/>
        <v>0</v>
      </c>
      <c r="AA1047" s="6">
        <f t="shared" si="1790"/>
        <v>0</v>
      </c>
      <c r="AB1047" s="6">
        <f t="shared" si="1790"/>
        <v>0</v>
      </c>
      <c r="AC1047" s="67"/>
      <c r="AD1047" s="55"/>
    </row>
    <row r="1048" spans="1:30" s="52" customFormat="1">
      <c r="A1048" s="95" t="s">
        <v>236</v>
      </c>
      <c r="B1048" s="200">
        <v>1087811</v>
      </c>
      <c r="C1048" s="186">
        <f t="shared" si="1715"/>
        <v>90650.92</v>
      </c>
      <c r="D1048" s="5"/>
      <c r="E1048" s="5"/>
      <c r="F1048" s="5"/>
      <c r="G1048" s="5"/>
      <c r="H1048" s="5">
        <v>0.33050000000000002</v>
      </c>
      <c r="I1048" s="5"/>
      <c r="J1048" s="5"/>
      <c r="K1048" s="5"/>
      <c r="L1048" s="5"/>
      <c r="M1048" s="5">
        <v>1.38E-2</v>
      </c>
      <c r="N1048" s="37"/>
      <c r="O1048" s="5"/>
      <c r="P1048" s="5"/>
      <c r="Q1048" s="5"/>
      <c r="R1048" s="5"/>
      <c r="S1048" s="5"/>
      <c r="T1048" s="5">
        <v>1.35E-2</v>
      </c>
      <c r="U1048" s="5"/>
      <c r="V1048" s="5">
        <v>0.64219999999999999</v>
      </c>
      <c r="W1048" s="5"/>
      <c r="X1048" s="5"/>
      <c r="Y1048" s="5"/>
      <c r="Z1048" s="5"/>
      <c r="AA1048" s="5"/>
      <c r="AB1048" s="5"/>
      <c r="AC1048" s="67"/>
      <c r="AD1048" s="55"/>
    </row>
    <row r="1049" spans="1:30" s="52" customFormat="1">
      <c r="A1049" s="96"/>
      <c r="B1049" s="12"/>
      <c r="C1049" s="186"/>
      <c r="D1049" s="6">
        <f t="shared" ref="D1049" si="1791">$C1048*D1048</f>
        <v>0</v>
      </c>
      <c r="E1049" s="6">
        <f t="shared" ref="E1049" si="1792">$C1048*E1048</f>
        <v>0</v>
      </c>
      <c r="F1049" s="6">
        <f t="shared" ref="F1049:N1049" si="1793">$C1048*F1048</f>
        <v>0</v>
      </c>
      <c r="G1049" s="6">
        <f t="shared" si="1793"/>
        <v>0</v>
      </c>
      <c r="H1049" s="6">
        <f t="shared" si="1793"/>
        <v>29960.129059999999</v>
      </c>
      <c r="I1049" s="6">
        <f t="shared" si="1793"/>
        <v>0</v>
      </c>
      <c r="J1049" s="6">
        <f t="shared" si="1793"/>
        <v>0</v>
      </c>
      <c r="K1049" s="6">
        <f t="shared" si="1793"/>
        <v>0</v>
      </c>
      <c r="L1049" s="6">
        <f t="shared" si="1793"/>
        <v>0</v>
      </c>
      <c r="M1049" s="6">
        <f t="shared" si="1793"/>
        <v>1250.982696</v>
      </c>
      <c r="N1049" s="6">
        <f t="shared" si="1793"/>
        <v>0</v>
      </c>
      <c r="O1049" s="6">
        <f t="shared" ref="O1049" si="1794">$C1048*O1048</f>
        <v>0</v>
      </c>
      <c r="P1049" s="6">
        <f t="shared" ref="P1049" si="1795">$C1048*P1048</f>
        <v>0</v>
      </c>
      <c r="Q1049" s="6">
        <f t="shared" ref="Q1049:AB1049" si="1796">$C1048*Q1048</f>
        <v>0</v>
      </c>
      <c r="R1049" s="6">
        <f t="shared" si="1796"/>
        <v>0</v>
      </c>
      <c r="S1049" s="6">
        <f t="shared" si="1796"/>
        <v>0</v>
      </c>
      <c r="T1049" s="6">
        <f t="shared" si="1796"/>
        <v>1223.7874199999999</v>
      </c>
      <c r="U1049" s="6">
        <f t="shared" si="1796"/>
        <v>0</v>
      </c>
      <c r="V1049" s="6">
        <f t="shared" si="1796"/>
        <v>58216.020823999999</v>
      </c>
      <c r="W1049" s="6">
        <f t="shared" si="1796"/>
        <v>0</v>
      </c>
      <c r="X1049" s="6">
        <f t="shared" si="1796"/>
        <v>0</v>
      </c>
      <c r="Y1049" s="6">
        <f t="shared" si="1796"/>
        <v>0</v>
      </c>
      <c r="Z1049" s="6">
        <f t="shared" si="1796"/>
        <v>0</v>
      </c>
      <c r="AA1049" s="6">
        <f t="shared" si="1796"/>
        <v>0</v>
      </c>
      <c r="AB1049" s="6">
        <f t="shared" si="1796"/>
        <v>0</v>
      </c>
      <c r="AC1049" s="67"/>
      <c r="AD1049" s="55"/>
    </row>
    <row r="1050" spans="1:30" s="52" customFormat="1">
      <c r="A1050" s="95" t="s">
        <v>522</v>
      </c>
      <c r="B1050" s="200">
        <v>1010995</v>
      </c>
      <c r="C1050" s="186">
        <f t="shared" si="1715"/>
        <v>84249.58</v>
      </c>
      <c r="D1050" s="5">
        <v>1.7500000000000002E-2</v>
      </c>
      <c r="E1050" s="5"/>
      <c r="F1050" s="5">
        <v>0.19700000000000001</v>
      </c>
      <c r="G1050" s="5"/>
      <c r="H1050" s="5">
        <v>0.2213</v>
      </c>
      <c r="I1050" s="5"/>
      <c r="J1050" s="5"/>
      <c r="K1050" s="5"/>
      <c r="L1050" s="5"/>
      <c r="M1050" s="5">
        <v>3.6999999999999998E-2</v>
      </c>
      <c r="N1050" s="37"/>
      <c r="O1050" s="5"/>
      <c r="P1050" s="5"/>
      <c r="Q1050" s="5">
        <v>7.1000000000000004E-3</v>
      </c>
      <c r="R1050" s="5">
        <v>2.4799999999999999E-2</v>
      </c>
      <c r="S1050" s="5">
        <v>5.9999999999999995E-4</v>
      </c>
      <c r="T1050" s="5">
        <v>5.5399999999999998E-2</v>
      </c>
      <c r="U1050" s="5"/>
      <c r="V1050" s="5">
        <v>0.41860000000000003</v>
      </c>
      <c r="W1050" s="5">
        <v>2.07E-2</v>
      </c>
      <c r="X1050" s="5"/>
      <c r="Y1050" s="5"/>
      <c r="Z1050" s="5"/>
      <c r="AA1050" s="5"/>
      <c r="AB1050" s="5"/>
      <c r="AC1050" s="67"/>
      <c r="AD1050" s="55"/>
    </row>
    <row r="1051" spans="1:30" s="52" customFormat="1">
      <c r="A1051" s="96"/>
      <c r="B1051" s="12"/>
      <c r="C1051" s="186"/>
      <c r="D1051" s="6">
        <f t="shared" ref="D1051" si="1797">$C1050*D1050</f>
        <v>1474.3676500000001</v>
      </c>
      <c r="E1051" s="6">
        <f t="shared" ref="E1051" si="1798">$C1050*E1050</f>
        <v>0</v>
      </c>
      <c r="F1051" s="6">
        <f t="shared" ref="F1051:AB1051" si="1799">$C1050*F1050</f>
        <v>16597.167260000002</v>
      </c>
      <c r="G1051" s="6">
        <f t="shared" si="1799"/>
        <v>0</v>
      </c>
      <c r="H1051" s="6">
        <f t="shared" si="1799"/>
        <v>18644.432054000001</v>
      </c>
      <c r="I1051" s="6">
        <f t="shared" si="1799"/>
        <v>0</v>
      </c>
      <c r="J1051" s="6">
        <f t="shared" si="1799"/>
        <v>0</v>
      </c>
      <c r="K1051" s="6">
        <f t="shared" si="1799"/>
        <v>0</v>
      </c>
      <c r="L1051" s="6">
        <f t="shared" si="1799"/>
        <v>0</v>
      </c>
      <c r="M1051" s="6">
        <f t="shared" si="1799"/>
        <v>3117.2344600000001</v>
      </c>
      <c r="N1051" s="6">
        <f t="shared" si="1799"/>
        <v>0</v>
      </c>
      <c r="O1051" s="6">
        <f t="shared" si="1799"/>
        <v>0</v>
      </c>
      <c r="P1051" s="6">
        <f t="shared" si="1799"/>
        <v>0</v>
      </c>
      <c r="Q1051" s="6">
        <f t="shared" si="1799"/>
        <v>598.17201800000009</v>
      </c>
      <c r="R1051" s="6">
        <f t="shared" si="1799"/>
        <v>2089.389584</v>
      </c>
      <c r="S1051" s="6">
        <f t="shared" si="1799"/>
        <v>50.549747999999994</v>
      </c>
      <c r="T1051" s="6">
        <f t="shared" si="1799"/>
        <v>4667.4267319999999</v>
      </c>
      <c r="U1051" s="6">
        <f t="shared" si="1799"/>
        <v>0</v>
      </c>
      <c r="V1051" s="6">
        <f t="shared" si="1799"/>
        <v>35266.874188000002</v>
      </c>
      <c r="W1051" s="6">
        <f t="shared" si="1799"/>
        <v>1743.966306</v>
      </c>
      <c r="X1051" s="6">
        <f t="shared" si="1799"/>
        <v>0</v>
      </c>
      <c r="Y1051" s="6">
        <f t="shared" si="1799"/>
        <v>0</v>
      </c>
      <c r="Z1051" s="6">
        <f t="shared" si="1799"/>
        <v>0</v>
      </c>
      <c r="AA1051" s="6">
        <f t="shared" si="1799"/>
        <v>0</v>
      </c>
      <c r="AB1051" s="6">
        <f t="shared" si="1799"/>
        <v>0</v>
      </c>
      <c r="AC1051" s="67"/>
      <c r="AD1051" s="55"/>
    </row>
    <row r="1052" spans="1:30" s="52" customFormat="1">
      <c r="A1052" s="95" t="s">
        <v>523</v>
      </c>
      <c r="B1052" s="200">
        <v>4816536</v>
      </c>
      <c r="C1052" s="186">
        <f t="shared" si="1715"/>
        <v>401378</v>
      </c>
      <c r="D1052" s="5"/>
      <c r="E1052" s="5"/>
      <c r="F1052" s="5">
        <v>4.7399999999999998E-2</v>
      </c>
      <c r="G1052" s="5"/>
      <c r="H1052" s="5"/>
      <c r="I1052" s="5"/>
      <c r="J1052" s="5"/>
      <c r="K1052" s="5"/>
      <c r="L1052" s="5"/>
      <c r="M1052" s="5"/>
      <c r="N1052" s="37"/>
      <c r="O1052" s="5"/>
      <c r="P1052" s="5"/>
      <c r="Q1052" s="5"/>
      <c r="R1052" s="5"/>
      <c r="S1052" s="5"/>
      <c r="T1052" s="5"/>
      <c r="U1052" s="5"/>
      <c r="V1052" s="5">
        <v>0.9526</v>
      </c>
      <c r="W1052" s="5"/>
      <c r="X1052" s="5"/>
      <c r="Y1052" s="5"/>
      <c r="Z1052" s="5"/>
      <c r="AA1052" s="5"/>
      <c r="AB1052" s="5"/>
      <c r="AC1052" s="67"/>
      <c r="AD1052" s="55"/>
    </row>
    <row r="1053" spans="1:30" s="52" customFormat="1">
      <c r="A1053" s="96"/>
      <c r="B1053" s="12"/>
      <c r="C1053" s="186"/>
      <c r="D1053" s="6">
        <f t="shared" ref="D1053" si="1800">$C1052*D1052</f>
        <v>0</v>
      </c>
      <c r="E1053" s="6">
        <f t="shared" ref="E1053" si="1801">$C1052*E1052</f>
        <v>0</v>
      </c>
      <c r="F1053" s="6">
        <f t="shared" ref="F1053:AB1053" si="1802">$C1052*F1052</f>
        <v>19025.317199999998</v>
      </c>
      <c r="G1053" s="6">
        <f t="shared" si="1802"/>
        <v>0</v>
      </c>
      <c r="H1053" s="6">
        <f t="shared" si="1802"/>
        <v>0</v>
      </c>
      <c r="I1053" s="6">
        <f t="shared" si="1802"/>
        <v>0</v>
      </c>
      <c r="J1053" s="6">
        <f t="shared" si="1802"/>
        <v>0</v>
      </c>
      <c r="K1053" s="6">
        <f t="shared" si="1802"/>
        <v>0</v>
      </c>
      <c r="L1053" s="6">
        <f t="shared" si="1802"/>
        <v>0</v>
      </c>
      <c r="M1053" s="6">
        <f t="shared" si="1802"/>
        <v>0</v>
      </c>
      <c r="N1053" s="6">
        <f t="shared" si="1802"/>
        <v>0</v>
      </c>
      <c r="O1053" s="6">
        <f t="shared" si="1802"/>
        <v>0</v>
      </c>
      <c r="P1053" s="6">
        <f t="shared" si="1802"/>
        <v>0</v>
      </c>
      <c r="Q1053" s="6">
        <f t="shared" si="1802"/>
        <v>0</v>
      </c>
      <c r="R1053" s="6">
        <f t="shared" si="1802"/>
        <v>0</v>
      </c>
      <c r="S1053" s="6">
        <f t="shared" si="1802"/>
        <v>0</v>
      </c>
      <c r="T1053" s="6">
        <f t="shared" si="1802"/>
        <v>0</v>
      </c>
      <c r="U1053" s="6">
        <f t="shared" si="1802"/>
        <v>0</v>
      </c>
      <c r="V1053" s="6">
        <f t="shared" si="1802"/>
        <v>382352.68280000001</v>
      </c>
      <c r="W1053" s="6">
        <f t="shared" si="1802"/>
        <v>0</v>
      </c>
      <c r="X1053" s="6">
        <f t="shared" si="1802"/>
        <v>0</v>
      </c>
      <c r="Y1053" s="6">
        <f t="shared" si="1802"/>
        <v>0</v>
      </c>
      <c r="Z1053" s="6">
        <f t="shared" si="1802"/>
        <v>0</v>
      </c>
      <c r="AA1053" s="6">
        <f t="shared" si="1802"/>
        <v>0</v>
      </c>
      <c r="AB1053" s="6">
        <f t="shared" si="1802"/>
        <v>0</v>
      </c>
      <c r="AC1053" s="67"/>
      <c r="AD1053" s="55"/>
    </row>
    <row r="1054" spans="1:30" s="52" customFormat="1">
      <c r="A1054" s="95" t="s">
        <v>524</v>
      </c>
      <c r="B1054" s="200">
        <v>1170458</v>
      </c>
      <c r="C1054" s="163">
        <f t="shared" si="1715"/>
        <v>97538.17</v>
      </c>
      <c r="D1054" s="5">
        <v>8.0000000000000002E-3</v>
      </c>
      <c r="E1054" s="5"/>
      <c r="F1054" s="5"/>
      <c r="G1054" s="5"/>
      <c r="H1054" s="5">
        <v>0.33679999999999999</v>
      </c>
      <c r="I1054" s="5"/>
      <c r="J1054" s="5"/>
      <c r="K1054" s="5"/>
      <c r="L1054" s="5"/>
      <c r="M1054" s="5">
        <v>2.0899999999999998E-2</v>
      </c>
      <c r="N1054" s="37"/>
      <c r="O1054" s="5"/>
      <c r="P1054" s="5"/>
      <c r="Q1054" s="5"/>
      <c r="R1054" s="5"/>
      <c r="S1054" s="5"/>
      <c r="T1054" s="5">
        <v>3.0700000000000002E-2</v>
      </c>
      <c r="U1054" s="5"/>
      <c r="V1054" s="5">
        <v>0.60360000000000003</v>
      </c>
      <c r="W1054" s="5"/>
      <c r="X1054" s="5"/>
      <c r="Y1054" s="5"/>
      <c r="Z1054" s="5"/>
      <c r="AA1054" s="5"/>
      <c r="AB1054" s="5"/>
      <c r="AC1054" s="67"/>
      <c r="AD1054" s="55"/>
    </row>
    <row r="1055" spans="1:30" s="52" customFormat="1">
      <c r="A1055" s="96"/>
      <c r="B1055" s="12"/>
      <c r="C1055" s="162"/>
      <c r="D1055" s="6">
        <f t="shared" ref="D1055" si="1803">$C1054*D1054</f>
        <v>780.30535999999995</v>
      </c>
      <c r="E1055" s="6">
        <f t="shared" ref="E1055" si="1804">$C1054*E1054</f>
        <v>0</v>
      </c>
      <c r="F1055" s="6">
        <f t="shared" ref="F1055:AB1055" si="1805">$C1054*F1054</f>
        <v>0</v>
      </c>
      <c r="G1055" s="6">
        <f t="shared" si="1805"/>
        <v>0</v>
      </c>
      <c r="H1055" s="6">
        <f t="shared" si="1805"/>
        <v>32850.855656</v>
      </c>
      <c r="I1055" s="6">
        <f t="shared" si="1805"/>
        <v>0</v>
      </c>
      <c r="J1055" s="6">
        <f t="shared" si="1805"/>
        <v>0</v>
      </c>
      <c r="K1055" s="6">
        <f t="shared" si="1805"/>
        <v>0</v>
      </c>
      <c r="L1055" s="6">
        <f t="shared" si="1805"/>
        <v>0</v>
      </c>
      <c r="M1055" s="6">
        <f t="shared" si="1805"/>
        <v>2038.5477529999998</v>
      </c>
      <c r="N1055" s="6">
        <f t="shared" si="1805"/>
        <v>0</v>
      </c>
      <c r="O1055" s="6">
        <f t="shared" si="1805"/>
        <v>0</v>
      </c>
      <c r="P1055" s="6">
        <f t="shared" si="1805"/>
        <v>0</v>
      </c>
      <c r="Q1055" s="6">
        <f t="shared" si="1805"/>
        <v>0</v>
      </c>
      <c r="R1055" s="6">
        <f t="shared" si="1805"/>
        <v>0</v>
      </c>
      <c r="S1055" s="6">
        <f t="shared" si="1805"/>
        <v>0</v>
      </c>
      <c r="T1055" s="6">
        <f t="shared" si="1805"/>
        <v>2994.4218190000001</v>
      </c>
      <c r="U1055" s="6">
        <f t="shared" si="1805"/>
        <v>0</v>
      </c>
      <c r="V1055" s="6">
        <f t="shared" si="1805"/>
        <v>58874.039411999998</v>
      </c>
      <c r="W1055" s="6">
        <f t="shared" si="1805"/>
        <v>0</v>
      </c>
      <c r="X1055" s="6">
        <f t="shared" si="1805"/>
        <v>0</v>
      </c>
      <c r="Y1055" s="6">
        <f t="shared" si="1805"/>
        <v>0</v>
      </c>
      <c r="Z1055" s="6">
        <f t="shared" si="1805"/>
        <v>0</v>
      </c>
      <c r="AA1055" s="6">
        <f t="shared" si="1805"/>
        <v>0</v>
      </c>
      <c r="AB1055" s="6">
        <f t="shared" si="1805"/>
        <v>0</v>
      </c>
      <c r="AC1055" s="67"/>
      <c r="AD1055" s="55"/>
    </row>
    <row r="1056" spans="1:30" s="52" customFormat="1">
      <c r="A1056" s="16" t="s">
        <v>50</v>
      </c>
      <c r="B1056" s="9">
        <f>SUM(B1016:B1054)</f>
        <v>36883088</v>
      </c>
      <c r="C1056" s="164">
        <f>SUM(C1016:C1054)</f>
        <v>3073590.69</v>
      </c>
      <c r="D1056" s="9">
        <f>D1017+D1019+D1021+D1023+D1025+D1027+D1029+D1031+D1033+D1035+D1037+D1039+D1041+D1043+D1045+D1047+D1049+D1051+D1053+D1055</f>
        <v>12251.424714000002</v>
      </c>
      <c r="E1056" s="9">
        <f>E1017+E1019+E1021+E1023+E1025+E1027+E1029+E1031+E1033+E1035+E1037+E1039+E1041+E1043+E1045+E1047+E1049+E1051+E1053+E1055</f>
        <v>5395.1066179999998</v>
      </c>
      <c r="F1056" s="9">
        <f t="shared" ref="F1056" si="1806">F1017+F1019+F1021+F1023+F1025+F1027+F1029+F1031+F1033+F1035+F1037+F1039+F1041+F1043+F1045+F1047+F1049+F1051+F1053+F1055</f>
        <v>88165.226224999991</v>
      </c>
      <c r="G1056" s="9">
        <f t="shared" ref="G1056" si="1807">G1017+G1019+G1021+G1023+G1025+G1027+G1029+G1031+G1033+G1035+G1037+G1039+G1041+G1043+G1045+G1047+G1049+G1051+G1053+G1055</f>
        <v>2827.8060579999997</v>
      </c>
      <c r="H1056" s="9">
        <f t="shared" ref="H1056:AB1056" si="1808">H1017+H1019+H1021+H1023+H1025+H1027+H1029+H1031+H1033+H1035+H1037+H1039+H1041+H1043+H1045+H1047+H1049+H1051+H1053+H1055</f>
        <v>402815.65752300003</v>
      </c>
      <c r="I1056" s="9">
        <f t="shared" si="1808"/>
        <v>5308.271452</v>
      </c>
      <c r="J1056" s="9">
        <f t="shared" si="1808"/>
        <v>766.41472599999997</v>
      </c>
      <c r="K1056" s="9">
        <f t="shared" si="1808"/>
        <v>1211.916882</v>
      </c>
      <c r="L1056" s="9">
        <f t="shared" si="1808"/>
        <v>600.29527799999994</v>
      </c>
      <c r="M1056" s="9">
        <f t="shared" si="1808"/>
        <v>26261.512667000003</v>
      </c>
      <c r="N1056" s="9">
        <f t="shared" si="1808"/>
        <v>79614.800495000003</v>
      </c>
      <c r="O1056" s="9">
        <f t="shared" si="1808"/>
        <v>887.22887000000003</v>
      </c>
      <c r="P1056" s="9">
        <f t="shared" si="1808"/>
        <v>0</v>
      </c>
      <c r="Q1056" s="9">
        <f t="shared" si="1808"/>
        <v>18674.622366000003</v>
      </c>
      <c r="R1056" s="9">
        <f t="shared" si="1808"/>
        <v>9227.32798</v>
      </c>
      <c r="S1056" s="9">
        <f t="shared" si="1808"/>
        <v>1780.3462919999997</v>
      </c>
      <c r="T1056" s="9">
        <f t="shared" si="1808"/>
        <v>36166.908835000002</v>
      </c>
      <c r="U1056" s="9">
        <f t="shared" si="1808"/>
        <v>653.15146600000003</v>
      </c>
      <c r="V1056" s="9">
        <f t="shared" si="1808"/>
        <v>2340911.2702690004</v>
      </c>
      <c r="W1056" s="9">
        <f t="shared" si="1808"/>
        <v>11887.295577999999</v>
      </c>
      <c r="X1056" s="9">
        <f t="shared" si="1808"/>
        <v>27255.351042000002</v>
      </c>
      <c r="Y1056" s="9">
        <f t="shared" si="1808"/>
        <v>747.72887600000013</v>
      </c>
      <c r="Z1056" s="9">
        <f t="shared" si="1808"/>
        <v>158.37313600000002</v>
      </c>
      <c r="AA1056" s="9">
        <f t="shared" si="1808"/>
        <v>22.652652</v>
      </c>
      <c r="AB1056" s="9">
        <f t="shared" si="1808"/>
        <v>0</v>
      </c>
      <c r="AC1056" s="67"/>
      <c r="AD1056" s="55"/>
    </row>
    <row r="1057" spans="1:30" s="52" customFormat="1">
      <c r="A1057" s="16"/>
      <c r="B1057" s="9"/>
      <c r="C1057" s="164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67"/>
      <c r="AD1057" s="55"/>
    </row>
    <row r="1058" spans="1:30" s="52" customFormat="1">
      <c r="A1058" s="86"/>
      <c r="B1058" s="26"/>
      <c r="C1058" s="165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67"/>
      <c r="AD1058" s="55"/>
    </row>
    <row r="1059" spans="1:30" s="52" customFormat="1" ht="13.8" thickBot="1">
      <c r="A1059" s="81" t="s">
        <v>508</v>
      </c>
      <c r="B1059" s="126"/>
      <c r="C1059" s="157"/>
      <c r="D1059" s="126"/>
      <c r="E1059" s="126"/>
      <c r="F1059" s="126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67"/>
      <c r="AD1059" s="55"/>
    </row>
    <row r="1060" spans="1:30" s="52" customFormat="1" ht="13.8" thickBot="1">
      <c r="A1060" s="112" t="s">
        <v>1</v>
      </c>
      <c r="B1060" s="113" t="s">
        <v>2</v>
      </c>
      <c r="C1060" s="158" t="s">
        <v>3</v>
      </c>
      <c r="D1060" s="213" t="s">
        <v>4</v>
      </c>
      <c r="E1060" s="214"/>
      <c r="F1060" s="214"/>
      <c r="G1060" s="214"/>
      <c r="H1060" s="214"/>
      <c r="I1060" s="214"/>
      <c r="J1060" s="214"/>
      <c r="K1060" s="214"/>
      <c r="L1060" s="214"/>
      <c r="M1060" s="214"/>
      <c r="N1060" s="214"/>
      <c r="O1060" s="214"/>
      <c r="P1060" s="214"/>
      <c r="Q1060" s="214"/>
      <c r="R1060" s="214"/>
      <c r="S1060" s="214"/>
      <c r="T1060" s="214"/>
      <c r="U1060" s="214"/>
      <c r="V1060" s="214"/>
      <c r="W1060" s="214"/>
      <c r="X1060" s="214"/>
      <c r="Y1060" s="214"/>
      <c r="Z1060" s="122"/>
      <c r="AA1060" s="122"/>
      <c r="AB1060" s="122"/>
      <c r="AC1060" s="67"/>
      <c r="AD1060" s="55"/>
    </row>
    <row r="1061" spans="1:30" s="52" customFormat="1">
      <c r="A1061" s="114" t="s">
        <v>5</v>
      </c>
      <c r="B1061" s="115" t="s">
        <v>6</v>
      </c>
      <c r="C1061" s="159" t="s">
        <v>6</v>
      </c>
      <c r="D1061" s="116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8"/>
      <c r="Z1061" s="115" t="s">
        <v>7</v>
      </c>
      <c r="AA1061" s="115"/>
      <c r="AB1061" s="115"/>
      <c r="AC1061" s="67"/>
      <c r="AD1061" s="55"/>
    </row>
    <row r="1062" spans="1:30" s="52" customFormat="1">
      <c r="A1062" s="114" t="s">
        <v>8</v>
      </c>
      <c r="B1062" s="115" t="s">
        <v>9</v>
      </c>
      <c r="C1062" s="159" t="s">
        <v>9</v>
      </c>
      <c r="D1062" s="119" t="s">
        <v>10</v>
      </c>
      <c r="E1062" s="115" t="s">
        <v>11</v>
      </c>
      <c r="F1062" s="115" t="s">
        <v>12</v>
      </c>
      <c r="G1062" s="115" t="s">
        <v>13</v>
      </c>
      <c r="H1062" s="115" t="s">
        <v>14</v>
      </c>
      <c r="I1062" s="115" t="s">
        <v>15</v>
      </c>
      <c r="J1062" s="115" t="s">
        <v>16</v>
      </c>
      <c r="K1062" s="115" t="s">
        <v>17</v>
      </c>
      <c r="L1062" s="115" t="s">
        <v>18</v>
      </c>
      <c r="M1062" s="115" t="s">
        <v>19</v>
      </c>
      <c r="N1062" s="115" t="s">
        <v>20</v>
      </c>
      <c r="O1062" s="115" t="s">
        <v>169</v>
      </c>
      <c r="P1062" s="115" t="s">
        <v>21</v>
      </c>
      <c r="Q1062" s="115" t="s">
        <v>22</v>
      </c>
      <c r="R1062" s="115" t="s">
        <v>23</v>
      </c>
      <c r="S1062" s="115" t="s">
        <v>24</v>
      </c>
      <c r="T1062" s="115" t="s">
        <v>25</v>
      </c>
      <c r="U1062" s="115" t="s">
        <v>26</v>
      </c>
      <c r="V1062" s="115" t="s">
        <v>27</v>
      </c>
      <c r="W1062" s="115" t="s">
        <v>28</v>
      </c>
      <c r="X1062" s="115" t="s">
        <v>29</v>
      </c>
      <c r="Y1062" s="115" t="s">
        <v>30</v>
      </c>
      <c r="Z1062" s="115" t="s">
        <v>31</v>
      </c>
      <c r="AA1062" s="115" t="s">
        <v>484</v>
      </c>
      <c r="AB1062" s="115" t="s">
        <v>467</v>
      </c>
      <c r="AC1062" s="67"/>
      <c r="AD1062" s="55"/>
    </row>
    <row r="1063" spans="1:30" s="52" customFormat="1">
      <c r="A1063" s="114"/>
      <c r="B1063" s="115"/>
      <c r="C1063" s="159" t="s">
        <v>624</v>
      </c>
      <c r="D1063" s="120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67"/>
      <c r="AD1063" s="55"/>
    </row>
    <row r="1064" spans="1:30" s="52" customFormat="1">
      <c r="A1064" s="95" t="s">
        <v>588</v>
      </c>
      <c r="B1064" s="18">
        <v>26393523</v>
      </c>
      <c r="C1064" s="163">
        <f>ROUND(B1064/12,2)</f>
        <v>2199460.25</v>
      </c>
      <c r="D1064" s="8"/>
      <c r="E1064" s="8"/>
      <c r="F1064" s="5">
        <v>6.7400000000000002E-2</v>
      </c>
      <c r="G1064" s="19"/>
      <c r="H1064" s="8"/>
      <c r="I1064" s="8"/>
      <c r="J1064" s="8"/>
      <c r="K1064" s="8"/>
      <c r="L1064" s="5">
        <v>0.93259999999999998</v>
      </c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67"/>
      <c r="AD1064" s="55"/>
    </row>
    <row r="1065" spans="1:30" s="52" customFormat="1">
      <c r="A1065" s="97"/>
      <c r="B1065" s="3"/>
      <c r="C1065" s="163"/>
      <c r="D1065" s="6">
        <f t="shared" ref="D1065" si="1809">$C1064*D1064</f>
        <v>0</v>
      </c>
      <c r="E1065" s="6">
        <f t="shared" ref="E1065" si="1810">$C1064*E1064</f>
        <v>0</v>
      </c>
      <c r="F1065" s="6">
        <f t="shared" ref="F1065:AB1065" si="1811">$C1064*F1064</f>
        <v>148243.62085000001</v>
      </c>
      <c r="G1065" s="6">
        <f t="shared" si="1811"/>
        <v>0</v>
      </c>
      <c r="H1065" s="6">
        <f t="shared" si="1811"/>
        <v>0</v>
      </c>
      <c r="I1065" s="6">
        <f t="shared" si="1811"/>
        <v>0</v>
      </c>
      <c r="J1065" s="6">
        <f t="shared" si="1811"/>
        <v>0</v>
      </c>
      <c r="K1065" s="6">
        <f t="shared" si="1811"/>
        <v>0</v>
      </c>
      <c r="L1065" s="6">
        <f t="shared" si="1811"/>
        <v>2051216.6291499999</v>
      </c>
      <c r="M1065" s="6">
        <f t="shared" si="1811"/>
        <v>0</v>
      </c>
      <c r="N1065" s="6">
        <f t="shared" si="1811"/>
        <v>0</v>
      </c>
      <c r="O1065" s="6">
        <f t="shared" si="1811"/>
        <v>0</v>
      </c>
      <c r="P1065" s="6">
        <f t="shared" si="1811"/>
        <v>0</v>
      </c>
      <c r="Q1065" s="6">
        <f t="shared" si="1811"/>
        <v>0</v>
      </c>
      <c r="R1065" s="6">
        <f t="shared" si="1811"/>
        <v>0</v>
      </c>
      <c r="S1065" s="6">
        <f t="shared" si="1811"/>
        <v>0</v>
      </c>
      <c r="T1065" s="6">
        <f t="shared" si="1811"/>
        <v>0</v>
      </c>
      <c r="U1065" s="6">
        <f t="shared" si="1811"/>
        <v>0</v>
      </c>
      <c r="V1065" s="6">
        <f t="shared" si="1811"/>
        <v>0</v>
      </c>
      <c r="W1065" s="6">
        <f t="shared" si="1811"/>
        <v>0</v>
      </c>
      <c r="X1065" s="6">
        <f t="shared" si="1811"/>
        <v>0</v>
      </c>
      <c r="Y1065" s="6">
        <f t="shared" si="1811"/>
        <v>0</v>
      </c>
      <c r="Z1065" s="6">
        <f t="shared" si="1811"/>
        <v>0</v>
      </c>
      <c r="AA1065" s="6">
        <f t="shared" si="1811"/>
        <v>0</v>
      </c>
      <c r="AB1065" s="6">
        <f t="shared" si="1811"/>
        <v>0</v>
      </c>
      <c r="AC1065" s="67"/>
      <c r="AD1065" s="55"/>
    </row>
    <row r="1066" spans="1:30" s="52" customFormat="1">
      <c r="A1066" s="95" t="s">
        <v>146</v>
      </c>
      <c r="B1066" s="29">
        <v>488027</v>
      </c>
      <c r="C1066" s="163">
        <f t="shared" ref="C1066:C1074" si="1812">ROUND(B1066/12,2)</f>
        <v>40668.92</v>
      </c>
      <c r="D1066" s="5"/>
      <c r="E1066" s="5"/>
      <c r="F1066" s="5">
        <v>0.9698</v>
      </c>
      <c r="G1066" s="5"/>
      <c r="H1066" s="5"/>
      <c r="I1066" s="5"/>
      <c r="J1066" s="5"/>
      <c r="K1066" s="5"/>
      <c r="L1066" s="5">
        <v>3.0200000000000001E-2</v>
      </c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67"/>
      <c r="AD1066" s="55"/>
    </row>
    <row r="1067" spans="1:30" s="52" customFormat="1">
      <c r="A1067" s="96"/>
      <c r="B1067" s="12"/>
      <c r="C1067" s="163"/>
      <c r="D1067" s="6">
        <f t="shared" ref="D1067:S1071" si="1813">$C1066*D1066</f>
        <v>0</v>
      </c>
      <c r="E1067" s="6">
        <f t="shared" ref="E1067:T1069" si="1814">$C1066*E1066</f>
        <v>0</v>
      </c>
      <c r="F1067" s="6">
        <f t="shared" ref="F1067:AB1067" si="1815">$C1066*F1066</f>
        <v>39440.718615999998</v>
      </c>
      <c r="G1067" s="6">
        <f t="shared" si="1815"/>
        <v>0</v>
      </c>
      <c r="H1067" s="6">
        <f t="shared" si="1815"/>
        <v>0</v>
      </c>
      <c r="I1067" s="6">
        <f t="shared" si="1815"/>
        <v>0</v>
      </c>
      <c r="J1067" s="6">
        <f t="shared" si="1815"/>
        <v>0</v>
      </c>
      <c r="K1067" s="6">
        <f t="shared" si="1815"/>
        <v>0</v>
      </c>
      <c r="L1067" s="6">
        <f t="shared" si="1815"/>
        <v>1228.201384</v>
      </c>
      <c r="M1067" s="6">
        <f t="shared" si="1815"/>
        <v>0</v>
      </c>
      <c r="N1067" s="6">
        <f t="shared" si="1815"/>
        <v>0</v>
      </c>
      <c r="O1067" s="6">
        <f t="shared" si="1815"/>
        <v>0</v>
      </c>
      <c r="P1067" s="6">
        <f t="shared" si="1815"/>
        <v>0</v>
      </c>
      <c r="Q1067" s="6">
        <f t="shared" si="1815"/>
        <v>0</v>
      </c>
      <c r="R1067" s="6">
        <f t="shared" si="1815"/>
        <v>0</v>
      </c>
      <c r="S1067" s="6">
        <f t="shared" si="1815"/>
        <v>0</v>
      </c>
      <c r="T1067" s="6">
        <f t="shared" si="1815"/>
        <v>0</v>
      </c>
      <c r="U1067" s="6">
        <f t="shared" si="1815"/>
        <v>0</v>
      </c>
      <c r="V1067" s="6">
        <f t="shared" si="1815"/>
        <v>0</v>
      </c>
      <c r="W1067" s="6">
        <f t="shared" si="1815"/>
        <v>0</v>
      </c>
      <c r="X1067" s="6">
        <f t="shared" si="1815"/>
        <v>0</v>
      </c>
      <c r="Y1067" s="6">
        <f t="shared" si="1815"/>
        <v>0</v>
      </c>
      <c r="Z1067" s="6">
        <f t="shared" si="1815"/>
        <v>0</v>
      </c>
      <c r="AA1067" s="6">
        <f t="shared" si="1815"/>
        <v>0</v>
      </c>
      <c r="AB1067" s="6">
        <f t="shared" si="1815"/>
        <v>0</v>
      </c>
      <c r="AC1067" s="67"/>
      <c r="AD1067" s="55"/>
    </row>
    <row r="1068" spans="1:30" s="52" customFormat="1">
      <c r="A1068" s="95" t="s">
        <v>606</v>
      </c>
      <c r="B1068" s="29">
        <v>938900</v>
      </c>
      <c r="C1068" s="163">
        <f t="shared" si="1812"/>
        <v>78241.67</v>
      </c>
      <c r="D1068" s="5"/>
      <c r="E1068" s="5"/>
      <c r="F1068" s="5">
        <v>0</v>
      </c>
      <c r="G1068" s="5"/>
      <c r="H1068" s="5"/>
      <c r="I1068" s="5"/>
      <c r="J1068" s="5"/>
      <c r="K1068" s="5"/>
      <c r="L1068" s="5">
        <v>1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67"/>
      <c r="AD1068" s="55"/>
    </row>
    <row r="1069" spans="1:30" s="52" customFormat="1">
      <c r="A1069" s="96"/>
      <c r="B1069" s="12"/>
      <c r="C1069" s="163"/>
      <c r="D1069" s="6">
        <f t="shared" si="1813"/>
        <v>0</v>
      </c>
      <c r="E1069" s="6">
        <f t="shared" si="1814"/>
        <v>0</v>
      </c>
      <c r="F1069" s="6">
        <f t="shared" si="1814"/>
        <v>0</v>
      </c>
      <c r="G1069" s="6">
        <f t="shared" si="1814"/>
        <v>0</v>
      </c>
      <c r="H1069" s="6">
        <f t="shared" si="1814"/>
        <v>0</v>
      </c>
      <c r="I1069" s="6">
        <f t="shared" si="1814"/>
        <v>0</v>
      </c>
      <c r="J1069" s="6">
        <f t="shared" si="1814"/>
        <v>0</v>
      </c>
      <c r="K1069" s="6">
        <f t="shared" si="1814"/>
        <v>0</v>
      </c>
      <c r="L1069" s="6">
        <f t="shared" si="1814"/>
        <v>78241.67</v>
      </c>
      <c r="M1069" s="6">
        <f t="shared" si="1814"/>
        <v>0</v>
      </c>
      <c r="N1069" s="6">
        <f t="shared" si="1814"/>
        <v>0</v>
      </c>
      <c r="O1069" s="6">
        <f t="shared" si="1814"/>
        <v>0</v>
      </c>
      <c r="P1069" s="6">
        <f t="shared" si="1814"/>
        <v>0</v>
      </c>
      <c r="Q1069" s="6">
        <f t="shared" si="1814"/>
        <v>0</v>
      </c>
      <c r="R1069" s="6">
        <f t="shared" si="1814"/>
        <v>0</v>
      </c>
      <c r="S1069" s="6">
        <f t="shared" si="1814"/>
        <v>0</v>
      </c>
      <c r="T1069" s="6">
        <f t="shared" si="1814"/>
        <v>0</v>
      </c>
      <c r="U1069" s="6">
        <f t="shared" ref="U1069:AB1069" si="1816">$C1068*U1068</f>
        <v>0</v>
      </c>
      <c r="V1069" s="6">
        <f t="shared" si="1816"/>
        <v>0</v>
      </c>
      <c r="W1069" s="6">
        <f t="shared" si="1816"/>
        <v>0</v>
      </c>
      <c r="X1069" s="6">
        <f t="shared" si="1816"/>
        <v>0</v>
      </c>
      <c r="Y1069" s="6">
        <f t="shared" si="1816"/>
        <v>0</v>
      </c>
      <c r="Z1069" s="6">
        <f t="shared" si="1816"/>
        <v>0</v>
      </c>
      <c r="AA1069" s="6">
        <f t="shared" si="1816"/>
        <v>0</v>
      </c>
      <c r="AB1069" s="6">
        <f t="shared" si="1816"/>
        <v>0</v>
      </c>
      <c r="AC1069" s="67"/>
      <c r="AD1069" s="55"/>
    </row>
    <row r="1070" spans="1:30" s="52" customFormat="1">
      <c r="A1070" s="95" t="s">
        <v>607</v>
      </c>
      <c r="B1070" s="29">
        <v>968709</v>
      </c>
      <c r="C1070" s="163">
        <f t="shared" si="1812"/>
        <v>80725.75</v>
      </c>
      <c r="D1070" s="5"/>
      <c r="E1070" s="5"/>
      <c r="F1070" s="5"/>
      <c r="G1070" s="5">
        <v>0.3821</v>
      </c>
      <c r="H1070" s="5"/>
      <c r="I1070" s="5"/>
      <c r="J1070" s="5"/>
      <c r="K1070" s="5"/>
      <c r="L1070" s="5">
        <v>0.6179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67"/>
      <c r="AD1070" s="55"/>
    </row>
    <row r="1071" spans="1:30" s="52" customFormat="1">
      <c r="A1071" s="96"/>
      <c r="B1071" s="12"/>
      <c r="C1071" s="163"/>
      <c r="D1071" s="6">
        <f t="shared" si="1813"/>
        <v>0</v>
      </c>
      <c r="E1071" s="6">
        <f t="shared" si="1813"/>
        <v>0</v>
      </c>
      <c r="F1071" s="6">
        <f t="shared" si="1813"/>
        <v>0</v>
      </c>
      <c r="G1071" s="6">
        <f t="shared" si="1813"/>
        <v>30845.309075000001</v>
      </c>
      <c r="H1071" s="6">
        <f t="shared" si="1813"/>
        <v>0</v>
      </c>
      <c r="I1071" s="6">
        <f t="shared" si="1813"/>
        <v>0</v>
      </c>
      <c r="J1071" s="6">
        <f t="shared" si="1813"/>
        <v>0</v>
      </c>
      <c r="K1071" s="6">
        <f t="shared" si="1813"/>
        <v>0</v>
      </c>
      <c r="L1071" s="6">
        <f t="shared" si="1813"/>
        <v>49880.440925000003</v>
      </c>
      <c r="M1071" s="6">
        <f t="shared" si="1813"/>
        <v>0</v>
      </c>
      <c r="N1071" s="6">
        <f t="shared" si="1813"/>
        <v>0</v>
      </c>
      <c r="O1071" s="6">
        <f t="shared" si="1813"/>
        <v>0</v>
      </c>
      <c r="P1071" s="6">
        <f t="shared" si="1813"/>
        <v>0</v>
      </c>
      <c r="Q1071" s="6">
        <f t="shared" si="1813"/>
        <v>0</v>
      </c>
      <c r="R1071" s="6">
        <f t="shared" si="1813"/>
        <v>0</v>
      </c>
      <c r="S1071" s="6">
        <f t="shared" si="1813"/>
        <v>0</v>
      </c>
      <c r="T1071" s="6">
        <f t="shared" ref="T1071:AB1071" si="1817">$C1070*T1070</f>
        <v>0</v>
      </c>
      <c r="U1071" s="6">
        <f t="shared" si="1817"/>
        <v>0</v>
      </c>
      <c r="V1071" s="6">
        <f t="shared" si="1817"/>
        <v>0</v>
      </c>
      <c r="W1071" s="6">
        <f t="shared" si="1817"/>
        <v>0</v>
      </c>
      <c r="X1071" s="6">
        <f t="shared" si="1817"/>
        <v>0</v>
      </c>
      <c r="Y1071" s="6">
        <f t="shared" si="1817"/>
        <v>0</v>
      </c>
      <c r="Z1071" s="6">
        <f t="shared" si="1817"/>
        <v>0</v>
      </c>
      <c r="AA1071" s="6">
        <f t="shared" si="1817"/>
        <v>0</v>
      </c>
      <c r="AB1071" s="6">
        <f t="shared" si="1817"/>
        <v>0</v>
      </c>
      <c r="AC1071" s="67"/>
      <c r="AD1071" s="55"/>
    </row>
    <row r="1072" spans="1:30" s="52" customFormat="1">
      <c r="A1072" s="95" t="s">
        <v>608</v>
      </c>
      <c r="B1072" s="29">
        <v>1710884</v>
      </c>
      <c r="C1072" s="163">
        <f t="shared" si="1812"/>
        <v>142573.67000000001</v>
      </c>
      <c r="D1072" s="5"/>
      <c r="E1072" s="5"/>
      <c r="F1072" s="5">
        <v>0.18690000000000001</v>
      </c>
      <c r="G1072" s="5"/>
      <c r="H1072" s="5"/>
      <c r="I1072" s="5"/>
      <c r="J1072" s="5"/>
      <c r="K1072" s="5"/>
      <c r="L1072" s="5">
        <v>0.81310000000000004</v>
      </c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67"/>
      <c r="AD1072" s="55"/>
    </row>
    <row r="1073" spans="1:30" s="52" customFormat="1">
      <c r="A1073" s="96"/>
      <c r="B1073" s="12"/>
      <c r="C1073" s="163"/>
      <c r="D1073" s="6">
        <f t="shared" ref="D1073:AB1073" si="1818">$C1072*D1072</f>
        <v>0</v>
      </c>
      <c r="E1073" s="6">
        <f t="shared" si="1818"/>
        <v>0</v>
      </c>
      <c r="F1073" s="6">
        <f t="shared" si="1818"/>
        <v>26647.018923000003</v>
      </c>
      <c r="G1073" s="6">
        <f t="shared" si="1818"/>
        <v>0</v>
      </c>
      <c r="H1073" s="6">
        <f t="shared" si="1818"/>
        <v>0</v>
      </c>
      <c r="I1073" s="6">
        <f t="shared" si="1818"/>
        <v>0</v>
      </c>
      <c r="J1073" s="6">
        <f t="shared" si="1818"/>
        <v>0</v>
      </c>
      <c r="K1073" s="6">
        <f t="shared" si="1818"/>
        <v>0</v>
      </c>
      <c r="L1073" s="6">
        <f t="shared" si="1818"/>
        <v>115926.65107700002</v>
      </c>
      <c r="M1073" s="6">
        <f t="shared" si="1818"/>
        <v>0</v>
      </c>
      <c r="N1073" s="6">
        <f t="shared" si="1818"/>
        <v>0</v>
      </c>
      <c r="O1073" s="6">
        <f t="shared" si="1818"/>
        <v>0</v>
      </c>
      <c r="P1073" s="6">
        <f t="shared" si="1818"/>
        <v>0</v>
      </c>
      <c r="Q1073" s="6">
        <f t="shared" si="1818"/>
        <v>0</v>
      </c>
      <c r="R1073" s="6">
        <f t="shared" si="1818"/>
        <v>0</v>
      </c>
      <c r="S1073" s="6">
        <f t="shared" si="1818"/>
        <v>0</v>
      </c>
      <c r="T1073" s="6">
        <f t="shared" si="1818"/>
        <v>0</v>
      </c>
      <c r="U1073" s="6">
        <f t="shared" si="1818"/>
        <v>0</v>
      </c>
      <c r="V1073" s="6">
        <f t="shared" si="1818"/>
        <v>0</v>
      </c>
      <c r="W1073" s="6">
        <f t="shared" si="1818"/>
        <v>0</v>
      </c>
      <c r="X1073" s="6">
        <f t="shared" si="1818"/>
        <v>0</v>
      </c>
      <c r="Y1073" s="6">
        <f t="shared" si="1818"/>
        <v>0</v>
      </c>
      <c r="Z1073" s="6">
        <f t="shared" si="1818"/>
        <v>0</v>
      </c>
      <c r="AA1073" s="6">
        <f t="shared" si="1818"/>
        <v>0</v>
      </c>
      <c r="AB1073" s="6">
        <f t="shared" si="1818"/>
        <v>0</v>
      </c>
      <c r="AC1073" s="67"/>
      <c r="AD1073" s="55"/>
    </row>
    <row r="1074" spans="1:30" s="52" customFormat="1">
      <c r="A1074" s="95" t="s">
        <v>609</v>
      </c>
      <c r="B1074" s="29">
        <v>1173756</v>
      </c>
      <c r="C1074" s="163">
        <f t="shared" si="1812"/>
        <v>97813</v>
      </c>
      <c r="D1074" s="5">
        <v>9.9000000000000008E-3</v>
      </c>
      <c r="E1074" s="5"/>
      <c r="F1074" s="5">
        <v>0.66139999999999999</v>
      </c>
      <c r="G1074" s="5"/>
      <c r="H1074" s="5">
        <v>4.5999999999999999E-2</v>
      </c>
      <c r="I1074" s="5"/>
      <c r="J1074" s="5"/>
      <c r="K1074" s="5"/>
      <c r="L1074" s="5"/>
      <c r="M1074" s="5">
        <v>5.8299999999999998E-2</v>
      </c>
      <c r="N1074" s="5">
        <v>8.8099999999999998E-2</v>
      </c>
      <c r="O1074" s="5"/>
      <c r="P1074" s="5">
        <v>4.0000000000000002E-4</v>
      </c>
      <c r="Q1074" s="5"/>
      <c r="R1074" s="5"/>
      <c r="S1074" s="5">
        <v>1.1999999999999999E-3</v>
      </c>
      <c r="T1074" s="5">
        <v>3.39E-2</v>
      </c>
      <c r="U1074" s="5"/>
      <c r="V1074" s="5">
        <v>6.2899999999999998E-2</v>
      </c>
      <c r="W1074" s="5"/>
      <c r="X1074" s="5">
        <v>3.4500000000000003E-2</v>
      </c>
      <c r="Y1074" s="5"/>
      <c r="Z1074" s="5">
        <v>3.3999999999999998E-3</v>
      </c>
      <c r="AA1074" s="5"/>
      <c r="AB1074" s="5"/>
      <c r="AC1074" s="67"/>
      <c r="AD1074" s="55"/>
    </row>
    <row r="1075" spans="1:30" s="52" customFormat="1">
      <c r="A1075" s="96"/>
      <c r="B1075" s="12"/>
      <c r="C1075" s="162"/>
      <c r="D1075" s="6">
        <f>$C1074*D1074</f>
        <v>968.34870000000012</v>
      </c>
      <c r="E1075" s="6">
        <f t="shared" ref="E1075:AB1075" si="1819">$C1074*E1074</f>
        <v>0</v>
      </c>
      <c r="F1075" s="6">
        <f t="shared" si="1819"/>
        <v>64693.518199999999</v>
      </c>
      <c r="G1075" s="6">
        <f t="shared" si="1819"/>
        <v>0</v>
      </c>
      <c r="H1075" s="6">
        <f t="shared" si="1819"/>
        <v>4499.3980000000001</v>
      </c>
      <c r="I1075" s="6">
        <f t="shared" si="1819"/>
        <v>0</v>
      </c>
      <c r="J1075" s="6">
        <f t="shared" si="1819"/>
        <v>0</v>
      </c>
      <c r="K1075" s="6">
        <f t="shared" si="1819"/>
        <v>0</v>
      </c>
      <c r="L1075" s="6">
        <f t="shared" si="1819"/>
        <v>0</v>
      </c>
      <c r="M1075" s="6">
        <f t="shared" si="1819"/>
        <v>5702.4978999999994</v>
      </c>
      <c r="N1075" s="6">
        <f t="shared" si="1819"/>
        <v>8617.3253000000004</v>
      </c>
      <c r="O1075" s="6">
        <f t="shared" si="1819"/>
        <v>0</v>
      </c>
      <c r="P1075" s="6">
        <f t="shared" si="1819"/>
        <v>39.1252</v>
      </c>
      <c r="Q1075" s="6">
        <f t="shared" si="1819"/>
        <v>0</v>
      </c>
      <c r="R1075" s="6">
        <f t="shared" si="1819"/>
        <v>0</v>
      </c>
      <c r="S1075" s="6">
        <f t="shared" si="1819"/>
        <v>117.37559999999999</v>
      </c>
      <c r="T1075" s="6">
        <f t="shared" si="1819"/>
        <v>3315.8607000000002</v>
      </c>
      <c r="U1075" s="6">
        <f t="shared" si="1819"/>
        <v>0</v>
      </c>
      <c r="V1075" s="6">
        <f t="shared" si="1819"/>
        <v>6152.4376999999995</v>
      </c>
      <c r="W1075" s="6">
        <f t="shared" si="1819"/>
        <v>0</v>
      </c>
      <c r="X1075" s="6">
        <f t="shared" si="1819"/>
        <v>3374.5485000000003</v>
      </c>
      <c r="Y1075" s="6">
        <f t="shared" si="1819"/>
        <v>0</v>
      </c>
      <c r="Z1075" s="6">
        <f t="shared" si="1819"/>
        <v>332.56419999999997</v>
      </c>
      <c r="AA1075" s="6">
        <f t="shared" si="1819"/>
        <v>0</v>
      </c>
      <c r="AB1075" s="6">
        <f t="shared" si="1819"/>
        <v>0</v>
      </c>
      <c r="AC1075" s="67"/>
      <c r="AD1075" s="55"/>
    </row>
    <row r="1076" spans="1:30" s="52" customFormat="1">
      <c r="A1076" s="16" t="s">
        <v>50</v>
      </c>
      <c r="B1076" s="9">
        <f>SUM(B1064:B1074)</f>
        <v>31673799</v>
      </c>
      <c r="C1076" s="164">
        <f>SUM(C1064:C1074)</f>
        <v>2639483.2599999998</v>
      </c>
      <c r="D1076" s="9">
        <f>D1065+D1067+D1069+D1071+D1073+D1075</f>
        <v>968.34870000000012</v>
      </c>
      <c r="E1076" s="9">
        <f>E1065+E1067+E1069+E1071+E1073+E1075</f>
        <v>0</v>
      </c>
      <c r="F1076" s="9">
        <f>F1065+F1067+F1069+F1071+F1073+F1075</f>
        <v>279024.87658899999</v>
      </c>
      <c r="G1076" s="9">
        <f t="shared" ref="G1076:AB1076" si="1820">G1065+G1067+G1069+G1071+G1073+G1075</f>
        <v>30845.309075000001</v>
      </c>
      <c r="H1076" s="9">
        <f t="shared" si="1820"/>
        <v>4499.3980000000001</v>
      </c>
      <c r="I1076" s="9">
        <f t="shared" si="1820"/>
        <v>0</v>
      </c>
      <c r="J1076" s="9">
        <f t="shared" si="1820"/>
        <v>0</v>
      </c>
      <c r="K1076" s="9">
        <f t="shared" si="1820"/>
        <v>0</v>
      </c>
      <c r="L1076" s="9">
        <f t="shared" si="1820"/>
        <v>2296493.5925360001</v>
      </c>
      <c r="M1076" s="9">
        <f t="shared" si="1820"/>
        <v>5702.4978999999994</v>
      </c>
      <c r="N1076" s="9">
        <f t="shared" si="1820"/>
        <v>8617.3253000000004</v>
      </c>
      <c r="O1076" s="9">
        <f t="shared" si="1820"/>
        <v>0</v>
      </c>
      <c r="P1076" s="9">
        <f t="shared" si="1820"/>
        <v>39.1252</v>
      </c>
      <c r="Q1076" s="9">
        <f t="shared" si="1820"/>
        <v>0</v>
      </c>
      <c r="R1076" s="9">
        <f t="shared" si="1820"/>
        <v>0</v>
      </c>
      <c r="S1076" s="9">
        <f t="shared" si="1820"/>
        <v>117.37559999999999</v>
      </c>
      <c r="T1076" s="9">
        <f t="shared" si="1820"/>
        <v>3315.8607000000002</v>
      </c>
      <c r="U1076" s="9">
        <f t="shared" si="1820"/>
        <v>0</v>
      </c>
      <c r="V1076" s="9">
        <f t="shared" si="1820"/>
        <v>6152.4376999999995</v>
      </c>
      <c r="W1076" s="9">
        <f t="shared" si="1820"/>
        <v>0</v>
      </c>
      <c r="X1076" s="9">
        <f t="shared" si="1820"/>
        <v>3374.5485000000003</v>
      </c>
      <c r="Y1076" s="9">
        <f t="shared" si="1820"/>
        <v>0</v>
      </c>
      <c r="Z1076" s="9">
        <f t="shared" si="1820"/>
        <v>332.56419999999997</v>
      </c>
      <c r="AA1076" s="9">
        <f t="shared" si="1820"/>
        <v>0</v>
      </c>
      <c r="AB1076" s="9">
        <f t="shared" si="1820"/>
        <v>0</v>
      </c>
      <c r="AC1076" s="67"/>
      <c r="AD1076" s="55"/>
    </row>
    <row r="1077" spans="1:30" s="52" customFormat="1">
      <c r="A1077" s="16"/>
      <c r="B1077" s="9"/>
      <c r="C1077" s="164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67"/>
      <c r="AD1077" s="55"/>
    </row>
    <row r="1078" spans="1:30" s="52" customFormat="1">
      <c r="A1078" s="86"/>
      <c r="B1078" s="17"/>
      <c r="C1078" s="165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67"/>
      <c r="AD1078" s="55"/>
    </row>
    <row r="1079" spans="1:30" s="52" customFormat="1" ht="13.8" thickBot="1">
      <c r="A1079" s="81" t="s">
        <v>271</v>
      </c>
      <c r="B1079" s="126"/>
      <c r="C1079" s="157"/>
      <c r="D1079" s="126"/>
      <c r="E1079" s="126"/>
      <c r="F1079" s="126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67"/>
      <c r="AD1079" s="55"/>
    </row>
    <row r="1080" spans="1:30" s="52" customFormat="1" ht="13.8" thickBot="1">
      <c r="A1080" s="112" t="s">
        <v>1</v>
      </c>
      <c r="B1080" s="113" t="s">
        <v>2</v>
      </c>
      <c r="C1080" s="158" t="s">
        <v>3</v>
      </c>
      <c r="D1080" s="213" t="s">
        <v>4</v>
      </c>
      <c r="E1080" s="214"/>
      <c r="F1080" s="214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4"/>
      <c r="R1080" s="214"/>
      <c r="S1080" s="214"/>
      <c r="T1080" s="214"/>
      <c r="U1080" s="214"/>
      <c r="V1080" s="214"/>
      <c r="W1080" s="214"/>
      <c r="X1080" s="214"/>
      <c r="Y1080" s="214"/>
      <c r="Z1080" s="122"/>
      <c r="AA1080" s="122"/>
      <c r="AB1080" s="122"/>
      <c r="AC1080" s="67"/>
      <c r="AD1080" s="55"/>
    </row>
    <row r="1081" spans="1:30" s="52" customFormat="1">
      <c r="A1081" s="114" t="s">
        <v>5</v>
      </c>
      <c r="B1081" s="115" t="s">
        <v>6</v>
      </c>
      <c r="C1081" s="159" t="s">
        <v>6</v>
      </c>
      <c r="D1081" s="116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8"/>
      <c r="Z1081" s="115" t="s">
        <v>7</v>
      </c>
      <c r="AA1081" s="115"/>
      <c r="AB1081" s="115"/>
      <c r="AC1081" s="67"/>
      <c r="AD1081" s="55"/>
    </row>
    <row r="1082" spans="1:30" s="52" customFormat="1">
      <c r="A1082" s="114" t="s">
        <v>8</v>
      </c>
      <c r="B1082" s="115" t="s">
        <v>9</v>
      </c>
      <c r="C1082" s="159" t="s">
        <v>9</v>
      </c>
      <c r="D1082" s="119" t="s">
        <v>10</v>
      </c>
      <c r="E1082" s="115" t="s">
        <v>11</v>
      </c>
      <c r="F1082" s="115" t="s">
        <v>12</v>
      </c>
      <c r="G1082" s="115" t="s">
        <v>13</v>
      </c>
      <c r="H1082" s="115" t="s">
        <v>14</v>
      </c>
      <c r="I1082" s="115" t="s">
        <v>15</v>
      </c>
      <c r="J1082" s="115" t="s">
        <v>16</v>
      </c>
      <c r="K1082" s="115" t="s">
        <v>17</v>
      </c>
      <c r="L1082" s="115" t="s">
        <v>18</v>
      </c>
      <c r="M1082" s="115" t="s">
        <v>19</v>
      </c>
      <c r="N1082" s="115" t="s">
        <v>20</v>
      </c>
      <c r="O1082" s="115" t="s">
        <v>169</v>
      </c>
      <c r="P1082" s="115" t="s">
        <v>21</v>
      </c>
      <c r="Q1082" s="115" t="s">
        <v>22</v>
      </c>
      <c r="R1082" s="115" t="s">
        <v>23</v>
      </c>
      <c r="S1082" s="115" t="s">
        <v>24</v>
      </c>
      <c r="T1082" s="115" t="s">
        <v>25</v>
      </c>
      <c r="U1082" s="115" t="s">
        <v>26</v>
      </c>
      <c r="V1082" s="115" t="s">
        <v>27</v>
      </c>
      <c r="W1082" s="115" t="s">
        <v>28</v>
      </c>
      <c r="X1082" s="115" t="s">
        <v>29</v>
      </c>
      <c r="Y1082" s="115" t="s">
        <v>30</v>
      </c>
      <c r="Z1082" s="115" t="s">
        <v>31</v>
      </c>
      <c r="AA1082" s="115" t="s">
        <v>484</v>
      </c>
      <c r="AB1082" s="115" t="s">
        <v>467</v>
      </c>
      <c r="AC1082" s="67"/>
      <c r="AD1082" s="55"/>
    </row>
    <row r="1083" spans="1:30" s="52" customFormat="1">
      <c r="A1083" s="114"/>
      <c r="B1083" s="115"/>
      <c r="C1083" s="159" t="s">
        <v>623</v>
      </c>
      <c r="D1083" s="120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67"/>
      <c r="AD1083" s="55"/>
    </row>
    <row r="1084" spans="1:30" s="52" customFormat="1">
      <c r="A1084" s="95" t="s">
        <v>272</v>
      </c>
      <c r="B1084" s="29">
        <v>27169277</v>
      </c>
      <c r="C1084" s="163">
        <f>ROUND(B1084/12,2)</f>
        <v>2264106.42</v>
      </c>
      <c r="D1084" s="20"/>
      <c r="E1084" s="20">
        <v>4.1300000000000003E-2</v>
      </c>
      <c r="F1084" s="5">
        <v>2.23E-2</v>
      </c>
      <c r="G1084" s="19">
        <v>8.0000000000000004E-4</v>
      </c>
      <c r="H1084" s="20"/>
      <c r="I1084" s="20">
        <v>0.92989999999999995</v>
      </c>
      <c r="J1084" s="20">
        <v>4.1000000000000003E-3</v>
      </c>
      <c r="K1084" s="20"/>
      <c r="L1084" s="5"/>
      <c r="M1084" s="20"/>
      <c r="N1084" s="20">
        <v>1.6000000000000001E-3</v>
      </c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67"/>
      <c r="AD1084" s="55"/>
    </row>
    <row r="1085" spans="1:30" s="52" customFormat="1">
      <c r="A1085" s="97"/>
      <c r="B1085" s="3"/>
      <c r="C1085" s="163"/>
      <c r="D1085" s="6"/>
      <c r="E1085" s="6">
        <f>$C1084*E1084</f>
        <v>93507.595146000007</v>
      </c>
      <c r="F1085" s="6">
        <f>$C1084*F1084</f>
        <v>50489.573166000002</v>
      </c>
      <c r="G1085" s="6">
        <f>$C1084*G1084</f>
        <v>1811.285136</v>
      </c>
      <c r="H1085" s="6"/>
      <c r="I1085" s="6">
        <f>$C1084*I1084</f>
        <v>2105392.5599579997</v>
      </c>
      <c r="J1085" s="6">
        <f>$C1084*J1084</f>
        <v>9282.836322000001</v>
      </c>
      <c r="K1085" s="6"/>
      <c r="L1085" s="6"/>
      <c r="M1085" s="6"/>
      <c r="N1085" s="6">
        <f>$C1084*N1084</f>
        <v>3622.5702719999999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7"/>
      <c r="AD1085" s="55"/>
    </row>
    <row r="1086" spans="1:30" s="52" customFormat="1">
      <c r="A1086" s="95" t="s">
        <v>386</v>
      </c>
      <c r="B1086" s="29">
        <v>1278708</v>
      </c>
      <c r="C1086" s="163">
        <f t="shared" ref="C1086" si="1821">ROUND(B1086/12,2)</f>
        <v>106559</v>
      </c>
      <c r="D1086" s="5"/>
      <c r="E1086" s="5">
        <v>3.3399999999999999E-2</v>
      </c>
      <c r="F1086" s="5"/>
      <c r="G1086" s="5">
        <v>3.4299999999999997E-2</v>
      </c>
      <c r="H1086" s="5"/>
      <c r="I1086" s="5">
        <v>0.92020000000000002</v>
      </c>
      <c r="J1086" s="5"/>
      <c r="K1086" s="5"/>
      <c r="L1086" s="5">
        <v>1.21E-2</v>
      </c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67"/>
      <c r="AD1086" s="55"/>
    </row>
    <row r="1087" spans="1:30" s="52" customFormat="1">
      <c r="A1087" s="96"/>
      <c r="B1087" s="12"/>
      <c r="C1087" s="163"/>
      <c r="D1087" s="6"/>
      <c r="E1087" s="6">
        <f>$C1086*E1086</f>
        <v>3559.0706</v>
      </c>
      <c r="F1087" s="6">
        <f>$C1086*F1086</f>
        <v>0</v>
      </c>
      <c r="G1087" s="6">
        <f>$C1086*G1086</f>
        <v>3654.9736999999996</v>
      </c>
      <c r="H1087" s="6"/>
      <c r="I1087" s="6">
        <f>$C1086*I1086</f>
        <v>98055.591799999995</v>
      </c>
      <c r="J1087" s="6">
        <f>$C1086*J1086</f>
        <v>0</v>
      </c>
      <c r="K1087" s="6"/>
      <c r="L1087" s="6">
        <f>$C1086*L1086</f>
        <v>1289.3639000000001</v>
      </c>
      <c r="M1087" s="6"/>
      <c r="N1087" s="6">
        <f>$C1086*N1086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7"/>
      <c r="AD1087" s="55"/>
    </row>
    <row r="1088" spans="1:30" s="155" customFormat="1">
      <c r="A1088" s="176" t="s">
        <v>525</v>
      </c>
      <c r="B1088" s="29">
        <v>1307365</v>
      </c>
      <c r="C1088" s="163">
        <f>ROUND(B1088/12,2)</f>
        <v>108947.08</v>
      </c>
      <c r="D1088" s="153">
        <v>1.8E-3</v>
      </c>
      <c r="E1088" s="153">
        <v>0.18679999999999999</v>
      </c>
      <c r="F1088" s="153">
        <v>5.8599999999999999E-2</v>
      </c>
      <c r="G1088" s="153">
        <v>7.85E-2</v>
      </c>
      <c r="H1088" s="153">
        <v>3.32E-2</v>
      </c>
      <c r="I1088" s="153">
        <v>0.3821</v>
      </c>
      <c r="J1088" s="153">
        <v>2.76E-2</v>
      </c>
      <c r="K1088" s="153">
        <v>4.1300000000000003E-2</v>
      </c>
      <c r="L1088" s="153">
        <v>2.23E-2</v>
      </c>
      <c r="M1088" s="153">
        <v>1.9699999999999999E-2</v>
      </c>
      <c r="N1088" s="153">
        <v>5.1499999999999997E-2</v>
      </c>
      <c r="O1088" s="153">
        <v>1.3599999999999999E-2</v>
      </c>
      <c r="P1088" s="153">
        <v>5.0000000000000001E-4</v>
      </c>
      <c r="Q1088" s="153">
        <v>5.1999999999999998E-3</v>
      </c>
      <c r="R1088" s="153">
        <v>4.0000000000000002E-4</v>
      </c>
      <c r="S1088" s="153">
        <v>4.0000000000000002E-4</v>
      </c>
      <c r="T1088" s="153">
        <v>1.0800000000000001E-2</v>
      </c>
      <c r="U1088" s="153">
        <v>1.2500000000000001E-2</v>
      </c>
      <c r="V1088" s="153">
        <v>3.56E-2</v>
      </c>
      <c r="W1088" s="153">
        <v>4.4999999999999997E-3</v>
      </c>
      <c r="X1088" s="153">
        <v>1.17E-2</v>
      </c>
      <c r="Y1088" s="153">
        <v>1.4E-3</v>
      </c>
      <c r="Z1088" s="153"/>
      <c r="AA1088" s="153"/>
      <c r="AB1088" s="153"/>
      <c r="AC1088" s="67"/>
      <c r="AD1088" s="154"/>
    </row>
    <row r="1089" spans="1:30" s="52" customFormat="1">
      <c r="A1089" s="96"/>
      <c r="B1089" s="12"/>
      <c r="C1089" s="162"/>
      <c r="D1089" s="6">
        <f>$C1088*D1088</f>
        <v>196.10474400000001</v>
      </c>
      <c r="E1089" s="6">
        <f>$C1088*E1088</f>
        <v>20351.314544000001</v>
      </c>
      <c r="F1089" s="6">
        <f>$C1088*F1088</f>
        <v>6384.2988880000003</v>
      </c>
      <c r="G1089" s="6">
        <f>$C1088*G1088</f>
        <v>8552.3457799999996</v>
      </c>
      <c r="H1089" s="6">
        <f t="shared" ref="H1089" si="1822">$C1088*H1088</f>
        <v>3617.043056</v>
      </c>
      <c r="I1089" s="6">
        <f t="shared" ref="I1089" si="1823">$C1088*I1088</f>
        <v>41628.679268</v>
      </c>
      <c r="J1089" s="6">
        <f t="shared" ref="J1089:AB1089" si="1824">$C1088*J1088</f>
        <v>3006.9394080000002</v>
      </c>
      <c r="K1089" s="6">
        <f t="shared" si="1824"/>
        <v>4499.5144040000005</v>
      </c>
      <c r="L1089" s="6">
        <f t="shared" si="1824"/>
        <v>2429.5198840000003</v>
      </c>
      <c r="M1089" s="6">
        <f t="shared" si="1824"/>
        <v>2146.2574759999998</v>
      </c>
      <c r="N1089" s="6">
        <f t="shared" si="1824"/>
        <v>5610.7746200000001</v>
      </c>
      <c r="O1089" s="6">
        <f t="shared" si="1824"/>
        <v>1481.680288</v>
      </c>
      <c r="P1089" s="6">
        <f t="shared" si="1824"/>
        <v>54.47354</v>
      </c>
      <c r="Q1089" s="6">
        <f t="shared" si="1824"/>
        <v>566.52481599999999</v>
      </c>
      <c r="R1089" s="6">
        <f t="shared" si="1824"/>
        <v>43.578832000000006</v>
      </c>
      <c r="S1089" s="6">
        <f t="shared" si="1824"/>
        <v>43.578832000000006</v>
      </c>
      <c r="T1089" s="6">
        <f t="shared" si="1824"/>
        <v>1176.6284640000001</v>
      </c>
      <c r="U1089" s="6">
        <f t="shared" si="1824"/>
        <v>1361.8385000000001</v>
      </c>
      <c r="V1089" s="6">
        <f t="shared" si="1824"/>
        <v>3878.516048</v>
      </c>
      <c r="W1089" s="6">
        <f t="shared" si="1824"/>
        <v>490.26185999999996</v>
      </c>
      <c r="X1089" s="6">
        <f t="shared" si="1824"/>
        <v>1274.680836</v>
      </c>
      <c r="Y1089" s="6">
        <f t="shared" si="1824"/>
        <v>152.52591200000001</v>
      </c>
      <c r="Z1089" s="6">
        <f t="shared" si="1824"/>
        <v>0</v>
      </c>
      <c r="AA1089" s="6">
        <f t="shared" si="1824"/>
        <v>0</v>
      </c>
      <c r="AB1089" s="6">
        <f t="shared" si="1824"/>
        <v>0</v>
      </c>
      <c r="AC1089" s="67"/>
      <c r="AD1089" s="55"/>
    </row>
    <row r="1090" spans="1:30" s="52" customFormat="1">
      <c r="A1090" s="50" t="s">
        <v>50</v>
      </c>
      <c r="B1090" s="33">
        <f>SUM(B1084:B1089)</f>
        <v>29755350</v>
      </c>
      <c r="C1090" s="51">
        <f>SUM(C1084:C1089)</f>
        <v>2479612.5</v>
      </c>
      <c r="D1090" s="51">
        <f>D1085+D1087+D1089</f>
        <v>196.10474400000001</v>
      </c>
      <c r="E1090" s="51">
        <f>E1085+E1087+E1089</f>
        <v>117417.98029000001</v>
      </c>
      <c r="F1090" s="51">
        <f>F1085+F1087+F1089</f>
        <v>56873.872053999999</v>
      </c>
      <c r="G1090" s="51">
        <f t="shared" ref="G1090" si="1825">G1085+G1087+G1089</f>
        <v>14018.604615999999</v>
      </c>
      <c r="H1090" s="51">
        <f t="shared" ref="H1090" si="1826">H1085+H1087+H1089</f>
        <v>3617.043056</v>
      </c>
      <c r="I1090" s="51">
        <f t="shared" ref="I1090:AB1090" si="1827">I1085+I1087+I1089</f>
        <v>2245076.831026</v>
      </c>
      <c r="J1090" s="51">
        <f t="shared" si="1827"/>
        <v>12289.775730000001</v>
      </c>
      <c r="K1090" s="51">
        <f t="shared" si="1827"/>
        <v>4499.5144040000005</v>
      </c>
      <c r="L1090" s="51">
        <f t="shared" si="1827"/>
        <v>3718.8837840000006</v>
      </c>
      <c r="M1090" s="51">
        <f t="shared" si="1827"/>
        <v>2146.2574759999998</v>
      </c>
      <c r="N1090" s="51">
        <f t="shared" si="1827"/>
        <v>9233.344892000001</v>
      </c>
      <c r="O1090" s="51">
        <f t="shared" si="1827"/>
        <v>1481.680288</v>
      </c>
      <c r="P1090" s="51">
        <f t="shared" si="1827"/>
        <v>54.47354</v>
      </c>
      <c r="Q1090" s="51">
        <f t="shared" si="1827"/>
        <v>566.52481599999999</v>
      </c>
      <c r="R1090" s="51">
        <f t="shared" si="1827"/>
        <v>43.578832000000006</v>
      </c>
      <c r="S1090" s="51">
        <f t="shared" si="1827"/>
        <v>43.578832000000006</v>
      </c>
      <c r="T1090" s="51">
        <f t="shared" si="1827"/>
        <v>1176.6284640000001</v>
      </c>
      <c r="U1090" s="51">
        <f t="shared" si="1827"/>
        <v>1361.8385000000001</v>
      </c>
      <c r="V1090" s="51">
        <f t="shared" si="1827"/>
        <v>3878.516048</v>
      </c>
      <c r="W1090" s="51">
        <f t="shared" si="1827"/>
        <v>490.26185999999996</v>
      </c>
      <c r="X1090" s="51">
        <f t="shared" si="1827"/>
        <v>1274.680836</v>
      </c>
      <c r="Y1090" s="51">
        <f t="shared" si="1827"/>
        <v>152.52591200000001</v>
      </c>
      <c r="Z1090" s="51">
        <f t="shared" si="1827"/>
        <v>0</v>
      </c>
      <c r="AA1090" s="51">
        <f t="shared" si="1827"/>
        <v>0</v>
      </c>
      <c r="AB1090" s="51">
        <f t="shared" si="1827"/>
        <v>0</v>
      </c>
      <c r="AC1090" s="67"/>
      <c r="AD1090" s="55"/>
    </row>
    <row r="1091" spans="1:30" s="52" customFormat="1">
      <c r="A1091" s="54"/>
      <c r="B1091" s="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67"/>
      <c r="AD1091" s="55"/>
    </row>
    <row r="1092" spans="1:30" s="52" customFormat="1">
      <c r="A1092" s="16"/>
      <c r="B1092" s="9"/>
      <c r="C1092" s="164"/>
      <c r="D1092" s="64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67"/>
      <c r="AD1092" s="55"/>
    </row>
    <row r="1093" spans="1:30" s="52" customFormat="1" ht="13.8" thickBot="1">
      <c r="A1093" s="81" t="s">
        <v>316</v>
      </c>
      <c r="B1093" s="126"/>
      <c r="C1093" s="157"/>
      <c r="D1093" s="126"/>
      <c r="E1093" s="126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67"/>
      <c r="AD1093" s="55"/>
    </row>
    <row r="1094" spans="1:30" s="52" customFormat="1" ht="13.8" thickBot="1">
      <c r="A1094" s="112" t="s">
        <v>1</v>
      </c>
      <c r="B1094" s="113" t="s">
        <v>2</v>
      </c>
      <c r="C1094" s="158" t="s">
        <v>3</v>
      </c>
      <c r="D1094" s="213" t="s">
        <v>4</v>
      </c>
      <c r="E1094" s="214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  <c r="R1094" s="214"/>
      <c r="S1094" s="214"/>
      <c r="T1094" s="214"/>
      <c r="U1094" s="214"/>
      <c r="V1094" s="214"/>
      <c r="W1094" s="214"/>
      <c r="X1094" s="214"/>
      <c r="Y1094" s="214"/>
      <c r="Z1094" s="122"/>
      <c r="AA1094" s="122"/>
      <c r="AB1094" s="122"/>
      <c r="AC1094" s="67"/>
      <c r="AD1094" s="55"/>
    </row>
    <row r="1095" spans="1:30" s="52" customFormat="1">
      <c r="A1095" s="114" t="s">
        <v>5</v>
      </c>
      <c r="B1095" s="115" t="s">
        <v>6</v>
      </c>
      <c r="C1095" s="159" t="s">
        <v>6</v>
      </c>
      <c r="D1095" s="116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8"/>
      <c r="Z1095" s="115" t="s">
        <v>7</v>
      </c>
      <c r="AA1095" s="115"/>
      <c r="AB1095" s="115"/>
      <c r="AC1095" s="67"/>
      <c r="AD1095" s="55"/>
    </row>
    <row r="1096" spans="1:30" s="52" customFormat="1">
      <c r="A1096" s="114" t="s">
        <v>8</v>
      </c>
      <c r="B1096" s="115" t="s">
        <v>9</v>
      </c>
      <c r="C1096" s="159" t="s">
        <v>9</v>
      </c>
      <c r="D1096" s="119" t="s">
        <v>10</v>
      </c>
      <c r="E1096" s="115" t="s">
        <v>11</v>
      </c>
      <c r="F1096" s="115" t="s">
        <v>12</v>
      </c>
      <c r="G1096" s="115" t="s">
        <v>13</v>
      </c>
      <c r="H1096" s="115" t="s">
        <v>14</v>
      </c>
      <c r="I1096" s="115" t="s">
        <v>15</v>
      </c>
      <c r="J1096" s="115" t="s">
        <v>16</v>
      </c>
      <c r="K1096" s="115" t="s">
        <v>17</v>
      </c>
      <c r="L1096" s="115" t="s">
        <v>18</v>
      </c>
      <c r="M1096" s="115" t="s">
        <v>19</v>
      </c>
      <c r="N1096" s="115" t="s">
        <v>20</v>
      </c>
      <c r="O1096" s="115" t="s">
        <v>169</v>
      </c>
      <c r="P1096" s="115" t="s">
        <v>21</v>
      </c>
      <c r="Q1096" s="115" t="s">
        <v>22</v>
      </c>
      <c r="R1096" s="115" t="s">
        <v>23</v>
      </c>
      <c r="S1096" s="115" t="s">
        <v>24</v>
      </c>
      <c r="T1096" s="115" t="s">
        <v>25</v>
      </c>
      <c r="U1096" s="115" t="s">
        <v>26</v>
      </c>
      <c r="V1096" s="115" t="s">
        <v>27</v>
      </c>
      <c r="W1096" s="115" t="s">
        <v>28</v>
      </c>
      <c r="X1096" s="115" t="s">
        <v>29</v>
      </c>
      <c r="Y1096" s="115" t="s">
        <v>30</v>
      </c>
      <c r="Z1096" s="115" t="s">
        <v>31</v>
      </c>
      <c r="AA1096" s="115" t="s">
        <v>484</v>
      </c>
      <c r="AB1096" s="115" t="s">
        <v>467</v>
      </c>
      <c r="AC1096" s="67"/>
      <c r="AD1096" s="55"/>
    </row>
    <row r="1097" spans="1:30" s="52" customFormat="1">
      <c r="A1097" s="114"/>
      <c r="B1097" s="115"/>
      <c r="C1097" s="159" t="s">
        <v>625</v>
      </c>
      <c r="D1097" s="116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67"/>
      <c r="AD1097" s="55"/>
    </row>
    <row r="1098" spans="1:30" s="52" customFormat="1">
      <c r="A1098" s="174" t="s">
        <v>317</v>
      </c>
      <c r="B1098" s="74">
        <v>1483418.9593657358</v>
      </c>
      <c r="C1098" s="163">
        <f>ROUND(B1098/12,2)</f>
        <v>123618.25</v>
      </c>
      <c r="D1098" s="147"/>
      <c r="E1098" s="37"/>
      <c r="F1098" s="40"/>
      <c r="G1098" s="40"/>
      <c r="H1098" s="147"/>
      <c r="I1098" s="147"/>
      <c r="J1098" s="147"/>
      <c r="K1098" s="147"/>
      <c r="L1098" s="40"/>
      <c r="M1098" s="147"/>
      <c r="N1098" s="147"/>
      <c r="O1098" s="147"/>
      <c r="P1098" s="147"/>
      <c r="Q1098" s="147">
        <v>0.35399999999999998</v>
      </c>
      <c r="R1098" s="147"/>
      <c r="S1098" s="147">
        <v>5.67E-2</v>
      </c>
      <c r="T1098" s="147"/>
      <c r="U1098" s="147"/>
      <c r="V1098" s="147"/>
      <c r="W1098" s="147"/>
      <c r="X1098" s="147">
        <v>0.54369999999999996</v>
      </c>
      <c r="Y1098" s="147">
        <v>2.9399999999999999E-2</v>
      </c>
      <c r="Z1098" s="147">
        <v>1.6199999999999999E-2</v>
      </c>
      <c r="AA1098" s="147">
        <v>0</v>
      </c>
      <c r="AB1098" s="147">
        <v>0</v>
      </c>
      <c r="AC1098" s="67"/>
      <c r="AD1098" s="55"/>
    </row>
    <row r="1099" spans="1:30" s="52" customFormat="1">
      <c r="A1099" s="104"/>
      <c r="B1099" s="184"/>
      <c r="C1099" s="163"/>
      <c r="D1099" s="30">
        <f>$C1098*D1098</f>
        <v>0</v>
      </c>
      <c r="E1099" s="30">
        <f t="shared" ref="E1099" si="1828">$C1098*E1098</f>
        <v>0</v>
      </c>
      <c r="F1099" s="30">
        <f t="shared" ref="F1099" si="1829">$C1098*F1098</f>
        <v>0</v>
      </c>
      <c r="G1099" s="30">
        <f t="shared" ref="G1099:AB1099" si="1830">$C1098*G1098</f>
        <v>0</v>
      </c>
      <c r="H1099" s="30">
        <f t="shared" si="1830"/>
        <v>0</v>
      </c>
      <c r="I1099" s="30">
        <f t="shared" si="1830"/>
        <v>0</v>
      </c>
      <c r="J1099" s="30">
        <f t="shared" si="1830"/>
        <v>0</v>
      </c>
      <c r="K1099" s="30">
        <f t="shared" si="1830"/>
        <v>0</v>
      </c>
      <c r="L1099" s="30">
        <f t="shared" si="1830"/>
        <v>0</v>
      </c>
      <c r="M1099" s="30">
        <f t="shared" si="1830"/>
        <v>0</v>
      </c>
      <c r="N1099" s="30">
        <f t="shared" si="1830"/>
        <v>0</v>
      </c>
      <c r="O1099" s="30">
        <f t="shared" si="1830"/>
        <v>0</v>
      </c>
      <c r="P1099" s="30">
        <f t="shared" si="1830"/>
        <v>0</v>
      </c>
      <c r="Q1099" s="30">
        <f t="shared" si="1830"/>
        <v>43760.860499999995</v>
      </c>
      <c r="R1099" s="30">
        <f t="shared" si="1830"/>
        <v>0</v>
      </c>
      <c r="S1099" s="30">
        <f t="shared" si="1830"/>
        <v>7009.154775</v>
      </c>
      <c r="T1099" s="30">
        <f t="shared" si="1830"/>
        <v>0</v>
      </c>
      <c r="U1099" s="30">
        <f t="shared" si="1830"/>
        <v>0</v>
      </c>
      <c r="V1099" s="30">
        <f t="shared" si="1830"/>
        <v>0</v>
      </c>
      <c r="W1099" s="30">
        <f t="shared" si="1830"/>
        <v>0</v>
      </c>
      <c r="X1099" s="30">
        <f t="shared" si="1830"/>
        <v>67211.242524999994</v>
      </c>
      <c r="Y1099" s="30">
        <f t="shared" si="1830"/>
        <v>3634.37655</v>
      </c>
      <c r="Z1099" s="30">
        <f t="shared" si="1830"/>
        <v>2002.61565</v>
      </c>
      <c r="AA1099" s="30">
        <f t="shared" si="1830"/>
        <v>0</v>
      </c>
      <c r="AB1099" s="30">
        <f t="shared" si="1830"/>
        <v>0</v>
      </c>
      <c r="AC1099" s="67"/>
      <c r="AD1099" s="55"/>
    </row>
    <row r="1100" spans="1:30" s="52" customFormat="1">
      <c r="A1100" s="174" t="s">
        <v>318</v>
      </c>
      <c r="B1100" s="74">
        <v>730333.66460538807</v>
      </c>
      <c r="C1100" s="163">
        <f t="shared" ref="C1100:C1104" si="1831">ROUND(B1100/12,2)</f>
        <v>60861.14</v>
      </c>
      <c r="D1100" s="147"/>
      <c r="E1100" s="37"/>
      <c r="F1100" s="40"/>
      <c r="G1100" s="40"/>
      <c r="H1100" s="147"/>
      <c r="I1100" s="147"/>
      <c r="J1100" s="147"/>
      <c r="K1100" s="147"/>
      <c r="L1100" s="40"/>
      <c r="M1100" s="147"/>
      <c r="N1100" s="147"/>
      <c r="O1100" s="147"/>
      <c r="P1100" s="147"/>
      <c r="Q1100" s="147">
        <v>0.61770000000000003</v>
      </c>
      <c r="R1100" s="147"/>
      <c r="S1100" s="147">
        <v>0.03</v>
      </c>
      <c r="T1100" s="147"/>
      <c r="U1100" s="147"/>
      <c r="V1100" s="147"/>
      <c r="W1100" s="147"/>
      <c r="X1100" s="147">
        <v>0.32729999999999998</v>
      </c>
      <c r="Y1100" s="147">
        <v>1.4500000000000001E-2</v>
      </c>
      <c r="Z1100" s="147">
        <v>1.0500000000000001E-2</v>
      </c>
      <c r="AA1100" s="147">
        <v>0</v>
      </c>
      <c r="AB1100" s="147">
        <v>0</v>
      </c>
      <c r="AC1100" s="67"/>
      <c r="AD1100" s="55"/>
    </row>
    <row r="1101" spans="1:30" s="52" customFormat="1">
      <c r="A1101" s="104"/>
      <c r="B1101" s="184"/>
      <c r="C1101" s="163"/>
      <c r="D1101" s="30">
        <f t="shared" ref="D1101" si="1832">$C1100*D1100</f>
        <v>0</v>
      </c>
      <c r="E1101" s="30">
        <f t="shared" ref="E1101" si="1833">$C1100*E1100</f>
        <v>0</v>
      </c>
      <c r="F1101" s="30">
        <f t="shared" ref="F1101:AB1101" si="1834">$C1100*F1100</f>
        <v>0</v>
      </c>
      <c r="G1101" s="30">
        <f t="shared" si="1834"/>
        <v>0</v>
      </c>
      <c r="H1101" s="30">
        <f t="shared" si="1834"/>
        <v>0</v>
      </c>
      <c r="I1101" s="30">
        <f t="shared" si="1834"/>
        <v>0</v>
      </c>
      <c r="J1101" s="30">
        <f t="shared" si="1834"/>
        <v>0</v>
      </c>
      <c r="K1101" s="30">
        <f t="shared" si="1834"/>
        <v>0</v>
      </c>
      <c r="L1101" s="30">
        <f t="shared" si="1834"/>
        <v>0</v>
      </c>
      <c r="M1101" s="30">
        <f t="shared" si="1834"/>
        <v>0</v>
      </c>
      <c r="N1101" s="30">
        <f t="shared" si="1834"/>
        <v>0</v>
      </c>
      <c r="O1101" s="30">
        <f t="shared" si="1834"/>
        <v>0</v>
      </c>
      <c r="P1101" s="30">
        <f t="shared" si="1834"/>
        <v>0</v>
      </c>
      <c r="Q1101" s="30">
        <f t="shared" si="1834"/>
        <v>37593.926178000002</v>
      </c>
      <c r="R1101" s="30">
        <f t="shared" si="1834"/>
        <v>0</v>
      </c>
      <c r="S1101" s="30">
        <f t="shared" si="1834"/>
        <v>1825.8342</v>
      </c>
      <c r="T1101" s="30">
        <f t="shared" si="1834"/>
        <v>0</v>
      </c>
      <c r="U1101" s="30">
        <f t="shared" si="1834"/>
        <v>0</v>
      </c>
      <c r="V1101" s="30">
        <f t="shared" si="1834"/>
        <v>0</v>
      </c>
      <c r="W1101" s="30">
        <f t="shared" si="1834"/>
        <v>0</v>
      </c>
      <c r="X1101" s="30">
        <f t="shared" si="1834"/>
        <v>19919.851122</v>
      </c>
      <c r="Y1101" s="30">
        <f t="shared" si="1834"/>
        <v>882.48653000000002</v>
      </c>
      <c r="Z1101" s="30">
        <f t="shared" si="1834"/>
        <v>639.04196999999999</v>
      </c>
      <c r="AA1101" s="30">
        <f t="shared" si="1834"/>
        <v>0</v>
      </c>
      <c r="AB1101" s="30">
        <f t="shared" si="1834"/>
        <v>0</v>
      </c>
      <c r="AC1101" s="67"/>
      <c r="AD1101" s="55"/>
    </row>
    <row r="1102" spans="1:30" s="52" customFormat="1">
      <c r="A1102" s="174" t="s">
        <v>319</v>
      </c>
      <c r="B1102" s="74">
        <v>925744.53852526052</v>
      </c>
      <c r="C1102" s="163">
        <f t="shared" si="1831"/>
        <v>77145.38</v>
      </c>
      <c r="D1102" s="10">
        <v>2.4500000000000001E-2</v>
      </c>
      <c r="E1102" s="37"/>
      <c r="F1102" s="5"/>
      <c r="G1102" s="5"/>
      <c r="H1102" s="10"/>
      <c r="I1102" s="10"/>
      <c r="J1102" s="10"/>
      <c r="K1102" s="10"/>
      <c r="L1102" s="5"/>
      <c r="M1102" s="10"/>
      <c r="N1102" s="10"/>
      <c r="O1102" s="10"/>
      <c r="P1102" s="10"/>
      <c r="Q1102" s="10">
        <v>0.97550000000000003</v>
      </c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67"/>
      <c r="AD1102" s="55"/>
    </row>
    <row r="1103" spans="1:30" s="52" customFormat="1">
      <c r="A1103" s="104"/>
      <c r="B1103" s="184"/>
      <c r="C1103" s="163"/>
      <c r="D1103" s="30">
        <f t="shared" ref="D1103" si="1835">$C1102*D1102</f>
        <v>1890.0618100000002</v>
      </c>
      <c r="E1103" s="30">
        <f t="shared" ref="E1103" si="1836">$C1102*E1102</f>
        <v>0</v>
      </c>
      <c r="F1103" s="30">
        <f t="shared" ref="F1103:AB1103" si="1837">$C1102*F1102</f>
        <v>0</v>
      </c>
      <c r="G1103" s="30">
        <f t="shared" si="1837"/>
        <v>0</v>
      </c>
      <c r="H1103" s="30">
        <f t="shared" si="1837"/>
        <v>0</v>
      </c>
      <c r="I1103" s="30">
        <f t="shared" si="1837"/>
        <v>0</v>
      </c>
      <c r="J1103" s="30">
        <f t="shared" si="1837"/>
        <v>0</v>
      </c>
      <c r="K1103" s="30">
        <f t="shared" si="1837"/>
        <v>0</v>
      </c>
      <c r="L1103" s="30">
        <f t="shared" si="1837"/>
        <v>0</v>
      </c>
      <c r="M1103" s="30">
        <f t="shared" si="1837"/>
        <v>0</v>
      </c>
      <c r="N1103" s="30">
        <f t="shared" si="1837"/>
        <v>0</v>
      </c>
      <c r="O1103" s="30">
        <f t="shared" si="1837"/>
        <v>0</v>
      </c>
      <c r="P1103" s="30">
        <f t="shared" si="1837"/>
        <v>0</v>
      </c>
      <c r="Q1103" s="30">
        <f t="shared" si="1837"/>
        <v>75255.318190000005</v>
      </c>
      <c r="R1103" s="30">
        <f t="shared" si="1837"/>
        <v>0</v>
      </c>
      <c r="S1103" s="30">
        <f t="shared" si="1837"/>
        <v>0</v>
      </c>
      <c r="T1103" s="30">
        <f t="shared" si="1837"/>
        <v>0</v>
      </c>
      <c r="U1103" s="30">
        <f t="shared" si="1837"/>
        <v>0</v>
      </c>
      <c r="V1103" s="30">
        <f t="shared" si="1837"/>
        <v>0</v>
      </c>
      <c r="W1103" s="30">
        <f t="shared" si="1837"/>
        <v>0</v>
      </c>
      <c r="X1103" s="30">
        <f t="shared" si="1837"/>
        <v>0</v>
      </c>
      <c r="Y1103" s="30">
        <f t="shared" si="1837"/>
        <v>0</v>
      </c>
      <c r="Z1103" s="30">
        <f t="shared" si="1837"/>
        <v>0</v>
      </c>
      <c r="AA1103" s="30">
        <f t="shared" si="1837"/>
        <v>0</v>
      </c>
      <c r="AB1103" s="30">
        <f t="shared" si="1837"/>
        <v>0</v>
      </c>
      <c r="AC1103" s="67"/>
      <c r="AD1103" s="55"/>
    </row>
    <row r="1104" spans="1:30" s="52" customFormat="1">
      <c r="A1104" s="174" t="s">
        <v>320</v>
      </c>
      <c r="B1104" s="74">
        <v>22378147.679107316</v>
      </c>
      <c r="C1104" s="163">
        <f t="shared" si="1831"/>
        <v>1864845.64</v>
      </c>
      <c r="D1104" s="147"/>
      <c r="E1104" s="37"/>
      <c r="F1104" s="40"/>
      <c r="G1104" s="40"/>
      <c r="H1104" s="147"/>
      <c r="I1104" s="147"/>
      <c r="J1104" s="147"/>
      <c r="K1104" s="147"/>
      <c r="L1104" s="40"/>
      <c r="M1104" s="147"/>
      <c r="N1104" s="147"/>
      <c r="O1104" s="147"/>
      <c r="P1104" s="147">
        <v>1.77E-2</v>
      </c>
      <c r="Q1104" s="147">
        <v>0.35830000000000001</v>
      </c>
      <c r="R1104" s="147"/>
      <c r="S1104" s="147">
        <v>0.2361</v>
      </c>
      <c r="T1104" s="147"/>
      <c r="U1104" s="147"/>
      <c r="V1104" s="147"/>
      <c r="W1104" s="147"/>
      <c r="X1104" s="147">
        <v>0.35870000000000002</v>
      </c>
      <c r="Y1104" s="147">
        <v>1.43E-2</v>
      </c>
      <c r="Z1104" s="147">
        <v>1.49E-2</v>
      </c>
      <c r="AA1104" s="147">
        <v>0</v>
      </c>
      <c r="AB1104" s="147">
        <v>0</v>
      </c>
      <c r="AC1104" s="67"/>
      <c r="AD1104" s="55"/>
    </row>
    <row r="1105" spans="1:30" s="52" customFormat="1">
      <c r="A1105" s="104"/>
      <c r="B1105" s="24"/>
      <c r="C1105" s="166"/>
      <c r="D1105" s="30">
        <f t="shared" ref="D1105" si="1838">$C1104*D1104</f>
        <v>0</v>
      </c>
      <c r="E1105" s="30">
        <f t="shared" ref="E1105" si="1839">$C1104*E1104</f>
        <v>0</v>
      </c>
      <c r="F1105" s="30">
        <f t="shared" ref="F1105:AB1105" si="1840">$C1104*F1104</f>
        <v>0</v>
      </c>
      <c r="G1105" s="30">
        <f t="shared" si="1840"/>
        <v>0</v>
      </c>
      <c r="H1105" s="30">
        <f t="shared" si="1840"/>
        <v>0</v>
      </c>
      <c r="I1105" s="30">
        <f t="shared" si="1840"/>
        <v>0</v>
      </c>
      <c r="J1105" s="30">
        <f t="shared" si="1840"/>
        <v>0</v>
      </c>
      <c r="K1105" s="30">
        <f t="shared" si="1840"/>
        <v>0</v>
      </c>
      <c r="L1105" s="30">
        <f t="shared" si="1840"/>
        <v>0</v>
      </c>
      <c r="M1105" s="30">
        <f t="shared" si="1840"/>
        <v>0</v>
      </c>
      <c r="N1105" s="30">
        <f t="shared" si="1840"/>
        <v>0</v>
      </c>
      <c r="O1105" s="30">
        <f t="shared" si="1840"/>
        <v>0</v>
      </c>
      <c r="P1105" s="30">
        <f t="shared" si="1840"/>
        <v>33007.767827999996</v>
      </c>
      <c r="Q1105" s="30">
        <f t="shared" si="1840"/>
        <v>668174.19281199994</v>
      </c>
      <c r="R1105" s="30">
        <f t="shared" si="1840"/>
        <v>0</v>
      </c>
      <c r="S1105" s="30">
        <f t="shared" si="1840"/>
        <v>440290.05560399999</v>
      </c>
      <c r="T1105" s="30">
        <f t="shared" si="1840"/>
        <v>0</v>
      </c>
      <c r="U1105" s="30">
        <f t="shared" si="1840"/>
        <v>0</v>
      </c>
      <c r="V1105" s="30">
        <f t="shared" si="1840"/>
        <v>0</v>
      </c>
      <c r="W1105" s="30">
        <f t="shared" si="1840"/>
        <v>0</v>
      </c>
      <c r="X1105" s="30">
        <f t="shared" si="1840"/>
        <v>668920.13106799999</v>
      </c>
      <c r="Y1105" s="30">
        <f t="shared" si="1840"/>
        <v>26667.292652</v>
      </c>
      <c r="Z1105" s="30">
        <f t="shared" si="1840"/>
        <v>27786.200035999998</v>
      </c>
      <c r="AA1105" s="30">
        <f t="shared" si="1840"/>
        <v>0</v>
      </c>
      <c r="AB1105" s="30">
        <f t="shared" si="1840"/>
        <v>0</v>
      </c>
      <c r="AC1105" s="67"/>
      <c r="AD1105" s="55"/>
    </row>
    <row r="1106" spans="1:30" s="52" customFormat="1">
      <c r="A1106" s="88" t="s">
        <v>50</v>
      </c>
      <c r="B1106" s="150">
        <f>SUM(B1098:B1104)</f>
        <v>25517644.8416037</v>
      </c>
      <c r="C1106" s="51">
        <f>SUM(C1098:C1104)</f>
        <v>2126470.41</v>
      </c>
      <c r="D1106" s="51">
        <f>D1099+D1101+D1103+D1105</f>
        <v>1890.0618100000002</v>
      </c>
      <c r="E1106" s="51">
        <f t="shared" ref="E1106" si="1841">E1099+E1101+E1103+E1105</f>
        <v>0</v>
      </c>
      <c r="F1106" s="51">
        <f t="shared" ref="F1106" si="1842">F1099+F1101+F1103+F1105</f>
        <v>0</v>
      </c>
      <c r="G1106" s="51">
        <f t="shared" ref="G1106:AB1106" si="1843">G1099+G1101+G1103+G1105</f>
        <v>0</v>
      </c>
      <c r="H1106" s="51">
        <f t="shared" si="1843"/>
        <v>0</v>
      </c>
      <c r="I1106" s="51">
        <f t="shared" si="1843"/>
        <v>0</v>
      </c>
      <c r="J1106" s="51">
        <f t="shared" si="1843"/>
        <v>0</v>
      </c>
      <c r="K1106" s="51">
        <f t="shared" si="1843"/>
        <v>0</v>
      </c>
      <c r="L1106" s="51">
        <f t="shared" si="1843"/>
        <v>0</v>
      </c>
      <c r="M1106" s="51">
        <f t="shared" si="1843"/>
        <v>0</v>
      </c>
      <c r="N1106" s="51">
        <f t="shared" si="1843"/>
        <v>0</v>
      </c>
      <c r="O1106" s="51">
        <f t="shared" si="1843"/>
        <v>0</v>
      </c>
      <c r="P1106" s="51">
        <f t="shared" si="1843"/>
        <v>33007.767827999996</v>
      </c>
      <c r="Q1106" s="51">
        <f t="shared" si="1843"/>
        <v>824784.29767999996</v>
      </c>
      <c r="R1106" s="51">
        <f t="shared" si="1843"/>
        <v>0</v>
      </c>
      <c r="S1106" s="51">
        <f t="shared" si="1843"/>
        <v>449125.04457899998</v>
      </c>
      <c r="T1106" s="51">
        <f t="shared" si="1843"/>
        <v>0</v>
      </c>
      <c r="U1106" s="51">
        <f t="shared" si="1843"/>
        <v>0</v>
      </c>
      <c r="V1106" s="51">
        <f t="shared" si="1843"/>
        <v>0</v>
      </c>
      <c r="W1106" s="51">
        <f t="shared" si="1843"/>
        <v>0</v>
      </c>
      <c r="X1106" s="51">
        <f t="shared" si="1843"/>
        <v>756051.22471500002</v>
      </c>
      <c r="Y1106" s="51">
        <f t="shared" si="1843"/>
        <v>31184.155731999999</v>
      </c>
      <c r="Z1106" s="51">
        <f t="shared" si="1843"/>
        <v>30427.857656</v>
      </c>
      <c r="AA1106" s="51">
        <f t="shared" si="1843"/>
        <v>0</v>
      </c>
      <c r="AB1106" s="51">
        <f t="shared" si="1843"/>
        <v>0</v>
      </c>
      <c r="AC1106" s="67"/>
      <c r="AD1106" s="55"/>
    </row>
    <row r="1107" spans="1:30" s="52" customFormat="1">
      <c r="A1107" s="130"/>
      <c r="B1107" s="131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67"/>
      <c r="AD1107" s="55"/>
    </row>
    <row r="1108" spans="1:30" s="52" customFormat="1">
      <c r="A1108" s="16"/>
      <c r="B1108" s="9"/>
      <c r="C1108" s="164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67"/>
      <c r="AD1108" s="55"/>
    </row>
    <row r="1109" spans="1:30" s="52" customFormat="1" ht="13.5" customHeight="1" thickBot="1">
      <c r="A1109" s="81" t="s">
        <v>324</v>
      </c>
      <c r="B1109" s="126"/>
      <c r="C1109" s="157"/>
      <c r="D1109" s="126"/>
      <c r="E1109" s="126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67"/>
      <c r="AD1109" s="55"/>
    </row>
    <row r="1110" spans="1:30" s="52" customFormat="1" ht="13.5" customHeight="1" thickBot="1">
      <c r="A1110" s="112" t="s">
        <v>1</v>
      </c>
      <c r="B1110" s="113" t="s">
        <v>2</v>
      </c>
      <c r="C1110" s="158" t="s">
        <v>3</v>
      </c>
      <c r="D1110" s="213" t="s">
        <v>4</v>
      </c>
      <c r="E1110" s="214"/>
      <c r="F1110" s="214"/>
      <c r="G1110" s="214"/>
      <c r="H1110" s="214"/>
      <c r="I1110" s="214"/>
      <c r="J1110" s="214"/>
      <c r="K1110" s="214"/>
      <c r="L1110" s="214"/>
      <c r="M1110" s="214"/>
      <c r="N1110" s="214"/>
      <c r="O1110" s="214"/>
      <c r="P1110" s="214"/>
      <c r="Q1110" s="214"/>
      <c r="R1110" s="214"/>
      <c r="S1110" s="214"/>
      <c r="T1110" s="214"/>
      <c r="U1110" s="214"/>
      <c r="V1110" s="214"/>
      <c r="W1110" s="214"/>
      <c r="X1110" s="214"/>
      <c r="Y1110" s="214"/>
      <c r="Z1110" s="122"/>
      <c r="AA1110" s="122"/>
      <c r="AB1110" s="122"/>
      <c r="AC1110" s="67"/>
      <c r="AD1110" s="55"/>
    </row>
    <row r="1111" spans="1:30" s="52" customFormat="1">
      <c r="A1111" s="114" t="s">
        <v>5</v>
      </c>
      <c r="B1111" s="115" t="s">
        <v>6</v>
      </c>
      <c r="C1111" s="159" t="s">
        <v>6</v>
      </c>
      <c r="D1111" s="116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8"/>
      <c r="Z1111" s="115" t="s">
        <v>7</v>
      </c>
      <c r="AA1111" s="115"/>
      <c r="AB1111" s="115"/>
      <c r="AC1111" s="67"/>
      <c r="AD1111" s="55"/>
    </row>
    <row r="1112" spans="1:30" s="52" customFormat="1">
      <c r="A1112" s="114" t="s">
        <v>8</v>
      </c>
      <c r="B1112" s="115" t="s">
        <v>9</v>
      </c>
      <c r="C1112" s="159" t="s">
        <v>9</v>
      </c>
      <c r="D1112" s="119" t="s">
        <v>10</v>
      </c>
      <c r="E1112" s="115" t="s">
        <v>11</v>
      </c>
      <c r="F1112" s="115" t="s">
        <v>12</v>
      </c>
      <c r="G1112" s="115" t="s">
        <v>13</v>
      </c>
      <c r="H1112" s="115" t="s">
        <v>14</v>
      </c>
      <c r="I1112" s="115" t="s">
        <v>15</v>
      </c>
      <c r="J1112" s="115" t="s">
        <v>16</v>
      </c>
      <c r="K1112" s="115" t="s">
        <v>17</v>
      </c>
      <c r="L1112" s="115" t="s">
        <v>18</v>
      </c>
      <c r="M1112" s="115" t="s">
        <v>19</v>
      </c>
      <c r="N1112" s="115" t="s">
        <v>20</v>
      </c>
      <c r="O1112" s="115" t="s">
        <v>169</v>
      </c>
      <c r="P1112" s="115" t="s">
        <v>21</v>
      </c>
      <c r="Q1112" s="115" t="s">
        <v>22</v>
      </c>
      <c r="R1112" s="115" t="s">
        <v>23</v>
      </c>
      <c r="S1112" s="115" t="s">
        <v>24</v>
      </c>
      <c r="T1112" s="115" t="s">
        <v>25</v>
      </c>
      <c r="U1112" s="115" t="s">
        <v>26</v>
      </c>
      <c r="V1112" s="115" t="s">
        <v>27</v>
      </c>
      <c r="W1112" s="115" t="s">
        <v>28</v>
      </c>
      <c r="X1112" s="115" t="s">
        <v>29</v>
      </c>
      <c r="Y1112" s="115" t="s">
        <v>30</v>
      </c>
      <c r="Z1112" s="115" t="s">
        <v>31</v>
      </c>
      <c r="AA1112" s="115" t="s">
        <v>484</v>
      </c>
      <c r="AB1112" s="115" t="s">
        <v>467</v>
      </c>
      <c r="AC1112" s="67"/>
      <c r="AD1112" s="55"/>
    </row>
    <row r="1113" spans="1:30" s="52" customFormat="1">
      <c r="A1113" s="114"/>
      <c r="B1113" s="115"/>
      <c r="C1113" s="159" t="s">
        <v>625</v>
      </c>
      <c r="D1113" s="116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67"/>
      <c r="AD1113" s="55"/>
    </row>
    <row r="1114" spans="1:30" s="52" customFormat="1">
      <c r="A1114" s="174" t="s">
        <v>325</v>
      </c>
      <c r="B1114" s="74">
        <v>1300014.7192052768</v>
      </c>
      <c r="C1114" s="163">
        <f>ROUND(B1114/12,2)</f>
        <v>108334.56</v>
      </c>
      <c r="D1114" s="147">
        <v>6.7100000000000007E-2</v>
      </c>
      <c r="E1114" s="37"/>
      <c r="F1114" s="40">
        <v>3.9699999999999999E-2</v>
      </c>
      <c r="G1114" s="40"/>
      <c r="H1114" s="147"/>
      <c r="I1114" s="147"/>
      <c r="J1114" s="147"/>
      <c r="K1114" s="147"/>
      <c r="L1114" s="40"/>
      <c r="M1114" s="147">
        <v>9.0999999999999998E-2</v>
      </c>
      <c r="N1114" s="147"/>
      <c r="O1114" s="147"/>
      <c r="P1114" s="147"/>
      <c r="Q1114" s="147">
        <v>0.16850000000000001</v>
      </c>
      <c r="R1114" s="147">
        <v>0.1053</v>
      </c>
      <c r="S1114" s="147">
        <v>1.6899999999999998E-2</v>
      </c>
      <c r="T1114" s="147">
        <v>0.19</v>
      </c>
      <c r="U1114" s="147"/>
      <c r="V1114" s="147"/>
      <c r="W1114" s="147">
        <v>8.5000000000000006E-2</v>
      </c>
      <c r="X1114" s="147">
        <v>0.22670000000000001</v>
      </c>
      <c r="Y1114" s="147">
        <v>3.3999999999999998E-3</v>
      </c>
      <c r="Z1114" s="147">
        <v>6.4000000000000003E-3</v>
      </c>
      <c r="AA1114" s="147">
        <v>0</v>
      </c>
      <c r="AB1114" s="147">
        <v>0</v>
      </c>
      <c r="AC1114" s="67"/>
      <c r="AD1114" s="55"/>
    </row>
    <row r="1115" spans="1:30" s="52" customFormat="1">
      <c r="A1115" s="104"/>
      <c r="B1115" s="82"/>
      <c r="C1115" s="163"/>
      <c r="D1115" s="30">
        <f>$C1114*D1114</f>
        <v>7269.2489760000008</v>
      </c>
      <c r="E1115" s="30">
        <f t="shared" ref="E1115" si="1844">$C1114*E1114</f>
        <v>0</v>
      </c>
      <c r="F1115" s="30">
        <f t="shared" ref="F1115" si="1845">$C1114*F1114</f>
        <v>4300.8820319999995</v>
      </c>
      <c r="G1115" s="30">
        <f t="shared" ref="G1115:AB1115" si="1846">$C1114*G1114</f>
        <v>0</v>
      </c>
      <c r="H1115" s="30">
        <f t="shared" si="1846"/>
        <v>0</v>
      </c>
      <c r="I1115" s="30">
        <f t="shared" si="1846"/>
        <v>0</v>
      </c>
      <c r="J1115" s="30">
        <f t="shared" si="1846"/>
        <v>0</v>
      </c>
      <c r="K1115" s="30">
        <f t="shared" si="1846"/>
        <v>0</v>
      </c>
      <c r="L1115" s="30">
        <f t="shared" si="1846"/>
        <v>0</v>
      </c>
      <c r="M1115" s="30">
        <f t="shared" si="1846"/>
        <v>9858.4449599999989</v>
      </c>
      <c r="N1115" s="30">
        <f t="shared" si="1846"/>
        <v>0</v>
      </c>
      <c r="O1115" s="30">
        <f t="shared" si="1846"/>
        <v>0</v>
      </c>
      <c r="P1115" s="30">
        <f t="shared" si="1846"/>
        <v>0</v>
      </c>
      <c r="Q1115" s="30">
        <f t="shared" si="1846"/>
        <v>18254.373360000001</v>
      </c>
      <c r="R1115" s="30">
        <f t="shared" si="1846"/>
        <v>11407.629167999999</v>
      </c>
      <c r="S1115" s="30">
        <f t="shared" si="1846"/>
        <v>1830.8540639999999</v>
      </c>
      <c r="T1115" s="30">
        <f t="shared" si="1846"/>
        <v>20583.5664</v>
      </c>
      <c r="U1115" s="30">
        <f t="shared" si="1846"/>
        <v>0</v>
      </c>
      <c r="V1115" s="30">
        <f t="shared" si="1846"/>
        <v>0</v>
      </c>
      <c r="W1115" s="30">
        <f t="shared" si="1846"/>
        <v>9208.4376000000011</v>
      </c>
      <c r="X1115" s="30">
        <f t="shared" si="1846"/>
        <v>24559.444751999999</v>
      </c>
      <c r="Y1115" s="30">
        <f t="shared" si="1846"/>
        <v>368.33750399999997</v>
      </c>
      <c r="Z1115" s="30">
        <f t="shared" si="1846"/>
        <v>693.341184</v>
      </c>
      <c r="AA1115" s="30">
        <f t="shared" si="1846"/>
        <v>0</v>
      </c>
      <c r="AB1115" s="30">
        <f t="shared" si="1846"/>
        <v>0</v>
      </c>
      <c r="AC1115" s="67"/>
      <c r="AD1115" s="55"/>
    </row>
    <row r="1116" spans="1:30" s="52" customFormat="1">
      <c r="A1116" s="95" t="s">
        <v>326</v>
      </c>
      <c r="B1116" s="74">
        <f>350667.841843548/2</f>
        <v>175333.920921774</v>
      </c>
      <c r="C1116" s="163">
        <f t="shared" ref="C1116:C1172" si="1847">ROUND(B1116/12,2)</f>
        <v>14611.16</v>
      </c>
      <c r="D1116" s="38">
        <v>1.6500000000000001E-2</v>
      </c>
      <c r="E1116" s="38">
        <v>0.1429</v>
      </c>
      <c r="F1116" s="38">
        <v>5.8200000000000002E-2</v>
      </c>
      <c r="G1116" s="38">
        <v>7.4899999999999994E-2</v>
      </c>
      <c r="H1116" s="38">
        <v>4.0099999999999997E-2</v>
      </c>
      <c r="I1116" s="38">
        <v>0.1406</v>
      </c>
      <c r="J1116" s="38">
        <v>2.0299999999999999E-2</v>
      </c>
      <c r="K1116" s="38">
        <v>3.2099999999999997E-2</v>
      </c>
      <c r="L1116" s="38">
        <v>1.5900000000000001E-2</v>
      </c>
      <c r="M1116" s="38">
        <v>2.5499999999999998E-2</v>
      </c>
      <c r="N1116" s="38">
        <v>0.1389</v>
      </c>
      <c r="O1116" s="38">
        <v>2.35E-2</v>
      </c>
      <c r="P1116" s="38">
        <v>0</v>
      </c>
      <c r="Q1116" s="38">
        <v>3.5900000000000001E-2</v>
      </c>
      <c r="R1116" s="38">
        <v>1.8100000000000002E-2</v>
      </c>
      <c r="S1116" s="38">
        <v>4.1999999999999997E-3</v>
      </c>
      <c r="T1116" s="38">
        <v>5.11E-2</v>
      </c>
      <c r="U1116" s="38">
        <v>1.7299999999999999E-2</v>
      </c>
      <c r="V1116" s="38">
        <v>3.6799999999999999E-2</v>
      </c>
      <c r="W1116" s="38">
        <v>4.4299999999999999E-2</v>
      </c>
      <c r="X1116" s="38">
        <v>5.9900000000000002E-2</v>
      </c>
      <c r="Y1116" s="38">
        <v>2.3999999999999998E-3</v>
      </c>
      <c r="Z1116" s="5">
        <v>0</v>
      </c>
      <c r="AA1116" s="5">
        <v>5.9999999999999995E-4</v>
      </c>
      <c r="AB1116" s="5">
        <v>0</v>
      </c>
      <c r="AC1116" s="67"/>
      <c r="AD1116" s="55"/>
    </row>
    <row r="1117" spans="1:30" s="52" customFormat="1">
      <c r="A1117" s="96"/>
      <c r="B1117" s="83"/>
      <c r="C1117" s="163"/>
      <c r="D1117" s="6">
        <f>$C1116*D1116</f>
        <v>241.08414000000002</v>
      </c>
      <c r="E1117" s="6">
        <f t="shared" ref="E1117" si="1848">$C1116*E1116</f>
        <v>2087.9347640000001</v>
      </c>
      <c r="F1117" s="6">
        <f t="shared" ref="F1117" si="1849">$C1116*F1116</f>
        <v>850.36951199999999</v>
      </c>
      <c r="G1117" s="6">
        <f t="shared" ref="G1117:AB1117" si="1850">$C1116*G1116</f>
        <v>1094.3758839999998</v>
      </c>
      <c r="H1117" s="6">
        <f t="shared" si="1850"/>
        <v>585.90751599999999</v>
      </c>
      <c r="I1117" s="6">
        <f t="shared" si="1850"/>
        <v>2054.3290959999999</v>
      </c>
      <c r="J1117" s="6">
        <f t="shared" si="1850"/>
        <v>296.60654799999998</v>
      </c>
      <c r="K1117" s="6">
        <f t="shared" si="1850"/>
        <v>469.01823599999994</v>
      </c>
      <c r="L1117" s="6">
        <f t="shared" si="1850"/>
        <v>232.31744400000002</v>
      </c>
      <c r="M1117" s="6">
        <f t="shared" si="1850"/>
        <v>372.58457999999996</v>
      </c>
      <c r="N1117" s="6">
        <f t="shared" si="1850"/>
        <v>2029.4901239999999</v>
      </c>
      <c r="O1117" s="6">
        <f t="shared" si="1850"/>
        <v>343.36225999999999</v>
      </c>
      <c r="P1117" s="6">
        <f t="shared" si="1850"/>
        <v>0</v>
      </c>
      <c r="Q1117" s="6">
        <f t="shared" si="1850"/>
        <v>524.54064400000004</v>
      </c>
      <c r="R1117" s="6">
        <f t="shared" si="1850"/>
        <v>264.461996</v>
      </c>
      <c r="S1117" s="6">
        <f t="shared" si="1850"/>
        <v>61.366871999999994</v>
      </c>
      <c r="T1117" s="6">
        <f t="shared" si="1850"/>
        <v>746.63027599999998</v>
      </c>
      <c r="U1117" s="6">
        <f t="shared" si="1850"/>
        <v>252.77306799999999</v>
      </c>
      <c r="V1117" s="6">
        <f t="shared" si="1850"/>
        <v>537.69068800000002</v>
      </c>
      <c r="W1117" s="6">
        <f t="shared" si="1850"/>
        <v>647.27438799999993</v>
      </c>
      <c r="X1117" s="6">
        <f t="shared" si="1850"/>
        <v>875.208484</v>
      </c>
      <c r="Y1117" s="6">
        <f t="shared" si="1850"/>
        <v>35.066783999999998</v>
      </c>
      <c r="Z1117" s="6">
        <f t="shared" si="1850"/>
        <v>0</v>
      </c>
      <c r="AA1117" s="6">
        <f t="shared" si="1850"/>
        <v>8.7666959999999996</v>
      </c>
      <c r="AB1117" s="6">
        <f t="shared" si="1850"/>
        <v>0</v>
      </c>
      <c r="AC1117" s="67"/>
      <c r="AD1117" s="55"/>
    </row>
    <row r="1118" spans="1:30" s="52" customFormat="1">
      <c r="A1118" s="95" t="s">
        <v>454</v>
      </c>
      <c r="B1118" s="74">
        <f>350667.841843548/2</f>
        <v>175333.920921774</v>
      </c>
      <c r="C1118" s="163">
        <f t="shared" si="1847"/>
        <v>14611.16</v>
      </c>
      <c r="D1118" s="5">
        <v>3.7900000000000003E-2</v>
      </c>
      <c r="E1118" s="5"/>
      <c r="F1118" s="5">
        <v>0.22420000000000001</v>
      </c>
      <c r="G1118" s="5"/>
      <c r="H1118" s="5">
        <v>0</v>
      </c>
      <c r="I1118" s="5"/>
      <c r="J1118" s="5"/>
      <c r="K1118" s="5"/>
      <c r="L1118" s="5"/>
      <c r="M1118" s="5"/>
      <c r="N1118" s="5"/>
      <c r="O1118" s="5"/>
      <c r="P1118" s="5"/>
      <c r="Q1118" s="5">
        <v>0.156</v>
      </c>
      <c r="R1118" s="5">
        <v>0.1019</v>
      </c>
      <c r="S1118" s="5">
        <v>1.72E-2</v>
      </c>
      <c r="T1118" s="5">
        <v>0.14949999999999999</v>
      </c>
      <c r="U1118" s="5">
        <v>0</v>
      </c>
      <c r="V1118" s="5">
        <v>0.1111</v>
      </c>
      <c r="W1118" s="5"/>
      <c r="X1118" s="5">
        <v>0.1938</v>
      </c>
      <c r="Y1118" s="5">
        <v>8.3999999999999995E-3</v>
      </c>
      <c r="Z1118" s="5"/>
      <c r="AA1118" s="5"/>
      <c r="AB1118" s="5"/>
      <c r="AC1118" s="67"/>
      <c r="AD1118" s="55"/>
    </row>
    <row r="1119" spans="1:30" s="52" customFormat="1">
      <c r="A1119" s="96"/>
      <c r="B1119" s="73"/>
      <c r="C1119" s="163"/>
      <c r="D1119" s="6">
        <f t="shared" ref="D1119" si="1851">$C1118*D1118</f>
        <v>553.76296400000001</v>
      </c>
      <c r="E1119" s="6">
        <f t="shared" ref="E1119" si="1852">$C1118*E1118</f>
        <v>0</v>
      </c>
      <c r="F1119" s="6">
        <f t="shared" ref="F1119:O1119" si="1853">$C1118*F1118</f>
        <v>3275.8220719999999</v>
      </c>
      <c r="G1119" s="6">
        <f t="shared" si="1853"/>
        <v>0</v>
      </c>
      <c r="H1119" s="6">
        <f t="shared" si="1853"/>
        <v>0</v>
      </c>
      <c r="I1119" s="6">
        <f t="shared" si="1853"/>
        <v>0</v>
      </c>
      <c r="J1119" s="6">
        <f t="shared" si="1853"/>
        <v>0</v>
      </c>
      <c r="K1119" s="6">
        <f t="shared" si="1853"/>
        <v>0</v>
      </c>
      <c r="L1119" s="6">
        <f t="shared" si="1853"/>
        <v>0</v>
      </c>
      <c r="M1119" s="6">
        <f t="shared" si="1853"/>
        <v>0</v>
      </c>
      <c r="N1119" s="6">
        <f t="shared" si="1853"/>
        <v>0</v>
      </c>
      <c r="O1119" s="6">
        <f t="shared" si="1853"/>
        <v>0</v>
      </c>
      <c r="P1119" s="6">
        <f t="shared" ref="P1119" si="1854">$C1118*P1118</f>
        <v>0</v>
      </c>
      <c r="Q1119" s="6">
        <f t="shared" ref="Q1119" si="1855">$C1118*Q1118</f>
        <v>2279.34096</v>
      </c>
      <c r="R1119" s="6">
        <f t="shared" ref="R1119:AB1119" si="1856">$C1118*R1118</f>
        <v>1488.8772040000001</v>
      </c>
      <c r="S1119" s="6">
        <f t="shared" si="1856"/>
        <v>251.31195199999999</v>
      </c>
      <c r="T1119" s="6">
        <f t="shared" si="1856"/>
        <v>2184.3684199999998</v>
      </c>
      <c r="U1119" s="6">
        <f t="shared" si="1856"/>
        <v>0</v>
      </c>
      <c r="V1119" s="6">
        <f t="shared" si="1856"/>
        <v>1623.299876</v>
      </c>
      <c r="W1119" s="6">
        <f t="shared" si="1856"/>
        <v>0</v>
      </c>
      <c r="X1119" s="6">
        <f t="shared" si="1856"/>
        <v>2831.6428080000001</v>
      </c>
      <c r="Y1119" s="6">
        <f t="shared" si="1856"/>
        <v>122.73374399999999</v>
      </c>
      <c r="Z1119" s="6">
        <f t="shared" si="1856"/>
        <v>0</v>
      </c>
      <c r="AA1119" s="6">
        <f t="shared" si="1856"/>
        <v>0</v>
      </c>
      <c r="AB1119" s="6">
        <f t="shared" si="1856"/>
        <v>0</v>
      </c>
      <c r="AC1119" s="67"/>
      <c r="AD1119" s="55"/>
    </row>
    <row r="1120" spans="1:30" s="52" customFormat="1">
      <c r="A1120" s="95" t="s">
        <v>327</v>
      </c>
      <c r="B1120" s="74">
        <v>141317.11960178809</v>
      </c>
      <c r="C1120" s="163">
        <f t="shared" si="1847"/>
        <v>11776.43</v>
      </c>
      <c r="D1120" s="38">
        <v>8.5800000000000001E-2</v>
      </c>
      <c r="E1120" s="38"/>
      <c r="F1120" s="38">
        <v>1.6899999999999998E-2</v>
      </c>
      <c r="G1120" s="38"/>
      <c r="H1120" s="38"/>
      <c r="I1120" s="38"/>
      <c r="J1120" s="38"/>
      <c r="K1120" s="38"/>
      <c r="L1120" s="38"/>
      <c r="M1120" s="38">
        <v>0.12239999999999999</v>
      </c>
      <c r="N1120" s="38"/>
      <c r="O1120" s="38"/>
      <c r="P1120" s="38"/>
      <c r="Q1120" s="38">
        <v>0.18160000000000001</v>
      </c>
      <c r="R1120" s="38">
        <v>1.55E-2</v>
      </c>
      <c r="S1120" s="38">
        <v>1.77E-2</v>
      </c>
      <c r="T1120" s="38">
        <v>0.21779999999999999</v>
      </c>
      <c r="U1120" s="38"/>
      <c r="V1120" s="38"/>
      <c r="W1120" s="38">
        <v>6.4000000000000001E-2</v>
      </c>
      <c r="X1120" s="38">
        <v>0.26129999999999998</v>
      </c>
      <c r="Y1120" s="38">
        <v>9.7000000000000003E-3</v>
      </c>
      <c r="Z1120" s="40">
        <v>7.3000000000000001E-3</v>
      </c>
      <c r="AA1120" s="40">
        <v>0</v>
      </c>
      <c r="AB1120" s="40">
        <v>0</v>
      </c>
      <c r="AC1120" s="67"/>
      <c r="AD1120" s="55"/>
    </row>
    <row r="1121" spans="1:30" s="52" customFormat="1">
      <c r="A1121" s="96"/>
      <c r="B1121" s="83"/>
      <c r="C1121" s="163"/>
      <c r="D1121" s="39">
        <f>$C1120*D1120</f>
        <v>1010.417694</v>
      </c>
      <c r="E1121" s="39">
        <f t="shared" ref="E1121" si="1857">$C1120*E1120</f>
        <v>0</v>
      </c>
      <c r="F1121" s="39">
        <f t="shared" ref="F1121" si="1858">$C1120*F1120</f>
        <v>199.02166699999998</v>
      </c>
      <c r="G1121" s="39">
        <f t="shared" ref="G1121:AB1121" si="1859">$C1120*G1120</f>
        <v>0</v>
      </c>
      <c r="H1121" s="39">
        <f t="shared" si="1859"/>
        <v>0</v>
      </c>
      <c r="I1121" s="39">
        <f t="shared" si="1859"/>
        <v>0</v>
      </c>
      <c r="J1121" s="39">
        <f t="shared" si="1859"/>
        <v>0</v>
      </c>
      <c r="K1121" s="39">
        <f t="shared" si="1859"/>
        <v>0</v>
      </c>
      <c r="L1121" s="39">
        <f t="shared" si="1859"/>
        <v>0</v>
      </c>
      <c r="M1121" s="39">
        <f t="shared" si="1859"/>
        <v>1441.4350319999999</v>
      </c>
      <c r="N1121" s="39">
        <f t="shared" si="1859"/>
        <v>0</v>
      </c>
      <c r="O1121" s="39">
        <f t="shared" si="1859"/>
        <v>0</v>
      </c>
      <c r="P1121" s="39">
        <f t="shared" si="1859"/>
        <v>0</v>
      </c>
      <c r="Q1121" s="39">
        <f t="shared" si="1859"/>
        <v>2138.5996880000002</v>
      </c>
      <c r="R1121" s="39">
        <f t="shared" si="1859"/>
        <v>182.53466499999999</v>
      </c>
      <c r="S1121" s="39">
        <f t="shared" si="1859"/>
        <v>208.44281100000001</v>
      </c>
      <c r="T1121" s="39">
        <f t="shared" si="1859"/>
        <v>2564.9064539999999</v>
      </c>
      <c r="U1121" s="39">
        <f t="shared" si="1859"/>
        <v>0</v>
      </c>
      <c r="V1121" s="39">
        <f t="shared" si="1859"/>
        <v>0</v>
      </c>
      <c r="W1121" s="39">
        <f t="shared" si="1859"/>
        <v>753.69152000000008</v>
      </c>
      <c r="X1121" s="39">
        <f t="shared" si="1859"/>
        <v>3077.1811589999998</v>
      </c>
      <c r="Y1121" s="39">
        <f t="shared" si="1859"/>
        <v>114.23137100000001</v>
      </c>
      <c r="Z1121" s="39">
        <f t="shared" si="1859"/>
        <v>85.967939000000001</v>
      </c>
      <c r="AA1121" s="39">
        <f t="shared" si="1859"/>
        <v>0</v>
      </c>
      <c r="AB1121" s="39">
        <f t="shared" si="1859"/>
        <v>0</v>
      </c>
      <c r="AC1121" s="67"/>
      <c r="AD1121" s="55"/>
    </row>
    <row r="1122" spans="1:30" s="52" customFormat="1">
      <c r="A1122" s="95" t="s">
        <v>328</v>
      </c>
      <c r="B1122" s="74">
        <v>115901.4077022456</v>
      </c>
      <c r="C1122" s="163">
        <f t="shared" si="1847"/>
        <v>9658.4500000000007</v>
      </c>
      <c r="D1122" s="38">
        <v>8.5800000000000001E-2</v>
      </c>
      <c r="E1122" s="38"/>
      <c r="F1122" s="38">
        <v>1.6899999999999998E-2</v>
      </c>
      <c r="G1122" s="38"/>
      <c r="H1122" s="38"/>
      <c r="I1122" s="38"/>
      <c r="J1122" s="38"/>
      <c r="K1122" s="38"/>
      <c r="L1122" s="38"/>
      <c r="M1122" s="38">
        <v>0.12239999999999999</v>
      </c>
      <c r="N1122" s="38"/>
      <c r="O1122" s="38"/>
      <c r="P1122" s="38"/>
      <c r="Q1122" s="38">
        <v>0.18160000000000001</v>
      </c>
      <c r="R1122" s="38">
        <v>1.55E-2</v>
      </c>
      <c r="S1122" s="38">
        <v>1.77E-2</v>
      </c>
      <c r="T1122" s="38">
        <v>0.21779999999999999</v>
      </c>
      <c r="U1122" s="38"/>
      <c r="V1122" s="38"/>
      <c r="W1122" s="38">
        <v>6.4000000000000001E-2</v>
      </c>
      <c r="X1122" s="38">
        <v>0.26129999999999998</v>
      </c>
      <c r="Y1122" s="38">
        <v>9.7000000000000003E-3</v>
      </c>
      <c r="Z1122" s="40">
        <v>7.3000000000000001E-3</v>
      </c>
      <c r="AA1122" s="40">
        <v>0</v>
      </c>
      <c r="AB1122" s="40">
        <v>0</v>
      </c>
      <c r="AC1122" s="67"/>
      <c r="AD1122" s="55"/>
    </row>
    <row r="1123" spans="1:30" s="52" customFormat="1">
      <c r="A1123" s="96"/>
      <c r="B1123" s="83"/>
      <c r="C1123" s="163"/>
      <c r="D1123" s="39">
        <f>$C1122*D1122</f>
        <v>828.69501000000002</v>
      </c>
      <c r="E1123" s="39">
        <f t="shared" ref="E1123" si="1860">$C1122*E1122</f>
        <v>0</v>
      </c>
      <c r="F1123" s="39">
        <f t="shared" ref="F1123" si="1861">$C1122*F1122</f>
        <v>163.22780499999999</v>
      </c>
      <c r="G1123" s="39">
        <f t="shared" ref="G1123:AB1123" si="1862">$C1122*G1122</f>
        <v>0</v>
      </c>
      <c r="H1123" s="39">
        <f t="shared" si="1862"/>
        <v>0</v>
      </c>
      <c r="I1123" s="39">
        <f t="shared" si="1862"/>
        <v>0</v>
      </c>
      <c r="J1123" s="39">
        <f t="shared" si="1862"/>
        <v>0</v>
      </c>
      <c r="K1123" s="39">
        <f t="shared" si="1862"/>
        <v>0</v>
      </c>
      <c r="L1123" s="39">
        <f t="shared" si="1862"/>
        <v>0</v>
      </c>
      <c r="M1123" s="39">
        <f t="shared" si="1862"/>
        <v>1182.1942799999999</v>
      </c>
      <c r="N1123" s="39">
        <f t="shared" si="1862"/>
        <v>0</v>
      </c>
      <c r="O1123" s="39">
        <f t="shared" si="1862"/>
        <v>0</v>
      </c>
      <c r="P1123" s="39">
        <f t="shared" si="1862"/>
        <v>0</v>
      </c>
      <c r="Q1123" s="39">
        <f t="shared" si="1862"/>
        <v>1753.9745200000002</v>
      </c>
      <c r="R1123" s="39">
        <f t="shared" si="1862"/>
        <v>149.70597500000002</v>
      </c>
      <c r="S1123" s="39">
        <f t="shared" si="1862"/>
        <v>170.95456500000003</v>
      </c>
      <c r="T1123" s="39">
        <f t="shared" si="1862"/>
        <v>2103.6104100000002</v>
      </c>
      <c r="U1123" s="39">
        <f t="shared" si="1862"/>
        <v>0</v>
      </c>
      <c r="V1123" s="39">
        <f t="shared" si="1862"/>
        <v>0</v>
      </c>
      <c r="W1123" s="39">
        <f t="shared" si="1862"/>
        <v>618.14080000000001</v>
      </c>
      <c r="X1123" s="39">
        <f t="shared" si="1862"/>
        <v>2523.7529850000001</v>
      </c>
      <c r="Y1123" s="39">
        <f t="shared" si="1862"/>
        <v>93.686965000000015</v>
      </c>
      <c r="Z1123" s="39">
        <f t="shared" si="1862"/>
        <v>70.506685000000004</v>
      </c>
      <c r="AA1123" s="39">
        <f t="shared" si="1862"/>
        <v>0</v>
      </c>
      <c r="AB1123" s="39">
        <f t="shared" si="1862"/>
        <v>0</v>
      </c>
      <c r="AC1123" s="67"/>
      <c r="AD1123" s="55"/>
    </row>
    <row r="1124" spans="1:30" s="52" customFormat="1">
      <c r="A1124" s="95" t="s">
        <v>329</v>
      </c>
      <c r="B1124" s="74">
        <v>101431.01188444902</v>
      </c>
      <c r="C1124" s="163">
        <f t="shared" si="1847"/>
        <v>8452.58</v>
      </c>
      <c r="D1124" s="38">
        <v>8.5800000000000001E-2</v>
      </c>
      <c r="E1124" s="38"/>
      <c r="F1124" s="38">
        <v>1.6899999999999998E-2</v>
      </c>
      <c r="G1124" s="38"/>
      <c r="H1124" s="38"/>
      <c r="I1124" s="38"/>
      <c r="J1124" s="38"/>
      <c r="K1124" s="38"/>
      <c r="L1124" s="38"/>
      <c r="M1124" s="38">
        <v>0.12239999999999999</v>
      </c>
      <c r="N1124" s="38"/>
      <c r="O1124" s="38"/>
      <c r="P1124" s="38"/>
      <c r="Q1124" s="38">
        <v>0.18160000000000001</v>
      </c>
      <c r="R1124" s="38">
        <v>1.55E-2</v>
      </c>
      <c r="S1124" s="38">
        <v>1.77E-2</v>
      </c>
      <c r="T1124" s="38">
        <v>0.21779999999999999</v>
      </c>
      <c r="U1124" s="38"/>
      <c r="V1124" s="38"/>
      <c r="W1124" s="38">
        <v>6.4000000000000001E-2</v>
      </c>
      <c r="X1124" s="38">
        <v>0.26129999999999998</v>
      </c>
      <c r="Y1124" s="38">
        <v>9.7000000000000003E-3</v>
      </c>
      <c r="Z1124" s="40">
        <v>7.3000000000000001E-3</v>
      </c>
      <c r="AA1124" s="40">
        <v>0</v>
      </c>
      <c r="AB1124" s="40">
        <v>0</v>
      </c>
      <c r="AC1124" s="67"/>
      <c r="AD1124" s="55"/>
    </row>
    <row r="1125" spans="1:30" s="52" customFormat="1">
      <c r="A1125" s="96"/>
      <c r="B1125" s="83"/>
      <c r="C1125" s="163"/>
      <c r="D1125" s="39">
        <f>$C1124*D1124</f>
        <v>725.23136399999999</v>
      </c>
      <c r="E1125" s="39">
        <f t="shared" ref="E1125" si="1863">$C1124*E1124</f>
        <v>0</v>
      </c>
      <c r="F1125" s="39">
        <f t="shared" ref="F1125" si="1864">$C1124*F1124</f>
        <v>142.84860199999997</v>
      </c>
      <c r="G1125" s="39">
        <f t="shared" ref="G1125:AB1125" si="1865">$C1124*G1124</f>
        <v>0</v>
      </c>
      <c r="H1125" s="39">
        <f t="shared" si="1865"/>
        <v>0</v>
      </c>
      <c r="I1125" s="39">
        <f t="shared" si="1865"/>
        <v>0</v>
      </c>
      <c r="J1125" s="39">
        <f t="shared" si="1865"/>
        <v>0</v>
      </c>
      <c r="K1125" s="39">
        <f t="shared" si="1865"/>
        <v>0</v>
      </c>
      <c r="L1125" s="39">
        <f t="shared" si="1865"/>
        <v>0</v>
      </c>
      <c r="M1125" s="39">
        <f t="shared" si="1865"/>
        <v>1034.5957919999998</v>
      </c>
      <c r="N1125" s="39">
        <f t="shared" si="1865"/>
        <v>0</v>
      </c>
      <c r="O1125" s="39">
        <f t="shared" si="1865"/>
        <v>0</v>
      </c>
      <c r="P1125" s="39">
        <f t="shared" si="1865"/>
        <v>0</v>
      </c>
      <c r="Q1125" s="39">
        <f t="shared" si="1865"/>
        <v>1534.9885280000001</v>
      </c>
      <c r="R1125" s="39">
        <f t="shared" si="1865"/>
        <v>131.01499000000001</v>
      </c>
      <c r="S1125" s="39">
        <f t="shared" si="1865"/>
        <v>149.61066600000001</v>
      </c>
      <c r="T1125" s="39">
        <f t="shared" si="1865"/>
        <v>1840.9719239999999</v>
      </c>
      <c r="U1125" s="39">
        <f t="shared" si="1865"/>
        <v>0</v>
      </c>
      <c r="V1125" s="39">
        <f t="shared" si="1865"/>
        <v>0</v>
      </c>
      <c r="W1125" s="39">
        <f t="shared" si="1865"/>
        <v>540.96511999999996</v>
      </c>
      <c r="X1125" s="39">
        <f t="shared" si="1865"/>
        <v>2208.6591539999999</v>
      </c>
      <c r="Y1125" s="39">
        <f t="shared" si="1865"/>
        <v>81.990026</v>
      </c>
      <c r="Z1125" s="39">
        <f t="shared" si="1865"/>
        <v>61.703834000000001</v>
      </c>
      <c r="AA1125" s="39">
        <f t="shared" si="1865"/>
        <v>0</v>
      </c>
      <c r="AB1125" s="39">
        <f t="shared" si="1865"/>
        <v>0</v>
      </c>
      <c r="AC1125" s="67"/>
      <c r="AD1125" s="55"/>
    </row>
    <row r="1126" spans="1:30" s="52" customFormat="1">
      <c r="A1126" s="95" t="s">
        <v>330</v>
      </c>
      <c r="B1126" s="74">
        <v>237646.08706127724</v>
      </c>
      <c r="C1126" s="163">
        <f t="shared" si="1847"/>
        <v>19803.84</v>
      </c>
      <c r="D1126" s="38">
        <v>8.5800000000000001E-2</v>
      </c>
      <c r="E1126" s="38"/>
      <c r="F1126" s="38">
        <v>1.6899999999999998E-2</v>
      </c>
      <c r="G1126" s="38"/>
      <c r="H1126" s="38"/>
      <c r="I1126" s="38"/>
      <c r="J1126" s="38"/>
      <c r="K1126" s="38"/>
      <c r="L1126" s="38"/>
      <c r="M1126" s="38">
        <v>0.12239999999999999</v>
      </c>
      <c r="N1126" s="38"/>
      <c r="O1126" s="38"/>
      <c r="P1126" s="38"/>
      <c r="Q1126" s="38">
        <v>0.18160000000000001</v>
      </c>
      <c r="R1126" s="38">
        <v>1.55E-2</v>
      </c>
      <c r="S1126" s="38">
        <v>1.77E-2</v>
      </c>
      <c r="T1126" s="38">
        <v>0.21779999999999999</v>
      </c>
      <c r="U1126" s="38"/>
      <c r="V1126" s="38"/>
      <c r="W1126" s="38">
        <v>6.4000000000000001E-2</v>
      </c>
      <c r="X1126" s="38">
        <v>0.26129999999999998</v>
      </c>
      <c r="Y1126" s="38">
        <v>9.7000000000000003E-3</v>
      </c>
      <c r="Z1126" s="40">
        <v>7.3000000000000001E-3</v>
      </c>
      <c r="AA1126" s="40">
        <v>0</v>
      </c>
      <c r="AB1126" s="40">
        <v>0</v>
      </c>
      <c r="AC1126" s="67"/>
      <c r="AD1126" s="55"/>
    </row>
    <row r="1127" spans="1:30" s="52" customFormat="1">
      <c r="A1127" s="96"/>
      <c r="B1127" s="83"/>
      <c r="C1127" s="163"/>
      <c r="D1127" s="39">
        <f>$C1126*D1126</f>
        <v>1699.169472</v>
      </c>
      <c r="E1127" s="39">
        <f t="shared" ref="E1127" si="1866">$C1126*E1126</f>
        <v>0</v>
      </c>
      <c r="F1127" s="39">
        <f t="shared" ref="F1127" si="1867">$C1126*F1126</f>
        <v>334.68489599999998</v>
      </c>
      <c r="G1127" s="39">
        <f t="shared" ref="G1127:AB1127" si="1868">$C1126*G1126</f>
        <v>0</v>
      </c>
      <c r="H1127" s="39">
        <f t="shared" si="1868"/>
        <v>0</v>
      </c>
      <c r="I1127" s="39">
        <f t="shared" si="1868"/>
        <v>0</v>
      </c>
      <c r="J1127" s="39">
        <f t="shared" si="1868"/>
        <v>0</v>
      </c>
      <c r="K1127" s="39">
        <f t="shared" si="1868"/>
        <v>0</v>
      </c>
      <c r="L1127" s="39">
        <f t="shared" si="1868"/>
        <v>0</v>
      </c>
      <c r="M1127" s="39">
        <f t="shared" si="1868"/>
        <v>2423.9900159999997</v>
      </c>
      <c r="N1127" s="39">
        <f t="shared" si="1868"/>
        <v>0</v>
      </c>
      <c r="O1127" s="39">
        <f t="shared" si="1868"/>
        <v>0</v>
      </c>
      <c r="P1127" s="39">
        <f t="shared" si="1868"/>
        <v>0</v>
      </c>
      <c r="Q1127" s="39">
        <f t="shared" si="1868"/>
        <v>3596.3773440000004</v>
      </c>
      <c r="R1127" s="39">
        <f t="shared" si="1868"/>
        <v>306.95952</v>
      </c>
      <c r="S1127" s="39">
        <f t="shared" si="1868"/>
        <v>350.52796799999999</v>
      </c>
      <c r="T1127" s="39">
        <f t="shared" si="1868"/>
        <v>4313.2763519999999</v>
      </c>
      <c r="U1127" s="39">
        <f t="shared" si="1868"/>
        <v>0</v>
      </c>
      <c r="V1127" s="39">
        <f t="shared" si="1868"/>
        <v>0</v>
      </c>
      <c r="W1127" s="39">
        <f t="shared" si="1868"/>
        <v>1267.4457600000001</v>
      </c>
      <c r="X1127" s="39">
        <f t="shared" si="1868"/>
        <v>5174.7433919999994</v>
      </c>
      <c r="Y1127" s="39">
        <f t="shared" si="1868"/>
        <v>192.09724800000001</v>
      </c>
      <c r="Z1127" s="39">
        <f t="shared" si="1868"/>
        <v>144.56803200000002</v>
      </c>
      <c r="AA1127" s="39">
        <f t="shared" si="1868"/>
        <v>0</v>
      </c>
      <c r="AB1127" s="39">
        <f t="shared" si="1868"/>
        <v>0</v>
      </c>
      <c r="AC1127" s="67"/>
      <c r="AD1127" s="55"/>
    </row>
    <row r="1128" spans="1:30" s="52" customFormat="1">
      <c r="A1128" s="95" t="s">
        <v>331</v>
      </c>
      <c r="B1128" s="74">
        <v>1212924.6179135307</v>
      </c>
      <c r="C1128" s="163">
        <f t="shared" si="1847"/>
        <v>101077.05</v>
      </c>
      <c r="D1128" s="38"/>
      <c r="E1128" s="38"/>
      <c r="F1128" s="38">
        <v>0.1009</v>
      </c>
      <c r="G1128" s="38"/>
      <c r="H1128" s="38"/>
      <c r="I1128" s="38"/>
      <c r="J1128" s="38"/>
      <c r="K1128" s="38"/>
      <c r="L1128" s="38"/>
      <c r="M1128" s="38"/>
      <c r="N1128" s="38"/>
      <c r="O1128" s="38"/>
      <c r="P1128" s="38">
        <v>4.8999999999999998E-3</v>
      </c>
      <c r="Q1128" s="38">
        <v>5.1400000000000001E-2</v>
      </c>
      <c r="R1128" s="38"/>
      <c r="S1128" s="38">
        <v>5.4000000000000003E-3</v>
      </c>
      <c r="T1128" s="38"/>
      <c r="U1128" s="38">
        <v>0.70709999999999995</v>
      </c>
      <c r="V1128" s="38"/>
      <c r="W1128" s="38"/>
      <c r="X1128" s="38">
        <v>0.121</v>
      </c>
      <c r="Y1128" s="38">
        <v>4.7999999999999996E-3</v>
      </c>
      <c r="Z1128" s="40">
        <v>4.4999999999999997E-3</v>
      </c>
      <c r="AA1128" s="40">
        <v>0</v>
      </c>
      <c r="AB1128" s="40">
        <v>0</v>
      </c>
      <c r="AC1128" s="67"/>
      <c r="AD1128" s="55"/>
    </row>
    <row r="1129" spans="1:30" s="52" customFormat="1">
      <c r="A1129" s="96"/>
      <c r="B1129" s="83"/>
      <c r="C1129" s="163"/>
      <c r="D1129" s="39">
        <f>$C1128*D1128</f>
        <v>0</v>
      </c>
      <c r="E1129" s="39">
        <f t="shared" ref="E1129" si="1869">$C1128*E1128</f>
        <v>0</v>
      </c>
      <c r="F1129" s="39">
        <f t="shared" ref="F1129" si="1870">$C1128*F1128</f>
        <v>10198.674345000001</v>
      </c>
      <c r="G1129" s="39">
        <f t="shared" ref="G1129:AB1129" si="1871">$C1128*G1128</f>
        <v>0</v>
      </c>
      <c r="H1129" s="39">
        <f t="shared" si="1871"/>
        <v>0</v>
      </c>
      <c r="I1129" s="39">
        <f t="shared" si="1871"/>
        <v>0</v>
      </c>
      <c r="J1129" s="39">
        <f t="shared" si="1871"/>
        <v>0</v>
      </c>
      <c r="K1129" s="39">
        <f t="shared" si="1871"/>
        <v>0</v>
      </c>
      <c r="L1129" s="39">
        <f t="shared" si="1871"/>
        <v>0</v>
      </c>
      <c r="M1129" s="39">
        <f t="shared" si="1871"/>
        <v>0</v>
      </c>
      <c r="N1129" s="39">
        <f t="shared" si="1871"/>
        <v>0</v>
      </c>
      <c r="O1129" s="39">
        <f t="shared" si="1871"/>
        <v>0</v>
      </c>
      <c r="P1129" s="39">
        <f t="shared" si="1871"/>
        <v>495.27754499999998</v>
      </c>
      <c r="Q1129" s="39">
        <f t="shared" si="1871"/>
        <v>5195.3603700000003</v>
      </c>
      <c r="R1129" s="39">
        <f t="shared" si="1871"/>
        <v>0</v>
      </c>
      <c r="S1129" s="39">
        <f t="shared" si="1871"/>
        <v>545.81607000000008</v>
      </c>
      <c r="T1129" s="39">
        <f t="shared" si="1871"/>
        <v>0</v>
      </c>
      <c r="U1129" s="39">
        <f t="shared" si="1871"/>
        <v>71471.582054999992</v>
      </c>
      <c r="V1129" s="39">
        <f t="shared" si="1871"/>
        <v>0</v>
      </c>
      <c r="W1129" s="39">
        <f t="shared" si="1871"/>
        <v>0</v>
      </c>
      <c r="X1129" s="39">
        <f t="shared" si="1871"/>
        <v>12230.323050000001</v>
      </c>
      <c r="Y1129" s="39">
        <f t="shared" si="1871"/>
        <v>485.16983999999997</v>
      </c>
      <c r="Z1129" s="39">
        <f t="shared" si="1871"/>
        <v>454.84672499999999</v>
      </c>
      <c r="AA1129" s="39">
        <f t="shared" si="1871"/>
        <v>0</v>
      </c>
      <c r="AB1129" s="39">
        <f t="shared" si="1871"/>
        <v>0</v>
      </c>
      <c r="AC1129" s="67"/>
      <c r="AD1129" s="55"/>
    </row>
    <row r="1130" spans="1:30" s="52" customFormat="1">
      <c r="A1130" s="95" t="s">
        <v>332</v>
      </c>
      <c r="B1130" s="74">
        <v>3276424.0142768556</v>
      </c>
      <c r="C1130" s="163">
        <f t="shared" si="1847"/>
        <v>273035.33</v>
      </c>
      <c r="D1130" s="38"/>
      <c r="E1130" s="38"/>
      <c r="F1130" s="38">
        <v>0.33200000000000002</v>
      </c>
      <c r="G1130" s="38"/>
      <c r="H1130" s="38"/>
      <c r="I1130" s="38"/>
      <c r="J1130" s="38"/>
      <c r="K1130" s="38"/>
      <c r="L1130" s="38"/>
      <c r="M1130" s="38"/>
      <c r="N1130" s="38"/>
      <c r="O1130" s="38"/>
      <c r="P1130" s="38">
        <v>4.4000000000000003E-3</v>
      </c>
      <c r="Q1130" s="38">
        <v>8.6400000000000005E-2</v>
      </c>
      <c r="R1130" s="38">
        <v>5.5199999999999999E-2</v>
      </c>
      <c r="S1130" s="38">
        <v>8.6E-3</v>
      </c>
      <c r="T1130" s="38"/>
      <c r="U1130" s="38">
        <v>0.36809999999999998</v>
      </c>
      <c r="V1130" s="38"/>
      <c r="W1130" s="38"/>
      <c r="X1130" s="38">
        <v>0.13550000000000001</v>
      </c>
      <c r="Y1130" s="38">
        <v>5.4000000000000003E-3</v>
      </c>
      <c r="Z1130" s="40">
        <v>4.4000000000000003E-3</v>
      </c>
      <c r="AA1130" s="40">
        <v>0</v>
      </c>
      <c r="AB1130" s="40">
        <v>0</v>
      </c>
      <c r="AC1130" s="67"/>
      <c r="AD1130" s="55"/>
    </row>
    <row r="1131" spans="1:30" s="52" customFormat="1">
      <c r="A1131" s="96"/>
      <c r="B1131" s="83"/>
      <c r="C1131" s="163"/>
      <c r="D1131" s="39">
        <f>$C1130*D1130</f>
        <v>0</v>
      </c>
      <c r="E1131" s="39">
        <f t="shared" ref="E1131" si="1872">$C1130*E1130</f>
        <v>0</v>
      </c>
      <c r="F1131" s="39">
        <f t="shared" ref="F1131" si="1873">$C1130*F1130</f>
        <v>90647.729560000007</v>
      </c>
      <c r="G1131" s="39">
        <f t="shared" ref="G1131:AB1131" si="1874">$C1130*G1130</f>
        <v>0</v>
      </c>
      <c r="H1131" s="39">
        <f t="shared" si="1874"/>
        <v>0</v>
      </c>
      <c r="I1131" s="39">
        <f t="shared" si="1874"/>
        <v>0</v>
      </c>
      <c r="J1131" s="39">
        <f t="shared" si="1874"/>
        <v>0</v>
      </c>
      <c r="K1131" s="39">
        <f t="shared" si="1874"/>
        <v>0</v>
      </c>
      <c r="L1131" s="39">
        <f t="shared" si="1874"/>
        <v>0</v>
      </c>
      <c r="M1131" s="39">
        <f t="shared" si="1874"/>
        <v>0</v>
      </c>
      <c r="N1131" s="39">
        <f t="shared" si="1874"/>
        <v>0</v>
      </c>
      <c r="O1131" s="39">
        <f t="shared" si="1874"/>
        <v>0</v>
      </c>
      <c r="P1131" s="39">
        <f t="shared" si="1874"/>
        <v>1201.3554520000002</v>
      </c>
      <c r="Q1131" s="39">
        <f t="shared" si="1874"/>
        <v>23590.252512000003</v>
      </c>
      <c r="R1131" s="39">
        <f t="shared" si="1874"/>
        <v>15071.550216000001</v>
      </c>
      <c r="S1131" s="39">
        <f t="shared" si="1874"/>
        <v>2348.103838</v>
      </c>
      <c r="T1131" s="39">
        <f t="shared" si="1874"/>
        <v>0</v>
      </c>
      <c r="U1131" s="39">
        <f t="shared" si="1874"/>
        <v>100504.30497300001</v>
      </c>
      <c r="V1131" s="39">
        <f t="shared" si="1874"/>
        <v>0</v>
      </c>
      <c r="W1131" s="39">
        <f t="shared" si="1874"/>
        <v>0</v>
      </c>
      <c r="X1131" s="39">
        <f t="shared" si="1874"/>
        <v>36996.287215000004</v>
      </c>
      <c r="Y1131" s="39">
        <f t="shared" si="1874"/>
        <v>1474.3907820000002</v>
      </c>
      <c r="Z1131" s="39">
        <f t="shared" si="1874"/>
        <v>1201.3554520000002</v>
      </c>
      <c r="AA1131" s="39">
        <f t="shared" si="1874"/>
        <v>0</v>
      </c>
      <c r="AB1131" s="39">
        <f t="shared" si="1874"/>
        <v>0</v>
      </c>
      <c r="AC1131" s="67"/>
      <c r="AD1131" s="55"/>
    </row>
    <row r="1132" spans="1:30" s="52" customFormat="1">
      <c r="A1132" s="95" t="s">
        <v>333</v>
      </c>
      <c r="B1132" s="74">
        <v>217156.18273888444</v>
      </c>
      <c r="C1132" s="163">
        <f t="shared" si="1847"/>
        <v>18096.349999999999</v>
      </c>
      <c r="D1132" s="38">
        <v>1.6500000000000001E-2</v>
      </c>
      <c r="E1132" s="38">
        <v>0.1429</v>
      </c>
      <c r="F1132" s="38">
        <v>5.8200000000000002E-2</v>
      </c>
      <c r="G1132" s="38">
        <v>7.4899999999999994E-2</v>
      </c>
      <c r="H1132" s="38">
        <v>4.0099999999999997E-2</v>
      </c>
      <c r="I1132" s="38">
        <v>0.1406</v>
      </c>
      <c r="J1132" s="38">
        <v>2.0299999999999999E-2</v>
      </c>
      <c r="K1132" s="38">
        <v>3.2099999999999997E-2</v>
      </c>
      <c r="L1132" s="38">
        <v>1.5900000000000001E-2</v>
      </c>
      <c r="M1132" s="38">
        <v>2.5499999999999998E-2</v>
      </c>
      <c r="N1132" s="38">
        <v>0.1389</v>
      </c>
      <c r="O1132" s="38">
        <v>2.35E-2</v>
      </c>
      <c r="P1132" s="38">
        <v>0</v>
      </c>
      <c r="Q1132" s="38">
        <v>3.5900000000000001E-2</v>
      </c>
      <c r="R1132" s="38">
        <v>1.8100000000000002E-2</v>
      </c>
      <c r="S1132" s="38">
        <v>4.1999999999999997E-3</v>
      </c>
      <c r="T1132" s="38">
        <v>5.11E-2</v>
      </c>
      <c r="U1132" s="38">
        <v>1.7299999999999999E-2</v>
      </c>
      <c r="V1132" s="38">
        <v>3.6799999999999999E-2</v>
      </c>
      <c r="W1132" s="38">
        <v>4.4299999999999999E-2</v>
      </c>
      <c r="X1132" s="38">
        <v>5.9900000000000002E-2</v>
      </c>
      <c r="Y1132" s="38">
        <v>2.3999999999999998E-3</v>
      </c>
      <c r="Z1132" s="5">
        <v>0</v>
      </c>
      <c r="AA1132" s="5">
        <v>5.9999999999999995E-4</v>
      </c>
      <c r="AB1132" s="5">
        <v>0</v>
      </c>
      <c r="AC1132" s="67"/>
      <c r="AD1132" s="55"/>
    </row>
    <row r="1133" spans="1:30" s="52" customFormat="1">
      <c r="A1133" s="96"/>
      <c r="B1133" s="83"/>
      <c r="C1133" s="163"/>
      <c r="D1133" s="6">
        <f>$C1132*D1132</f>
        <v>298.58977499999997</v>
      </c>
      <c r="E1133" s="6">
        <f t="shared" ref="E1133" si="1875">$C1132*E1132</f>
        <v>2585.9684149999998</v>
      </c>
      <c r="F1133" s="6">
        <f t="shared" ref="F1133" si="1876">$C1132*F1132</f>
        <v>1053.20757</v>
      </c>
      <c r="G1133" s="6">
        <f t="shared" ref="G1133:AB1133" si="1877">$C1132*G1132</f>
        <v>1355.4166149999999</v>
      </c>
      <c r="H1133" s="6">
        <f t="shared" si="1877"/>
        <v>725.66363499999989</v>
      </c>
      <c r="I1133" s="6">
        <f t="shared" si="1877"/>
        <v>2544.34681</v>
      </c>
      <c r="J1133" s="6">
        <f t="shared" si="1877"/>
        <v>367.35590499999995</v>
      </c>
      <c r="K1133" s="6">
        <f t="shared" si="1877"/>
        <v>580.89283499999988</v>
      </c>
      <c r="L1133" s="6">
        <f t="shared" si="1877"/>
        <v>287.731965</v>
      </c>
      <c r="M1133" s="6">
        <f t="shared" si="1877"/>
        <v>461.45692499999996</v>
      </c>
      <c r="N1133" s="6">
        <f t="shared" si="1877"/>
        <v>2513.5830149999997</v>
      </c>
      <c r="O1133" s="6">
        <f t="shared" si="1877"/>
        <v>425.26422499999995</v>
      </c>
      <c r="P1133" s="6">
        <f t="shared" si="1877"/>
        <v>0</v>
      </c>
      <c r="Q1133" s="6">
        <f t="shared" si="1877"/>
        <v>649.65896499999997</v>
      </c>
      <c r="R1133" s="6">
        <f t="shared" si="1877"/>
        <v>327.54393499999998</v>
      </c>
      <c r="S1133" s="6">
        <f t="shared" si="1877"/>
        <v>76.00466999999999</v>
      </c>
      <c r="T1133" s="6">
        <f t="shared" si="1877"/>
        <v>924.72348499999987</v>
      </c>
      <c r="U1133" s="6">
        <f t="shared" si="1877"/>
        <v>313.06685499999998</v>
      </c>
      <c r="V1133" s="6">
        <f t="shared" si="1877"/>
        <v>665.94567999999992</v>
      </c>
      <c r="W1133" s="6">
        <f t="shared" si="1877"/>
        <v>801.66830499999992</v>
      </c>
      <c r="X1133" s="6">
        <f t="shared" si="1877"/>
        <v>1083.9713649999999</v>
      </c>
      <c r="Y1133" s="6">
        <f t="shared" si="1877"/>
        <v>43.431239999999995</v>
      </c>
      <c r="Z1133" s="6">
        <f t="shared" si="1877"/>
        <v>0</v>
      </c>
      <c r="AA1133" s="6">
        <f t="shared" si="1877"/>
        <v>10.857809999999999</v>
      </c>
      <c r="AB1133" s="6">
        <f t="shared" si="1877"/>
        <v>0</v>
      </c>
      <c r="AC1133" s="67"/>
      <c r="AD1133" s="55"/>
    </row>
    <row r="1134" spans="1:30" s="52" customFormat="1">
      <c r="A1134" s="95" t="s">
        <v>334</v>
      </c>
      <c r="B1134" s="74">
        <v>-156439.00083606306</v>
      </c>
      <c r="C1134" s="163">
        <f t="shared" si="1847"/>
        <v>-13036.58</v>
      </c>
      <c r="D1134" s="38"/>
      <c r="E1134" s="38"/>
      <c r="F1134" s="38"/>
      <c r="G1134" s="38"/>
      <c r="H1134" s="38">
        <v>0.20300000000000001</v>
      </c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>
        <v>0.79700000000000004</v>
      </c>
      <c r="X1134" s="38"/>
      <c r="Y1134" s="38"/>
      <c r="Z1134" s="5"/>
      <c r="AA1134" s="5"/>
      <c r="AB1134" s="5"/>
      <c r="AC1134" s="67"/>
      <c r="AD1134" s="55"/>
    </row>
    <row r="1135" spans="1:30" s="52" customFormat="1">
      <c r="A1135" s="96"/>
      <c r="B1135" s="83"/>
      <c r="C1135" s="163"/>
      <c r="D1135" s="6">
        <f t="shared" ref="D1135" si="1878">$C1134*D1134</f>
        <v>0</v>
      </c>
      <c r="E1135" s="6">
        <f t="shared" ref="E1135" si="1879">$C1134*E1134</f>
        <v>0</v>
      </c>
      <c r="F1135" s="6">
        <f t="shared" ref="F1135:O1135" si="1880">$C1134*F1134</f>
        <v>0</v>
      </c>
      <c r="G1135" s="6">
        <f t="shared" si="1880"/>
        <v>0</v>
      </c>
      <c r="H1135" s="6">
        <f t="shared" si="1880"/>
        <v>-2646.4257400000001</v>
      </c>
      <c r="I1135" s="6">
        <f t="shared" si="1880"/>
        <v>0</v>
      </c>
      <c r="J1135" s="6">
        <f t="shared" si="1880"/>
        <v>0</v>
      </c>
      <c r="K1135" s="6">
        <f t="shared" si="1880"/>
        <v>0</v>
      </c>
      <c r="L1135" s="6">
        <f t="shared" si="1880"/>
        <v>0</v>
      </c>
      <c r="M1135" s="6">
        <f t="shared" si="1880"/>
        <v>0</v>
      </c>
      <c r="N1135" s="6">
        <f t="shared" si="1880"/>
        <v>0</v>
      </c>
      <c r="O1135" s="6">
        <f t="shared" si="1880"/>
        <v>0</v>
      </c>
      <c r="P1135" s="6">
        <f t="shared" ref="P1135" si="1881">$C1134*P1134</f>
        <v>0</v>
      </c>
      <c r="Q1135" s="6">
        <f t="shared" ref="Q1135" si="1882">$C1134*Q1134</f>
        <v>0</v>
      </c>
      <c r="R1135" s="6">
        <f t="shared" ref="R1135:AB1135" si="1883">$C1134*R1134</f>
        <v>0</v>
      </c>
      <c r="S1135" s="6">
        <f t="shared" si="1883"/>
        <v>0</v>
      </c>
      <c r="T1135" s="6">
        <f t="shared" si="1883"/>
        <v>0</v>
      </c>
      <c r="U1135" s="6">
        <f t="shared" si="1883"/>
        <v>0</v>
      </c>
      <c r="V1135" s="6">
        <f t="shared" si="1883"/>
        <v>0</v>
      </c>
      <c r="W1135" s="6">
        <f t="shared" si="1883"/>
        <v>-10390.154260000001</v>
      </c>
      <c r="X1135" s="6">
        <f t="shared" si="1883"/>
        <v>0</v>
      </c>
      <c r="Y1135" s="6">
        <f t="shared" si="1883"/>
        <v>0</v>
      </c>
      <c r="Z1135" s="6">
        <f t="shared" si="1883"/>
        <v>0</v>
      </c>
      <c r="AA1135" s="6">
        <f t="shared" si="1883"/>
        <v>0</v>
      </c>
      <c r="AB1135" s="6">
        <f t="shared" si="1883"/>
        <v>0</v>
      </c>
      <c r="AC1135" s="67"/>
      <c r="AD1135" s="55"/>
    </row>
    <row r="1136" spans="1:30" s="52" customFormat="1">
      <c r="A1136" s="95" t="s">
        <v>335</v>
      </c>
      <c r="B1136" s="74">
        <v>1249466.3563521337</v>
      </c>
      <c r="C1136" s="163">
        <f t="shared" si="1847"/>
        <v>104122.2</v>
      </c>
      <c r="D1136" s="38"/>
      <c r="E1136" s="38"/>
      <c r="F1136" s="38">
        <v>8.3000000000000004E-2</v>
      </c>
      <c r="G1136" s="38"/>
      <c r="H1136" s="38">
        <v>0.14699999999999999</v>
      </c>
      <c r="I1136" s="38"/>
      <c r="J1136" s="38"/>
      <c r="K1136" s="38">
        <v>4.7999999999999996E-3</v>
      </c>
      <c r="L1136" s="38"/>
      <c r="M1136" s="38"/>
      <c r="N1136" s="38">
        <v>0.36919999999999997</v>
      </c>
      <c r="O1136" s="38"/>
      <c r="P1136" s="38"/>
      <c r="Q1136" s="38"/>
      <c r="R1136" s="38">
        <v>0.23849999999999999</v>
      </c>
      <c r="S1136" s="38"/>
      <c r="T1136" s="38"/>
      <c r="U1136" s="38"/>
      <c r="V1136" s="38">
        <v>0.1575</v>
      </c>
      <c r="W1136" s="38"/>
      <c r="X1136" s="38"/>
      <c r="Y1136" s="38"/>
      <c r="Z1136" s="5"/>
      <c r="AA1136" s="5"/>
      <c r="AB1136" s="5"/>
      <c r="AC1136" s="67"/>
      <c r="AD1136" s="55"/>
    </row>
    <row r="1137" spans="1:30" s="52" customFormat="1">
      <c r="A1137" s="96"/>
      <c r="B1137" s="83"/>
      <c r="C1137" s="163"/>
      <c r="D1137" s="6">
        <f>$C1136*D1136</f>
        <v>0</v>
      </c>
      <c r="E1137" s="6">
        <f t="shared" ref="E1137" si="1884">$C1136*E1136</f>
        <v>0</v>
      </c>
      <c r="F1137" s="6">
        <f t="shared" ref="F1137" si="1885">$C1136*F1136</f>
        <v>8642.142600000001</v>
      </c>
      <c r="G1137" s="6">
        <f t="shared" ref="G1137:AB1137" si="1886">$C1136*G1136</f>
        <v>0</v>
      </c>
      <c r="H1137" s="6">
        <f t="shared" si="1886"/>
        <v>15305.963399999999</v>
      </c>
      <c r="I1137" s="6">
        <f t="shared" si="1886"/>
        <v>0</v>
      </c>
      <c r="J1137" s="6">
        <f t="shared" si="1886"/>
        <v>0</v>
      </c>
      <c r="K1137" s="6">
        <f t="shared" si="1886"/>
        <v>499.78655999999995</v>
      </c>
      <c r="L1137" s="6">
        <f t="shared" si="1886"/>
        <v>0</v>
      </c>
      <c r="M1137" s="6">
        <f t="shared" si="1886"/>
        <v>0</v>
      </c>
      <c r="N1137" s="6">
        <f t="shared" si="1886"/>
        <v>38441.916239999999</v>
      </c>
      <c r="O1137" s="6">
        <f t="shared" si="1886"/>
        <v>0</v>
      </c>
      <c r="P1137" s="6">
        <f t="shared" si="1886"/>
        <v>0</v>
      </c>
      <c r="Q1137" s="6">
        <f t="shared" si="1886"/>
        <v>0</v>
      </c>
      <c r="R1137" s="6">
        <f t="shared" si="1886"/>
        <v>24833.144699999997</v>
      </c>
      <c r="S1137" s="6">
        <f t="shared" si="1886"/>
        <v>0</v>
      </c>
      <c r="T1137" s="6">
        <f t="shared" si="1886"/>
        <v>0</v>
      </c>
      <c r="U1137" s="6">
        <f t="shared" si="1886"/>
        <v>0</v>
      </c>
      <c r="V1137" s="6">
        <f t="shared" si="1886"/>
        <v>16399.246500000001</v>
      </c>
      <c r="W1137" s="6">
        <f t="shared" si="1886"/>
        <v>0</v>
      </c>
      <c r="X1137" s="6">
        <f t="shared" si="1886"/>
        <v>0</v>
      </c>
      <c r="Y1137" s="6">
        <f t="shared" si="1886"/>
        <v>0</v>
      </c>
      <c r="Z1137" s="6">
        <f t="shared" si="1886"/>
        <v>0</v>
      </c>
      <c r="AA1137" s="6">
        <f t="shared" si="1886"/>
        <v>0</v>
      </c>
      <c r="AB1137" s="6">
        <f t="shared" si="1886"/>
        <v>0</v>
      </c>
      <c r="AC1137" s="67"/>
      <c r="AD1137" s="55"/>
    </row>
    <row r="1138" spans="1:30" s="52" customFormat="1">
      <c r="A1138" s="95" t="s">
        <v>336</v>
      </c>
      <c r="B1138" s="74">
        <v>290669.79301907262</v>
      </c>
      <c r="C1138" s="163">
        <f t="shared" si="1847"/>
        <v>24222.48</v>
      </c>
      <c r="D1138" s="38"/>
      <c r="E1138" s="38"/>
      <c r="F1138" s="38">
        <v>8.3000000000000004E-2</v>
      </c>
      <c r="G1138" s="38"/>
      <c r="H1138" s="38">
        <v>0.14699999999999999</v>
      </c>
      <c r="I1138" s="38"/>
      <c r="J1138" s="38"/>
      <c r="K1138" s="38">
        <v>4.7999999999999996E-3</v>
      </c>
      <c r="L1138" s="38"/>
      <c r="M1138" s="38"/>
      <c r="N1138" s="38">
        <v>0.36919999999999997</v>
      </c>
      <c r="O1138" s="38"/>
      <c r="P1138" s="38"/>
      <c r="Q1138" s="38"/>
      <c r="R1138" s="38">
        <v>0.23849999999999999</v>
      </c>
      <c r="S1138" s="38"/>
      <c r="T1138" s="38"/>
      <c r="U1138" s="38"/>
      <c r="V1138" s="38">
        <v>0.1575</v>
      </c>
      <c r="W1138" s="38"/>
      <c r="X1138" s="38"/>
      <c r="Y1138" s="38"/>
      <c r="Z1138" s="5"/>
      <c r="AA1138" s="5"/>
      <c r="AB1138" s="5"/>
      <c r="AC1138" s="67"/>
      <c r="AD1138" s="55"/>
    </row>
    <row r="1139" spans="1:30" s="52" customFormat="1">
      <c r="A1139" s="96"/>
      <c r="B1139" s="65"/>
      <c r="C1139" s="163"/>
      <c r="D1139" s="6">
        <f>$C1138*D1138</f>
        <v>0</v>
      </c>
      <c r="E1139" s="6">
        <f t="shared" ref="E1139" si="1887">$C1138*E1138</f>
        <v>0</v>
      </c>
      <c r="F1139" s="6">
        <f t="shared" ref="F1139" si="1888">$C1138*F1138</f>
        <v>2010.4658400000001</v>
      </c>
      <c r="G1139" s="6">
        <f t="shared" ref="G1139:AB1139" si="1889">$C1138*G1138</f>
        <v>0</v>
      </c>
      <c r="H1139" s="6">
        <f t="shared" si="1889"/>
        <v>3560.7045599999997</v>
      </c>
      <c r="I1139" s="6">
        <f t="shared" si="1889"/>
        <v>0</v>
      </c>
      <c r="J1139" s="6">
        <f t="shared" si="1889"/>
        <v>0</v>
      </c>
      <c r="K1139" s="6">
        <f t="shared" si="1889"/>
        <v>116.26790399999999</v>
      </c>
      <c r="L1139" s="6">
        <f t="shared" si="1889"/>
        <v>0</v>
      </c>
      <c r="M1139" s="6">
        <f t="shared" si="1889"/>
        <v>0</v>
      </c>
      <c r="N1139" s="6">
        <f t="shared" si="1889"/>
        <v>8942.9396159999997</v>
      </c>
      <c r="O1139" s="6">
        <f t="shared" si="1889"/>
        <v>0</v>
      </c>
      <c r="P1139" s="6">
        <f t="shared" si="1889"/>
        <v>0</v>
      </c>
      <c r="Q1139" s="6">
        <f t="shared" si="1889"/>
        <v>0</v>
      </c>
      <c r="R1139" s="6">
        <f t="shared" si="1889"/>
        <v>5777.0614799999994</v>
      </c>
      <c r="S1139" s="6">
        <f t="shared" si="1889"/>
        <v>0</v>
      </c>
      <c r="T1139" s="6">
        <f t="shared" si="1889"/>
        <v>0</v>
      </c>
      <c r="U1139" s="6">
        <f t="shared" si="1889"/>
        <v>0</v>
      </c>
      <c r="V1139" s="6">
        <f t="shared" si="1889"/>
        <v>3815.0405999999998</v>
      </c>
      <c r="W1139" s="6">
        <f t="shared" si="1889"/>
        <v>0</v>
      </c>
      <c r="X1139" s="6">
        <f t="shared" si="1889"/>
        <v>0</v>
      </c>
      <c r="Y1139" s="6">
        <f t="shared" si="1889"/>
        <v>0</v>
      </c>
      <c r="Z1139" s="6">
        <f t="shared" si="1889"/>
        <v>0</v>
      </c>
      <c r="AA1139" s="6">
        <f t="shared" si="1889"/>
        <v>0</v>
      </c>
      <c r="AB1139" s="6">
        <f t="shared" si="1889"/>
        <v>0</v>
      </c>
      <c r="AC1139" s="67"/>
      <c r="AD1139" s="55"/>
    </row>
    <row r="1140" spans="1:30" s="52" customFormat="1">
      <c r="A1140" s="95" t="s">
        <v>485</v>
      </c>
      <c r="B1140" s="74">
        <v>46002.506982990992</v>
      </c>
      <c r="C1140" s="163">
        <f t="shared" si="1847"/>
        <v>3833.54</v>
      </c>
      <c r="D1140" s="38"/>
      <c r="E1140" s="38">
        <v>6.4600000000000005E-2</v>
      </c>
      <c r="F1140" s="38">
        <v>8.7400000000000005E-2</v>
      </c>
      <c r="G1140" s="38"/>
      <c r="H1140" s="38">
        <v>0.19739999999999999</v>
      </c>
      <c r="I1140" s="38">
        <v>2.1600000000000001E-2</v>
      </c>
      <c r="J1140" s="38">
        <v>5.8999999999999999E-3</v>
      </c>
      <c r="K1140" s="38">
        <v>1.0200000000000001E-2</v>
      </c>
      <c r="L1140" s="38">
        <v>1E-4</v>
      </c>
      <c r="M1140" s="38"/>
      <c r="N1140" s="38">
        <v>0.39950000000000002</v>
      </c>
      <c r="O1140" s="38">
        <v>4.4999999999999997E-3</v>
      </c>
      <c r="P1140" s="38"/>
      <c r="Q1140" s="38"/>
      <c r="R1140" s="38"/>
      <c r="S1140" s="38"/>
      <c r="T1140" s="38"/>
      <c r="U1140" s="38"/>
      <c r="V1140" s="38">
        <v>0.20880000000000001</v>
      </c>
      <c r="W1140" s="38"/>
      <c r="X1140" s="38"/>
      <c r="Y1140" s="38"/>
      <c r="Z1140" s="5"/>
      <c r="AA1140" s="5"/>
      <c r="AB1140" s="5"/>
      <c r="AC1140" s="67"/>
      <c r="AD1140" s="55"/>
    </row>
    <row r="1141" spans="1:30" s="52" customFormat="1">
      <c r="A1141" s="96"/>
      <c r="B1141" s="65"/>
      <c r="C1141" s="163"/>
      <c r="D1141" s="6">
        <f>$C1140*D1140</f>
        <v>0</v>
      </c>
      <c r="E1141" s="6">
        <f t="shared" ref="E1141" si="1890">$C1140*E1140</f>
        <v>247.64668400000002</v>
      </c>
      <c r="F1141" s="6">
        <f t="shared" ref="F1141" si="1891">$C1140*F1140</f>
        <v>335.05139600000001</v>
      </c>
      <c r="G1141" s="6">
        <f t="shared" ref="G1141:AB1141" si="1892">$C1140*G1140</f>
        <v>0</v>
      </c>
      <c r="H1141" s="6">
        <f t="shared" si="1892"/>
        <v>756.74079599999993</v>
      </c>
      <c r="I1141" s="6">
        <f t="shared" si="1892"/>
        <v>82.80446400000001</v>
      </c>
      <c r="J1141" s="6">
        <f t="shared" si="1892"/>
        <v>22.617885999999999</v>
      </c>
      <c r="K1141" s="6">
        <f t="shared" si="1892"/>
        <v>39.102108000000001</v>
      </c>
      <c r="L1141" s="6">
        <f t="shared" si="1892"/>
        <v>0.38335400000000003</v>
      </c>
      <c r="M1141" s="6">
        <f t="shared" si="1892"/>
        <v>0</v>
      </c>
      <c r="N1141" s="6">
        <f t="shared" si="1892"/>
        <v>1531.4992300000001</v>
      </c>
      <c r="O1141" s="6">
        <f t="shared" si="1892"/>
        <v>17.250929999999997</v>
      </c>
      <c r="P1141" s="6">
        <f t="shared" si="1892"/>
        <v>0</v>
      </c>
      <c r="Q1141" s="6">
        <f t="shared" si="1892"/>
        <v>0</v>
      </c>
      <c r="R1141" s="6">
        <f t="shared" si="1892"/>
        <v>0</v>
      </c>
      <c r="S1141" s="6">
        <f t="shared" si="1892"/>
        <v>0</v>
      </c>
      <c r="T1141" s="6">
        <f t="shared" si="1892"/>
        <v>0</v>
      </c>
      <c r="U1141" s="6">
        <f t="shared" si="1892"/>
        <v>0</v>
      </c>
      <c r="V1141" s="6">
        <f t="shared" si="1892"/>
        <v>800.44315200000005</v>
      </c>
      <c r="W1141" s="6">
        <f t="shared" si="1892"/>
        <v>0</v>
      </c>
      <c r="X1141" s="6">
        <f t="shared" si="1892"/>
        <v>0</v>
      </c>
      <c r="Y1141" s="6">
        <f t="shared" si="1892"/>
        <v>0</v>
      </c>
      <c r="Z1141" s="6">
        <f t="shared" si="1892"/>
        <v>0</v>
      </c>
      <c r="AA1141" s="6">
        <f t="shared" si="1892"/>
        <v>0</v>
      </c>
      <c r="AB1141" s="6">
        <f t="shared" si="1892"/>
        <v>0</v>
      </c>
      <c r="AC1141" s="67"/>
      <c r="AD1141" s="55"/>
    </row>
    <row r="1142" spans="1:30" s="52" customFormat="1">
      <c r="A1142" s="95" t="s">
        <v>486</v>
      </c>
      <c r="B1142" s="74">
        <v>-48607.82548423329</v>
      </c>
      <c r="C1142" s="163">
        <f t="shared" si="1847"/>
        <v>-4050.65</v>
      </c>
      <c r="D1142" s="38"/>
      <c r="E1142" s="38">
        <v>6.4600000000000005E-2</v>
      </c>
      <c r="F1142" s="38">
        <v>8.7400000000000005E-2</v>
      </c>
      <c r="G1142" s="38"/>
      <c r="H1142" s="38">
        <v>0.19739999999999999</v>
      </c>
      <c r="I1142" s="38">
        <v>2.1600000000000001E-2</v>
      </c>
      <c r="J1142" s="38">
        <v>5.8999999999999999E-3</v>
      </c>
      <c r="K1142" s="38">
        <v>1.0200000000000001E-2</v>
      </c>
      <c r="L1142" s="38">
        <v>1E-4</v>
      </c>
      <c r="M1142" s="38"/>
      <c r="N1142" s="38">
        <v>0.39950000000000002</v>
      </c>
      <c r="O1142" s="38">
        <v>4.4999999999999997E-3</v>
      </c>
      <c r="P1142" s="38"/>
      <c r="Q1142" s="38"/>
      <c r="R1142" s="38"/>
      <c r="S1142" s="38"/>
      <c r="T1142" s="38"/>
      <c r="U1142" s="38"/>
      <c r="V1142" s="38">
        <v>0.20880000000000001</v>
      </c>
      <c r="W1142" s="38"/>
      <c r="X1142" s="38"/>
      <c r="Y1142" s="38"/>
      <c r="Z1142" s="5"/>
      <c r="AA1142" s="5"/>
      <c r="AB1142" s="5"/>
      <c r="AC1142" s="67"/>
      <c r="AD1142" s="55"/>
    </row>
    <row r="1143" spans="1:30" s="52" customFormat="1">
      <c r="A1143" s="96"/>
      <c r="B1143" s="65"/>
      <c r="C1143" s="163"/>
      <c r="D1143" s="6">
        <f>$C1142*D1142</f>
        <v>0</v>
      </c>
      <c r="E1143" s="6">
        <f t="shared" ref="E1143" si="1893">$C1142*E1142</f>
        <v>-261.67199000000005</v>
      </c>
      <c r="F1143" s="6">
        <f t="shared" ref="F1143" si="1894">$C1142*F1142</f>
        <v>-354.02681000000001</v>
      </c>
      <c r="G1143" s="6">
        <f t="shared" ref="G1143:AB1143" si="1895">$C1142*G1142</f>
        <v>0</v>
      </c>
      <c r="H1143" s="6">
        <f t="shared" si="1895"/>
        <v>-799.59830999999997</v>
      </c>
      <c r="I1143" s="6">
        <f t="shared" si="1895"/>
        <v>-87.494040000000012</v>
      </c>
      <c r="J1143" s="6">
        <f t="shared" si="1895"/>
        <v>-23.898834999999998</v>
      </c>
      <c r="K1143" s="6">
        <f t="shared" si="1895"/>
        <v>-41.316630000000004</v>
      </c>
      <c r="L1143" s="6">
        <f t="shared" si="1895"/>
        <v>-0.40506500000000001</v>
      </c>
      <c r="M1143" s="6">
        <f t="shared" si="1895"/>
        <v>0</v>
      </c>
      <c r="N1143" s="6">
        <f t="shared" si="1895"/>
        <v>-1618.2346750000002</v>
      </c>
      <c r="O1143" s="6">
        <f t="shared" si="1895"/>
        <v>-18.227924999999999</v>
      </c>
      <c r="P1143" s="6">
        <f t="shared" si="1895"/>
        <v>0</v>
      </c>
      <c r="Q1143" s="6">
        <f t="shared" si="1895"/>
        <v>0</v>
      </c>
      <c r="R1143" s="6">
        <f t="shared" si="1895"/>
        <v>0</v>
      </c>
      <c r="S1143" s="6">
        <f t="shared" si="1895"/>
        <v>0</v>
      </c>
      <c r="T1143" s="6">
        <f t="shared" si="1895"/>
        <v>0</v>
      </c>
      <c r="U1143" s="6">
        <f t="shared" si="1895"/>
        <v>0</v>
      </c>
      <c r="V1143" s="6">
        <f t="shared" si="1895"/>
        <v>-845.77572000000009</v>
      </c>
      <c r="W1143" s="6">
        <f t="shared" si="1895"/>
        <v>0</v>
      </c>
      <c r="X1143" s="6">
        <f t="shared" si="1895"/>
        <v>0</v>
      </c>
      <c r="Y1143" s="6">
        <f t="shared" si="1895"/>
        <v>0</v>
      </c>
      <c r="Z1143" s="6">
        <f t="shared" si="1895"/>
        <v>0</v>
      </c>
      <c r="AA1143" s="6">
        <f t="shared" si="1895"/>
        <v>0</v>
      </c>
      <c r="AB1143" s="6">
        <f t="shared" si="1895"/>
        <v>0</v>
      </c>
      <c r="AC1143" s="67"/>
      <c r="AD1143" s="55"/>
    </row>
    <row r="1144" spans="1:30" s="52" customFormat="1">
      <c r="A1144" s="95" t="s">
        <v>487</v>
      </c>
      <c r="B1144" s="74">
        <v>9182.3687783737696</v>
      </c>
      <c r="C1144" s="163">
        <f t="shared" si="1847"/>
        <v>765.2</v>
      </c>
      <c r="D1144" s="38"/>
      <c r="E1144" s="38">
        <v>6.4600000000000005E-2</v>
      </c>
      <c r="F1144" s="38">
        <v>8.7400000000000005E-2</v>
      </c>
      <c r="G1144" s="38"/>
      <c r="H1144" s="38">
        <v>0.19739999999999999</v>
      </c>
      <c r="I1144" s="38">
        <v>2.1600000000000001E-2</v>
      </c>
      <c r="J1144" s="38">
        <v>5.8999999999999999E-3</v>
      </c>
      <c r="K1144" s="38">
        <v>1.0200000000000001E-2</v>
      </c>
      <c r="L1144" s="38">
        <v>1E-4</v>
      </c>
      <c r="M1144" s="38"/>
      <c r="N1144" s="38">
        <v>0.39950000000000002</v>
      </c>
      <c r="O1144" s="38">
        <v>4.4999999999999997E-3</v>
      </c>
      <c r="P1144" s="38"/>
      <c r="Q1144" s="38"/>
      <c r="R1144" s="38"/>
      <c r="S1144" s="38"/>
      <c r="T1144" s="38"/>
      <c r="U1144" s="38"/>
      <c r="V1144" s="38">
        <v>0.20880000000000001</v>
      </c>
      <c r="W1144" s="38"/>
      <c r="X1144" s="38"/>
      <c r="Y1144" s="38"/>
      <c r="Z1144" s="5"/>
      <c r="AA1144" s="5"/>
      <c r="AB1144" s="5"/>
      <c r="AC1144" s="67"/>
      <c r="AD1144" s="55"/>
    </row>
    <row r="1145" spans="1:30" s="52" customFormat="1">
      <c r="A1145" s="96"/>
      <c r="B1145" s="65"/>
      <c r="C1145" s="163"/>
      <c r="D1145" s="6">
        <f>$C1144*D1144</f>
        <v>0</v>
      </c>
      <c r="E1145" s="6">
        <f t="shared" ref="E1145" si="1896">$C1144*E1144</f>
        <v>49.431920000000005</v>
      </c>
      <c r="F1145" s="6">
        <f t="shared" ref="F1145" si="1897">$C1144*F1144</f>
        <v>66.87848000000001</v>
      </c>
      <c r="G1145" s="6">
        <f t="shared" ref="G1145:AB1145" si="1898">$C1144*G1144</f>
        <v>0</v>
      </c>
      <c r="H1145" s="6">
        <f t="shared" si="1898"/>
        <v>151.05047999999999</v>
      </c>
      <c r="I1145" s="6">
        <f t="shared" si="1898"/>
        <v>16.528320000000001</v>
      </c>
      <c r="J1145" s="6">
        <f t="shared" si="1898"/>
        <v>4.5146800000000002</v>
      </c>
      <c r="K1145" s="6">
        <f t="shared" si="1898"/>
        <v>7.8050400000000009</v>
      </c>
      <c r="L1145" s="6">
        <f t="shared" si="1898"/>
        <v>7.6520000000000005E-2</v>
      </c>
      <c r="M1145" s="6">
        <f t="shared" si="1898"/>
        <v>0</v>
      </c>
      <c r="N1145" s="6">
        <f t="shared" si="1898"/>
        <v>305.69740000000002</v>
      </c>
      <c r="O1145" s="6">
        <f t="shared" si="1898"/>
        <v>3.4434</v>
      </c>
      <c r="P1145" s="6">
        <f t="shared" si="1898"/>
        <v>0</v>
      </c>
      <c r="Q1145" s="6">
        <f t="shared" si="1898"/>
        <v>0</v>
      </c>
      <c r="R1145" s="6">
        <f t="shared" si="1898"/>
        <v>0</v>
      </c>
      <c r="S1145" s="6">
        <f t="shared" si="1898"/>
        <v>0</v>
      </c>
      <c r="T1145" s="6">
        <f t="shared" si="1898"/>
        <v>0</v>
      </c>
      <c r="U1145" s="6">
        <f t="shared" si="1898"/>
        <v>0</v>
      </c>
      <c r="V1145" s="6">
        <f t="shared" si="1898"/>
        <v>159.77376000000001</v>
      </c>
      <c r="W1145" s="6">
        <f t="shared" si="1898"/>
        <v>0</v>
      </c>
      <c r="X1145" s="6">
        <f t="shared" si="1898"/>
        <v>0</v>
      </c>
      <c r="Y1145" s="6">
        <f t="shared" si="1898"/>
        <v>0</v>
      </c>
      <c r="Z1145" s="6">
        <f t="shared" si="1898"/>
        <v>0</v>
      </c>
      <c r="AA1145" s="6">
        <f t="shared" si="1898"/>
        <v>0</v>
      </c>
      <c r="AB1145" s="6">
        <f t="shared" si="1898"/>
        <v>0</v>
      </c>
      <c r="AC1145" s="67"/>
      <c r="AD1145" s="55"/>
    </row>
    <row r="1146" spans="1:30" s="52" customFormat="1">
      <c r="A1146" s="95" t="s">
        <v>488</v>
      </c>
      <c r="B1146" s="74">
        <v>-5176.9473115961773</v>
      </c>
      <c r="C1146" s="163">
        <f t="shared" si="1847"/>
        <v>-431.41</v>
      </c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>
        <v>1</v>
      </c>
      <c r="R1146" s="38"/>
      <c r="S1146" s="38"/>
      <c r="T1146" s="38"/>
      <c r="U1146" s="38"/>
      <c r="V1146" s="38"/>
      <c r="W1146" s="38"/>
      <c r="X1146" s="38"/>
      <c r="Y1146" s="38"/>
      <c r="Z1146" s="5"/>
      <c r="AA1146" s="5"/>
      <c r="AB1146" s="5"/>
      <c r="AC1146" s="67"/>
      <c r="AD1146" s="55"/>
    </row>
    <row r="1147" spans="1:30" s="52" customFormat="1">
      <c r="A1147" s="96"/>
      <c r="B1147" s="65"/>
      <c r="C1147" s="163"/>
      <c r="D1147" s="6">
        <f>$C1146*D1146</f>
        <v>0</v>
      </c>
      <c r="E1147" s="6">
        <f t="shared" ref="E1147" si="1899">$C1146*E1146</f>
        <v>0</v>
      </c>
      <c r="F1147" s="6">
        <f t="shared" ref="F1147" si="1900">$C1146*F1146</f>
        <v>0</v>
      </c>
      <c r="G1147" s="6">
        <f t="shared" ref="G1147:AB1147" si="1901">$C1146*G1146</f>
        <v>0</v>
      </c>
      <c r="H1147" s="6">
        <f t="shared" si="1901"/>
        <v>0</v>
      </c>
      <c r="I1147" s="6">
        <f t="shared" si="1901"/>
        <v>0</v>
      </c>
      <c r="J1147" s="6">
        <f t="shared" si="1901"/>
        <v>0</v>
      </c>
      <c r="K1147" s="6">
        <f t="shared" si="1901"/>
        <v>0</v>
      </c>
      <c r="L1147" s="6">
        <f t="shared" si="1901"/>
        <v>0</v>
      </c>
      <c r="M1147" s="6">
        <f t="shared" si="1901"/>
        <v>0</v>
      </c>
      <c r="N1147" s="6">
        <f t="shared" si="1901"/>
        <v>0</v>
      </c>
      <c r="O1147" s="6">
        <f t="shared" si="1901"/>
        <v>0</v>
      </c>
      <c r="P1147" s="6">
        <f t="shared" si="1901"/>
        <v>0</v>
      </c>
      <c r="Q1147" s="6">
        <f t="shared" si="1901"/>
        <v>-431.41</v>
      </c>
      <c r="R1147" s="6">
        <f t="shared" si="1901"/>
        <v>0</v>
      </c>
      <c r="S1147" s="6">
        <f t="shared" si="1901"/>
        <v>0</v>
      </c>
      <c r="T1147" s="6">
        <f t="shared" si="1901"/>
        <v>0</v>
      </c>
      <c r="U1147" s="6">
        <f t="shared" si="1901"/>
        <v>0</v>
      </c>
      <c r="V1147" s="6">
        <f t="shared" si="1901"/>
        <v>0</v>
      </c>
      <c r="W1147" s="6">
        <f t="shared" si="1901"/>
        <v>0</v>
      </c>
      <c r="X1147" s="6">
        <f t="shared" si="1901"/>
        <v>0</v>
      </c>
      <c r="Y1147" s="6">
        <f t="shared" si="1901"/>
        <v>0</v>
      </c>
      <c r="Z1147" s="6">
        <f t="shared" si="1901"/>
        <v>0</v>
      </c>
      <c r="AA1147" s="6">
        <f t="shared" si="1901"/>
        <v>0</v>
      </c>
      <c r="AB1147" s="6">
        <f t="shared" si="1901"/>
        <v>0</v>
      </c>
      <c r="AC1147" s="67"/>
      <c r="AD1147" s="55"/>
    </row>
    <row r="1148" spans="1:30" s="52" customFormat="1">
      <c r="A1148" s="95" t="s">
        <v>489</v>
      </c>
      <c r="B1148" s="74">
        <v>-2967.3091962256258</v>
      </c>
      <c r="C1148" s="163">
        <f t="shared" si="1847"/>
        <v>-247.28</v>
      </c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>
        <v>1</v>
      </c>
      <c r="R1148" s="38"/>
      <c r="S1148" s="38"/>
      <c r="T1148" s="38"/>
      <c r="U1148" s="38"/>
      <c r="V1148" s="38"/>
      <c r="W1148" s="38"/>
      <c r="X1148" s="38"/>
      <c r="Y1148" s="38"/>
      <c r="Z1148" s="5"/>
      <c r="AA1148" s="5"/>
      <c r="AB1148" s="5"/>
      <c r="AC1148" s="67"/>
      <c r="AD1148" s="55"/>
    </row>
    <row r="1149" spans="1:30" s="52" customFormat="1">
      <c r="A1149" s="96"/>
      <c r="B1149" s="65"/>
      <c r="C1149" s="163"/>
      <c r="D1149" s="6">
        <f>$C1148*D1148</f>
        <v>0</v>
      </c>
      <c r="E1149" s="6">
        <f t="shared" ref="E1149" si="1902">$C1148*E1148</f>
        <v>0</v>
      </c>
      <c r="F1149" s="6">
        <f t="shared" ref="F1149" si="1903">$C1148*F1148</f>
        <v>0</v>
      </c>
      <c r="G1149" s="6">
        <f t="shared" ref="G1149:AB1149" si="1904">$C1148*G1148</f>
        <v>0</v>
      </c>
      <c r="H1149" s="6">
        <f t="shared" si="1904"/>
        <v>0</v>
      </c>
      <c r="I1149" s="6">
        <f t="shared" si="1904"/>
        <v>0</v>
      </c>
      <c r="J1149" s="6">
        <f t="shared" si="1904"/>
        <v>0</v>
      </c>
      <c r="K1149" s="6">
        <f t="shared" si="1904"/>
        <v>0</v>
      </c>
      <c r="L1149" s="6">
        <f t="shared" si="1904"/>
        <v>0</v>
      </c>
      <c r="M1149" s="6">
        <f t="shared" si="1904"/>
        <v>0</v>
      </c>
      <c r="N1149" s="6">
        <f t="shared" si="1904"/>
        <v>0</v>
      </c>
      <c r="O1149" s="6">
        <f t="shared" si="1904"/>
        <v>0</v>
      </c>
      <c r="P1149" s="6">
        <f t="shared" si="1904"/>
        <v>0</v>
      </c>
      <c r="Q1149" s="6">
        <f t="shared" si="1904"/>
        <v>-247.28</v>
      </c>
      <c r="R1149" s="6">
        <f t="shared" si="1904"/>
        <v>0</v>
      </c>
      <c r="S1149" s="6">
        <f t="shared" si="1904"/>
        <v>0</v>
      </c>
      <c r="T1149" s="6">
        <f t="shared" si="1904"/>
        <v>0</v>
      </c>
      <c r="U1149" s="6">
        <f t="shared" si="1904"/>
        <v>0</v>
      </c>
      <c r="V1149" s="6">
        <f t="shared" si="1904"/>
        <v>0</v>
      </c>
      <c r="W1149" s="6">
        <f t="shared" si="1904"/>
        <v>0</v>
      </c>
      <c r="X1149" s="6">
        <f t="shared" si="1904"/>
        <v>0</v>
      </c>
      <c r="Y1149" s="6">
        <f t="shared" si="1904"/>
        <v>0</v>
      </c>
      <c r="Z1149" s="6">
        <f t="shared" si="1904"/>
        <v>0</v>
      </c>
      <c r="AA1149" s="6">
        <f t="shared" si="1904"/>
        <v>0</v>
      </c>
      <c r="AB1149" s="6">
        <f t="shared" si="1904"/>
        <v>0</v>
      </c>
      <c r="AC1149" s="67"/>
      <c r="AD1149" s="55"/>
    </row>
    <row r="1150" spans="1:30" s="52" customFormat="1">
      <c r="A1150" s="95" t="s">
        <v>490</v>
      </c>
      <c r="B1150" s="74">
        <v>-2937.3768216580975</v>
      </c>
      <c r="C1150" s="163">
        <f t="shared" si="1847"/>
        <v>-244.78</v>
      </c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>
        <v>1</v>
      </c>
      <c r="R1150" s="38"/>
      <c r="S1150" s="38"/>
      <c r="T1150" s="38"/>
      <c r="U1150" s="38"/>
      <c r="V1150" s="38"/>
      <c r="W1150" s="38"/>
      <c r="X1150" s="38"/>
      <c r="Y1150" s="38"/>
      <c r="Z1150" s="5"/>
      <c r="AA1150" s="5"/>
      <c r="AB1150" s="5"/>
      <c r="AC1150" s="67"/>
      <c r="AD1150" s="55"/>
    </row>
    <row r="1151" spans="1:30" s="52" customFormat="1">
      <c r="A1151" s="96"/>
      <c r="B1151" s="65"/>
      <c r="C1151" s="163"/>
      <c r="D1151" s="6">
        <f>$C1150*D1150</f>
        <v>0</v>
      </c>
      <c r="E1151" s="6">
        <f t="shared" ref="E1151" si="1905">$C1150*E1150</f>
        <v>0</v>
      </c>
      <c r="F1151" s="6">
        <f t="shared" ref="F1151" si="1906">$C1150*F1150</f>
        <v>0</v>
      </c>
      <c r="G1151" s="6">
        <f t="shared" ref="G1151:AB1151" si="1907">$C1150*G1150</f>
        <v>0</v>
      </c>
      <c r="H1151" s="6">
        <f t="shared" si="1907"/>
        <v>0</v>
      </c>
      <c r="I1151" s="6">
        <f t="shared" si="1907"/>
        <v>0</v>
      </c>
      <c r="J1151" s="6">
        <f t="shared" si="1907"/>
        <v>0</v>
      </c>
      <c r="K1151" s="6">
        <f t="shared" si="1907"/>
        <v>0</v>
      </c>
      <c r="L1151" s="6">
        <f t="shared" si="1907"/>
        <v>0</v>
      </c>
      <c r="M1151" s="6">
        <f t="shared" si="1907"/>
        <v>0</v>
      </c>
      <c r="N1151" s="6">
        <f t="shared" si="1907"/>
        <v>0</v>
      </c>
      <c r="O1151" s="6">
        <f t="shared" si="1907"/>
        <v>0</v>
      </c>
      <c r="P1151" s="6">
        <f t="shared" si="1907"/>
        <v>0</v>
      </c>
      <c r="Q1151" s="6">
        <f t="shared" si="1907"/>
        <v>-244.78</v>
      </c>
      <c r="R1151" s="6">
        <f t="shared" si="1907"/>
        <v>0</v>
      </c>
      <c r="S1151" s="6">
        <f t="shared" si="1907"/>
        <v>0</v>
      </c>
      <c r="T1151" s="6">
        <f t="shared" si="1907"/>
        <v>0</v>
      </c>
      <c r="U1151" s="6">
        <f t="shared" si="1907"/>
        <v>0</v>
      </c>
      <c r="V1151" s="6">
        <f t="shared" si="1907"/>
        <v>0</v>
      </c>
      <c r="W1151" s="6">
        <f t="shared" si="1907"/>
        <v>0</v>
      </c>
      <c r="X1151" s="6">
        <f t="shared" si="1907"/>
        <v>0</v>
      </c>
      <c r="Y1151" s="6">
        <f t="shared" si="1907"/>
        <v>0</v>
      </c>
      <c r="Z1151" s="6">
        <f t="shared" si="1907"/>
        <v>0</v>
      </c>
      <c r="AA1151" s="6">
        <f t="shared" si="1907"/>
        <v>0</v>
      </c>
      <c r="AB1151" s="6">
        <f t="shared" si="1907"/>
        <v>0</v>
      </c>
      <c r="AC1151" s="67"/>
      <c r="AD1151" s="55"/>
    </row>
    <row r="1152" spans="1:30" s="52" customFormat="1">
      <c r="A1152" s="95" t="s">
        <v>491</v>
      </c>
      <c r="B1152" s="74">
        <v>-6066.6995354283681</v>
      </c>
      <c r="C1152" s="163">
        <f t="shared" si="1847"/>
        <v>-505.56</v>
      </c>
      <c r="D1152" s="38"/>
      <c r="E1152" s="38"/>
      <c r="F1152" s="38">
        <v>1</v>
      </c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5"/>
      <c r="AA1152" s="5"/>
      <c r="AB1152" s="5"/>
      <c r="AC1152" s="67"/>
      <c r="AD1152" s="55"/>
    </row>
    <row r="1153" spans="1:30" s="52" customFormat="1">
      <c r="A1153" s="96"/>
      <c r="B1153" s="65"/>
      <c r="C1153" s="163"/>
      <c r="D1153" s="6">
        <f>$C1152*D1152</f>
        <v>0</v>
      </c>
      <c r="E1153" s="6">
        <f t="shared" ref="E1153" si="1908">$C1152*E1152</f>
        <v>0</v>
      </c>
      <c r="F1153" s="6">
        <f t="shared" ref="F1153" si="1909">$C1152*F1152</f>
        <v>-505.56</v>
      </c>
      <c r="G1153" s="6">
        <f t="shared" ref="G1153:AB1153" si="1910">$C1152*G1152</f>
        <v>0</v>
      </c>
      <c r="H1153" s="6">
        <f t="shared" si="1910"/>
        <v>0</v>
      </c>
      <c r="I1153" s="6">
        <f t="shared" si="1910"/>
        <v>0</v>
      </c>
      <c r="J1153" s="6">
        <f t="shared" si="1910"/>
        <v>0</v>
      </c>
      <c r="K1153" s="6">
        <f t="shared" si="1910"/>
        <v>0</v>
      </c>
      <c r="L1153" s="6">
        <f t="shared" si="1910"/>
        <v>0</v>
      </c>
      <c r="M1153" s="6">
        <f t="shared" si="1910"/>
        <v>0</v>
      </c>
      <c r="N1153" s="6">
        <f t="shared" si="1910"/>
        <v>0</v>
      </c>
      <c r="O1153" s="6">
        <f t="shared" si="1910"/>
        <v>0</v>
      </c>
      <c r="P1153" s="6">
        <f t="shared" si="1910"/>
        <v>0</v>
      </c>
      <c r="Q1153" s="6">
        <f t="shared" si="1910"/>
        <v>0</v>
      </c>
      <c r="R1153" s="6">
        <f t="shared" si="1910"/>
        <v>0</v>
      </c>
      <c r="S1153" s="6">
        <f t="shared" si="1910"/>
        <v>0</v>
      </c>
      <c r="T1153" s="6">
        <f t="shared" si="1910"/>
        <v>0</v>
      </c>
      <c r="U1153" s="6">
        <f t="shared" si="1910"/>
        <v>0</v>
      </c>
      <c r="V1153" s="6">
        <f t="shared" si="1910"/>
        <v>0</v>
      </c>
      <c r="W1153" s="6">
        <f t="shared" si="1910"/>
        <v>0</v>
      </c>
      <c r="X1153" s="6">
        <f t="shared" si="1910"/>
        <v>0</v>
      </c>
      <c r="Y1153" s="6">
        <f t="shared" si="1910"/>
        <v>0</v>
      </c>
      <c r="Z1153" s="6">
        <f t="shared" si="1910"/>
        <v>0</v>
      </c>
      <c r="AA1153" s="6">
        <f t="shared" si="1910"/>
        <v>0</v>
      </c>
      <c r="AB1153" s="6">
        <f t="shared" si="1910"/>
        <v>0</v>
      </c>
      <c r="AC1153" s="67"/>
      <c r="AD1153" s="55"/>
    </row>
    <row r="1154" spans="1:30" s="52" customFormat="1">
      <c r="A1154" s="95" t="s">
        <v>492</v>
      </c>
      <c r="B1154" s="74">
        <v>764854.35933397245</v>
      </c>
      <c r="C1154" s="163">
        <f t="shared" si="1847"/>
        <v>63737.86</v>
      </c>
      <c r="D1154" s="38"/>
      <c r="E1154" s="38">
        <v>0.12909999999999999</v>
      </c>
      <c r="F1154" s="38">
        <v>0.19040000000000001</v>
      </c>
      <c r="G1154" s="38">
        <v>1.24E-2</v>
      </c>
      <c r="H1154" s="38"/>
      <c r="I1154" s="38">
        <v>3.5000000000000001E-3</v>
      </c>
      <c r="J1154" s="38">
        <v>1.4500000000000001E-2</v>
      </c>
      <c r="K1154" s="38">
        <v>2.3E-2</v>
      </c>
      <c r="L1154" s="38">
        <v>1.11E-2</v>
      </c>
      <c r="M1154" s="38"/>
      <c r="N1154" s="38">
        <v>0.44850000000000001</v>
      </c>
      <c r="O1154" s="38">
        <v>7.7999999999999996E-3</v>
      </c>
      <c r="P1154" s="38"/>
      <c r="Q1154" s="38"/>
      <c r="R1154" s="38"/>
      <c r="S1154" s="38"/>
      <c r="T1154" s="38"/>
      <c r="U1154" s="38"/>
      <c r="V1154" s="38">
        <v>0.1585</v>
      </c>
      <c r="W1154" s="38"/>
      <c r="X1154" s="38"/>
      <c r="Y1154" s="38">
        <v>1.1999999999999999E-3</v>
      </c>
      <c r="Z1154" s="5"/>
      <c r="AA1154" s="5"/>
      <c r="AB1154" s="5"/>
      <c r="AC1154" s="67"/>
      <c r="AD1154" s="55"/>
    </row>
    <row r="1155" spans="1:30" s="52" customFormat="1">
      <c r="A1155" s="96"/>
      <c r="B1155" s="65"/>
      <c r="C1155" s="163"/>
      <c r="D1155" s="6">
        <f>$C1154*D1154</f>
        <v>0</v>
      </c>
      <c r="E1155" s="6">
        <f t="shared" ref="E1155" si="1911">$C1154*E1154</f>
        <v>8228.5577259999991</v>
      </c>
      <c r="F1155" s="6">
        <f t="shared" ref="F1155" si="1912">$C1154*F1154</f>
        <v>12135.688544000001</v>
      </c>
      <c r="G1155" s="6">
        <f t="shared" ref="G1155:AB1155" si="1913">$C1154*G1154</f>
        <v>790.34946400000001</v>
      </c>
      <c r="H1155" s="6">
        <f t="shared" si="1913"/>
        <v>0</v>
      </c>
      <c r="I1155" s="6">
        <f t="shared" si="1913"/>
        <v>223.08251000000001</v>
      </c>
      <c r="J1155" s="6">
        <f t="shared" si="1913"/>
        <v>924.19897000000003</v>
      </c>
      <c r="K1155" s="6">
        <f t="shared" si="1913"/>
        <v>1465.9707799999999</v>
      </c>
      <c r="L1155" s="6">
        <f t="shared" si="1913"/>
        <v>707.49024600000007</v>
      </c>
      <c r="M1155" s="6">
        <f t="shared" si="1913"/>
        <v>0</v>
      </c>
      <c r="N1155" s="6">
        <f t="shared" si="1913"/>
        <v>28586.430210000002</v>
      </c>
      <c r="O1155" s="6">
        <f t="shared" si="1913"/>
        <v>497.15530799999999</v>
      </c>
      <c r="P1155" s="6">
        <f t="shared" si="1913"/>
        <v>0</v>
      </c>
      <c r="Q1155" s="6">
        <f t="shared" si="1913"/>
        <v>0</v>
      </c>
      <c r="R1155" s="6">
        <f t="shared" si="1913"/>
        <v>0</v>
      </c>
      <c r="S1155" s="6">
        <f t="shared" si="1913"/>
        <v>0</v>
      </c>
      <c r="T1155" s="6">
        <f t="shared" si="1913"/>
        <v>0</v>
      </c>
      <c r="U1155" s="6">
        <f t="shared" si="1913"/>
        <v>0</v>
      </c>
      <c r="V1155" s="6">
        <f t="shared" si="1913"/>
        <v>10102.45081</v>
      </c>
      <c r="W1155" s="6">
        <f t="shared" si="1913"/>
        <v>0</v>
      </c>
      <c r="X1155" s="6">
        <f t="shared" si="1913"/>
        <v>0</v>
      </c>
      <c r="Y1155" s="6">
        <f t="shared" si="1913"/>
        <v>76.485431999999989</v>
      </c>
      <c r="Z1155" s="6">
        <f t="shared" si="1913"/>
        <v>0</v>
      </c>
      <c r="AA1155" s="6">
        <f t="shared" si="1913"/>
        <v>0</v>
      </c>
      <c r="AB1155" s="6">
        <f t="shared" si="1913"/>
        <v>0</v>
      </c>
      <c r="AC1155" s="67"/>
      <c r="AD1155" s="55"/>
    </row>
    <row r="1156" spans="1:30" s="52" customFormat="1">
      <c r="A1156" s="95" t="s">
        <v>555</v>
      </c>
      <c r="B1156" s="74">
        <v>0</v>
      </c>
      <c r="C1156" s="163">
        <f t="shared" si="1847"/>
        <v>0</v>
      </c>
      <c r="D1156" s="38">
        <v>1.6500000000000001E-2</v>
      </c>
      <c r="E1156" s="38">
        <v>0.1429</v>
      </c>
      <c r="F1156" s="38">
        <v>5.8200000000000002E-2</v>
      </c>
      <c r="G1156" s="38">
        <v>7.4899999999999994E-2</v>
      </c>
      <c r="H1156" s="38">
        <v>4.0099999999999997E-2</v>
      </c>
      <c r="I1156" s="38">
        <v>0.1406</v>
      </c>
      <c r="J1156" s="38">
        <v>2.0299999999999999E-2</v>
      </c>
      <c r="K1156" s="38">
        <v>3.2099999999999997E-2</v>
      </c>
      <c r="L1156" s="38">
        <v>1.5900000000000001E-2</v>
      </c>
      <c r="M1156" s="38">
        <v>2.5499999999999998E-2</v>
      </c>
      <c r="N1156" s="38">
        <v>0.1389</v>
      </c>
      <c r="O1156" s="38">
        <v>2.35E-2</v>
      </c>
      <c r="P1156" s="38">
        <v>0</v>
      </c>
      <c r="Q1156" s="38">
        <v>3.5900000000000001E-2</v>
      </c>
      <c r="R1156" s="38">
        <v>1.8100000000000002E-2</v>
      </c>
      <c r="S1156" s="38">
        <v>4.1999999999999997E-3</v>
      </c>
      <c r="T1156" s="38">
        <v>5.11E-2</v>
      </c>
      <c r="U1156" s="38">
        <v>1.7299999999999999E-2</v>
      </c>
      <c r="V1156" s="38">
        <v>3.6799999999999999E-2</v>
      </c>
      <c r="W1156" s="38">
        <v>4.4299999999999999E-2</v>
      </c>
      <c r="X1156" s="38">
        <v>5.9900000000000002E-2</v>
      </c>
      <c r="Y1156" s="38">
        <v>2.3999999999999998E-3</v>
      </c>
      <c r="Z1156" s="5">
        <v>0</v>
      </c>
      <c r="AA1156" s="5">
        <v>5.9999999999999995E-4</v>
      </c>
      <c r="AB1156" s="5">
        <v>0</v>
      </c>
      <c r="AC1156" s="67"/>
      <c r="AD1156" s="55"/>
    </row>
    <row r="1157" spans="1:30" s="52" customFormat="1">
      <c r="A1157" s="96"/>
      <c r="B1157" s="65"/>
      <c r="C1157" s="163"/>
      <c r="D1157" s="6">
        <f>$C1156*D1156</f>
        <v>0</v>
      </c>
      <c r="E1157" s="6">
        <f t="shared" ref="E1157" si="1914">$C1156*E1156</f>
        <v>0</v>
      </c>
      <c r="F1157" s="6">
        <f t="shared" ref="F1157" si="1915">$C1156*F1156</f>
        <v>0</v>
      </c>
      <c r="G1157" s="6">
        <f t="shared" ref="G1157:AB1157" si="1916">$C1156*G1156</f>
        <v>0</v>
      </c>
      <c r="H1157" s="6">
        <f t="shared" si="1916"/>
        <v>0</v>
      </c>
      <c r="I1157" s="6">
        <f t="shared" si="1916"/>
        <v>0</v>
      </c>
      <c r="J1157" s="6">
        <f t="shared" si="1916"/>
        <v>0</v>
      </c>
      <c r="K1157" s="6">
        <f t="shared" si="1916"/>
        <v>0</v>
      </c>
      <c r="L1157" s="6">
        <f t="shared" si="1916"/>
        <v>0</v>
      </c>
      <c r="M1157" s="6">
        <f t="shared" si="1916"/>
        <v>0</v>
      </c>
      <c r="N1157" s="6">
        <f t="shared" si="1916"/>
        <v>0</v>
      </c>
      <c r="O1157" s="6">
        <f t="shared" si="1916"/>
        <v>0</v>
      </c>
      <c r="P1157" s="6">
        <f t="shared" si="1916"/>
        <v>0</v>
      </c>
      <c r="Q1157" s="6">
        <f t="shared" si="1916"/>
        <v>0</v>
      </c>
      <c r="R1157" s="6">
        <f t="shared" si="1916"/>
        <v>0</v>
      </c>
      <c r="S1157" s="6">
        <f t="shared" si="1916"/>
        <v>0</v>
      </c>
      <c r="T1157" s="6">
        <f t="shared" si="1916"/>
        <v>0</v>
      </c>
      <c r="U1157" s="6">
        <f t="shared" si="1916"/>
        <v>0</v>
      </c>
      <c r="V1157" s="6">
        <f t="shared" si="1916"/>
        <v>0</v>
      </c>
      <c r="W1157" s="6">
        <f t="shared" si="1916"/>
        <v>0</v>
      </c>
      <c r="X1157" s="6">
        <f t="shared" si="1916"/>
        <v>0</v>
      </c>
      <c r="Y1157" s="6">
        <f t="shared" si="1916"/>
        <v>0</v>
      </c>
      <c r="Z1157" s="6">
        <f t="shared" si="1916"/>
        <v>0</v>
      </c>
      <c r="AA1157" s="6">
        <f t="shared" si="1916"/>
        <v>0</v>
      </c>
      <c r="AB1157" s="6">
        <f t="shared" si="1916"/>
        <v>0</v>
      </c>
      <c r="AC1157" s="67"/>
      <c r="AD1157" s="55"/>
    </row>
    <row r="1158" spans="1:30" s="52" customFormat="1">
      <c r="A1158" s="95" t="s">
        <v>557</v>
      </c>
      <c r="B1158" s="74">
        <v>0</v>
      </c>
      <c r="C1158" s="163">
        <f t="shared" si="1847"/>
        <v>0</v>
      </c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>
        <v>1</v>
      </c>
      <c r="V1158" s="38"/>
      <c r="W1158" s="38"/>
      <c r="X1158" s="38"/>
      <c r="Y1158" s="38"/>
      <c r="Z1158" s="5"/>
      <c r="AA1158" s="5"/>
      <c r="AB1158" s="5"/>
      <c r="AC1158" s="67"/>
      <c r="AD1158" s="55"/>
    </row>
    <row r="1159" spans="1:30" s="52" customFormat="1">
      <c r="A1159" s="96"/>
      <c r="B1159" s="65"/>
      <c r="C1159" s="163"/>
      <c r="D1159" s="6">
        <f>$C1158*D1158</f>
        <v>0</v>
      </c>
      <c r="E1159" s="6">
        <f t="shared" ref="E1159" si="1917">$C1158*E1158</f>
        <v>0</v>
      </c>
      <c r="F1159" s="6">
        <f t="shared" ref="F1159" si="1918">$C1158*F1158</f>
        <v>0</v>
      </c>
      <c r="G1159" s="6">
        <f t="shared" ref="G1159:AB1159" si="1919">$C1158*G1158</f>
        <v>0</v>
      </c>
      <c r="H1159" s="6">
        <f t="shared" si="1919"/>
        <v>0</v>
      </c>
      <c r="I1159" s="6">
        <f t="shared" si="1919"/>
        <v>0</v>
      </c>
      <c r="J1159" s="6">
        <f t="shared" si="1919"/>
        <v>0</v>
      </c>
      <c r="K1159" s="6">
        <f t="shared" si="1919"/>
        <v>0</v>
      </c>
      <c r="L1159" s="6">
        <f t="shared" si="1919"/>
        <v>0</v>
      </c>
      <c r="M1159" s="6">
        <f t="shared" si="1919"/>
        <v>0</v>
      </c>
      <c r="N1159" s="6">
        <f t="shared" si="1919"/>
        <v>0</v>
      </c>
      <c r="O1159" s="6">
        <f t="shared" si="1919"/>
        <v>0</v>
      </c>
      <c r="P1159" s="6">
        <f t="shared" si="1919"/>
        <v>0</v>
      </c>
      <c r="Q1159" s="6">
        <f t="shared" si="1919"/>
        <v>0</v>
      </c>
      <c r="R1159" s="6">
        <f t="shared" si="1919"/>
        <v>0</v>
      </c>
      <c r="S1159" s="6">
        <f t="shared" si="1919"/>
        <v>0</v>
      </c>
      <c r="T1159" s="6">
        <f t="shared" si="1919"/>
        <v>0</v>
      </c>
      <c r="U1159" s="6">
        <f t="shared" si="1919"/>
        <v>0</v>
      </c>
      <c r="V1159" s="6">
        <f t="shared" si="1919"/>
        <v>0</v>
      </c>
      <c r="W1159" s="6">
        <f t="shared" si="1919"/>
        <v>0</v>
      </c>
      <c r="X1159" s="6">
        <f t="shared" si="1919"/>
        <v>0</v>
      </c>
      <c r="Y1159" s="6">
        <f t="shared" si="1919"/>
        <v>0</v>
      </c>
      <c r="Z1159" s="6">
        <f t="shared" si="1919"/>
        <v>0</v>
      </c>
      <c r="AA1159" s="6">
        <f t="shared" si="1919"/>
        <v>0</v>
      </c>
      <c r="AB1159" s="6">
        <f t="shared" si="1919"/>
        <v>0</v>
      </c>
      <c r="AC1159" s="67"/>
      <c r="AD1159" s="55"/>
    </row>
    <row r="1160" spans="1:30" s="52" customFormat="1">
      <c r="A1160" s="95" t="s">
        <v>556</v>
      </c>
      <c r="B1160" s="74">
        <v>0</v>
      </c>
      <c r="C1160" s="163">
        <f t="shared" si="1847"/>
        <v>0</v>
      </c>
      <c r="D1160" s="38">
        <v>1.6500000000000001E-2</v>
      </c>
      <c r="E1160" s="38">
        <v>0.1429</v>
      </c>
      <c r="F1160" s="38">
        <v>5.8200000000000002E-2</v>
      </c>
      <c r="G1160" s="38">
        <v>7.4899999999999994E-2</v>
      </c>
      <c r="H1160" s="38">
        <v>4.0099999999999997E-2</v>
      </c>
      <c r="I1160" s="38">
        <v>0.1406</v>
      </c>
      <c r="J1160" s="38">
        <v>2.0299999999999999E-2</v>
      </c>
      <c r="K1160" s="38">
        <v>3.2099999999999997E-2</v>
      </c>
      <c r="L1160" s="38">
        <v>1.5900000000000001E-2</v>
      </c>
      <c r="M1160" s="38">
        <v>2.5499999999999998E-2</v>
      </c>
      <c r="N1160" s="38">
        <v>0.1389</v>
      </c>
      <c r="O1160" s="38">
        <v>2.35E-2</v>
      </c>
      <c r="P1160" s="38">
        <v>0</v>
      </c>
      <c r="Q1160" s="38">
        <v>3.5900000000000001E-2</v>
      </c>
      <c r="R1160" s="38">
        <v>1.8100000000000002E-2</v>
      </c>
      <c r="S1160" s="38">
        <v>4.1999999999999997E-3</v>
      </c>
      <c r="T1160" s="38">
        <v>5.11E-2</v>
      </c>
      <c r="U1160" s="38">
        <v>1.7299999999999999E-2</v>
      </c>
      <c r="V1160" s="38">
        <v>3.6799999999999999E-2</v>
      </c>
      <c r="W1160" s="38">
        <v>4.4299999999999999E-2</v>
      </c>
      <c r="X1160" s="38">
        <v>5.9900000000000002E-2</v>
      </c>
      <c r="Y1160" s="38">
        <v>2.3999999999999998E-3</v>
      </c>
      <c r="Z1160" s="5">
        <v>0</v>
      </c>
      <c r="AA1160" s="5">
        <v>5.9999999999999995E-4</v>
      </c>
      <c r="AB1160" s="5">
        <v>0</v>
      </c>
      <c r="AC1160" s="67"/>
      <c r="AD1160" s="55"/>
    </row>
    <row r="1161" spans="1:30" s="52" customFormat="1">
      <c r="A1161" s="96"/>
      <c r="B1161" s="65"/>
      <c r="C1161" s="163"/>
      <c r="D1161" s="6">
        <f>$C1160*D1160</f>
        <v>0</v>
      </c>
      <c r="E1161" s="6">
        <f t="shared" ref="E1161" si="1920">$C1160*E1160</f>
        <v>0</v>
      </c>
      <c r="F1161" s="6">
        <f t="shared" ref="F1161" si="1921">$C1160*F1160</f>
        <v>0</v>
      </c>
      <c r="G1161" s="6">
        <f t="shared" ref="G1161:AB1161" si="1922">$C1160*G1160</f>
        <v>0</v>
      </c>
      <c r="H1161" s="6">
        <f t="shared" si="1922"/>
        <v>0</v>
      </c>
      <c r="I1161" s="6">
        <f t="shared" si="1922"/>
        <v>0</v>
      </c>
      <c r="J1161" s="6">
        <f t="shared" si="1922"/>
        <v>0</v>
      </c>
      <c r="K1161" s="6">
        <f t="shared" si="1922"/>
        <v>0</v>
      </c>
      <c r="L1161" s="6">
        <f t="shared" si="1922"/>
        <v>0</v>
      </c>
      <c r="M1161" s="6">
        <f t="shared" si="1922"/>
        <v>0</v>
      </c>
      <c r="N1161" s="6">
        <f t="shared" si="1922"/>
        <v>0</v>
      </c>
      <c r="O1161" s="6">
        <f t="shared" si="1922"/>
        <v>0</v>
      </c>
      <c r="P1161" s="6">
        <f t="shared" si="1922"/>
        <v>0</v>
      </c>
      <c r="Q1161" s="6">
        <f t="shared" si="1922"/>
        <v>0</v>
      </c>
      <c r="R1161" s="6">
        <f t="shared" si="1922"/>
        <v>0</v>
      </c>
      <c r="S1161" s="6">
        <f t="shared" si="1922"/>
        <v>0</v>
      </c>
      <c r="T1161" s="6">
        <f t="shared" si="1922"/>
        <v>0</v>
      </c>
      <c r="U1161" s="6">
        <f t="shared" si="1922"/>
        <v>0</v>
      </c>
      <c r="V1161" s="6">
        <f t="shared" si="1922"/>
        <v>0</v>
      </c>
      <c r="W1161" s="6">
        <f t="shared" si="1922"/>
        <v>0</v>
      </c>
      <c r="X1161" s="6">
        <f t="shared" si="1922"/>
        <v>0</v>
      </c>
      <c r="Y1161" s="6">
        <f t="shared" si="1922"/>
        <v>0</v>
      </c>
      <c r="Z1161" s="6">
        <f t="shared" si="1922"/>
        <v>0</v>
      </c>
      <c r="AA1161" s="6">
        <f t="shared" si="1922"/>
        <v>0</v>
      </c>
      <c r="AB1161" s="6">
        <f t="shared" si="1922"/>
        <v>0</v>
      </c>
      <c r="AC1161" s="67"/>
      <c r="AD1161" s="55"/>
    </row>
    <row r="1162" spans="1:30" s="52" customFormat="1">
      <c r="A1162" s="95" t="s">
        <v>558</v>
      </c>
      <c r="B1162" s="74">
        <v>0</v>
      </c>
      <c r="C1162" s="163">
        <f t="shared" si="1847"/>
        <v>0</v>
      </c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>
        <v>1</v>
      </c>
      <c r="V1162" s="38"/>
      <c r="W1162" s="38"/>
      <c r="X1162" s="38"/>
      <c r="Y1162" s="38"/>
      <c r="Z1162" s="5"/>
      <c r="AA1162" s="5"/>
      <c r="AB1162" s="5"/>
      <c r="AC1162" s="67"/>
      <c r="AD1162" s="55"/>
    </row>
    <row r="1163" spans="1:30" s="52" customFormat="1">
      <c r="A1163" s="96"/>
      <c r="B1163" s="65"/>
      <c r="C1163" s="163"/>
      <c r="D1163" s="6">
        <f>$C1162*D1162</f>
        <v>0</v>
      </c>
      <c r="E1163" s="6">
        <f t="shared" ref="E1163" si="1923">$C1162*E1162</f>
        <v>0</v>
      </c>
      <c r="F1163" s="6">
        <f t="shared" ref="F1163" si="1924">$C1162*F1162</f>
        <v>0</v>
      </c>
      <c r="G1163" s="6">
        <f t="shared" ref="G1163:AB1163" si="1925">$C1162*G1162</f>
        <v>0</v>
      </c>
      <c r="H1163" s="6">
        <f t="shared" si="1925"/>
        <v>0</v>
      </c>
      <c r="I1163" s="6">
        <f t="shared" si="1925"/>
        <v>0</v>
      </c>
      <c r="J1163" s="6">
        <f t="shared" si="1925"/>
        <v>0</v>
      </c>
      <c r="K1163" s="6">
        <f t="shared" si="1925"/>
        <v>0</v>
      </c>
      <c r="L1163" s="6">
        <f t="shared" si="1925"/>
        <v>0</v>
      </c>
      <c r="M1163" s="6">
        <f t="shared" si="1925"/>
        <v>0</v>
      </c>
      <c r="N1163" s="6">
        <f t="shared" si="1925"/>
        <v>0</v>
      </c>
      <c r="O1163" s="6">
        <f t="shared" si="1925"/>
        <v>0</v>
      </c>
      <c r="P1163" s="6">
        <f t="shared" si="1925"/>
        <v>0</v>
      </c>
      <c r="Q1163" s="6">
        <f t="shared" si="1925"/>
        <v>0</v>
      </c>
      <c r="R1163" s="6">
        <f t="shared" si="1925"/>
        <v>0</v>
      </c>
      <c r="S1163" s="6">
        <f t="shared" si="1925"/>
        <v>0</v>
      </c>
      <c r="T1163" s="6">
        <f t="shared" si="1925"/>
        <v>0</v>
      </c>
      <c r="U1163" s="6">
        <f t="shared" si="1925"/>
        <v>0</v>
      </c>
      <c r="V1163" s="6">
        <f t="shared" si="1925"/>
        <v>0</v>
      </c>
      <c r="W1163" s="6">
        <f t="shared" si="1925"/>
        <v>0</v>
      </c>
      <c r="X1163" s="6">
        <f t="shared" si="1925"/>
        <v>0</v>
      </c>
      <c r="Y1163" s="6">
        <f t="shared" si="1925"/>
        <v>0</v>
      </c>
      <c r="Z1163" s="6">
        <f t="shared" si="1925"/>
        <v>0</v>
      </c>
      <c r="AA1163" s="6">
        <f t="shared" si="1925"/>
        <v>0</v>
      </c>
      <c r="AB1163" s="6">
        <f t="shared" si="1925"/>
        <v>0</v>
      </c>
      <c r="AC1163" s="67"/>
      <c r="AD1163" s="55"/>
    </row>
    <row r="1164" spans="1:30" s="52" customFormat="1">
      <c r="A1164" s="95" t="s">
        <v>598</v>
      </c>
      <c r="B1164" s="74">
        <v>26433259.059227839</v>
      </c>
      <c r="C1164" s="163">
        <f t="shared" si="1847"/>
        <v>2202771.59</v>
      </c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>
        <v>1</v>
      </c>
      <c r="V1164" s="38"/>
      <c r="W1164" s="38">
        <v>0</v>
      </c>
      <c r="X1164" s="38"/>
      <c r="Y1164" s="38"/>
      <c r="Z1164" s="5"/>
      <c r="AA1164" s="5"/>
      <c r="AB1164" s="5"/>
      <c r="AC1164" s="67"/>
      <c r="AD1164" s="55"/>
    </row>
    <row r="1165" spans="1:30" s="52" customFormat="1">
      <c r="A1165" s="96"/>
      <c r="B1165" s="65"/>
      <c r="C1165" s="163"/>
      <c r="D1165" s="6">
        <f>$C1164*D1164</f>
        <v>0</v>
      </c>
      <c r="E1165" s="6">
        <f t="shared" ref="E1165" si="1926">$C1164*E1164</f>
        <v>0</v>
      </c>
      <c r="F1165" s="6">
        <f t="shared" ref="F1165:AB1165" si="1927">$C1164*F1164</f>
        <v>0</v>
      </c>
      <c r="G1165" s="6">
        <f t="shared" si="1927"/>
        <v>0</v>
      </c>
      <c r="H1165" s="6">
        <f t="shared" si="1927"/>
        <v>0</v>
      </c>
      <c r="I1165" s="6">
        <f t="shared" si="1927"/>
        <v>0</v>
      </c>
      <c r="J1165" s="6">
        <f t="shared" si="1927"/>
        <v>0</v>
      </c>
      <c r="K1165" s="6">
        <f t="shared" si="1927"/>
        <v>0</v>
      </c>
      <c r="L1165" s="6">
        <f t="shared" si="1927"/>
        <v>0</v>
      </c>
      <c r="M1165" s="6">
        <f t="shared" si="1927"/>
        <v>0</v>
      </c>
      <c r="N1165" s="6">
        <f t="shared" si="1927"/>
        <v>0</v>
      </c>
      <c r="O1165" s="6">
        <f t="shared" si="1927"/>
        <v>0</v>
      </c>
      <c r="P1165" s="6">
        <f t="shared" si="1927"/>
        <v>0</v>
      </c>
      <c r="Q1165" s="6">
        <f t="shared" si="1927"/>
        <v>0</v>
      </c>
      <c r="R1165" s="6">
        <f t="shared" si="1927"/>
        <v>0</v>
      </c>
      <c r="S1165" s="6">
        <f t="shared" si="1927"/>
        <v>0</v>
      </c>
      <c r="T1165" s="6">
        <f t="shared" si="1927"/>
        <v>0</v>
      </c>
      <c r="U1165" s="6">
        <f t="shared" si="1927"/>
        <v>2202771.59</v>
      </c>
      <c r="V1165" s="6">
        <f t="shared" si="1927"/>
        <v>0</v>
      </c>
      <c r="W1165" s="6">
        <f t="shared" si="1927"/>
        <v>0</v>
      </c>
      <c r="X1165" s="6">
        <f t="shared" si="1927"/>
        <v>0</v>
      </c>
      <c r="Y1165" s="6">
        <f t="shared" si="1927"/>
        <v>0</v>
      </c>
      <c r="Z1165" s="6">
        <f t="shared" si="1927"/>
        <v>0</v>
      </c>
      <c r="AA1165" s="6">
        <f t="shared" si="1927"/>
        <v>0</v>
      </c>
      <c r="AB1165" s="6">
        <f t="shared" si="1927"/>
        <v>0</v>
      </c>
      <c r="AC1165" s="67"/>
      <c r="AD1165" s="55"/>
    </row>
    <row r="1166" spans="1:30" s="52" customFormat="1">
      <c r="A1166" s="95" t="s">
        <v>599</v>
      </c>
      <c r="B1166" s="74">
        <v>13424.356402022411</v>
      </c>
      <c r="C1166" s="163">
        <f t="shared" si="1847"/>
        <v>1118.7</v>
      </c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>
        <v>1</v>
      </c>
      <c r="S1166" s="38"/>
      <c r="T1166" s="38"/>
      <c r="U1166" s="38"/>
      <c r="V1166" s="38"/>
      <c r="W1166" s="38"/>
      <c r="X1166" s="38"/>
      <c r="Y1166" s="38"/>
      <c r="Z1166" s="5"/>
      <c r="AA1166" s="5"/>
      <c r="AB1166" s="5"/>
      <c r="AC1166" s="67"/>
      <c r="AD1166" s="55"/>
    </row>
    <row r="1167" spans="1:30" s="52" customFormat="1">
      <c r="A1167" s="96"/>
      <c r="B1167" s="65"/>
      <c r="C1167" s="163"/>
      <c r="D1167" s="6">
        <f>$C1166*D1166</f>
        <v>0</v>
      </c>
      <c r="E1167" s="6">
        <f t="shared" ref="E1167:T1173" si="1928">$C1166*E1166</f>
        <v>0</v>
      </c>
      <c r="F1167" s="6">
        <f t="shared" ref="F1167:AB1167" si="1929">$C1166*F1166</f>
        <v>0</v>
      </c>
      <c r="G1167" s="6">
        <f t="shared" si="1929"/>
        <v>0</v>
      </c>
      <c r="H1167" s="6">
        <f t="shared" si="1929"/>
        <v>0</v>
      </c>
      <c r="I1167" s="6">
        <f t="shared" si="1929"/>
        <v>0</v>
      </c>
      <c r="J1167" s="6">
        <f t="shared" si="1929"/>
        <v>0</v>
      </c>
      <c r="K1167" s="6">
        <f t="shared" si="1929"/>
        <v>0</v>
      </c>
      <c r="L1167" s="6">
        <f t="shared" si="1929"/>
        <v>0</v>
      </c>
      <c r="M1167" s="6">
        <f t="shared" si="1929"/>
        <v>0</v>
      </c>
      <c r="N1167" s="6">
        <f t="shared" si="1929"/>
        <v>0</v>
      </c>
      <c r="O1167" s="6">
        <f t="shared" si="1929"/>
        <v>0</v>
      </c>
      <c r="P1167" s="6">
        <f t="shared" si="1929"/>
        <v>0</v>
      </c>
      <c r="Q1167" s="6">
        <f t="shared" si="1929"/>
        <v>0</v>
      </c>
      <c r="R1167" s="6">
        <f t="shared" si="1929"/>
        <v>1118.7</v>
      </c>
      <c r="S1167" s="6">
        <f t="shared" si="1929"/>
        <v>0</v>
      </c>
      <c r="T1167" s="6">
        <f t="shared" si="1929"/>
        <v>0</v>
      </c>
      <c r="U1167" s="6">
        <f t="shared" si="1929"/>
        <v>0</v>
      </c>
      <c r="V1167" s="6">
        <f t="shared" si="1929"/>
        <v>0</v>
      </c>
      <c r="W1167" s="6">
        <f t="shared" si="1929"/>
        <v>0</v>
      </c>
      <c r="X1167" s="6">
        <f t="shared" si="1929"/>
        <v>0</v>
      </c>
      <c r="Y1167" s="6">
        <f t="shared" si="1929"/>
        <v>0</v>
      </c>
      <c r="Z1167" s="6">
        <f t="shared" si="1929"/>
        <v>0</v>
      </c>
      <c r="AA1167" s="6">
        <f t="shared" si="1929"/>
        <v>0</v>
      </c>
      <c r="AB1167" s="6">
        <f t="shared" si="1929"/>
        <v>0</v>
      </c>
      <c r="AC1167" s="67"/>
      <c r="AD1167" s="55"/>
    </row>
    <row r="1168" spans="1:30" s="52" customFormat="1">
      <c r="A1168" s="95" t="s">
        <v>612</v>
      </c>
      <c r="B1168" s="74">
        <v>-9052275.1945854891</v>
      </c>
      <c r="C1168" s="163">
        <f t="shared" si="1847"/>
        <v>-754356.27</v>
      </c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>
        <v>1</v>
      </c>
      <c r="S1168" s="38"/>
      <c r="T1168" s="38"/>
      <c r="U1168" s="38"/>
      <c r="V1168" s="38"/>
      <c r="W1168" s="38"/>
      <c r="X1168" s="38"/>
      <c r="Y1168" s="38"/>
      <c r="Z1168" s="5"/>
      <c r="AA1168" s="5"/>
      <c r="AB1168" s="5"/>
      <c r="AC1168" s="67"/>
      <c r="AD1168" s="55"/>
    </row>
    <row r="1169" spans="1:30" s="52" customFormat="1">
      <c r="A1169" s="96"/>
      <c r="B1169" s="65"/>
      <c r="C1169" s="163"/>
      <c r="D1169" s="6">
        <f>$C1168*D1168</f>
        <v>0</v>
      </c>
      <c r="E1169" s="6">
        <f t="shared" ref="E1169:AB1169" si="1930">$C1168*E1168</f>
        <v>0</v>
      </c>
      <c r="F1169" s="6">
        <f t="shared" si="1930"/>
        <v>0</v>
      </c>
      <c r="G1169" s="6">
        <f t="shared" si="1930"/>
        <v>0</v>
      </c>
      <c r="H1169" s="6">
        <f t="shared" si="1930"/>
        <v>0</v>
      </c>
      <c r="I1169" s="6">
        <f t="shared" si="1930"/>
        <v>0</v>
      </c>
      <c r="J1169" s="6">
        <f t="shared" si="1930"/>
        <v>0</v>
      </c>
      <c r="K1169" s="6">
        <f t="shared" si="1930"/>
        <v>0</v>
      </c>
      <c r="L1169" s="6">
        <f t="shared" si="1930"/>
        <v>0</v>
      </c>
      <c r="M1169" s="6">
        <f t="shared" si="1930"/>
        <v>0</v>
      </c>
      <c r="N1169" s="6">
        <f t="shared" si="1930"/>
        <v>0</v>
      </c>
      <c r="O1169" s="6">
        <f t="shared" si="1930"/>
        <v>0</v>
      </c>
      <c r="P1169" s="6">
        <f t="shared" si="1930"/>
        <v>0</v>
      </c>
      <c r="Q1169" s="6">
        <f t="shared" si="1930"/>
        <v>0</v>
      </c>
      <c r="R1169" s="6">
        <f t="shared" si="1930"/>
        <v>-754356.27</v>
      </c>
      <c r="S1169" s="6">
        <f t="shared" si="1930"/>
        <v>0</v>
      </c>
      <c r="T1169" s="6">
        <f t="shared" si="1930"/>
        <v>0</v>
      </c>
      <c r="U1169" s="6">
        <f t="shared" si="1930"/>
        <v>0</v>
      </c>
      <c r="V1169" s="6">
        <f t="shared" si="1930"/>
        <v>0</v>
      </c>
      <c r="W1169" s="6">
        <f t="shared" si="1930"/>
        <v>0</v>
      </c>
      <c r="X1169" s="6">
        <f t="shared" si="1930"/>
        <v>0</v>
      </c>
      <c r="Y1169" s="6">
        <f t="shared" si="1930"/>
        <v>0</v>
      </c>
      <c r="Z1169" s="6">
        <f t="shared" si="1930"/>
        <v>0</v>
      </c>
      <c r="AA1169" s="6">
        <f t="shared" si="1930"/>
        <v>0</v>
      </c>
      <c r="AB1169" s="6">
        <f t="shared" si="1930"/>
        <v>0</v>
      </c>
      <c r="AC1169" s="67"/>
      <c r="AD1169" s="55"/>
    </row>
    <row r="1170" spans="1:30" s="52" customFormat="1">
      <c r="A1170" s="95" t="s">
        <v>610</v>
      </c>
      <c r="B1170" s="74">
        <v>127788.65634328255</v>
      </c>
      <c r="C1170" s="163">
        <f t="shared" si="1847"/>
        <v>10649.05</v>
      </c>
      <c r="D1170" s="38"/>
      <c r="E1170" s="38">
        <v>0.16600000000000001</v>
      </c>
      <c r="F1170" s="38">
        <v>8.09E-2</v>
      </c>
      <c r="G1170" s="38"/>
      <c r="H1170" s="38">
        <v>2.7400000000000001E-2</v>
      </c>
      <c r="I1170" s="38"/>
      <c r="J1170" s="38">
        <v>0.02</v>
      </c>
      <c r="K1170" s="38">
        <v>3.5000000000000001E-3</v>
      </c>
      <c r="L1170" s="38">
        <v>1.3100000000000001E-2</v>
      </c>
      <c r="M1170" s="38"/>
      <c r="N1170" s="38">
        <v>0.52769999999999995</v>
      </c>
      <c r="O1170" s="38">
        <v>1.54E-2</v>
      </c>
      <c r="P1170" s="38"/>
      <c r="Q1170" s="38"/>
      <c r="R1170" s="38"/>
      <c r="S1170" s="38"/>
      <c r="T1170" s="38"/>
      <c r="U1170" s="38"/>
      <c r="V1170" s="38">
        <v>0.1454</v>
      </c>
      <c r="W1170" s="38"/>
      <c r="X1170" s="38"/>
      <c r="Y1170" s="38"/>
      <c r="Z1170" s="5"/>
      <c r="AA1170" s="5">
        <v>5.9999999999999995E-4</v>
      </c>
      <c r="AB1170" s="5"/>
      <c r="AC1170" s="67"/>
      <c r="AD1170" s="55"/>
    </row>
    <row r="1171" spans="1:30" s="52" customFormat="1">
      <c r="A1171" s="96"/>
      <c r="B1171" s="65"/>
      <c r="C1171" s="163"/>
      <c r="D1171" s="6">
        <f>$C1170*D1170</f>
        <v>0</v>
      </c>
      <c r="E1171" s="6">
        <f t="shared" ref="E1171:AB1171" si="1931">$C1170*E1170</f>
        <v>1767.7422999999999</v>
      </c>
      <c r="F1171" s="6">
        <f t="shared" si="1931"/>
        <v>861.5081449999999</v>
      </c>
      <c r="G1171" s="6">
        <f t="shared" si="1931"/>
        <v>0</v>
      </c>
      <c r="H1171" s="6">
        <f t="shared" si="1931"/>
        <v>291.78397000000001</v>
      </c>
      <c r="I1171" s="6">
        <f t="shared" si="1931"/>
        <v>0</v>
      </c>
      <c r="J1171" s="6">
        <f t="shared" si="1931"/>
        <v>212.98099999999999</v>
      </c>
      <c r="K1171" s="6">
        <f t="shared" si="1931"/>
        <v>37.271674999999995</v>
      </c>
      <c r="L1171" s="6">
        <f t="shared" si="1931"/>
        <v>139.502555</v>
      </c>
      <c r="M1171" s="6">
        <f t="shared" si="1931"/>
        <v>0</v>
      </c>
      <c r="N1171" s="6">
        <f t="shared" si="1931"/>
        <v>5619.5036849999988</v>
      </c>
      <c r="O1171" s="6">
        <f t="shared" si="1931"/>
        <v>163.99536999999998</v>
      </c>
      <c r="P1171" s="6">
        <f t="shared" si="1931"/>
        <v>0</v>
      </c>
      <c r="Q1171" s="6">
        <f t="shared" si="1931"/>
        <v>0</v>
      </c>
      <c r="R1171" s="6">
        <f t="shared" si="1931"/>
        <v>0</v>
      </c>
      <c r="S1171" s="6">
        <f t="shared" si="1931"/>
        <v>0</v>
      </c>
      <c r="T1171" s="6">
        <f t="shared" si="1931"/>
        <v>0</v>
      </c>
      <c r="U1171" s="6">
        <f t="shared" si="1931"/>
        <v>0</v>
      </c>
      <c r="V1171" s="6">
        <f t="shared" si="1931"/>
        <v>1548.3718699999999</v>
      </c>
      <c r="W1171" s="6">
        <f t="shared" si="1931"/>
        <v>0</v>
      </c>
      <c r="X1171" s="6">
        <f t="shared" si="1931"/>
        <v>0</v>
      </c>
      <c r="Y1171" s="6">
        <f t="shared" si="1931"/>
        <v>0</v>
      </c>
      <c r="Z1171" s="6">
        <f t="shared" si="1931"/>
        <v>0</v>
      </c>
      <c r="AA1171" s="6">
        <f t="shared" si="1931"/>
        <v>6.3894299999999991</v>
      </c>
      <c r="AB1171" s="6">
        <f t="shared" si="1931"/>
        <v>0</v>
      </c>
      <c r="AC1171" s="67"/>
      <c r="AD1171" s="55"/>
    </row>
    <row r="1172" spans="1:30" s="52" customFormat="1">
      <c r="A1172" s="95" t="s">
        <v>611</v>
      </c>
      <c r="B1172" s="74">
        <v>0</v>
      </c>
      <c r="C1172" s="163">
        <f t="shared" si="1847"/>
        <v>0</v>
      </c>
      <c r="D1172" s="38"/>
      <c r="E1172" s="38">
        <v>6.4600000000000005E-2</v>
      </c>
      <c r="F1172" s="38">
        <v>8.7400000000000005E-2</v>
      </c>
      <c r="G1172" s="38"/>
      <c r="H1172" s="38">
        <v>0.19739999999999999</v>
      </c>
      <c r="I1172" s="38">
        <v>2.1600000000000001E-2</v>
      </c>
      <c r="J1172" s="38">
        <v>5.8999999999999999E-3</v>
      </c>
      <c r="K1172" s="38">
        <v>1.0200000000000001E-2</v>
      </c>
      <c r="L1172" s="38">
        <v>1E-4</v>
      </c>
      <c r="M1172" s="38"/>
      <c r="N1172" s="38">
        <v>0.39950000000000002</v>
      </c>
      <c r="O1172" s="38">
        <v>4.4999999999999997E-3</v>
      </c>
      <c r="P1172" s="38"/>
      <c r="Q1172" s="38"/>
      <c r="R1172" s="38"/>
      <c r="S1172" s="38"/>
      <c r="T1172" s="38"/>
      <c r="U1172" s="38"/>
      <c r="V1172" s="38">
        <v>0.20880000000000001</v>
      </c>
      <c r="W1172" s="38"/>
      <c r="X1172" s="38"/>
      <c r="Y1172" s="38"/>
      <c r="Z1172" s="5"/>
      <c r="AA1172" s="5"/>
      <c r="AB1172" s="5"/>
      <c r="AC1172" s="67"/>
      <c r="AD1172" s="55"/>
    </row>
    <row r="1173" spans="1:30" s="52" customFormat="1">
      <c r="A1173" s="96"/>
      <c r="B1173" s="65"/>
      <c r="C1173" s="161"/>
      <c r="D1173" s="6">
        <f>$C1172*D1172</f>
        <v>0</v>
      </c>
      <c r="E1173" s="6">
        <f t="shared" si="1928"/>
        <v>0</v>
      </c>
      <c r="F1173" s="6">
        <f t="shared" si="1928"/>
        <v>0</v>
      </c>
      <c r="G1173" s="6">
        <f t="shared" si="1928"/>
        <v>0</v>
      </c>
      <c r="H1173" s="6">
        <f t="shared" si="1928"/>
        <v>0</v>
      </c>
      <c r="I1173" s="6">
        <f t="shared" si="1928"/>
        <v>0</v>
      </c>
      <c r="J1173" s="6">
        <f t="shared" si="1928"/>
        <v>0</v>
      </c>
      <c r="K1173" s="6">
        <f t="shared" si="1928"/>
        <v>0</v>
      </c>
      <c r="L1173" s="6">
        <f t="shared" si="1928"/>
        <v>0</v>
      </c>
      <c r="M1173" s="6">
        <f t="shared" si="1928"/>
        <v>0</v>
      </c>
      <c r="N1173" s="6">
        <f t="shared" si="1928"/>
        <v>0</v>
      </c>
      <c r="O1173" s="6">
        <f t="shared" si="1928"/>
        <v>0</v>
      </c>
      <c r="P1173" s="6">
        <f t="shared" si="1928"/>
        <v>0</v>
      </c>
      <c r="Q1173" s="6">
        <f t="shared" si="1928"/>
        <v>0</v>
      </c>
      <c r="R1173" s="6">
        <f t="shared" si="1928"/>
        <v>0</v>
      </c>
      <c r="S1173" s="6">
        <f t="shared" si="1928"/>
        <v>0</v>
      </c>
      <c r="T1173" s="6">
        <f t="shared" si="1928"/>
        <v>0</v>
      </c>
      <c r="U1173" s="6">
        <f t="shared" ref="U1173:AB1173" si="1932">$C1172*U1172</f>
        <v>0</v>
      </c>
      <c r="V1173" s="6">
        <f t="shared" si="1932"/>
        <v>0</v>
      </c>
      <c r="W1173" s="6">
        <f t="shared" si="1932"/>
        <v>0</v>
      </c>
      <c r="X1173" s="6">
        <f t="shared" si="1932"/>
        <v>0</v>
      </c>
      <c r="Y1173" s="6">
        <f t="shared" si="1932"/>
        <v>0</v>
      </c>
      <c r="Z1173" s="6">
        <f t="shared" si="1932"/>
        <v>0</v>
      </c>
      <c r="AA1173" s="6">
        <f t="shared" si="1932"/>
        <v>0</v>
      </c>
      <c r="AB1173" s="6">
        <f t="shared" si="1932"/>
        <v>0</v>
      </c>
      <c r="AC1173" s="67"/>
      <c r="AD1173" s="55"/>
    </row>
    <row r="1174" spans="1:30" s="52" customFormat="1">
      <c r="A1174" s="50" t="s">
        <v>50</v>
      </c>
      <c r="B1174" s="33">
        <f>SUM(B1114:B1172)</f>
        <v>26613660.104896851</v>
      </c>
      <c r="C1174" s="51">
        <f>SUM(C1114:C1172)</f>
        <v>2217804.9999999995</v>
      </c>
      <c r="D1174" s="51">
        <f>D1115+D1117+D1119+D1121+D1123+D1125+D1127+D1129+D1131+D1133+D1135+D1137+D1139+D1141+D1143+D1145+D1147+D1149+D1151+D1153+D1155+D1157+D1159+D1161+D1163+D1165+D1167+D1169+D1171+D1173</f>
        <v>12626.199395</v>
      </c>
      <c r="E1174" s="51">
        <f>E1115+E1117+E1119+E1121+E1123+E1125+E1127+E1129+E1131+E1133+E1135+E1137+E1139+E1141+E1143+E1145+E1147+E1149+E1151+E1153+E1155+E1157+E1159+E1161+E1163+E1165+E1167+E1169+E1171+E1173</f>
        <v>14705.609818999999</v>
      </c>
      <c r="F1174" s="51">
        <f t="shared" ref="F1174:AB1174" si="1933">F1115+F1117+F1119+F1121+F1123+F1125+F1127+F1129+F1131+F1133+F1135+F1137+F1139+F1141+F1143+F1145+F1147+F1149+F1151+F1153+F1155+F1157+F1159+F1161+F1163+F1165+F1167+F1169+F1171+F1173</f>
        <v>134358.61625600001</v>
      </c>
      <c r="G1174" s="51">
        <f t="shared" si="1933"/>
        <v>3240.1419629999996</v>
      </c>
      <c r="H1174" s="51">
        <f t="shared" si="1933"/>
        <v>17931.790306999996</v>
      </c>
      <c r="I1174" s="51">
        <f t="shared" si="1933"/>
        <v>4833.5971600000012</v>
      </c>
      <c r="J1174" s="51">
        <f t="shared" si="1933"/>
        <v>1804.3761539999998</v>
      </c>
      <c r="K1174" s="51">
        <f t="shared" si="1933"/>
        <v>3174.7985079999999</v>
      </c>
      <c r="L1174" s="51">
        <f t="shared" si="1933"/>
        <v>1367.097019</v>
      </c>
      <c r="M1174" s="51">
        <f t="shared" si="1933"/>
        <v>16774.701584999999</v>
      </c>
      <c r="N1174" s="51">
        <f t="shared" si="1933"/>
        <v>86352.824844999996</v>
      </c>
      <c r="O1174" s="51">
        <f t="shared" si="1933"/>
        <v>1432.2435679999999</v>
      </c>
      <c r="P1174" s="51">
        <f t="shared" si="1933"/>
        <v>1696.6329970000002</v>
      </c>
      <c r="Q1174" s="51">
        <f t="shared" si="1933"/>
        <v>58593.99689100001</v>
      </c>
      <c r="R1174" s="51">
        <f t="shared" si="1933"/>
        <v>-693297.086151</v>
      </c>
      <c r="S1174" s="51">
        <f t="shared" si="1933"/>
        <v>5992.9934759999996</v>
      </c>
      <c r="T1174" s="51">
        <f t="shared" si="1933"/>
        <v>35262.053721000004</v>
      </c>
      <c r="U1174" s="51">
        <f t="shared" si="1933"/>
        <v>2375313.3169509997</v>
      </c>
      <c r="V1174" s="51">
        <f t="shared" si="1933"/>
        <v>34806.487216000001</v>
      </c>
      <c r="W1174" s="51">
        <f t="shared" si="1933"/>
        <v>3447.4692329999998</v>
      </c>
      <c r="X1174" s="51">
        <f t="shared" si="1933"/>
        <v>91561.214364000014</v>
      </c>
      <c r="Y1174" s="51">
        <f t="shared" si="1933"/>
        <v>3087.6209359999998</v>
      </c>
      <c r="Z1174" s="51">
        <f t="shared" si="1933"/>
        <v>2712.2898510000005</v>
      </c>
      <c r="AA1174" s="51">
        <f t="shared" si="1933"/>
        <v>26.013935999999994</v>
      </c>
      <c r="AB1174" s="51">
        <f t="shared" si="1933"/>
        <v>0</v>
      </c>
      <c r="AC1174" s="67"/>
      <c r="AD1174" s="55"/>
    </row>
    <row r="1175" spans="1:30" s="52" customFormat="1">
      <c r="A1175" s="54"/>
      <c r="B1175" s="7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67"/>
      <c r="AD1175" s="55"/>
    </row>
    <row r="1176" spans="1:30" s="52" customFormat="1">
      <c r="A1176" s="54"/>
      <c r="B1176" s="7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67"/>
      <c r="AD1176" s="55"/>
    </row>
    <row r="1177" spans="1:30" s="52" customFormat="1" ht="13.8" thickBot="1">
      <c r="A1177" s="81" t="s">
        <v>337</v>
      </c>
      <c r="B1177" s="126"/>
      <c r="C1177" s="157"/>
      <c r="D1177" s="126"/>
      <c r="E1177" s="126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67"/>
      <c r="AD1177" s="55"/>
    </row>
    <row r="1178" spans="1:30" s="52" customFormat="1" ht="13.8" thickBot="1">
      <c r="A1178" s="112" t="s">
        <v>1</v>
      </c>
      <c r="B1178" s="113" t="s">
        <v>2</v>
      </c>
      <c r="C1178" s="158" t="s">
        <v>3</v>
      </c>
      <c r="D1178" s="213" t="s">
        <v>4</v>
      </c>
      <c r="E1178" s="214"/>
      <c r="F1178" s="214"/>
      <c r="G1178" s="214"/>
      <c r="H1178" s="214"/>
      <c r="I1178" s="214"/>
      <c r="J1178" s="214"/>
      <c r="K1178" s="214"/>
      <c r="L1178" s="214"/>
      <c r="M1178" s="214"/>
      <c r="N1178" s="214"/>
      <c r="O1178" s="214"/>
      <c r="P1178" s="214"/>
      <c r="Q1178" s="214"/>
      <c r="R1178" s="214"/>
      <c r="S1178" s="214"/>
      <c r="T1178" s="214"/>
      <c r="U1178" s="214"/>
      <c r="V1178" s="214"/>
      <c r="W1178" s="214"/>
      <c r="X1178" s="214"/>
      <c r="Y1178" s="214"/>
      <c r="Z1178" s="122"/>
      <c r="AA1178" s="122"/>
      <c r="AB1178" s="122"/>
      <c r="AC1178" s="67"/>
      <c r="AD1178" s="55"/>
    </row>
    <row r="1179" spans="1:30" s="52" customFormat="1">
      <c r="A1179" s="114" t="s">
        <v>5</v>
      </c>
      <c r="B1179" s="115" t="s">
        <v>6</v>
      </c>
      <c r="C1179" s="159" t="s">
        <v>6</v>
      </c>
      <c r="D1179" s="116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8"/>
      <c r="Z1179" s="115" t="s">
        <v>7</v>
      </c>
      <c r="AA1179" s="115"/>
      <c r="AB1179" s="115"/>
      <c r="AC1179" s="67"/>
      <c r="AD1179" s="55"/>
    </row>
    <row r="1180" spans="1:30" s="52" customFormat="1">
      <c r="A1180" s="114" t="s">
        <v>8</v>
      </c>
      <c r="B1180" s="115" t="s">
        <v>9</v>
      </c>
      <c r="C1180" s="159" t="s">
        <v>9</v>
      </c>
      <c r="D1180" s="119" t="s">
        <v>10</v>
      </c>
      <c r="E1180" s="115" t="s">
        <v>11</v>
      </c>
      <c r="F1180" s="115" t="s">
        <v>12</v>
      </c>
      <c r="G1180" s="115" t="s">
        <v>13</v>
      </c>
      <c r="H1180" s="115" t="s">
        <v>14</v>
      </c>
      <c r="I1180" s="115" t="s">
        <v>15</v>
      </c>
      <c r="J1180" s="115" t="s">
        <v>16</v>
      </c>
      <c r="K1180" s="115" t="s">
        <v>17</v>
      </c>
      <c r="L1180" s="115" t="s">
        <v>18</v>
      </c>
      <c r="M1180" s="115" t="s">
        <v>19</v>
      </c>
      <c r="N1180" s="115" t="s">
        <v>20</v>
      </c>
      <c r="O1180" s="115" t="s">
        <v>169</v>
      </c>
      <c r="P1180" s="115" t="s">
        <v>21</v>
      </c>
      <c r="Q1180" s="115" t="s">
        <v>22</v>
      </c>
      <c r="R1180" s="115" t="s">
        <v>23</v>
      </c>
      <c r="S1180" s="115" t="s">
        <v>24</v>
      </c>
      <c r="T1180" s="115" t="s">
        <v>25</v>
      </c>
      <c r="U1180" s="115" t="s">
        <v>26</v>
      </c>
      <c r="V1180" s="115" t="s">
        <v>27</v>
      </c>
      <c r="W1180" s="115" t="s">
        <v>28</v>
      </c>
      <c r="X1180" s="115" t="s">
        <v>29</v>
      </c>
      <c r="Y1180" s="115" t="s">
        <v>30</v>
      </c>
      <c r="Z1180" s="115" t="s">
        <v>31</v>
      </c>
      <c r="AA1180" s="115" t="s">
        <v>484</v>
      </c>
      <c r="AB1180" s="115" t="s">
        <v>467</v>
      </c>
      <c r="AC1180" s="67"/>
      <c r="AD1180" s="55"/>
    </row>
    <row r="1181" spans="1:30" s="52" customFormat="1">
      <c r="A1181" s="114"/>
      <c r="B1181" s="115"/>
      <c r="C1181" s="159" t="s">
        <v>623</v>
      </c>
      <c r="D1181" s="116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67"/>
      <c r="AD1181" s="55"/>
    </row>
    <row r="1182" spans="1:30" s="52" customFormat="1">
      <c r="A1182" s="95" t="s">
        <v>338</v>
      </c>
      <c r="B1182" s="29">
        <f xml:space="preserve"> 5067801/2</f>
        <v>2533900.5</v>
      </c>
      <c r="C1182" s="163">
        <f>ROUND(B1182/12,2)</f>
        <v>211158.38</v>
      </c>
      <c r="D1182" s="38">
        <v>1.6500000000000001E-2</v>
      </c>
      <c r="E1182" s="38">
        <v>0.1429</v>
      </c>
      <c r="F1182" s="38">
        <v>5.8200000000000002E-2</v>
      </c>
      <c r="G1182" s="38">
        <v>7.4899999999999994E-2</v>
      </c>
      <c r="H1182" s="38">
        <v>4.0099999999999997E-2</v>
      </c>
      <c r="I1182" s="38">
        <v>0.1406</v>
      </c>
      <c r="J1182" s="38">
        <v>2.0299999999999999E-2</v>
      </c>
      <c r="K1182" s="38">
        <v>3.2099999999999997E-2</v>
      </c>
      <c r="L1182" s="38">
        <v>1.5900000000000001E-2</v>
      </c>
      <c r="M1182" s="38">
        <v>2.5499999999999998E-2</v>
      </c>
      <c r="N1182" s="38">
        <v>0.1389</v>
      </c>
      <c r="O1182" s="38">
        <v>2.35E-2</v>
      </c>
      <c r="P1182" s="38">
        <v>0</v>
      </c>
      <c r="Q1182" s="38">
        <v>3.5900000000000001E-2</v>
      </c>
      <c r="R1182" s="38">
        <v>1.8100000000000002E-2</v>
      </c>
      <c r="S1182" s="38">
        <v>4.1999999999999997E-3</v>
      </c>
      <c r="T1182" s="38">
        <v>5.11E-2</v>
      </c>
      <c r="U1182" s="38">
        <v>1.7299999999999999E-2</v>
      </c>
      <c r="V1182" s="38">
        <v>3.6799999999999999E-2</v>
      </c>
      <c r="W1182" s="38">
        <v>4.4299999999999999E-2</v>
      </c>
      <c r="X1182" s="38">
        <v>5.9900000000000002E-2</v>
      </c>
      <c r="Y1182" s="38">
        <v>2.3999999999999998E-3</v>
      </c>
      <c r="Z1182" s="5">
        <v>0</v>
      </c>
      <c r="AA1182" s="5">
        <v>5.9999999999999995E-4</v>
      </c>
      <c r="AB1182" s="5">
        <v>0</v>
      </c>
      <c r="AC1182" s="67"/>
      <c r="AD1182" s="55"/>
    </row>
    <row r="1183" spans="1:30" s="52" customFormat="1">
      <c r="A1183" s="96"/>
      <c r="B1183" s="30"/>
      <c r="C1183" s="163"/>
      <c r="D1183" s="6">
        <f>$C1182*D1182</f>
        <v>3484.1132700000003</v>
      </c>
      <c r="E1183" s="6">
        <f t="shared" ref="E1183" si="1934">$C1182*E1182</f>
        <v>30174.532502000002</v>
      </c>
      <c r="F1183" s="6">
        <f t="shared" ref="F1183" si="1935">$C1182*F1182</f>
        <v>12289.417716</v>
      </c>
      <c r="G1183" s="6">
        <f t="shared" ref="G1183:AB1183" si="1936">$C1182*G1182</f>
        <v>15815.762661999999</v>
      </c>
      <c r="H1183" s="6">
        <f t="shared" si="1936"/>
        <v>8467.4510379999992</v>
      </c>
      <c r="I1183" s="6">
        <f t="shared" si="1936"/>
        <v>29688.868228000003</v>
      </c>
      <c r="J1183" s="6">
        <f t="shared" si="1936"/>
        <v>4286.5151139999998</v>
      </c>
      <c r="K1183" s="6">
        <f t="shared" si="1936"/>
        <v>6778.1839979999995</v>
      </c>
      <c r="L1183" s="6">
        <f t="shared" si="1936"/>
        <v>3357.4182420000002</v>
      </c>
      <c r="M1183" s="6">
        <f t="shared" si="1936"/>
        <v>5384.5386899999994</v>
      </c>
      <c r="N1183" s="6">
        <f t="shared" si="1936"/>
        <v>29329.898981999999</v>
      </c>
      <c r="O1183" s="6">
        <f t="shared" si="1936"/>
        <v>4962.2219299999997</v>
      </c>
      <c r="P1183" s="6">
        <f t="shared" si="1936"/>
        <v>0</v>
      </c>
      <c r="Q1183" s="6">
        <f t="shared" si="1936"/>
        <v>7580.5858420000004</v>
      </c>
      <c r="R1183" s="6">
        <f t="shared" si="1936"/>
        <v>3821.9666780000002</v>
      </c>
      <c r="S1183" s="6">
        <f t="shared" si="1936"/>
        <v>886.86519599999997</v>
      </c>
      <c r="T1183" s="6">
        <f t="shared" si="1936"/>
        <v>10790.193218</v>
      </c>
      <c r="U1183" s="6">
        <f t="shared" si="1936"/>
        <v>3653.0399739999998</v>
      </c>
      <c r="V1183" s="6">
        <f t="shared" si="1936"/>
        <v>7770.6283839999996</v>
      </c>
      <c r="W1183" s="6">
        <f t="shared" si="1936"/>
        <v>9354.3162339999999</v>
      </c>
      <c r="X1183" s="6">
        <f t="shared" si="1936"/>
        <v>12648.386962</v>
      </c>
      <c r="Y1183" s="6">
        <f t="shared" si="1936"/>
        <v>506.78011199999997</v>
      </c>
      <c r="Z1183" s="6">
        <f t="shared" si="1936"/>
        <v>0</v>
      </c>
      <c r="AA1183" s="6">
        <f t="shared" si="1936"/>
        <v>126.69502799999999</v>
      </c>
      <c r="AB1183" s="6">
        <f t="shared" si="1936"/>
        <v>0</v>
      </c>
      <c r="AC1183" s="67"/>
      <c r="AD1183" s="55"/>
    </row>
    <row r="1184" spans="1:30" s="52" customFormat="1">
      <c r="A1184" s="95" t="s">
        <v>455</v>
      </c>
      <c r="B1184" s="29">
        <f xml:space="preserve"> 5067801/2</f>
        <v>2533900.5</v>
      </c>
      <c r="C1184" s="163">
        <f t="shared" ref="C1184:C1242" si="1937">ROUND(B1184/12,2)</f>
        <v>211158.38</v>
      </c>
      <c r="D1184" s="5">
        <v>6.5699999999999995E-2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>
        <v>0.93430000000000002</v>
      </c>
      <c r="U1184" s="5"/>
      <c r="V1184" s="5"/>
      <c r="W1184" s="5"/>
      <c r="X1184" s="5"/>
      <c r="Y1184" s="5"/>
      <c r="Z1184" s="5"/>
      <c r="AA1184" s="5"/>
      <c r="AB1184" s="5"/>
      <c r="AC1184" s="67"/>
      <c r="AD1184" s="55"/>
    </row>
    <row r="1185" spans="1:30" s="52" customFormat="1">
      <c r="A1185" s="96"/>
      <c r="B1185" s="12"/>
      <c r="C1185" s="163"/>
      <c r="D1185" s="6">
        <f t="shared" ref="D1185" si="1938">$C1184*D1184</f>
        <v>13873.105565999998</v>
      </c>
      <c r="E1185" s="6">
        <f t="shared" ref="E1185" si="1939">$C1184*E1184</f>
        <v>0</v>
      </c>
      <c r="F1185" s="6">
        <f t="shared" ref="F1185:O1185" si="1940">$C1184*F1184</f>
        <v>0</v>
      </c>
      <c r="G1185" s="6">
        <f t="shared" si="1940"/>
        <v>0</v>
      </c>
      <c r="H1185" s="6">
        <f t="shared" si="1940"/>
        <v>0</v>
      </c>
      <c r="I1185" s="6">
        <f t="shared" si="1940"/>
        <v>0</v>
      </c>
      <c r="J1185" s="6">
        <f t="shared" si="1940"/>
        <v>0</v>
      </c>
      <c r="K1185" s="6">
        <f t="shared" si="1940"/>
        <v>0</v>
      </c>
      <c r="L1185" s="6">
        <f t="shared" si="1940"/>
        <v>0</v>
      </c>
      <c r="M1185" s="6">
        <f t="shared" si="1940"/>
        <v>0</v>
      </c>
      <c r="N1185" s="6">
        <f t="shared" si="1940"/>
        <v>0</v>
      </c>
      <c r="O1185" s="6">
        <f t="shared" si="1940"/>
        <v>0</v>
      </c>
      <c r="P1185" s="6">
        <f t="shared" ref="P1185" si="1941">$C1184*P1184</f>
        <v>0</v>
      </c>
      <c r="Q1185" s="6">
        <f t="shared" ref="Q1185" si="1942">$C1184*Q1184</f>
        <v>0</v>
      </c>
      <c r="R1185" s="6">
        <f t="shared" ref="R1185:AB1185" si="1943">$C1184*R1184</f>
        <v>0</v>
      </c>
      <c r="S1185" s="6">
        <f t="shared" si="1943"/>
        <v>0</v>
      </c>
      <c r="T1185" s="6">
        <f t="shared" si="1943"/>
        <v>197285.27443400002</v>
      </c>
      <c r="U1185" s="6">
        <f t="shared" si="1943"/>
        <v>0</v>
      </c>
      <c r="V1185" s="6">
        <f t="shared" si="1943"/>
        <v>0</v>
      </c>
      <c r="W1185" s="6">
        <f t="shared" si="1943"/>
        <v>0</v>
      </c>
      <c r="X1185" s="6">
        <f t="shared" si="1943"/>
        <v>0</v>
      </c>
      <c r="Y1185" s="6">
        <f t="shared" si="1943"/>
        <v>0</v>
      </c>
      <c r="Z1185" s="6">
        <f t="shared" si="1943"/>
        <v>0</v>
      </c>
      <c r="AA1185" s="6">
        <f t="shared" si="1943"/>
        <v>0</v>
      </c>
      <c r="AB1185" s="6">
        <f t="shared" si="1943"/>
        <v>0</v>
      </c>
      <c r="AC1185" s="67"/>
      <c r="AD1185" s="55"/>
    </row>
    <row r="1186" spans="1:30" s="52" customFormat="1">
      <c r="A1186" s="174" t="s">
        <v>339</v>
      </c>
      <c r="B1186" s="29">
        <v>2048700</v>
      </c>
      <c r="C1186" s="163">
        <f t="shared" si="1937"/>
        <v>170725</v>
      </c>
      <c r="D1186" s="10">
        <v>8.2500000000000004E-2</v>
      </c>
      <c r="E1186" s="37"/>
      <c r="F1186" s="5"/>
      <c r="G1186" s="5"/>
      <c r="H1186" s="10"/>
      <c r="I1186" s="10"/>
      <c r="J1186" s="10"/>
      <c r="K1186" s="10"/>
      <c r="L1186" s="5"/>
      <c r="M1186" s="10">
        <v>9.5600000000000004E-2</v>
      </c>
      <c r="N1186" s="10"/>
      <c r="O1186" s="10"/>
      <c r="P1186" s="10"/>
      <c r="Q1186" s="10"/>
      <c r="R1186" s="10"/>
      <c r="S1186" s="10"/>
      <c r="T1186" s="10">
        <v>0.82189999999999996</v>
      </c>
      <c r="U1186" s="10"/>
      <c r="V1186" s="10"/>
      <c r="W1186" s="10"/>
      <c r="X1186" s="10"/>
      <c r="Y1186" s="10"/>
      <c r="Z1186" s="10"/>
      <c r="AA1186" s="10"/>
      <c r="AB1186" s="10"/>
      <c r="AC1186" s="67"/>
      <c r="AD1186" s="55"/>
    </row>
    <row r="1187" spans="1:30" s="52" customFormat="1">
      <c r="A1187" s="104"/>
      <c r="B1187" s="24"/>
      <c r="C1187" s="163"/>
      <c r="D1187" s="30">
        <f>$C1186*D1186</f>
        <v>14084.8125</v>
      </c>
      <c r="E1187" s="30">
        <f t="shared" ref="E1187" si="1944">$C1186*E1186</f>
        <v>0</v>
      </c>
      <c r="F1187" s="30">
        <f t="shared" ref="F1187" si="1945">$C1186*F1186</f>
        <v>0</v>
      </c>
      <c r="G1187" s="30">
        <f t="shared" ref="G1187:AB1187" si="1946">$C1186*G1186</f>
        <v>0</v>
      </c>
      <c r="H1187" s="30">
        <f t="shared" si="1946"/>
        <v>0</v>
      </c>
      <c r="I1187" s="30">
        <f t="shared" si="1946"/>
        <v>0</v>
      </c>
      <c r="J1187" s="30">
        <f t="shared" si="1946"/>
        <v>0</v>
      </c>
      <c r="K1187" s="30">
        <f t="shared" si="1946"/>
        <v>0</v>
      </c>
      <c r="L1187" s="30">
        <f t="shared" si="1946"/>
        <v>0</v>
      </c>
      <c r="M1187" s="30">
        <f t="shared" si="1946"/>
        <v>16321.310000000001</v>
      </c>
      <c r="N1187" s="30">
        <f t="shared" si="1946"/>
        <v>0</v>
      </c>
      <c r="O1187" s="30">
        <f t="shared" si="1946"/>
        <v>0</v>
      </c>
      <c r="P1187" s="30">
        <f t="shared" si="1946"/>
        <v>0</v>
      </c>
      <c r="Q1187" s="30">
        <f t="shared" si="1946"/>
        <v>0</v>
      </c>
      <c r="R1187" s="30">
        <f t="shared" si="1946"/>
        <v>0</v>
      </c>
      <c r="S1187" s="30">
        <f t="shared" si="1946"/>
        <v>0</v>
      </c>
      <c r="T1187" s="30">
        <f t="shared" si="1946"/>
        <v>140318.8775</v>
      </c>
      <c r="U1187" s="30">
        <f t="shared" si="1946"/>
        <v>0</v>
      </c>
      <c r="V1187" s="30">
        <f t="shared" si="1946"/>
        <v>0</v>
      </c>
      <c r="W1187" s="30">
        <f t="shared" si="1946"/>
        <v>0</v>
      </c>
      <c r="X1187" s="30">
        <f t="shared" si="1946"/>
        <v>0</v>
      </c>
      <c r="Y1187" s="30">
        <f t="shared" si="1946"/>
        <v>0</v>
      </c>
      <c r="Z1187" s="30">
        <f t="shared" si="1946"/>
        <v>0</v>
      </c>
      <c r="AA1187" s="30">
        <f t="shared" si="1946"/>
        <v>0</v>
      </c>
      <c r="AB1187" s="30">
        <f t="shared" si="1946"/>
        <v>0</v>
      </c>
      <c r="AC1187" s="67"/>
      <c r="AD1187" s="55"/>
    </row>
    <row r="1188" spans="1:30" s="52" customFormat="1">
      <c r="A1188" s="174" t="s">
        <v>340</v>
      </c>
      <c r="B1188" s="29">
        <v>465454</v>
      </c>
      <c r="C1188" s="163">
        <f t="shared" si="1937"/>
        <v>38787.83</v>
      </c>
      <c r="D1188" s="147"/>
      <c r="E1188" s="37"/>
      <c r="F1188" s="40"/>
      <c r="G1188" s="40"/>
      <c r="H1188" s="147">
        <v>4.5400000000000003E-2</v>
      </c>
      <c r="I1188" s="147"/>
      <c r="J1188" s="147"/>
      <c r="K1188" s="147"/>
      <c r="L1188" s="40">
        <v>2.7000000000000001E-3</v>
      </c>
      <c r="M1188" s="147"/>
      <c r="N1188" s="147"/>
      <c r="O1188" s="147"/>
      <c r="P1188" s="147">
        <v>2.9999999999999997E-4</v>
      </c>
      <c r="Q1188" s="147"/>
      <c r="R1188" s="147">
        <v>1.04E-2</v>
      </c>
      <c r="S1188" s="147"/>
      <c r="T1188" s="147">
        <v>0.88080000000000003</v>
      </c>
      <c r="U1188" s="147"/>
      <c r="V1188" s="147">
        <v>2.7900000000000001E-2</v>
      </c>
      <c r="W1188" s="147">
        <v>3.2500000000000001E-2</v>
      </c>
      <c r="X1188" s="147"/>
      <c r="Y1188" s="147"/>
      <c r="Z1188" s="147"/>
      <c r="AA1188" s="147"/>
      <c r="AB1188" s="147"/>
      <c r="AC1188" s="67"/>
      <c r="AD1188" s="55"/>
    </row>
    <row r="1189" spans="1:30" s="52" customFormat="1">
      <c r="A1189" s="104"/>
      <c r="B1189" s="24"/>
      <c r="C1189" s="163"/>
      <c r="D1189" s="30">
        <f>$C1188*D1188</f>
        <v>0</v>
      </c>
      <c r="E1189" s="30">
        <f t="shared" ref="E1189" si="1947">$C1188*E1188</f>
        <v>0</v>
      </c>
      <c r="F1189" s="30">
        <f t="shared" ref="F1189" si="1948">$C1188*F1188</f>
        <v>0</v>
      </c>
      <c r="G1189" s="30">
        <f t="shared" ref="G1189:AB1189" si="1949">$C1188*G1188</f>
        <v>0</v>
      </c>
      <c r="H1189" s="30">
        <f t="shared" si="1949"/>
        <v>1760.9674820000002</v>
      </c>
      <c r="I1189" s="30">
        <f t="shared" si="1949"/>
        <v>0</v>
      </c>
      <c r="J1189" s="30">
        <f t="shared" si="1949"/>
        <v>0</v>
      </c>
      <c r="K1189" s="30">
        <f t="shared" si="1949"/>
        <v>0</v>
      </c>
      <c r="L1189" s="30">
        <f t="shared" si="1949"/>
        <v>104.72714100000002</v>
      </c>
      <c r="M1189" s="30">
        <f t="shared" si="1949"/>
        <v>0</v>
      </c>
      <c r="N1189" s="30">
        <f t="shared" si="1949"/>
        <v>0</v>
      </c>
      <c r="O1189" s="30">
        <f t="shared" si="1949"/>
        <v>0</v>
      </c>
      <c r="P1189" s="30">
        <f t="shared" si="1949"/>
        <v>11.636348999999999</v>
      </c>
      <c r="Q1189" s="30">
        <f t="shared" si="1949"/>
        <v>0</v>
      </c>
      <c r="R1189" s="30">
        <f t="shared" si="1949"/>
        <v>403.39343200000002</v>
      </c>
      <c r="S1189" s="30">
        <f t="shared" si="1949"/>
        <v>0</v>
      </c>
      <c r="T1189" s="30">
        <f t="shared" si="1949"/>
        <v>34164.320664000006</v>
      </c>
      <c r="U1189" s="30">
        <f t="shared" si="1949"/>
        <v>0</v>
      </c>
      <c r="V1189" s="30">
        <f t="shared" si="1949"/>
        <v>1082.1804570000002</v>
      </c>
      <c r="W1189" s="30">
        <f t="shared" si="1949"/>
        <v>1260.6044750000001</v>
      </c>
      <c r="X1189" s="30">
        <f t="shared" si="1949"/>
        <v>0</v>
      </c>
      <c r="Y1189" s="30">
        <f t="shared" si="1949"/>
        <v>0</v>
      </c>
      <c r="Z1189" s="30">
        <f t="shared" si="1949"/>
        <v>0</v>
      </c>
      <c r="AA1189" s="30">
        <f t="shared" si="1949"/>
        <v>0</v>
      </c>
      <c r="AB1189" s="30">
        <f t="shared" si="1949"/>
        <v>0</v>
      </c>
      <c r="AC1189" s="67"/>
      <c r="AD1189" s="55"/>
    </row>
    <row r="1190" spans="1:30" s="52" customFormat="1">
      <c r="A1190" s="95" t="s">
        <v>341</v>
      </c>
      <c r="B1190" s="29">
        <f xml:space="preserve"> 454692/2</f>
        <v>227346</v>
      </c>
      <c r="C1190" s="163">
        <f t="shared" si="1937"/>
        <v>18945.5</v>
      </c>
      <c r="D1190" s="38">
        <v>1.6500000000000001E-2</v>
      </c>
      <c r="E1190" s="38">
        <v>0.1429</v>
      </c>
      <c r="F1190" s="38">
        <v>5.8200000000000002E-2</v>
      </c>
      <c r="G1190" s="38">
        <v>7.4899999999999994E-2</v>
      </c>
      <c r="H1190" s="38">
        <v>4.0099999999999997E-2</v>
      </c>
      <c r="I1190" s="38">
        <v>0.1406</v>
      </c>
      <c r="J1190" s="38">
        <v>2.0299999999999999E-2</v>
      </c>
      <c r="K1190" s="38">
        <v>3.2099999999999997E-2</v>
      </c>
      <c r="L1190" s="38">
        <v>1.5900000000000001E-2</v>
      </c>
      <c r="M1190" s="38">
        <v>2.5499999999999998E-2</v>
      </c>
      <c r="N1190" s="38">
        <v>0.1389</v>
      </c>
      <c r="O1190" s="38">
        <v>2.35E-2</v>
      </c>
      <c r="P1190" s="38">
        <v>0</v>
      </c>
      <c r="Q1190" s="38">
        <v>3.5900000000000001E-2</v>
      </c>
      <c r="R1190" s="38">
        <v>1.8100000000000002E-2</v>
      </c>
      <c r="S1190" s="38">
        <v>4.1999999999999997E-3</v>
      </c>
      <c r="T1190" s="38">
        <v>5.11E-2</v>
      </c>
      <c r="U1190" s="38">
        <v>1.7299999999999999E-2</v>
      </c>
      <c r="V1190" s="38">
        <v>3.6799999999999999E-2</v>
      </c>
      <c r="W1190" s="38">
        <v>4.4299999999999999E-2</v>
      </c>
      <c r="X1190" s="38">
        <v>5.9900000000000002E-2</v>
      </c>
      <c r="Y1190" s="38">
        <v>2.3999999999999998E-3</v>
      </c>
      <c r="Z1190" s="5">
        <v>0</v>
      </c>
      <c r="AA1190" s="5">
        <v>5.9999999999999995E-4</v>
      </c>
      <c r="AB1190" s="5">
        <v>0</v>
      </c>
      <c r="AC1190" s="67"/>
      <c r="AD1190" s="55"/>
    </row>
    <row r="1191" spans="1:30" s="52" customFormat="1">
      <c r="A1191" s="96"/>
      <c r="B1191" s="30"/>
      <c r="C1191" s="163"/>
      <c r="D1191" s="6">
        <f>$C1190*D1190</f>
        <v>312.60075000000001</v>
      </c>
      <c r="E1191" s="6">
        <f t="shared" ref="E1191" si="1950">$C1190*E1190</f>
        <v>2707.3119499999998</v>
      </c>
      <c r="F1191" s="6">
        <f t="shared" ref="F1191" si="1951">$C1190*F1190</f>
        <v>1102.6281000000001</v>
      </c>
      <c r="G1191" s="6">
        <f t="shared" ref="G1191:AB1191" si="1952">$C1190*G1190</f>
        <v>1419.0179499999999</v>
      </c>
      <c r="H1191" s="6">
        <f t="shared" si="1952"/>
        <v>759.71454999999992</v>
      </c>
      <c r="I1191" s="6">
        <f t="shared" si="1952"/>
        <v>2663.7373000000002</v>
      </c>
      <c r="J1191" s="6">
        <f t="shared" si="1952"/>
        <v>384.59364999999997</v>
      </c>
      <c r="K1191" s="6">
        <f t="shared" si="1952"/>
        <v>608.15054999999995</v>
      </c>
      <c r="L1191" s="6">
        <f t="shared" si="1952"/>
        <v>301.23345</v>
      </c>
      <c r="M1191" s="6">
        <f t="shared" si="1952"/>
        <v>483.11024999999995</v>
      </c>
      <c r="N1191" s="6">
        <f t="shared" si="1952"/>
        <v>2631.5299500000001</v>
      </c>
      <c r="O1191" s="6">
        <f t="shared" si="1952"/>
        <v>445.21924999999999</v>
      </c>
      <c r="P1191" s="6">
        <f t="shared" si="1952"/>
        <v>0</v>
      </c>
      <c r="Q1191" s="6">
        <f t="shared" si="1952"/>
        <v>680.14345000000003</v>
      </c>
      <c r="R1191" s="6">
        <f t="shared" si="1952"/>
        <v>342.91355000000004</v>
      </c>
      <c r="S1191" s="6">
        <f t="shared" si="1952"/>
        <v>79.571100000000001</v>
      </c>
      <c r="T1191" s="6">
        <f t="shared" si="1952"/>
        <v>968.11505</v>
      </c>
      <c r="U1191" s="6">
        <f t="shared" si="1952"/>
        <v>327.75714999999997</v>
      </c>
      <c r="V1191" s="6">
        <f t="shared" si="1952"/>
        <v>697.19439999999997</v>
      </c>
      <c r="W1191" s="6">
        <f t="shared" si="1952"/>
        <v>839.28565000000003</v>
      </c>
      <c r="X1191" s="6">
        <f t="shared" si="1952"/>
        <v>1134.83545</v>
      </c>
      <c r="Y1191" s="6">
        <f t="shared" si="1952"/>
        <v>45.469199999999994</v>
      </c>
      <c r="Z1191" s="6">
        <f t="shared" si="1952"/>
        <v>0</v>
      </c>
      <c r="AA1191" s="6">
        <f t="shared" si="1952"/>
        <v>11.367299999999998</v>
      </c>
      <c r="AB1191" s="6">
        <f t="shared" si="1952"/>
        <v>0</v>
      </c>
      <c r="AC1191" s="67"/>
      <c r="AD1191" s="55"/>
    </row>
    <row r="1192" spans="1:30" s="52" customFormat="1">
      <c r="A1192" s="95" t="s">
        <v>456</v>
      </c>
      <c r="B1192" s="29">
        <f xml:space="preserve"> 454692/2</f>
        <v>227346</v>
      </c>
      <c r="C1192" s="163">
        <f t="shared" si="1937"/>
        <v>18945.5</v>
      </c>
      <c r="D1192" s="5">
        <v>6.5699999999999995E-2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>
        <v>0.93430000000000002</v>
      </c>
      <c r="U1192" s="5"/>
      <c r="V1192" s="5"/>
      <c r="W1192" s="5"/>
      <c r="X1192" s="5"/>
      <c r="Y1192" s="5"/>
      <c r="Z1192" s="5"/>
      <c r="AA1192" s="5"/>
      <c r="AB1192" s="5"/>
      <c r="AC1192" s="67"/>
      <c r="AD1192" s="55"/>
    </row>
    <row r="1193" spans="1:30" s="52" customFormat="1">
      <c r="A1193" s="96"/>
      <c r="B1193" s="12"/>
      <c r="C1193" s="163"/>
      <c r="D1193" s="6">
        <f t="shared" ref="D1193" si="1953">$C1192*D1192</f>
        <v>1244.7193499999998</v>
      </c>
      <c r="E1193" s="6">
        <f t="shared" ref="E1193" si="1954">$C1192*E1192</f>
        <v>0</v>
      </c>
      <c r="F1193" s="6">
        <f t="shared" ref="F1193:O1193" si="1955">$C1192*F1192</f>
        <v>0</v>
      </c>
      <c r="G1193" s="6">
        <f t="shared" si="1955"/>
        <v>0</v>
      </c>
      <c r="H1193" s="6">
        <f t="shared" si="1955"/>
        <v>0</v>
      </c>
      <c r="I1193" s="6">
        <f t="shared" si="1955"/>
        <v>0</v>
      </c>
      <c r="J1193" s="6">
        <f t="shared" si="1955"/>
        <v>0</v>
      </c>
      <c r="K1193" s="6">
        <f t="shared" si="1955"/>
        <v>0</v>
      </c>
      <c r="L1193" s="6">
        <f t="shared" si="1955"/>
        <v>0</v>
      </c>
      <c r="M1193" s="6">
        <f t="shared" si="1955"/>
        <v>0</v>
      </c>
      <c r="N1193" s="6">
        <f t="shared" si="1955"/>
        <v>0</v>
      </c>
      <c r="O1193" s="6">
        <f t="shared" si="1955"/>
        <v>0</v>
      </c>
      <c r="P1193" s="6">
        <f t="shared" ref="P1193" si="1956">$C1192*P1192</f>
        <v>0</v>
      </c>
      <c r="Q1193" s="6">
        <f t="shared" ref="Q1193" si="1957">$C1192*Q1192</f>
        <v>0</v>
      </c>
      <c r="R1193" s="6">
        <f t="shared" ref="R1193:AB1193" si="1958">$C1192*R1192</f>
        <v>0</v>
      </c>
      <c r="S1193" s="6">
        <f t="shared" si="1958"/>
        <v>0</v>
      </c>
      <c r="T1193" s="6">
        <f t="shared" si="1958"/>
        <v>17700.780650000001</v>
      </c>
      <c r="U1193" s="6">
        <f t="shared" si="1958"/>
        <v>0</v>
      </c>
      <c r="V1193" s="6">
        <f t="shared" si="1958"/>
        <v>0</v>
      </c>
      <c r="W1193" s="6">
        <f t="shared" si="1958"/>
        <v>0</v>
      </c>
      <c r="X1193" s="6">
        <f t="shared" si="1958"/>
        <v>0</v>
      </c>
      <c r="Y1193" s="6">
        <f t="shared" si="1958"/>
        <v>0</v>
      </c>
      <c r="Z1193" s="6">
        <f t="shared" si="1958"/>
        <v>0</v>
      </c>
      <c r="AA1193" s="6">
        <f t="shared" si="1958"/>
        <v>0</v>
      </c>
      <c r="AB1193" s="6">
        <f t="shared" si="1958"/>
        <v>0</v>
      </c>
      <c r="AC1193" s="67"/>
      <c r="AD1193" s="55"/>
    </row>
    <row r="1194" spans="1:30" s="52" customFormat="1">
      <c r="A1194" s="95" t="s">
        <v>342</v>
      </c>
      <c r="B1194" s="29">
        <f xml:space="preserve"> 612524/2</f>
        <v>306262</v>
      </c>
      <c r="C1194" s="163">
        <f t="shared" si="1937"/>
        <v>25521.83</v>
      </c>
      <c r="D1194" s="38">
        <v>1.6500000000000001E-2</v>
      </c>
      <c r="E1194" s="38">
        <v>0.1429</v>
      </c>
      <c r="F1194" s="38">
        <v>5.8200000000000002E-2</v>
      </c>
      <c r="G1194" s="38">
        <v>7.4899999999999994E-2</v>
      </c>
      <c r="H1194" s="38">
        <v>4.0099999999999997E-2</v>
      </c>
      <c r="I1194" s="38">
        <v>0.1406</v>
      </c>
      <c r="J1194" s="38">
        <v>2.0299999999999999E-2</v>
      </c>
      <c r="K1194" s="38">
        <v>3.2099999999999997E-2</v>
      </c>
      <c r="L1194" s="38">
        <v>1.5900000000000001E-2</v>
      </c>
      <c r="M1194" s="38">
        <v>2.5499999999999998E-2</v>
      </c>
      <c r="N1194" s="38">
        <v>0.1389</v>
      </c>
      <c r="O1194" s="38">
        <v>2.35E-2</v>
      </c>
      <c r="P1194" s="38">
        <v>0</v>
      </c>
      <c r="Q1194" s="38">
        <v>3.5900000000000001E-2</v>
      </c>
      <c r="R1194" s="38">
        <v>1.8100000000000002E-2</v>
      </c>
      <c r="S1194" s="38">
        <v>4.1999999999999997E-3</v>
      </c>
      <c r="T1194" s="38">
        <v>5.11E-2</v>
      </c>
      <c r="U1194" s="38">
        <v>1.7299999999999999E-2</v>
      </c>
      <c r="V1194" s="38">
        <v>3.6799999999999999E-2</v>
      </c>
      <c r="W1194" s="38">
        <v>4.4299999999999999E-2</v>
      </c>
      <c r="X1194" s="38">
        <v>5.9900000000000002E-2</v>
      </c>
      <c r="Y1194" s="38">
        <v>2.3999999999999998E-3</v>
      </c>
      <c r="Z1194" s="5">
        <v>0</v>
      </c>
      <c r="AA1194" s="5">
        <v>5.9999999999999995E-4</v>
      </c>
      <c r="AB1194" s="5">
        <v>0</v>
      </c>
      <c r="AC1194" s="67"/>
      <c r="AD1194" s="55"/>
    </row>
    <row r="1195" spans="1:30" s="52" customFormat="1">
      <c r="A1195" s="96"/>
      <c r="B1195" s="62"/>
      <c r="C1195" s="163"/>
      <c r="D1195" s="6">
        <f>$C1194*D1194</f>
        <v>421.11019500000003</v>
      </c>
      <c r="E1195" s="6">
        <f t="shared" ref="E1195" si="1959">$C1194*E1194</f>
        <v>3647.0695070000002</v>
      </c>
      <c r="F1195" s="6">
        <f t="shared" ref="F1195" si="1960">$C1194*F1194</f>
        <v>1485.3705060000002</v>
      </c>
      <c r="G1195" s="6">
        <f t="shared" ref="G1195:AB1195" si="1961">$C1194*G1194</f>
        <v>1911.585067</v>
      </c>
      <c r="H1195" s="6">
        <f t="shared" si="1961"/>
        <v>1023.425383</v>
      </c>
      <c r="I1195" s="6">
        <f t="shared" si="1961"/>
        <v>3588.3692980000005</v>
      </c>
      <c r="J1195" s="6">
        <f t="shared" si="1961"/>
        <v>518.09314900000004</v>
      </c>
      <c r="K1195" s="6">
        <f t="shared" si="1961"/>
        <v>819.25074299999994</v>
      </c>
      <c r="L1195" s="6">
        <f t="shared" si="1961"/>
        <v>405.79709700000006</v>
      </c>
      <c r="M1195" s="6">
        <f t="shared" si="1961"/>
        <v>650.80666499999995</v>
      </c>
      <c r="N1195" s="6">
        <f t="shared" si="1961"/>
        <v>3544.9821870000001</v>
      </c>
      <c r="O1195" s="6">
        <f t="shared" si="1961"/>
        <v>599.76300500000002</v>
      </c>
      <c r="P1195" s="6">
        <f t="shared" si="1961"/>
        <v>0</v>
      </c>
      <c r="Q1195" s="6">
        <f t="shared" si="1961"/>
        <v>916.23369700000012</v>
      </c>
      <c r="R1195" s="6">
        <f t="shared" si="1961"/>
        <v>461.94512300000008</v>
      </c>
      <c r="S1195" s="6">
        <f t="shared" si="1961"/>
        <v>107.191686</v>
      </c>
      <c r="T1195" s="6">
        <f t="shared" si="1961"/>
        <v>1304.1655130000001</v>
      </c>
      <c r="U1195" s="6">
        <f t="shared" si="1961"/>
        <v>441.52765900000003</v>
      </c>
      <c r="V1195" s="6">
        <f t="shared" si="1961"/>
        <v>939.20334400000002</v>
      </c>
      <c r="W1195" s="6">
        <f t="shared" si="1961"/>
        <v>1130.6170690000001</v>
      </c>
      <c r="X1195" s="6">
        <f t="shared" si="1961"/>
        <v>1528.7576170000002</v>
      </c>
      <c r="Y1195" s="6">
        <f t="shared" si="1961"/>
        <v>61.252392</v>
      </c>
      <c r="Z1195" s="6">
        <f t="shared" si="1961"/>
        <v>0</v>
      </c>
      <c r="AA1195" s="6">
        <f t="shared" si="1961"/>
        <v>15.313098</v>
      </c>
      <c r="AB1195" s="6">
        <f t="shared" si="1961"/>
        <v>0</v>
      </c>
      <c r="AC1195" s="67"/>
      <c r="AD1195" s="55"/>
    </row>
    <row r="1196" spans="1:30" s="52" customFormat="1">
      <c r="A1196" s="95" t="s">
        <v>457</v>
      </c>
      <c r="B1196" s="29">
        <f xml:space="preserve"> 612524/2</f>
        <v>306262</v>
      </c>
      <c r="C1196" s="163">
        <f t="shared" si="1937"/>
        <v>25521.83</v>
      </c>
      <c r="D1196" s="5">
        <v>5.5599999999999997E-2</v>
      </c>
      <c r="E1196" s="5"/>
      <c r="F1196" s="5"/>
      <c r="G1196" s="5"/>
      <c r="H1196" s="5"/>
      <c r="I1196" s="5"/>
      <c r="J1196" s="5"/>
      <c r="K1196" s="5"/>
      <c r="L1196" s="5"/>
      <c r="M1196" s="5">
        <v>5.33E-2</v>
      </c>
      <c r="N1196" s="5"/>
      <c r="O1196" s="5"/>
      <c r="P1196" s="5"/>
      <c r="Q1196" s="5">
        <v>0.1171</v>
      </c>
      <c r="R1196" s="5"/>
      <c r="S1196" s="5">
        <v>2.0000000000000001E-4</v>
      </c>
      <c r="T1196" s="5">
        <v>0.50409999999999999</v>
      </c>
      <c r="U1196" s="5"/>
      <c r="V1196" s="5"/>
      <c r="W1196" s="5"/>
      <c r="X1196" s="5">
        <v>0.25850000000000001</v>
      </c>
      <c r="Y1196" s="5">
        <v>1.12E-2</v>
      </c>
      <c r="Z1196" s="5"/>
      <c r="AA1196" s="5"/>
      <c r="AB1196" s="5"/>
      <c r="AC1196" s="67"/>
      <c r="AD1196" s="55"/>
    </row>
    <row r="1197" spans="1:30" s="52" customFormat="1">
      <c r="A1197" s="96"/>
      <c r="B1197" s="12"/>
      <c r="C1197" s="163"/>
      <c r="D1197" s="6">
        <f t="shared" ref="D1197" si="1962">$C1196*D1196</f>
        <v>1419.0137480000001</v>
      </c>
      <c r="E1197" s="6">
        <f t="shared" ref="E1197" si="1963">$C1196*E1196</f>
        <v>0</v>
      </c>
      <c r="F1197" s="6">
        <f t="shared" ref="F1197:O1197" si="1964">$C1196*F1196</f>
        <v>0</v>
      </c>
      <c r="G1197" s="6">
        <f t="shared" si="1964"/>
        <v>0</v>
      </c>
      <c r="H1197" s="6">
        <f t="shared" si="1964"/>
        <v>0</v>
      </c>
      <c r="I1197" s="6">
        <f t="shared" si="1964"/>
        <v>0</v>
      </c>
      <c r="J1197" s="6">
        <f t="shared" si="1964"/>
        <v>0</v>
      </c>
      <c r="K1197" s="6">
        <f t="shared" si="1964"/>
        <v>0</v>
      </c>
      <c r="L1197" s="6">
        <f t="shared" si="1964"/>
        <v>0</v>
      </c>
      <c r="M1197" s="6">
        <f t="shared" si="1964"/>
        <v>1360.313539</v>
      </c>
      <c r="N1197" s="6">
        <f t="shared" si="1964"/>
        <v>0</v>
      </c>
      <c r="O1197" s="6">
        <f t="shared" si="1964"/>
        <v>0</v>
      </c>
      <c r="P1197" s="6">
        <f t="shared" ref="P1197" si="1965">$C1196*P1196</f>
        <v>0</v>
      </c>
      <c r="Q1197" s="6">
        <f t="shared" ref="Q1197" si="1966">$C1196*Q1196</f>
        <v>2988.6062930000003</v>
      </c>
      <c r="R1197" s="6">
        <f t="shared" ref="R1197:AB1197" si="1967">$C1196*R1196</f>
        <v>0</v>
      </c>
      <c r="S1197" s="6">
        <f t="shared" si="1967"/>
        <v>5.1043660000000006</v>
      </c>
      <c r="T1197" s="6">
        <f t="shared" si="1967"/>
        <v>12865.554503000001</v>
      </c>
      <c r="U1197" s="6">
        <f t="shared" si="1967"/>
        <v>0</v>
      </c>
      <c r="V1197" s="6">
        <f t="shared" si="1967"/>
        <v>0</v>
      </c>
      <c r="W1197" s="6">
        <f t="shared" si="1967"/>
        <v>0</v>
      </c>
      <c r="X1197" s="6">
        <f t="shared" si="1967"/>
        <v>6597.3930550000005</v>
      </c>
      <c r="Y1197" s="6">
        <f t="shared" si="1967"/>
        <v>285.84449599999999</v>
      </c>
      <c r="Z1197" s="6">
        <f t="shared" si="1967"/>
        <v>0</v>
      </c>
      <c r="AA1197" s="6">
        <f t="shared" si="1967"/>
        <v>0</v>
      </c>
      <c r="AB1197" s="6">
        <f t="shared" si="1967"/>
        <v>0</v>
      </c>
      <c r="AC1197" s="67"/>
      <c r="AD1197" s="55"/>
    </row>
    <row r="1198" spans="1:30" s="52" customFormat="1">
      <c r="A1198" s="174" t="s">
        <v>358</v>
      </c>
      <c r="B1198" s="29">
        <v>2177977</v>
      </c>
      <c r="C1198" s="163">
        <f t="shared" si="1937"/>
        <v>181498.08</v>
      </c>
      <c r="D1198" s="147"/>
      <c r="E1198" s="37"/>
      <c r="F1198" s="40"/>
      <c r="G1198" s="40"/>
      <c r="H1198" s="147">
        <v>3.0499999999999999E-2</v>
      </c>
      <c r="I1198" s="147"/>
      <c r="J1198" s="147"/>
      <c r="K1198" s="147"/>
      <c r="L1198" s="40"/>
      <c r="M1198" s="147"/>
      <c r="N1198" s="147"/>
      <c r="O1198" s="147"/>
      <c r="P1198" s="147">
        <v>2.0999999999999999E-3</v>
      </c>
      <c r="Q1198" s="147"/>
      <c r="R1198" s="147">
        <v>8.3000000000000001E-3</v>
      </c>
      <c r="S1198" s="147"/>
      <c r="T1198" s="147">
        <v>0.91359999999999997</v>
      </c>
      <c r="U1198" s="147"/>
      <c r="V1198" s="147">
        <v>1.9300000000000001E-2</v>
      </c>
      <c r="W1198" s="147">
        <v>2.46E-2</v>
      </c>
      <c r="X1198" s="147"/>
      <c r="Y1198" s="147"/>
      <c r="Z1198" s="147">
        <v>1.6000000000000001E-3</v>
      </c>
      <c r="AA1198" s="147">
        <v>0</v>
      </c>
      <c r="AB1198" s="147">
        <v>0</v>
      </c>
      <c r="AC1198" s="67"/>
      <c r="AD1198" s="55"/>
    </row>
    <row r="1199" spans="1:30" s="52" customFormat="1">
      <c r="A1199" s="104"/>
      <c r="B1199" s="24"/>
      <c r="C1199" s="163"/>
      <c r="D1199" s="30">
        <f>$C1198*D1198</f>
        <v>0</v>
      </c>
      <c r="E1199" s="30">
        <f t="shared" ref="E1199" si="1968">$C1198*E1198</f>
        <v>0</v>
      </c>
      <c r="F1199" s="30">
        <f t="shared" ref="F1199" si="1969">$C1198*F1198</f>
        <v>0</v>
      </c>
      <c r="G1199" s="30">
        <f t="shared" ref="G1199:AB1199" si="1970">$C1198*G1198</f>
        <v>0</v>
      </c>
      <c r="H1199" s="30">
        <f t="shared" si="1970"/>
        <v>5535.6914399999996</v>
      </c>
      <c r="I1199" s="30">
        <f t="shared" si="1970"/>
        <v>0</v>
      </c>
      <c r="J1199" s="30">
        <f t="shared" si="1970"/>
        <v>0</v>
      </c>
      <c r="K1199" s="30">
        <f t="shared" si="1970"/>
        <v>0</v>
      </c>
      <c r="L1199" s="30">
        <f t="shared" si="1970"/>
        <v>0</v>
      </c>
      <c r="M1199" s="30">
        <f t="shared" si="1970"/>
        <v>0</v>
      </c>
      <c r="N1199" s="30">
        <f t="shared" si="1970"/>
        <v>0</v>
      </c>
      <c r="O1199" s="30">
        <f t="shared" si="1970"/>
        <v>0</v>
      </c>
      <c r="P1199" s="30">
        <f t="shared" si="1970"/>
        <v>381.14596799999993</v>
      </c>
      <c r="Q1199" s="30">
        <f t="shared" si="1970"/>
        <v>0</v>
      </c>
      <c r="R1199" s="30">
        <f t="shared" si="1970"/>
        <v>1506.4340639999998</v>
      </c>
      <c r="S1199" s="30">
        <f t="shared" si="1970"/>
        <v>0</v>
      </c>
      <c r="T1199" s="30">
        <f t="shared" si="1970"/>
        <v>165816.64588799997</v>
      </c>
      <c r="U1199" s="30">
        <f t="shared" si="1970"/>
        <v>0</v>
      </c>
      <c r="V1199" s="30">
        <f t="shared" si="1970"/>
        <v>3502.9129440000002</v>
      </c>
      <c r="W1199" s="30">
        <f t="shared" si="1970"/>
        <v>4464.8527679999997</v>
      </c>
      <c r="X1199" s="30">
        <f t="shared" si="1970"/>
        <v>0</v>
      </c>
      <c r="Y1199" s="30">
        <f t="shared" si="1970"/>
        <v>0</v>
      </c>
      <c r="Z1199" s="30">
        <f t="shared" si="1970"/>
        <v>290.396928</v>
      </c>
      <c r="AA1199" s="30">
        <f t="shared" si="1970"/>
        <v>0</v>
      </c>
      <c r="AB1199" s="30">
        <f t="shared" si="1970"/>
        <v>0</v>
      </c>
      <c r="AC1199" s="67"/>
      <c r="AD1199" s="55"/>
    </row>
    <row r="1200" spans="1:30" s="52" customFormat="1">
      <c r="A1200" s="174" t="s">
        <v>343</v>
      </c>
      <c r="B1200" s="29">
        <v>5186215</v>
      </c>
      <c r="C1200" s="163">
        <f t="shared" si="1937"/>
        <v>432184.58</v>
      </c>
      <c r="D1200" s="147"/>
      <c r="E1200" s="37"/>
      <c r="F1200" s="40"/>
      <c r="G1200" s="40">
        <v>1.23E-2</v>
      </c>
      <c r="H1200" s="147"/>
      <c r="I1200" s="147"/>
      <c r="J1200" s="147"/>
      <c r="K1200" s="147"/>
      <c r="L1200" s="40"/>
      <c r="M1200" s="147"/>
      <c r="N1200" s="147"/>
      <c r="O1200" s="147"/>
      <c r="P1200" s="147">
        <v>4.3E-3</v>
      </c>
      <c r="Q1200" s="147">
        <v>6.0199999999999997E-2</v>
      </c>
      <c r="R1200" s="147"/>
      <c r="S1200" s="147">
        <v>5.8999999999999999E-3</v>
      </c>
      <c r="T1200" s="147">
        <v>0.69620000000000004</v>
      </c>
      <c r="U1200" s="147"/>
      <c r="V1200" s="147"/>
      <c r="W1200" s="147"/>
      <c r="X1200" s="147">
        <v>0.20830000000000001</v>
      </c>
      <c r="Y1200" s="147">
        <v>8.3000000000000001E-3</v>
      </c>
      <c r="Z1200" s="147">
        <v>4.4999999999999997E-3</v>
      </c>
      <c r="AA1200" s="147">
        <v>0</v>
      </c>
      <c r="AB1200" s="147">
        <v>0</v>
      </c>
      <c r="AC1200" s="67"/>
      <c r="AD1200" s="55"/>
    </row>
    <row r="1201" spans="1:30" s="52" customFormat="1">
      <c r="A1201" s="104"/>
      <c r="B1201" s="24"/>
      <c r="C1201" s="163"/>
      <c r="D1201" s="30">
        <f>$C1200*D1200</f>
        <v>0</v>
      </c>
      <c r="E1201" s="30">
        <f t="shared" ref="E1201" si="1971">$C1200*E1200</f>
        <v>0</v>
      </c>
      <c r="F1201" s="30">
        <f t="shared" ref="F1201" si="1972">$C1200*F1200</f>
        <v>0</v>
      </c>
      <c r="G1201" s="30">
        <f t="shared" ref="G1201:AB1201" si="1973">$C1200*G1200</f>
        <v>5315.8703340000002</v>
      </c>
      <c r="H1201" s="30">
        <f t="shared" si="1973"/>
        <v>0</v>
      </c>
      <c r="I1201" s="30">
        <f t="shared" si="1973"/>
        <v>0</v>
      </c>
      <c r="J1201" s="30">
        <f t="shared" si="1973"/>
        <v>0</v>
      </c>
      <c r="K1201" s="30">
        <f t="shared" si="1973"/>
        <v>0</v>
      </c>
      <c r="L1201" s="30">
        <f t="shared" si="1973"/>
        <v>0</v>
      </c>
      <c r="M1201" s="30">
        <f t="shared" si="1973"/>
        <v>0</v>
      </c>
      <c r="N1201" s="30">
        <f t="shared" si="1973"/>
        <v>0</v>
      </c>
      <c r="O1201" s="30">
        <f t="shared" si="1973"/>
        <v>0</v>
      </c>
      <c r="P1201" s="30">
        <f t="shared" si="1973"/>
        <v>1858.3936940000001</v>
      </c>
      <c r="Q1201" s="30">
        <f t="shared" si="1973"/>
        <v>26017.511716000001</v>
      </c>
      <c r="R1201" s="30">
        <f t="shared" si="1973"/>
        <v>0</v>
      </c>
      <c r="S1201" s="30">
        <f t="shared" si="1973"/>
        <v>2549.8890219999998</v>
      </c>
      <c r="T1201" s="30">
        <f t="shared" si="1973"/>
        <v>300886.90459600004</v>
      </c>
      <c r="U1201" s="30">
        <f t="shared" si="1973"/>
        <v>0</v>
      </c>
      <c r="V1201" s="30">
        <f t="shared" si="1973"/>
        <v>0</v>
      </c>
      <c r="W1201" s="30">
        <f t="shared" si="1973"/>
        <v>0</v>
      </c>
      <c r="X1201" s="30">
        <f t="shared" si="1973"/>
        <v>90024.048014000015</v>
      </c>
      <c r="Y1201" s="30">
        <f t="shared" si="1973"/>
        <v>3587.1320140000003</v>
      </c>
      <c r="Z1201" s="30">
        <f t="shared" si="1973"/>
        <v>1944.83061</v>
      </c>
      <c r="AA1201" s="30">
        <f t="shared" si="1973"/>
        <v>0</v>
      </c>
      <c r="AB1201" s="30">
        <f t="shared" si="1973"/>
        <v>0</v>
      </c>
      <c r="AC1201" s="67"/>
      <c r="AD1201" s="55"/>
    </row>
    <row r="1202" spans="1:30" s="52" customFormat="1">
      <c r="A1202" s="174" t="s">
        <v>344</v>
      </c>
      <c r="B1202" s="29">
        <v>2581733</v>
      </c>
      <c r="C1202" s="163">
        <f t="shared" si="1937"/>
        <v>215144.42</v>
      </c>
      <c r="D1202" s="10">
        <v>1.2500000000000001E-2</v>
      </c>
      <c r="E1202" s="37"/>
      <c r="F1202" s="5"/>
      <c r="G1202" s="5"/>
      <c r="H1202" s="10"/>
      <c r="I1202" s="10"/>
      <c r="J1202" s="10"/>
      <c r="K1202" s="10"/>
      <c r="L1202" s="5"/>
      <c r="M1202" s="10">
        <v>3.1099999999999999E-2</v>
      </c>
      <c r="N1202" s="10"/>
      <c r="O1202" s="10"/>
      <c r="P1202" s="10"/>
      <c r="Q1202" s="10"/>
      <c r="R1202" s="10"/>
      <c r="S1202" s="10"/>
      <c r="T1202" s="10">
        <v>0.95640000000000003</v>
      </c>
      <c r="U1202" s="10"/>
      <c r="V1202" s="10"/>
      <c r="W1202" s="10"/>
      <c r="X1202" s="10"/>
      <c r="Y1202" s="10"/>
      <c r="Z1202" s="10"/>
      <c r="AA1202" s="10"/>
      <c r="AB1202" s="10"/>
      <c r="AC1202" s="67"/>
      <c r="AD1202" s="55"/>
    </row>
    <row r="1203" spans="1:30" s="52" customFormat="1">
      <c r="A1203" s="104"/>
      <c r="B1203" s="24"/>
      <c r="C1203" s="163"/>
      <c r="D1203" s="30">
        <f>$C1202*D1202</f>
        <v>2689.3052500000003</v>
      </c>
      <c r="E1203" s="30">
        <f t="shared" ref="E1203" si="1974">$C1202*E1202</f>
        <v>0</v>
      </c>
      <c r="F1203" s="30">
        <f t="shared" ref="F1203" si="1975">$C1202*F1202</f>
        <v>0</v>
      </c>
      <c r="G1203" s="30">
        <f t="shared" ref="G1203:AB1203" si="1976">$C1202*G1202</f>
        <v>0</v>
      </c>
      <c r="H1203" s="30">
        <f t="shared" si="1976"/>
        <v>0</v>
      </c>
      <c r="I1203" s="30">
        <f t="shared" si="1976"/>
        <v>0</v>
      </c>
      <c r="J1203" s="30">
        <f t="shared" si="1976"/>
        <v>0</v>
      </c>
      <c r="K1203" s="30">
        <f t="shared" si="1976"/>
        <v>0</v>
      </c>
      <c r="L1203" s="30">
        <f t="shared" si="1976"/>
        <v>0</v>
      </c>
      <c r="M1203" s="30">
        <f t="shared" si="1976"/>
        <v>6690.991462</v>
      </c>
      <c r="N1203" s="30">
        <f t="shared" si="1976"/>
        <v>0</v>
      </c>
      <c r="O1203" s="30">
        <f t="shared" si="1976"/>
        <v>0</v>
      </c>
      <c r="P1203" s="30">
        <f t="shared" si="1976"/>
        <v>0</v>
      </c>
      <c r="Q1203" s="30">
        <f t="shared" si="1976"/>
        <v>0</v>
      </c>
      <c r="R1203" s="30">
        <f t="shared" si="1976"/>
        <v>0</v>
      </c>
      <c r="S1203" s="30">
        <f t="shared" si="1976"/>
        <v>0</v>
      </c>
      <c r="T1203" s="30">
        <f t="shared" si="1976"/>
        <v>205764.12328800003</v>
      </c>
      <c r="U1203" s="30">
        <f t="shared" si="1976"/>
        <v>0</v>
      </c>
      <c r="V1203" s="30">
        <f t="shared" si="1976"/>
        <v>0</v>
      </c>
      <c r="W1203" s="30">
        <f t="shared" si="1976"/>
        <v>0</v>
      </c>
      <c r="X1203" s="30">
        <f t="shared" si="1976"/>
        <v>0</v>
      </c>
      <c r="Y1203" s="30">
        <f t="shared" si="1976"/>
        <v>0</v>
      </c>
      <c r="Z1203" s="30">
        <f t="shared" si="1976"/>
        <v>0</v>
      </c>
      <c r="AA1203" s="30">
        <f t="shared" si="1976"/>
        <v>0</v>
      </c>
      <c r="AB1203" s="30">
        <f t="shared" si="1976"/>
        <v>0</v>
      </c>
      <c r="AC1203" s="67"/>
      <c r="AD1203" s="55"/>
    </row>
    <row r="1204" spans="1:30" s="52" customFormat="1">
      <c r="A1204" s="174" t="s">
        <v>345</v>
      </c>
      <c r="B1204" s="29">
        <v>2474149</v>
      </c>
      <c r="C1204" s="163">
        <f t="shared" si="1937"/>
        <v>206179.08</v>
      </c>
      <c r="D1204" s="147"/>
      <c r="E1204" s="37"/>
      <c r="F1204" s="40"/>
      <c r="G1204" s="40"/>
      <c r="H1204" s="147"/>
      <c r="I1204" s="147"/>
      <c r="J1204" s="147"/>
      <c r="K1204" s="147"/>
      <c r="L1204" s="40"/>
      <c r="M1204" s="147"/>
      <c r="N1204" s="147"/>
      <c r="O1204" s="147"/>
      <c r="P1204" s="147">
        <v>1.34E-2</v>
      </c>
      <c r="Q1204" s="147"/>
      <c r="R1204" s="147"/>
      <c r="S1204" s="147"/>
      <c r="T1204" s="147">
        <v>0.97040000000000004</v>
      </c>
      <c r="U1204" s="147"/>
      <c r="V1204" s="147"/>
      <c r="W1204" s="147"/>
      <c r="X1204" s="147"/>
      <c r="Y1204" s="147"/>
      <c r="Z1204" s="147">
        <v>1.6199999999999999E-2</v>
      </c>
      <c r="AA1204" s="147">
        <v>0</v>
      </c>
      <c r="AB1204" s="147">
        <v>0</v>
      </c>
      <c r="AC1204" s="67"/>
      <c r="AD1204" s="55"/>
    </row>
    <row r="1205" spans="1:30" s="52" customFormat="1">
      <c r="A1205" s="104"/>
      <c r="B1205" s="24"/>
      <c r="C1205" s="163"/>
      <c r="D1205" s="30">
        <f>$C1204*D1204</f>
        <v>0</v>
      </c>
      <c r="E1205" s="30">
        <f t="shared" ref="E1205" si="1977">$C1204*E1204</f>
        <v>0</v>
      </c>
      <c r="F1205" s="30">
        <f t="shared" ref="F1205" si="1978">$C1204*F1204</f>
        <v>0</v>
      </c>
      <c r="G1205" s="30">
        <f t="shared" ref="G1205:AB1205" si="1979">$C1204*G1204</f>
        <v>0</v>
      </c>
      <c r="H1205" s="30">
        <f t="shared" si="1979"/>
        <v>0</v>
      </c>
      <c r="I1205" s="30">
        <f t="shared" si="1979"/>
        <v>0</v>
      </c>
      <c r="J1205" s="30">
        <f t="shared" si="1979"/>
        <v>0</v>
      </c>
      <c r="K1205" s="30">
        <f t="shared" si="1979"/>
        <v>0</v>
      </c>
      <c r="L1205" s="30">
        <f t="shared" si="1979"/>
        <v>0</v>
      </c>
      <c r="M1205" s="30">
        <f t="shared" si="1979"/>
        <v>0</v>
      </c>
      <c r="N1205" s="30">
        <f t="shared" si="1979"/>
        <v>0</v>
      </c>
      <c r="O1205" s="30">
        <f t="shared" si="1979"/>
        <v>0</v>
      </c>
      <c r="P1205" s="30">
        <f t="shared" si="1979"/>
        <v>2762.7996720000001</v>
      </c>
      <c r="Q1205" s="30">
        <f t="shared" si="1979"/>
        <v>0</v>
      </c>
      <c r="R1205" s="30">
        <f t="shared" si="1979"/>
        <v>0</v>
      </c>
      <c r="S1205" s="30">
        <f t="shared" si="1979"/>
        <v>0</v>
      </c>
      <c r="T1205" s="30">
        <f t="shared" si="1979"/>
        <v>200076.17923199999</v>
      </c>
      <c r="U1205" s="30">
        <f t="shared" si="1979"/>
        <v>0</v>
      </c>
      <c r="V1205" s="30">
        <f t="shared" si="1979"/>
        <v>0</v>
      </c>
      <c r="W1205" s="30">
        <f t="shared" si="1979"/>
        <v>0</v>
      </c>
      <c r="X1205" s="30">
        <f t="shared" si="1979"/>
        <v>0</v>
      </c>
      <c r="Y1205" s="30">
        <f t="shared" si="1979"/>
        <v>0</v>
      </c>
      <c r="Z1205" s="30">
        <f t="shared" si="1979"/>
        <v>3340.1010959999994</v>
      </c>
      <c r="AA1205" s="30">
        <f t="shared" si="1979"/>
        <v>0</v>
      </c>
      <c r="AB1205" s="30">
        <f t="shared" si="1979"/>
        <v>0</v>
      </c>
      <c r="AC1205" s="67"/>
      <c r="AD1205" s="55"/>
    </row>
    <row r="1206" spans="1:30" s="52" customFormat="1">
      <c r="A1206" s="174" t="s">
        <v>346</v>
      </c>
      <c r="B1206" s="29">
        <v>2571125</v>
      </c>
      <c r="C1206" s="163">
        <f t="shared" si="1937"/>
        <v>214260.42</v>
      </c>
      <c r="D1206" s="147"/>
      <c r="E1206" s="37"/>
      <c r="F1206" s="40"/>
      <c r="G1206" s="40"/>
      <c r="H1206" s="147"/>
      <c r="I1206" s="147"/>
      <c r="J1206" s="147"/>
      <c r="K1206" s="147"/>
      <c r="L1206" s="40"/>
      <c r="M1206" s="147"/>
      <c r="N1206" s="147"/>
      <c r="O1206" s="147"/>
      <c r="P1206" s="147">
        <v>3.8E-3</v>
      </c>
      <c r="Q1206" s="147">
        <v>5.0799999999999998E-2</v>
      </c>
      <c r="R1206" s="147"/>
      <c r="S1206" s="147">
        <v>5.4000000000000003E-3</v>
      </c>
      <c r="T1206" s="147">
        <v>0.78849999999999998</v>
      </c>
      <c r="U1206" s="147"/>
      <c r="V1206" s="147"/>
      <c r="W1206" s="147"/>
      <c r="X1206" s="147">
        <v>0.14199999999999999</v>
      </c>
      <c r="Y1206" s="147">
        <v>5.5999999999999999E-3</v>
      </c>
      <c r="Z1206" s="147">
        <v>3.8999999999999998E-3</v>
      </c>
      <c r="AA1206" s="147">
        <v>0</v>
      </c>
      <c r="AB1206" s="147">
        <v>0</v>
      </c>
      <c r="AC1206" s="67"/>
      <c r="AD1206" s="55"/>
    </row>
    <row r="1207" spans="1:30" s="52" customFormat="1">
      <c r="A1207" s="104"/>
      <c r="B1207" s="24"/>
      <c r="C1207" s="163"/>
      <c r="D1207" s="30">
        <f>$C1206*D1206</f>
        <v>0</v>
      </c>
      <c r="E1207" s="30">
        <f t="shared" ref="E1207" si="1980">$C1206*E1206</f>
        <v>0</v>
      </c>
      <c r="F1207" s="30">
        <f t="shared" ref="F1207" si="1981">$C1206*F1206</f>
        <v>0</v>
      </c>
      <c r="G1207" s="30">
        <f t="shared" ref="G1207:AB1207" si="1982">$C1206*G1206</f>
        <v>0</v>
      </c>
      <c r="H1207" s="30">
        <f t="shared" si="1982"/>
        <v>0</v>
      </c>
      <c r="I1207" s="30">
        <f t="shared" si="1982"/>
        <v>0</v>
      </c>
      <c r="J1207" s="30">
        <f t="shared" si="1982"/>
        <v>0</v>
      </c>
      <c r="K1207" s="30">
        <f t="shared" si="1982"/>
        <v>0</v>
      </c>
      <c r="L1207" s="30">
        <f t="shared" si="1982"/>
        <v>0</v>
      </c>
      <c r="M1207" s="30">
        <f t="shared" si="1982"/>
        <v>0</v>
      </c>
      <c r="N1207" s="30">
        <f t="shared" si="1982"/>
        <v>0</v>
      </c>
      <c r="O1207" s="30">
        <f t="shared" si="1982"/>
        <v>0</v>
      </c>
      <c r="P1207" s="30">
        <f t="shared" si="1982"/>
        <v>814.18959600000005</v>
      </c>
      <c r="Q1207" s="30">
        <f t="shared" si="1982"/>
        <v>10884.429336000001</v>
      </c>
      <c r="R1207" s="30">
        <f t="shared" si="1982"/>
        <v>0</v>
      </c>
      <c r="S1207" s="30">
        <f t="shared" si="1982"/>
        <v>1157.0062680000001</v>
      </c>
      <c r="T1207" s="30">
        <f t="shared" si="1982"/>
        <v>168944.34117</v>
      </c>
      <c r="U1207" s="30">
        <f t="shared" si="1982"/>
        <v>0</v>
      </c>
      <c r="V1207" s="30">
        <f t="shared" si="1982"/>
        <v>0</v>
      </c>
      <c r="W1207" s="30">
        <f t="shared" si="1982"/>
        <v>0</v>
      </c>
      <c r="X1207" s="30">
        <f t="shared" si="1982"/>
        <v>30424.979639999998</v>
      </c>
      <c r="Y1207" s="30">
        <f t="shared" si="1982"/>
        <v>1199.858352</v>
      </c>
      <c r="Z1207" s="30">
        <f t="shared" si="1982"/>
        <v>835.61563799999999</v>
      </c>
      <c r="AA1207" s="30">
        <f t="shared" si="1982"/>
        <v>0</v>
      </c>
      <c r="AB1207" s="30">
        <f t="shared" si="1982"/>
        <v>0</v>
      </c>
      <c r="AC1207" s="67"/>
      <c r="AD1207" s="55"/>
    </row>
    <row r="1208" spans="1:30" s="52" customFormat="1">
      <c r="A1208" s="174" t="s">
        <v>347</v>
      </c>
      <c r="B1208" s="29">
        <v>1642377</v>
      </c>
      <c r="C1208" s="163">
        <f>ROUND(B1208/12,2)</f>
        <v>136864.75</v>
      </c>
      <c r="D1208" s="147"/>
      <c r="E1208" s="37"/>
      <c r="F1208" s="40"/>
      <c r="G1208" s="40"/>
      <c r="H1208" s="147"/>
      <c r="I1208" s="147"/>
      <c r="J1208" s="147"/>
      <c r="K1208" s="147"/>
      <c r="L1208" s="40"/>
      <c r="M1208" s="147"/>
      <c r="N1208" s="147"/>
      <c r="O1208" s="147"/>
      <c r="P1208" s="147">
        <v>4.0000000000000002E-4</v>
      </c>
      <c r="Q1208" s="147"/>
      <c r="R1208" s="147"/>
      <c r="S1208" s="147"/>
      <c r="T1208" s="147">
        <v>0.99960000000000004</v>
      </c>
      <c r="U1208" s="147"/>
      <c r="V1208" s="147"/>
      <c r="W1208" s="147"/>
      <c r="X1208" s="147"/>
      <c r="Y1208" s="147"/>
      <c r="Z1208" s="147"/>
      <c r="AA1208" s="147"/>
      <c r="AB1208" s="147"/>
      <c r="AC1208" s="67"/>
      <c r="AD1208" s="55"/>
    </row>
    <row r="1209" spans="1:30" s="52" customFormat="1">
      <c r="A1209" s="104"/>
      <c r="B1209" s="24"/>
      <c r="C1209" s="163"/>
      <c r="D1209" s="30">
        <f>$C1208*D1208</f>
        <v>0</v>
      </c>
      <c r="E1209" s="30">
        <f t="shared" ref="E1209" si="1983">$C1208*E1208</f>
        <v>0</v>
      </c>
      <c r="F1209" s="30">
        <f t="shared" ref="F1209" si="1984">$C1208*F1208</f>
        <v>0</v>
      </c>
      <c r="G1209" s="30">
        <f t="shared" ref="G1209:AB1209" si="1985">$C1208*G1208</f>
        <v>0</v>
      </c>
      <c r="H1209" s="30">
        <f t="shared" si="1985"/>
        <v>0</v>
      </c>
      <c r="I1209" s="30">
        <f t="shared" si="1985"/>
        <v>0</v>
      </c>
      <c r="J1209" s="30">
        <f t="shared" si="1985"/>
        <v>0</v>
      </c>
      <c r="K1209" s="30">
        <f t="shared" si="1985"/>
        <v>0</v>
      </c>
      <c r="L1209" s="30">
        <f t="shared" si="1985"/>
        <v>0</v>
      </c>
      <c r="M1209" s="30">
        <f t="shared" si="1985"/>
        <v>0</v>
      </c>
      <c r="N1209" s="30">
        <f t="shared" si="1985"/>
        <v>0</v>
      </c>
      <c r="O1209" s="30">
        <f t="shared" si="1985"/>
        <v>0</v>
      </c>
      <c r="P1209" s="30">
        <f t="shared" si="1985"/>
        <v>54.745900000000006</v>
      </c>
      <c r="Q1209" s="30">
        <f t="shared" si="1985"/>
        <v>0</v>
      </c>
      <c r="R1209" s="30">
        <f t="shared" si="1985"/>
        <v>0</v>
      </c>
      <c r="S1209" s="30">
        <f t="shared" si="1985"/>
        <v>0</v>
      </c>
      <c r="T1209" s="30">
        <f t="shared" si="1985"/>
        <v>136810.00410000002</v>
      </c>
      <c r="U1209" s="30">
        <f t="shared" si="1985"/>
        <v>0</v>
      </c>
      <c r="V1209" s="30">
        <f t="shared" si="1985"/>
        <v>0</v>
      </c>
      <c r="W1209" s="30">
        <f t="shared" si="1985"/>
        <v>0</v>
      </c>
      <c r="X1209" s="30">
        <f t="shared" si="1985"/>
        <v>0</v>
      </c>
      <c r="Y1209" s="30">
        <f t="shared" si="1985"/>
        <v>0</v>
      </c>
      <c r="Z1209" s="30">
        <f t="shared" si="1985"/>
        <v>0</v>
      </c>
      <c r="AA1209" s="30">
        <f t="shared" si="1985"/>
        <v>0</v>
      </c>
      <c r="AB1209" s="30">
        <f t="shared" si="1985"/>
        <v>0</v>
      </c>
      <c r="AC1209" s="67"/>
      <c r="AD1209" s="55"/>
    </row>
    <row r="1210" spans="1:30" s="52" customFormat="1">
      <c r="A1210" s="174" t="s">
        <v>348</v>
      </c>
      <c r="B1210" s="29">
        <v>1185175</v>
      </c>
      <c r="C1210" s="163">
        <f t="shared" si="1937"/>
        <v>98764.58</v>
      </c>
      <c r="D1210" s="147"/>
      <c r="E1210" s="37"/>
      <c r="F1210" s="40"/>
      <c r="G1210" s="40"/>
      <c r="H1210" s="147"/>
      <c r="I1210" s="147"/>
      <c r="J1210" s="147"/>
      <c r="K1210" s="147"/>
      <c r="L1210" s="40"/>
      <c r="M1210" s="147"/>
      <c r="N1210" s="147"/>
      <c r="O1210" s="147"/>
      <c r="P1210" s="147">
        <v>3.2000000000000002E-3</v>
      </c>
      <c r="Q1210" s="147">
        <v>4.1399999999999999E-2</v>
      </c>
      <c r="R1210" s="147"/>
      <c r="S1210" s="147">
        <v>4.4000000000000003E-3</v>
      </c>
      <c r="T1210" s="147">
        <v>0.82189999999999996</v>
      </c>
      <c r="U1210" s="147"/>
      <c r="V1210" s="147"/>
      <c r="W1210" s="147"/>
      <c r="X1210" s="147">
        <v>0.121</v>
      </c>
      <c r="Y1210" s="147">
        <v>4.7999999999999996E-3</v>
      </c>
      <c r="Z1210" s="147">
        <v>3.3E-3</v>
      </c>
      <c r="AA1210" s="147">
        <v>0</v>
      </c>
      <c r="AB1210" s="147">
        <v>0</v>
      </c>
      <c r="AC1210" s="67"/>
      <c r="AD1210" s="55"/>
    </row>
    <row r="1211" spans="1:30" s="52" customFormat="1">
      <c r="A1211" s="104"/>
      <c r="B1211" s="24"/>
      <c r="C1211" s="163"/>
      <c r="D1211" s="30">
        <f>$C1210*D1210</f>
        <v>0</v>
      </c>
      <c r="E1211" s="30">
        <f t="shared" ref="E1211" si="1986">$C1210*E1210</f>
        <v>0</v>
      </c>
      <c r="F1211" s="30">
        <f t="shared" ref="F1211" si="1987">$C1210*F1210</f>
        <v>0</v>
      </c>
      <c r="G1211" s="30">
        <f t="shared" ref="G1211:AB1211" si="1988">$C1210*G1210</f>
        <v>0</v>
      </c>
      <c r="H1211" s="30">
        <f t="shared" si="1988"/>
        <v>0</v>
      </c>
      <c r="I1211" s="30">
        <f t="shared" si="1988"/>
        <v>0</v>
      </c>
      <c r="J1211" s="30">
        <f t="shared" si="1988"/>
        <v>0</v>
      </c>
      <c r="K1211" s="30">
        <f t="shared" si="1988"/>
        <v>0</v>
      </c>
      <c r="L1211" s="30">
        <f t="shared" si="1988"/>
        <v>0</v>
      </c>
      <c r="M1211" s="30">
        <f t="shared" si="1988"/>
        <v>0</v>
      </c>
      <c r="N1211" s="30">
        <f t="shared" si="1988"/>
        <v>0</v>
      </c>
      <c r="O1211" s="30">
        <f t="shared" si="1988"/>
        <v>0</v>
      </c>
      <c r="P1211" s="30">
        <f t="shared" si="1988"/>
        <v>316.04665600000004</v>
      </c>
      <c r="Q1211" s="30">
        <f t="shared" si="1988"/>
        <v>4088.8536119999999</v>
      </c>
      <c r="R1211" s="30">
        <f t="shared" si="1988"/>
        <v>0</v>
      </c>
      <c r="S1211" s="30">
        <f t="shared" si="1988"/>
        <v>434.56415200000004</v>
      </c>
      <c r="T1211" s="30">
        <f t="shared" si="1988"/>
        <v>81174.608301999993</v>
      </c>
      <c r="U1211" s="30">
        <f t="shared" si="1988"/>
        <v>0</v>
      </c>
      <c r="V1211" s="30">
        <f t="shared" si="1988"/>
        <v>0</v>
      </c>
      <c r="W1211" s="30">
        <f t="shared" si="1988"/>
        <v>0</v>
      </c>
      <c r="X1211" s="30">
        <f t="shared" si="1988"/>
        <v>11950.51418</v>
      </c>
      <c r="Y1211" s="30">
        <f t="shared" si="1988"/>
        <v>474.06998399999998</v>
      </c>
      <c r="Z1211" s="30">
        <f t="shared" si="1988"/>
        <v>325.923114</v>
      </c>
      <c r="AA1211" s="30">
        <f t="shared" si="1988"/>
        <v>0</v>
      </c>
      <c r="AB1211" s="30">
        <f t="shared" si="1988"/>
        <v>0</v>
      </c>
      <c r="AC1211" s="67"/>
      <c r="AD1211" s="55"/>
    </row>
    <row r="1212" spans="1:30" s="52" customFormat="1">
      <c r="A1212" s="174" t="s">
        <v>349</v>
      </c>
      <c r="B1212" s="29">
        <v>251571</v>
      </c>
      <c r="C1212" s="163">
        <f t="shared" si="1937"/>
        <v>20964.25</v>
      </c>
      <c r="D1212" s="147"/>
      <c r="E1212" s="37"/>
      <c r="F1212" s="40"/>
      <c r="G1212" s="40"/>
      <c r="H1212" s="147"/>
      <c r="I1212" s="147"/>
      <c r="J1212" s="147"/>
      <c r="K1212" s="147"/>
      <c r="L1212" s="40"/>
      <c r="M1212" s="147"/>
      <c r="N1212" s="147"/>
      <c r="O1212" s="147"/>
      <c r="P1212" s="147"/>
      <c r="Q1212" s="147">
        <v>0.17299999999999999</v>
      </c>
      <c r="R1212" s="147"/>
      <c r="S1212" s="147">
        <v>1.6899999999999998E-2</v>
      </c>
      <c r="T1212" s="147">
        <v>0.45090000000000002</v>
      </c>
      <c r="U1212" s="147"/>
      <c r="V1212" s="147"/>
      <c r="W1212" s="147"/>
      <c r="X1212" s="147">
        <v>0.33679999999999999</v>
      </c>
      <c r="Y1212" s="147">
        <v>1.3100000000000001E-2</v>
      </c>
      <c r="Z1212" s="147">
        <v>9.2999999999999992E-3</v>
      </c>
      <c r="AA1212" s="147">
        <v>0</v>
      </c>
      <c r="AB1212" s="147">
        <v>0</v>
      </c>
      <c r="AC1212" s="67"/>
      <c r="AD1212" s="55"/>
    </row>
    <row r="1213" spans="1:30" s="52" customFormat="1">
      <c r="A1213" s="104"/>
      <c r="B1213" s="24"/>
      <c r="C1213" s="163"/>
      <c r="D1213" s="30">
        <f>$C1212*D1212</f>
        <v>0</v>
      </c>
      <c r="E1213" s="30">
        <f t="shared" ref="E1213" si="1989">$C1212*E1212</f>
        <v>0</v>
      </c>
      <c r="F1213" s="30">
        <f t="shared" ref="F1213" si="1990">$C1212*F1212</f>
        <v>0</v>
      </c>
      <c r="G1213" s="30">
        <f t="shared" ref="G1213:AB1213" si="1991">$C1212*G1212</f>
        <v>0</v>
      </c>
      <c r="H1213" s="30">
        <f t="shared" si="1991"/>
        <v>0</v>
      </c>
      <c r="I1213" s="30">
        <f t="shared" si="1991"/>
        <v>0</v>
      </c>
      <c r="J1213" s="30">
        <f t="shared" si="1991"/>
        <v>0</v>
      </c>
      <c r="K1213" s="30">
        <f t="shared" si="1991"/>
        <v>0</v>
      </c>
      <c r="L1213" s="30">
        <f t="shared" si="1991"/>
        <v>0</v>
      </c>
      <c r="M1213" s="30">
        <f t="shared" si="1991"/>
        <v>0</v>
      </c>
      <c r="N1213" s="30">
        <f t="shared" si="1991"/>
        <v>0</v>
      </c>
      <c r="O1213" s="30">
        <f t="shared" si="1991"/>
        <v>0</v>
      </c>
      <c r="P1213" s="30">
        <f t="shared" si="1991"/>
        <v>0</v>
      </c>
      <c r="Q1213" s="30">
        <f t="shared" si="1991"/>
        <v>3626.8152499999997</v>
      </c>
      <c r="R1213" s="30">
        <f t="shared" si="1991"/>
        <v>0</v>
      </c>
      <c r="S1213" s="30">
        <f t="shared" si="1991"/>
        <v>354.29582499999998</v>
      </c>
      <c r="T1213" s="30">
        <f t="shared" si="1991"/>
        <v>9452.7803249999997</v>
      </c>
      <c r="U1213" s="30">
        <f t="shared" si="1991"/>
        <v>0</v>
      </c>
      <c r="V1213" s="30">
        <f t="shared" si="1991"/>
        <v>0</v>
      </c>
      <c r="W1213" s="30">
        <f t="shared" si="1991"/>
        <v>0</v>
      </c>
      <c r="X1213" s="30">
        <f t="shared" si="1991"/>
        <v>7060.7593999999999</v>
      </c>
      <c r="Y1213" s="30">
        <f t="shared" si="1991"/>
        <v>274.63167500000003</v>
      </c>
      <c r="Z1213" s="30">
        <f t="shared" si="1991"/>
        <v>194.96752499999999</v>
      </c>
      <c r="AA1213" s="30">
        <f t="shared" si="1991"/>
        <v>0</v>
      </c>
      <c r="AB1213" s="30">
        <f t="shared" si="1991"/>
        <v>0</v>
      </c>
      <c r="AC1213" s="67"/>
      <c r="AD1213" s="55"/>
    </row>
    <row r="1214" spans="1:30" s="52" customFormat="1">
      <c r="A1214" s="174" t="s">
        <v>350</v>
      </c>
      <c r="B1214" s="29">
        <v>312192</v>
      </c>
      <c r="C1214" s="163">
        <f t="shared" si="1937"/>
        <v>26016</v>
      </c>
      <c r="D1214" s="10">
        <v>8.5800000000000001E-2</v>
      </c>
      <c r="E1214" s="37"/>
      <c r="F1214" s="5"/>
      <c r="G1214" s="5"/>
      <c r="H1214" s="10"/>
      <c r="I1214" s="10"/>
      <c r="J1214" s="10"/>
      <c r="K1214" s="10"/>
      <c r="L1214" s="5"/>
      <c r="M1214" s="10">
        <v>7.7600000000000002E-2</v>
      </c>
      <c r="N1214" s="10"/>
      <c r="O1214" s="10"/>
      <c r="P1214" s="10"/>
      <c r="Q1214" s="10"/>
      <c r="R1214" s="10"/>
      <c r="S1214" s="10"/>
      <c r="T1214" s="10">
        <v>0.83660000000000001</v>
      </c>
      <c r="U1214" s="10"/>
      <c r="V1214" s="10"/>
      <c r="W1214" s="10"/>
      <c r="X1214" s="10"/>
      <c r="Y1214" s="10"/>
      <c r="Z1214" s="10"/>
      <c r="AA1214" s="10"/>
      <c r="AB1214" s="10"/>
      <c r="AC1214" s="67"/>
      <c r="AD1214" s="55"/>
    </row>
    <row r="1215" spans="1:30" s="52" customFormat="1">
      <c r="A1215" s="104"/>
      <c r="B1215" s="24"/>
      <c r="C1215" s="163"/>
      <c r="D1215" s="30">
        <f>$C1214*D1214</f>
        <v>2232.1727999999998</v>
      </c>
      <c r="E1215" s="30">
        <f t="shared" ref="E1215" si="1992">$C1214*E1214</f>
        <v>0</v>
      </c>
      <c r="F1215" s="30">
        <f t="shared" ref="F1215" si="1993">$C1214*F1214</f>
        <v>0</v>
      </c>
      <c r="G1215" s="30">
        <f t="shared" ref="G1215:AB1215" si="1994">$C1214*G1214</f>
        <v>0</v>
      </c>
      <c r="H1215" s="30">
        <f t="shared" si="1994"/>
        <v>0</v>
      </c>
      <c r="I1215" s="30">
        <f t="shared" si="1994"/>
        <v>0</v>
      </c>
      <c r="J1215" s="30">
        <f t="shared" si="1994"/>
        <v>0</v>
      </c>
      <c r="K1215" s="30">
        <f t="shared" si="1994"/>
        <v>0</v>
      </c>
      <c r="L1215" s="30">
        <f t="shared" si="1994"/>
        <v>0</v>
      </c>
      <c r="M1215" s="30">
        <f t="shared" si="1994"/>
        <v>2018.8416</v>
      </c>
      <c r="N1215" s="30">
        <f t="shared" si="1994"/>
        <v>0</v>
      </c>
      <c r="O1215" s="30">
        <f t="shared" si="1994"/>
        <v>0</v>
      </c>
      <c r="P1215" s="30">
        <f t="shared" si="1994"/>
        <v>0</v>
      </c>
      <c r="Q1215" s="30">
        <f t="shared" si="1994"/>
        <v>0</v>
      </c>
      <c r="R1215" s="30">
        <f t="shared" si="1994"/>
        <v>0</v>
      </c>
      <c r="S1215" s="30">
        <f t="shared" si="1994"/>
        <v>0</v>
      </c>
      <c r="T1215" s="30">
        <f t="shared" si="1994"/>
        <v>21764.9856</v>
      </c>
      <c r="U1215" s="30">
        <f t="shared" si="1994"/>
        <v>0</v>
      </c>
      <c r="V1215" s="30">
        <f t="shared" si="1994"/>
        <v>0</v>
      </c>
      <c r="W1215" s="30">
        <f t="shared" si="1994"/>
        <v>0</v>
      </c>
      <c r="X1215" s="30">
        <f t="shared" si="1994"/>
        <v>0</v>
      </c>
      <c r="Y1215" s="30">
        <f t="shared" si="1994"/>
        <v>0</v>
      </c>
      <c r="Z1215" s="30">
        <f t="shared" si="1994"/>
        <v>0</v>
      </c>
      <c r="AA1215" s="30">
        <f t="shared" si="1994"/>
        <v>0</v>
      </c>
      <c r="AB1215" s="30">
        <f t="shared" si="1994"/>
        <v>0</v>
      </c>
      <c r="AC1215" s="67"/>
      <c r="AD1215" s="55"/>
    </row>
    <row r="1216" spans="1:30" s="52" customFormat="1">
      <c r="A1216" s="174" t="s">
        <v>351</v>
      </c>
      <c r="B1216" s="29">
        <v>351260</v>
      </c>
      <c r="C1216" s="163">
        <f t="shared" si="1937"/>
        <v>29271.67</v>
      </c>
      <c r="D1216" s="10">
        <v>8.5800000000000001E-2</v>
      </c>
      <c r="E1216" s="37"/>
      <c r="F1216" s="5"/>
      <c r="G1216" s="5"/>
      <c r="H1216" s="10"/>
      <c r="I1216" s="10"/>
      <c r="J1216" s="10"/>
      <c r="K1216" s="10"/>
      <c r="L1216" s="5"/>
      <c r="M1216" s="10">
        <v>7.7600000000000002E-2</v>
      </c>
      <c r="N1216" s="10"/>
      <c r="O1216" s="10"/>
      <c r="P1216" s="10"/>
      <c r="Q1216" s="10"/>
      <c r="R1216" s="10"/>
      <c r="S1216" s="10"/>
      <c r="T1216" s="10">
        <v>0.83660000000000001</v>
      </c>
      <c r="U1216" s="10"/>
      <c r="V1216" s="10"/>
      <c r="W1216" s="10"/>
      <c r="X1216" s="10"/>
      <c r="Y1216" s="10"/>
      <c r="Z1216" s="10"/>
      <c r="AA1216" s="10"/>
      <c r="AB1216" s="10"/>
      <c r="AC1216" s="67"/>
      <c r="AD1216" s="55"/>
    </row>
    <row r="1217" spans="1:30" s="52" customFormat="1">
      <c r="A1217" s="104"/>
      <c r="B1217" s="24"/>
      <c r="C1217" s="163"/>
      <c r="D1217" s="30">
        <f>$C1216*D1216</f>
        <v>2511.509286</v>
      </c>
      <c r="E1217" s="30">
        <f t="shared" ref="E1217" si="1995">$C1216*E1216</f>
        <v>0</v>
      </c>
      <c r="F1217" s="30">
        <f t="shared" ref="F1217" si="1996">$C1216*F1216</f>
        <v>0</v>
      </c>
      <c r="G1217" s="30">
        <f t="shared" ref="G1217:AB1217" si="1997">$C1216*G1216</f>
        <v>0</v>
      </c>
      <c r="H1217" s="30">
        <f t="shared" si="1997"/>
        <v>0</v>
      </c>
      <c r="I1217" s="30">
        <f t="shared" si="1997"/>
        <v>0</v>
      </c>
      <c r="J1217" s="30">
        <f t="shared" si="1997"/>
        <v>0</v>
      </c>
      <c r="K1217" s="30">
        <f t="shared" si="1997"/>
        <v>0</v>
      </c>
      <c r="L1217" s="30">
        <f t="shared" si="1997"/>
        <v>0</v>
      </c>
      <c r="M1217" s="30">
        <f t="shared" si="1997"/>
        <v>2271.4815920000001</v>
      </c>
      <c r="N1217" s="30">
        <f t="shared" si="1997"/>
        <v>0</v>
      </c>
      <c r="O1217" s="30">
        <f t="shared" si="1997"/>
        <v>0</v>
      </c>
      <c r="P1217" s="30">
        <f t="shared" si="1997"/>
        <v>0</v>
      </c>
      <c r="Q1217" s="30">
        <f t="shared" si="1997"/>
        <v>0</v>
      </c>
      <c r="R1217" s="30">
        <f t="shared" si="1997"/>
        <v>0</v>
      </c>
      <c r="S1217" s="30">
        <f t="shared" si="1997"/>
        <v>0</v>
      </c>
      <c r="T1217" s="30">
        <f t="shared" si="1997"/>
        <v>24488.679121999998</v>
      </c>
      <c r="U1217" s="30">
        <f t="shared" si="1997"/>
        <v>0</v>
      </c>
      <c r="V1217" s="30">
        <f t="shared" si="1997"/>
        <v>0</v>
      </c>
      <c r="W1217" s="30">
        <f t="shared" si="1997"/>
        <v>0</v>
      </c>
      <c r="X1217" s="30">
        <f t="shared" si="1997"/>
        <v>0</v>
      </c>
      <c r="Y1217" s="30">
        <f t="shared" si="1997"/>
        <v>0</v>
      </c>
      <c r="Z1217" s="30">
        <f t="shared" si="1997"/>
        <v>0</v>
      </c>
      <c r="AA1217" s="30">
        <f t="shared" si="1997"/>
        <v>0</v>
      </c>
      <c r="AB1217" s="30">
        <f t="shared" si="1997"/>
        <v>0</v>
      </c>
      <c r="AC1217" s="67"/>
      <c r="AD1217" s="55"/>
    </row>
    <row r="1218" spans="1:30" s="52" customFormat="1">
      <c r="A1218" s="174" t="s">
        <v>352</v>
      </c>
      <c r="B1218" s="29">
        <v>344612</v>
      </c>
      <c r="C1218" s="163">
        <f t="shared" si="1937"/>
        <v>28717.67</v>
      </c>
      <c r="D1218" s="147">
        <v>7.1999999999999998E-3</v>
      </c>
      <c r="E1218" s="37"/>
      <c r="F1218" s="40"/>
      <c r="G1218" s="40"/>
      <c r="H1218" s="147"/>
      <c r="I1218" s="147"/>
      <c r="J1218" s="147"/>
      <c r="K1218" s="147"/>
      <c r="L1218" s="40"/>
      <c r="M1218" s="147"/>
      <c r="N1218" s="147"/>
      <c r="O1218" s="147"/>
      <c r="P1218" s="147"/>
      <c r="Q1218" s="147">
        <v>0.1736</v>
      </c>
      <c r="R1218" s="147"/>
      <c r="S1218" s="147">
        <v>1.7000000000000001E-2</v>
      </c>
      <c r="T1218" s="147">
        <v>0.44469999999999998</v>
      </c>
      <c r="U1218" s="147"/>
      <c r="V1218" s="147"/>
      <c r="W1218" s="147"/>
      <c r="X1218" s="147">
        <v>0.3352</v>
      </c>
      <c r="Y1218" s="147">
        <v>1.3100000000000001E-2</v>
      </c>
      <c r="Z1218" s="147">
        <v>9.1999999999999998E-3</v>
      </c>
      <c r="AA1218" s="147">
        <v>0</v>
      </c>
      <c r="AB1218" s="147">
        <v>0</v>
      </c>
      <c r="AC1218" s="67"/>
      <c r="AD1218" s="55"/>
    </row>
    <row r="1219" spans="1:30" s="52" customFormat="1">
      <c r="A1219" s="104"/>
      <c r="B1219" s="24"/>
      <c r="C1219" s="163"/>
      <c r="D1219" s="30">
        <f>$C1218*D1218</f>
        <v>206.76722399999997</v>
      </c>
      <c r="E1219" s="30">
        <f t="shared" ref="E1219" si="1998">$C1218*E1218</f>
        <v>0</v>
      </c>
      <c r="F1219" s="30">
        <f t="shared" ref="F1219" si="1999">$C1218*F1218</f>
        <v>0</v>
      </c>
      <c r="G1219" s="30">
        <f t="shared" ref="G1219:AB1219" si="2000">$C1218*G1218</f>
        <v>0</v>
      </c>
      <c r="H1219" s="30">
        <f t="shared" si="2000"/>
        <v>0</v>
      </c>
      <c r="I1219" s="30">
        <f t="shared" si="2000"/>
        <v>0</v>
      </c>
      <c r="J1219" s="30">
        <f t="shared" si="2000"/>
        <v>0</v>
      </c>
      <c r="K1219" s="30">
        <f t="shared" si="2000"/>
        <v>0</v>
      </c>
      <c r="L1219" s="30">
        <f t="shared" si="2000"/>
        <v>0</v>
      </c>
      <c r="M1219" s="30">
        <f t="shared" si="2000"/>
        <v>0</v>
      </c>
      <c r="N1219" s="30">
        <f t="shared" si="2000"/>
        <v>0</v>
      </c>
      <c r="O1219" s="30">
        <f t="shared" si="2000"/>
        <v>0</v>
      </c>
      <c r="P1219" s="30">
        <f t="shared" si="2000"/>
        <v>0</v>
      </c>
      <c r="Q1219" s="30">
        <f t="shared" si="2000"/>
        <v>4985.3875120000002</v>
      </c>
      <c r="R1219" s="30">
        <f t="shared" si="2000"/>
        <v>0</v>
      </c>
      <c r="S1219" s="30">
        <f t="shared" si="2000"/>
        <v>488.20039000000003</v>
      </c>
      <c r="T1219" s="30">
        <f t="shared" si="2000"/>
        <v>12770.747848999999</v>
      </c>
      <c r="U1219" s="30">
        <f t="shared" si="2000"/>
        <v>0</v>
      </c>
      <c r="V1219" s="30">
        <f t="shared" si="2000"/>
        <v>0</v>
      </c>
      <c r="W1219" s="30">
        <f t="shared" si="2000"/>
        <v>0</v>
      </c>
      <c r="X1219" s="30">
        <f t="shared" si="2000"/>
        <v>9626.1629839999987</v>
      </c>
      <c r="Y1219" s="30">
        <f t="shared" si="2000"/>
        <v>376.20147700000001</v>
      </c>
      <c r="Z1219" s="30">
        <f t="shared" si="2000"/>
        <v>264.202564</v>
      </c>
      <c r="AA1219" s="30">
        <f t="shared" si="2000"/>
        <v>0</v>
      </c>
      <c r="AB1219" s="30">
        <f t="shared" si="2000"/>
        <v>0</v>
      </c>
      <c r="AC1219" s="67"/>
      <c r="AD1219" s="55"/>
    </row>
    <row r="1220" spans="1:30" s="52" customFormat="1">
      <c r="A1220" s="174" t="s">
        <v>353</v>
      </c>
      <c r="B1220" s="29">
        <v>478704</v>
      </c>
      <c r="C1220" s="163">
        <f t="shared" si="1937"/>
        <v>39892</v>
      </c>
      <c r="D1220" s="10">
        <v>0.14199999999999999</v>
      </c>
      <c r="E1220" s="37"/>
      <c r="F1220" s="5"/>
      <c r="G1220" s="5"/>
      <c r="H1220" s="10"/>
      <c r="I1220" s="10"/>
      <c r="J1220" s="10"/>
      <c r="K1220" s="10"/>
      <c r="L1220" s="5"/>
      <c r="M1220" s="10">
        <v>0.24390000000000001</v>
      </c>
      <c r="N1220" s="10"/>
      <c r="O1220" s="10"/>
      <c r="P1220" s="10"/>
      <c r="Q1220" s="10"/>
      <c r="R1220" s="10"/>
      <c r="S1220" s="10"/>
      <c r="T1220" s="10">
        <v>0.57940000000000003</v>
      </c>
      <c r="U1220" s="10"/>
      <c r="V1220" s="10"/>
      <c r="W1220" s="10"/>
      <c r="X1220" s="10">
        <v>3.4700000000000002E-2</v>
      </c>
      <c r="Y1220" s="10"/>
      <c r="Z1220" s="10"/>
      <c r="AA1220" s="10"/>
      <c r="AB1220" s="10"/>
      <c r="AC1220" s="67"/>
      <c r="AD1220" s="55"/>
    </row>
    <row r="1221" spans="1:30" s="52" customFormat="1">
      <c r="A1221" s="104"/>
      <c r="B1221" s="24"/>
      <c r="C1221" s="163"/>
      <c r="D1221" s="30">
        <f>$C1220*D1220</f>
        <v>5664.6639999999998</v>
      </c>
      <c r="E1221" s="30">
        <f t="shared" ref="E1221" si="2001">$C1220*E1220</f>
        <v>0</v>
      </c>
      <c r="F1221" s="30">
        <f t="shared" ref="F1221" si="2002">$C1220*F1220</f>
        <v>0</v>
      </c>
      <c r="G1221" s="30">
        <f t="shared" ref="G1221:AB1221" si="2003">$C1220*G1220</f>
        <v>0</v>
      </c>
      <c r="H1221" s="30">
        <f t="shared" si="2003"/>
        <v>0</v>
      </c>
      <c r="I1221" s="30">
        <f t="shared" si="2003"/>
        <v>0</v>
      </c>
      <c r="J1221" s="30">
        <f t="shared" si="2003"/>
        <v>0</v>
      </c>
      <c r="K1221" s="30">
        <f t="shared" si="2003"/>
        <v>0</v>
      </c>
      <c r="L1221" s="30">
        <f t="shared" si="2003"/>
        <v>0</v>
      </c>
      <c r="M1221" s="30">
        <f t="shared" si="2003"/>
        <v>9729.6588000000011</v>
      </c>
      <c r="N1221" s="30">
        <f t="shared" si="2003"/>
        <v>0</v>
      </c>
      <c r="O1221" s="30">
        <f t="shared" si="2003"/>
        <v>0</v>
      </c>
      <c r="P1221" s="30">
        <f t="shared" si="2003"/>
        <v>0</v>
      </c>
      <c r="Q1221" s="30">
        <f t="shared" si="2003"/>
        <v>0</v>
      </c>
      <c r="R1221" s="30">
        <f t="shared" si="2003"/>
        <v>0</v>
      </c>
      <c r="S1221" s="30">
        <f t="shared" si="2003"/>
        <v>0</v>
      </c>
      <c r="T1221" s="30">
        <f t="shared" si="2003"/>
        <v>23113.424800000001</v>
      </c>
      <c r="U1221" s="30">
        <f t="shared" si="2003"/>
        <v>0</v>
      </c>
      <c r="V1221" s="30">
        <f t="shared" si="2003"/>
        <v>0</v>
      </c>
      <c r="W1221" s="30">
        <f t="shared" si="2003"/>
        <v>0</v>
      </c>
      <c r="X1221" s="30">
        <f t="shared" si="2003"/>
        <v>1384.2524000000001</v>
      </c>
      <c r="Y1221" s="30">
        <f t="shared" si="2003"/>
        <v>0</v>
      </c>
      <c r="Z1221" s="30">
        <f t="shared" si="2003"/>
        <v>0</v>
      </c>
      <c r="AA1221" s="30">
        <f t="shared" si="2003"/>
        <v>0</v>
      </c>
      <c r="AB1221" s="30">
        <f t="shared" si="2003"/>
        <v>0</v>
      </c>
      <c r="AC1221" s="67"/>
      <c r="AD1221" s="55"/>
    </row>
    <row r="1222" spans="1:30" s="52" customFormat="1">
      <c r="A1222" s="174" t="s">
        <v>354</v>
      </c>
      <c r="B1222" s="29">
        <v>643444</v>
      </c>
      <c r="C1222" s="163">
        <f t="shared" si="1937"/>
        <v>53620.33</v>
      </c>
      <c r="D1222" s="10">
        <v>0.14199999999999999</v>
      </c>
      <c r="E1222" s="37"/>
      <c r="F1222" s="5"/>
      <c r="G1222" s="5"/>
      <c r="H1222" s="10"/>
      <c r="I1222" s="10"/>
      <c r="J1222" s="10"/>
      <c r="K1222" s="10"/>
      <c r="L1222" s="5"/>
      <c r="M1222" s="10">
        <v>0.24390000000000001</v>
      </c>
      <c r="N1222" s="10"/>
      <c r="O1222" s="10"/>
      <c r="P1222" s="10"/>
      <c r="Q1222" s="10"/>
      <c r="R1222" s="10"/>
      <c r="S1222" s="10"/>
      <c r="T1222" s="10">
        <v>0.57940000000000003</v>
      </c>
      <c r="U1222" s="10"/>
      <c r="V1222" s="10"/>
      <c r="W1222" s="10"/>
      <c r="X1222" s="10">
        <v>3.4700000000000002E-2</v>
      </c>
      <c r="Y1222" s="10"/>
      <c r="Z1222" s="10"/>
      <c r="AA1222" s="10"/>
      <c r="AB1222" s="10"/>
      <c r="AC1222" s="67"/>
      <c r="AD1222" s="55"/>
    </row>
    <row r="1223" spans="1:30" s="52" customFormat="1">
      <c r="A1223" s="104"/>
      <c r="B1223" s="24"/>
      <c r="C1223" s="163"/>
      <c r="D1223" s="30">
        <f>$C1222*D1222</f>
        <v>7614.0868599999994</v>
      </c>
      <c r="E1223" s="30">
        <f t="shared" ref="E1223" si="2004">$C1222*E1222</f>
        <v>0</v>
      </c>
      <c r="F1223" s="30">
        <f t="shared" ref="F1223" si="2005">$C1222*F1222</f>
        <v>0</v>
      </c>
      <c r="G1223" s="30">
        <f t="shared" ref="G1223:AB1223" si="2006">$C1222*G1222</f>
        <v>0</v>
      </c>
      <c r="H1223" s="30">
        <f t="shared" si="2006"/>
        <v>0</v>
      </c>
      <c r="I1223" s="30">
        <f t="shared" si="2006"/>
        <v>0</v>
      </c>
      <c r="J1223" s="30">
        <f t="shared" si="2006"/>
        <v>0</v>
      </c>
      <c r="K1223" s="30">
        <f t="shared" si="2006"/>
        <v>0</v>
      </c>
      <c r="L1223" s="30">
        <f t="shared" si="2006"/>
        <v>0</v>
      </c>
      <c r="M1223" s="30">
        <f t="shared" si="2006"/>
        <v>13077.998487000001</v>
      </c>
      <c r="N1223" s="30">
        <f t="shared" si="2006"/>
        <v>0</v>
      </c>
      <c r="O1223" s="30">
        <f t="shared" si="2006"/>
        <v>0</v>
      </c>
      <c r="P1223" s="30">
        <f t="shared" si="2006"/>
        <v>0</v>
      </c>
      <c r="Q1223" s="30">
        <f t="shared" si="2006"/>
        <v>0</v>
      </c>
      <c r="R1223" s="30">
        <f t="shared" si="2006"/>
        <v>0</v>
      </c>
      <c r="S1223" s="30">
        <f t="shared" si="2006"/>
        <v>0</v>
      </c>
      <c r="T1223" s="30">
        <f t="shared" si="2006"/>
        <v>31067.619202000002</v>
      </c>
      <c r="U1223" s="30">
        <f t="shared" si="2006"/>
        <v>0</v>
      </c>
      <c r="V1223" s="30">
        <f t="shared" si="2006"/>
        <v>0</v>
      </c>
      <c r="W1223" s="30">
        <f t="shared" si="2006"/>
        <v>0</v>
      </c>
      <c r="X1223" s="30">
        <f t="shared" si="2006"/>
        <v>1860.6254510000001</v>
      </c>
      <c r="Y1223" s="30">
        <f t="shared" si="2006"/>
        <v>0</v>
      </c>
      <c r="Z1223" s="30">
        <f t="shared" si="2006"/>
        <v>0</v>
      </c>
      <c r="AA1223" s="30">
        <f t="shared" si="2006"/>
        <v>0</v>
      </c>
      <c r="AB1223" s="30">
        <f t="shared" si="2006"/>
        <v>0</v>
      </c>
      <c r="AC1223" s="67"/>
      <c r="AD1223" s="55"/>
    </row>
    <row r="1224" spans="1:30" s="52" customFormat="1">
      <c r="A1224" s="174" t="s">
        <v>355</v>
      </c>
      <c r="B1224" s="29">
        <v>364036</v>
      </c>
      <c r="C1224" s="163">
        <f t="shared" si="1937"/>
        <v>30336.33</v>
      </c>
      <c r="D1224" s="10">
        <v>0.65229999999999999</v>
      </c>
      <c r="E1224" s="37"/>
      <c r="F1224" s="5"/>
      <c r="G1224" s="5"/>
      <c r="H1224" s="10"/>
      <c r="I1224" s="10"/>
      <c r="J1224" s="10"/>
      <c r="K1224" s="10"/>
      <c r="L1224" s="5"/>
      <c r="M1224" s="10"/>
      <c r="N1224" s="10"/>
      <c r="O1224" s="10"/>
      <c r="P1224" s="10"/>
      <c r="Q1224" s="10">
        <v>0.25869999999999999</v>
      </c>
      <c r="R1224" s="10"/>
      <c r="S1224" s="10">
        <v>2.5499999999999998E-2</v>
      </c>
      <c r="T1224" s="10"/>
      <c r="U1224" s="10"/>
      <c r="V1224" s="10"/>
      <c r="W1224" s="10"/>
      <c r="X1224" s="10">
        <v>6.3500000000000001E-2</v>
      </c>
      <c r="Y1224" s="10"/>
      <c r="Z1224" s="10"/>
      <c r="AA1224" s="10"/>
      <c r="AB1224" s="10"/>
      <c r="AC1224" s="67"/>
      <c r="AD1224" s="55"/>
    </row>
    <row r="1225" spans="1:30" s="52" customFormat="1">
      <c r="A1225" s="104"/>
      <c r="B1225" s="24"/>
      <c r="C1225" s="163"/>
      <c r="D1225" s="30">
        <f t="shared" ref="D1225" si="2007">$C1224*D1224</f>
        <v>19788.388059000001</v>
      </c>
      <c r="E1225" s="30">
        <f t="shared" ref="E1225" si="2008">$C1224*E1224</f>
        <v>0</v>
      </c>
      <c r="F1225" s="30">
        <f t="shared" ref="F1225:AB1225" si="2009">$C1224*F1224</f>
        <v>0</v>
      </c>
      <c r="G1225" s="30">
        <f t="shared" si="2009"/>
        <v>0</v>
      </c>
      <c r="H1225" s="30">
        <f t="shared" si="2009"/>
        <v>0</v>
      </c>
      <c r="I1225" s="30">
        <f t="shared" si="2009"/>
        <v>0</v>
      </c>
      <c r="J1225" s="30">
        <f t="shared" si="2009"/>
        <v>0</v>
      </c>
      <c r="K1225" s="30">
        <f t="shared" si="2009"/>
        <v>0</v>
      </c>
      <c r="L1225" s="30">
        <f t="shared" si="2009"/>
        <v>0</v>
      </c>
      <c r="M1225" s="30">
        <f t="shared" si="2009"/>
        <v>0</v>
      </c>
      <c r="N1225" s="30">
        <f t="shared" si="2009"/>
        <v>0</v>
      </c>
      <c r="O1225" s="30">
        <f t="shared" si="2009"/>
        <v>0</v>
      </c>
      <c r="P1225" s="30">
        <f t="shared" si="2009"/>
        <v>0</v>
      </c>
      <c r="Q1225" s="30">
        <f t="shared" si="2009"/>
        <v>7848.0085710000003</v>
      </c>
      <c r="R1225" s="30">
        <f t="shared" si="2009"/>
        <v>0</v>
      </c>
      <c r="S1225" s="30">
        <f t="shared" si="2009"/>
        <v>773.576415</v>
      </c>
      <c r="T1225" s="30">
        <f t="shared" si="2009"/>
        <v>0</v>
      </c>
      <c r="U1225" s="30">
        <f t="shared" si="2009"/>
        <v>0</v>
      </c>
      <c r="V1225" s="30">
        <f t="shared" si="2009"/>
        <v>0</v>
      </c>
      <c r="W1225" s="30">
        <f t="shared" si="2009"/>
        <v>0</v>
      </c>
      <c r="X1225" s="30">
        <f t="shared" si="2009"/>
        <v>1926.3569550000002</v>
      </c>
      <c r="Y1225" s="30">
        <f t="shared" si="2009"/>
        <v>0</v>
      </c>
      <c r="Z1225" s="30">
        <f t="shared" si="2009"/>
        <v>0</v>
      </c>
      <c r="AA1225" s="30">
        <f t="shared" si="2009"/>
        <v>0</v>
      </c>
      <c r="AB1225" s="30">
        <f t="shared" si="2009"/>
        <v>0</v>
      </c>
      <c r="AC1225" s="67"/>
      <c r="AD1225" s="55"/>
    </row>
    <row r="1226" spans="1:30" s="52" customFormat="1">
      <c r="A1226" s="174" t="s">
        <v>356</v>
      </c>
      <c r="B1226" s="29">
        <v>299927</v>
      </c>
      <c r="C1226" s="163">
        <f t="shared" si="1937"/>
        <v>24993.919999999998</v>
      </c>
      <c r="D1226" s="10">
        <v>0.89870000000000005</v>
      </c>
      <c r="E1226" s="37"/>
      <c r="F1226" s="5"/>
      <c r="G1226" s="5"/>
      <c r="H1226" s="10"/>
      <c r="I1226" s="10"/>
      <c r="J1226" s="10"/>
      <c r="K1226" s="10"/>
      <c r="L1226" s="5"/>
      <c r="M1226" s="10"/>
      <c r="N1226" s="10"/>
      <c r="O1226" s="10"/>
      <c r="P1226" s="10"/>
      <c r="Q1226" s="10">
        <v>9.4799999999999995E-2</v>
      </c>
      <c r="R1226" s="10"/>
      <c r="S1226" s="10">
        <v>6.4999999999999997E-3</v>
      </c>
      <c r="T1226" s="10"/>
      <c r="U1226" s="10"/>
      <c r="V1226" s="10"/>
      <c r="W1226" s="10"/>
      <c r="X1226" s="10"/>
      <c r="Y1226" s="10"/>
      <c r="Z1226" s="10"/>
      <c r="AA1226" s="10"/>
      <c r="AB1226" s="10"/>
      <c r="AC1226" s="67"/>
      <c r="AD1226" s="55"/>
    </row>
    <row r="1227" spans="1:30" s="52" customFormat="1">
      <c r="A1227" s="104"/>
      <c r="B1227" s="24"/>
      <c r="C1227" s="163"/>
      <c r="D1227" s="30">
        <f t="shared" ref="D1227" si="2010">$C1226*D1226</f>
        <v>22462.035904</v>
      </c>
      <c r="E1227" s="30">
        <f t="shared" ref="E1227" si="2011">$C1226*E1226</f>
        <v>0</v>
      </c>
      <c r="F1227" s="30">
        <f t="shared" ref="F1227:AB1227" si="2012">$C1226*F1226</f>
        <v>0</v>
      </c>
      <c r="G1227" s="30">
        <f t="shared" si="2012"/>
        <v>0</v>
      </c>
      <c r="H1227" s="30">
        <f t="shared" si="2012"/>
        <v>0</v>
      </c>
      <c r="I1227" s="30">
        <f t="shared" si="2012"/>
        <v>0</v>
      </c>
      <c r="J1227" s="30">
        <f t="shared" si="2012"/>
        <v>0</v>
      </c>
      <c r="K1227" s="30">
        <f t="shared" si="2012"/>
        <v>0</v>
      </c>
      <c r="L1227" s="30">
        <f t="shared" si="2012"/>
        <v>0</v>
      </c>
      <c r="M1227" s="30">
        <f t="shared" si="2012"/>
        <v>0</v>
      </c>
      <c r="N1227" s="30">
        <f t="shared" si="2012"/>
        <v>0</v>
      </c>
      <c r="O1227" s="30">
        <f t="shared" si="2012"/>
        <v>0</v>
      </c>
      <c r="P1227" s="30">
        <f t="shared" si="2012"/>
        <v>0</v>
      </c>
      <c r="Q1227" s="30">
        <f t="shared" si="2012"/>
        <v>2369.4236159999996</v>
      </c>
      <c r="R1227" s="30">
        <f t="shared" si="2012"/>
        <v>0</v>
      </c>
      <c r="S1227" s="30">
        <f t="shared" si="2012"/>
        <v>162.46047999999999</v>
      </c>
      <c r="T1227" s="30">
        <f t="shared" si="2012"/>
        <v>0</v>
      </c>
      <c r="U1227" s="30">
        <f t="shared" si="2012"/>
        <v>0</v>
      </c>
      <c r="V1227" s="30">
        <f t="shared" si="2012"/>
        <v>0</v>
      </c>
      <c r="W1227" s="30">
        <f t="shared" si="2012"/>
        <v>0</v>
      </c>
      <c r="X1227" s="30">
        <f t="shared" si="2012"/>
        <v>0</v>
      </c>
      <c r="Y1227" s="30">
        <f t="shared" si="2012"/>
        <v>0</v>
      </c>
      <c r="Z1227" s="30">
        <f t="shared" si="2012"/>
        <v>0</v>
      </c>
      <c r="AA1227" s="30">
        <f t="shared" si="2012"/>
        <v>0</v>
      </c>
      <c r="AB1227" s="30">
        <f t="shared" si="2012"/>
        <v>0</v>
      </c>
      <c r="AC1227" s="67"/>
      <c r="AD1227" s="55"/>
    </row>
    <row r="1228" spans="1:30" s="52" customFormat="1">
      <c r="A1228" s="174" t="s">
        <v>357</v>
      </c>
      <c r="B1228" s="29">
        <v>284473</v>
      </c>
      <c r="C1228" s="163">
        <f t="shared" si="1937"/>
        <v>23706.080000000002</v>
      </c>
      <c r="D1228" s="147"/>
      <c r="E1228" s="37"/>
      <c r="F1228" s="40"/>
      <c r="G1228" s="40"/>
      <c r="H1228" s="147"/>
      <c r="I1228" s="147"/>
      <c r="J1228" s="147"/>
      <c r="K1228" s="147"/>
      <c r="L1228" s="40"/>
      <c r="M1228" s="147"/>
      <c r="N1228" s="147"/>
      <c r="O1228" s="147"/>
      <c r="P1228" s="147"/>
      <c r="Q1228" s="147">
        <v>0.37169999999999997</v>
      </c>
      <c r="R1228" s="147"/>
      <c r="S1228" s="147">
        <v>4.4600000000000001E-2</v>
      </c>
      <c r="T1228" s="147"/>
      <c r="U1228" s="147"/>
      <c r="V1228" s="147"/>
      <c r="W1228" s="147"/>
      <c r="X1228" s="147">
        <v>0.54139999999999999</v>
      </c>
      <c r="Y1228" s="147">
        <v>2.3199999999999998E-2</v>
      </c>
      <c r="Z1228" s="147">
        <v>1.9099999999999999E-2</v>
      </c>
      <c r="AA1228" s="147">
        <v>0</v>
      </c>
      <c r="AB1228" s="147">
        <v>0</v>
      </c>
      <c r="AC1228" s="67"/>
      <c r="AD1228" s="55"/>
    </row>
    <row r="1229" spans="1:30" s="52" customFormat="1">
      <c r="A1229" s="104"/>
      <c r="B1229" s="24"/>
      <c r="C1229" s="163"/>
      <c r="D1229" s="30">
        <f t="shared" ref="D1229" si="2013">$C1228*D1228</f>
        <v>0</v>
      </c>
      <c r="E1229" s="30">
        <f t="shared" ref="E1229" si="2014">$C1228*E1228</f>
        <v>0</v>
      </c>
      <c r="F1229" s="30">
        <f t="shared" ref="F1229:AB1229" si="2015">$C1228*F1228</f>
        <v>0</v>
      </c>
      <c r="G1229" s="30">
        <f t="shared" si="2015"/>
        <v>0</v>
      </c>
      <c r="H1229" s="30">
        <f t="shared" si="2015"/>
        <v>0</v>
      </c>
      <c r="I1229" s="30">
        <f t="shared" si="2015"/>
        <v>0</v>
      </c>
      <c r="J1229" s="30">
        <f t="shared" si="2015"/>
        <v>0</v>
      </c>
      <c r="K1229" s="30">
        <f t="shared" si="2015"/>
        <v>0</v>
      </c>
      <c r="L1229" s="30">
        <f t="shared" si="2015"/>
        <v>0</v>
      </c>
      <c r="M1229" s="30">
        <f t="shared" si="2015"/>
        <v>0</v>
      </c>
      <c r="N1229" s="30">
        <f t="shared" si="2015"/>
        <v>0</v>
      </c>
      <c r="O1229" s="30">
        <f t="shared" si="2015"/>
        <v>0</v>
      </c>
      <c r="P1229" s="30">
        <f t="shared" si="2015"/>
        <v>0</v>
      </c>
      <c r="Q1229" s="30">
        <f t="shared" si="2015"/>
        <v>8811.5499359999994</v>
      </c>
      <c r="R1229" s="30">
        <f t="shared" si="2015"/>
        <v>0</v>
      </c>
      <c r="S1229" s="30">
        <f t="shared" si="2015"/>
        <v>1057.2911680000002</v>
      </c>
      <c r="T1229" s="30">
        <f t="shared" si="2015"/>
        <v>0</v>
      </c>
      <c r="U1229" s="30">
        <f t="shared" si="2015"/>
        <v>0</v>
      </c>
      <c r="V1229" s="30">
        <f t="shared" si="2015"/>
        <v>0</v>
      </c>
      <c r="W1229" s="30">
        <f t="shared" si="2015"/>
        <v>0</v>
      </c>
      <c r="X1229" s="30">
        <f t="shared" si="2015"/>
        <v>12834.471712</v>
      </c>
      <c r="Y1229" s="30">
        <f t="shared" si="2015"/>
        <v>549.98105599999997</v>
      </c>
      <c r="Z1229" s="30">
        <f t="shared" si="2015"/>
        <v>452.78612800000002</v>
      </c>
      <c r="AA1229" s="30">
        <f t="shared" si="2015"/>
        <v>0</v>
      </c>
      <c r="AB1229" s="30">
        <f t="shared" si="2015"/>
        <v>0</v>
      </c>
      <c r="AC1229" s="67"/>
      <c r="AD1229" s="55"/>
    </row>
    <row r="1230" spans="1:30" s="52" customFormat="1">
      <c r="A1230" s="174" t="s">
        <v>387</v>
      </c>
      <c r="B1230" s="29">
        <v>265301</v>
      </c>
      <c r="C1230" s="163">
        <f t="shared" si="1937"/>
        <v>22108.42</v>
      </c>
      <c r="D1230" s="147"/>
      <c r="E1230" s="37"/>
      <c r="F1230" s="40"/>
      <c r="G1230" s="40"/>
      <c r="H1230" s="147"/>
      <c r="I1230" s="147"/>
      <c r="J1230" s="147"/>
      <c r="K1230" s="147"/>
      <c r="L1230" s="40"/>
      <c r="M1230" s="147"/>
      <c r="N1230" s="147"/>
      <c r="O1230" s="147"/>
      <c r="P1230" s="147">
        <v>7.9000000000000008E-3</v>
      </c>
      <c r="Q1230" s="147">
        <v>0.12820000000000001</v>
      </c>
      <c r="R1230" s="147"/>
      <c r="S1230" s="147">
        <v>1.18E-2</v>
      </c>
      <c r="T1230" s="147">
        <v>0.51080000000000003</v>
      </c>
      <c r="U1230" s="147"/>
      <c r="V1230" s="147">
        <v>5.7000000000000002E-3</v>
      </c>
      <c r="W1230" s="147"/>
      <c r="X1230" s="147">
        <v>0.31459999999999999</v>
      </c>
      <c r="Y1230" s="147">
        <v>1.2500000000000001E-2</v>
      </c>
      <c r="Z1230" s="147">
        <v>8.5000000000000006E-3</v>
      </c>
      <c r="AA1230" s="147"/>
      <c r="AB1230" s="147"/>
      <c r="AC1230" s="67"/>
      <c r="AD1230" s="55"/>
    </row>
    <row r="1231" spans="1:30" s="52" customFormat="1">
      <c r="A1231" s="104"/>
      <c r="B1231" s="24"/>
      <c r="C1231" s="163"/>
      <c r="D1231" s="30">
        <f t="shared" ref="D1231" si="2016">$C1230*D1230</f>
        <v>0</v>
      </c>
      <c r="E1231" s="30">
        <f t="shared" ref="E1231" si="2017">$C1230*E1230</f>
        <v>0</v>
      </c>
      <c r="F1231" s="30">
        <f t="shared" ref="F1231:AB1231" si="2018">$C1230*F1230</f>
        <v>0</v>
      </c>
      <c r="G1231" s="30">
        <f t="shared" si="2018"/>
        <v>0</v>
      </c>
      <c r="H1231" s="30">
        <f t="shared" si="2018"/>
        <v>0</v>
      </c>
      <c r="I1231" s="30">
        <f t="shared" si="2018"/>
        <v>0</v>
      </c>
      <c r="J1231" s="30">
        <f t="shared" si="2018"/>
        <v>0</v>
      </c>
      <c r="K1231" s="30">
        <f t="shared" si="2018"/>
        <v>0</v>
      </c>
      <c r="L1231" s="30">
        <f t="shared" si="2018"/>
        <v>0</v>
      </c>
      <c r="M1231" s="30">
        <f t="shared" si="2018"/>
        <v>0</v>
      </c>
      <c r="N1231" s="30">
        <f t="shared" si="2018"/>
        <v>0</v>
      </c>
      <c r="O1231" s="30">
        <f t="shared" si="2018"/>
        <v>0</v>
      </c>
      <c r="P1231" s="30">
        <f t="shared" si="2018"/>
        <v>174.65651800000001</v>
      </c>
      <c r="Q1231" s="30">
        <f t="shared" si="2018"/>
        <v>2834.2994439999998</v>
      </c>
      <c r="R1231" s="30">
        <f t="shared" si="2018"/>
        <v>0</v>
      </c>
      <c r="S1231" s="30">
        <f t="shared" si="2018"/>
        <v>260.87935599999997</v>
      </c>
      <c r="T1231" s="30">
        <f t="shared" si="2018"/>
        <v>11292.980936</v>
      </c>
      <c r="U1231" s="30">
        <f t="shared" si="2018"/>
        <v>0</v>
      </c>
      <c r="V1231" s="30">
        <f t="shared" si="2018"/>
        <v>126.017994</v>
      </c>
      <c r="W1231" s="30">
        <f t="shared" si="2018"/>
        <v>0</v>
      </c>
      <c r="X1231" s="30">
        <f t="shared" si="2018"/>
        <v>6955.308931999999</v>
      </c>
      <c r="Y1231" s="30">
        <f t="shared" si="2018"/>
        <v>276.35525000000001</v>
      </c>
      <c r="Z1231" s="30">
        <f t="shared" si="2018"/>
        <v>187.92157</v>
      </c>
      <c r="AA1231" s="30">
        <f t="shared" si="2018"/>
        <v>0</v>
      </c>
      <c r="AB1231" s="30">
        <f t="shared" si="2018"/>
        <v>0</v>
      </c>
      <c r="AC1231" s="67"/>
      <c r="AD1231" s="55"/>
    </row>
    <row r="1232" spans="1:30" s="52" customFormat="1">
      <c r="A1232" s="95" t="s">
        <v>388</v>
      </c>
      <c r="B1232" s="29">
        <f xml:space="preserve"> 870170/2</f>
        <v>435085</v>
      </c>
      <c r="C1232" s="163">
        <f t="shared" si="1937"/>
        <v>36257.08</v>
      </c>
      <c r="D1232" s="38">
        <v>1.6500000000000001E-2</v>
      </c>
      <c r="E1232" s="38">
        <v>0.1429</v>
      </c>
      <c r="F1232" s="38">
        <v>5.8200000000000002E-2</v>
      </c>
      <c r="G1232" s="38">
        <v>7.4899999999999994E-2</v>
      </c>
      <c r="H1232" s="38">
        <v>4.0099999999999997E-2</v>
      </c>
      <c r="I1232" s="38">
        <v>0.1406</v>
      </c>
      <c r="J1232" s="38">
        <v>2.0299999999999999E-2</v>
      </c>
      <c r="K1232" s="38">
        <v>3.2099999999999997E-2</v>
      </c>
      <c r="L1232" s="38">
        <v>1.5900000000000001E-2</v>
      </c>
      <c r="M1232" s="38">
        <v>2.5499999999999998E-2</v>
      </c>
      <c r="N1232" s="38">
        <v>0.1389</v>
      </c>
      <c r="O1232" s="38">
        <v>2.35E-2</v>
      </c>
      <c r="P1232" s="38">
        <v>0</v>
      </c>
      <c r="Q1232" s="38">
        <v>3.5900000000000001E-2</v>
      </c>
      <c r="R1232" s="38">
        <v>1.8100000000000002E-2</v>
      </c>
      <c r="S1232" s="38">
        <v>4.1999999999999997E-3</v>
      </c>
      <c r="T1232" s="38">
        <v>5.11E-2</v>
      </c>
      <c r="U1232" s="38">
        <v>1.7299999999999999E-2</v>
      </c>
      <c r="V1232" s="38">
        <v>3.6799999999999999E-2</v>
      </c>
      <c r="W1232" s="38">
        <v>4.4299999999999999E-2</v>
      </c>
      <c r="X1232" s="38">
        <v>5.9900000000000002E-2</v>
      </c>
      <c r="Y1232" s="38">
        <v>2.3999999999999998E-3</v>
      </c>
      <c r="Z1232" s="5">
        <v>0</v>
      </c>
      <c r="AA1232" s="5">
        <v>5.9999999999999995E-4</v>
      </c>
      <c r="AB1232" s="5">
        <v>0</v>
      </c>
      <c r="AC1232" s="67"/>
      <c r="AD1232" s="55"/>
    </row>
    <row r="1233" spans="1:30" s="52" customFormat="1">
      <c r="A1233" s="96"/>
      <c r="B1233" s="30"/>
      <c r="C1233" s="163"/>
      <c r="D1233" s="6">
        <f t="shared" ref="D1233" si="2019">$C1232*D1232</f>
        <v>598.24182000000008</v>
      </c>
      <c r="E1233" s="6">
        <f t="shared" ref="E1233" si="2020">$C1232*E1232</f>
        <v>5181.1367319999999</v>
      </c>
      <c r="F1233" s="6">
        <f t="shared" ref="F1233:AB1233" si="2021">$C1232*F1232</f>
        <v>2110.1620560000001</v>
      </c>
      <c r="G1233" s="6">
        <f t="shared" si="2021"/>
        <v>2715.6552919999999</v>
      </c>
      <c r="H1233" s="6">
        <f t="shared" si="2021"/>
        <v>1453.9089079999999</v>
      </c>
      <c r="I1233" s="6">
        <f t="shared" si="2021"/>
        <v>5097.7454480000006</v>
      </c>
      <c r="J1233" s="6">
        <f t="shared" si="2021"/>
        <v>736.01872400000002</v>
      </c>
      <c r="K1233" s="6">
        <f t="shared" si="2021"/>
        <v>1163.8522679999999</v>
      </c>
      <c r="L1233" s="6">
        <f t="shared" si="2021"/>
        <v>576.48757200000011</v>
      </c>
      <c r="M1233" s="6">
        <f t="shared" si="2021"/>
        <v>924.55553999999995</v>
      </c>
      <c r="N1233" s="6">
        <f t="shared" si="2021"/>
        <v>5036.1084120000005</v>
      </c>
      <c r="O1233" s="6">
        <f t="shared" si="2021"/>
        <v>852.04138</v>
      </c>
      <c r="P1233" s="6">
        <f t="shared" si="2021"/>
        <v>0</v>
      </c>
      <c r="Q1233" s="6">
        <f t="shared" si="2021"/>
        <v>1301.6291720000002</v>
      </c>
      <c r="R1233" s="6">
        <f t="shared" si="2021"/>
        <v>656.25314800000012</v>
      </c>
      <c r="S1233" s="6">
        <f t="shared" si="2021"/>
        <v>152.27973599999999</v>
      </c>
      <c r="T1233" s="6">
        <f t="shared" si="2021"/>
        <v>1852.7367880000002</v>
      </c>
      <c r="U1233" s="6">
        <f t="shared" si="2021"/>
        <v>627.24748399999999</v>
      </c>
      <c r="V1233" s="6">
        <f t="shared" si="2021"/>
        <v>1334.260544</v>
      </c>
      <c r="W1233" s="6">
        <f t="shared" si="2021"/>
        <v>1606.1886440000001</v>
      </c>
      <c r="X1233" s="6">
        <f t="shared" si="2021"/>
        <v>2171.7990920000002</v>
      </c>
      <c r="Y1233" s="6">
        <f t="shared" si="2021"/>
        <v>87.016992000000002</v>
      </c>
      <c r="Z1233" s="6">
        <f t="shared" si="2021"/>
        <v>0</v>
      </c>
      <c r="AA1233" s="6">
        <f t="shared" si="2021"/>
        <v>21.754248</v>
      </c>
      <c r="AB1233" s="6">
        <f t="shared" si="2021"/>
        <v>0</v>
      </c>
      <c r="AC1233" s="67"/>
      <c r="AD1233" s="55"/>
    </row>
    <row r="1234" spans="1:30" s="52" customFormat="1">
      <c r="A1234" s="95" t="s">
        <v>458</v>
      </c>
      <c r="B1234" s="29">
        <f xml:space="preserve"> 870170/2</f>
        <v>435085</v>
      </c>
      <c r="C1234" s="163">
        <f t="shared" si="1937"/>
        <v>36257.08</v>
      </c>
      <c r="D1234" s="5">
        <v>5.5599999999999997E-2</v>
      </c>
      <c r="E1234" s="5"/>
      <c r="F1234" s="5"/>
      <c r="G1234" s="5"/>
      <c r="H1234" s="5"/>
      <c r="I1234" s="5"/>
      <c r="J1234" s="5"/>
      <c r="K1234" s="5"/>
      <c r="L1234" s="5"/>
      <c r="M1234" s="5">
        <v>5.33E-2</v>
      </c>
      <c r="N1234" s="5"/>
      <c r="O1234" s="5"/>
      <c r="P1234" s="5"/>
      <c r="Q1234" s="5">
        <v>0.1171</v>
      </c>
      <c r="R1234" s="5"/>
      <c r="S1234" s="5">
        <v>2.0000000000000001E-4</v>
      </c>
      <c r="T1234" s="5">
        <v>0.50409999999999999</v>
      </c>
      <c r="U1234" s="5"/>
      <c r="V1234" s="5"/>
      <c r="W1234" s="5"/>
      <c r="X1234" s="5">
        <v>0.25850000000000001</v>
      </c>
      <c r="Y1234" s="5">
        <v>1.12E-2</v>
      </c>
      <c r="Z1234" s="5"/>
      <c r="AA1234" s="5"/>
      <c r="AB1234" s="5"/>
      <c r="AC1234" s="67"/>
      <c r="AD1234" s="55"/>
    </row>
    <row r="1235" spans="1:30" s="52" customFormat="1">
      <c r="A1235" s="96"/>
      <c r="B1235" s="12"/>
      <c r="C1235" s="163"/>
      <c r="D1235" s="6">
        <f t="shared" ref="D1235" si="2022">$C1234*D1234</f>
        <v>2015.893648</v>
      </c>
      <c r="E1235" s="6">
        <f t="shared" ref="E1235" si="2023">$C1234*E1234</f>
        <v>0</v>
      </c>
      <c r="F1235" s="6">
        <f t="shared" ref="F1235:O1235" si="2024">$C1234*F1234</f>
        <v>0</v>
      </c>
      <c r="G1235" s="6">
        <f t="shared" si="2024"/>
        <v>0</v>
      </c>
      <c r="H1235" s="6">
        <f t="shared" si="2024"/>
        <v>0</v>
      </c>
      <c r="I1235" s="6">
        <f t="shared" si="2024"/>
        <v>0</v>
      </c>
      <c r="J1235" s="6">
        <f t="shared" si="2024"/>
        <v>0</v>
      </c>
      <c r="K1235" s="6">
        <f t="shared" si="2024"/>
        <v>0</v>
      </c>
      <c r="L1235" s="6">
        <f t="shared" si="2024"/>
        <v>0</v>
      </c>
      <c r="M1235" s="6">
        <f t="shared" si="2024"/>
        <v>1932.5023640000002</v>
      </c>
      <c r="N1235" s="6">
        <f t="shared" si="2024"/>
        <v>0</v>
      </c>
      <c r="O1235" s="6">
        <f t="shared" si="2024"/>
        <v>0</v>
      </c>
      <c r="P1235" s="6">
        <f t="shared" ref="P1235" si="2025">$C1234*P1234</f>
        <v>0</v>
      </c>
      <c r="Q1235" s="6">
        <f t="shared" ref="Q1235" si="2026">$C1234*Q1234</f>
        <v>4245.704068</v>
      </c>
      <c r="R1235" s="6">
        <f t="shared" ref="R1235:AB1235" si="2027">$C1234*R1234</f>
        <v>0</v>
      </c>
      <c r="S1235" s="6">
        <f t="shared" si="2027"/>
        <v>7.2514160000000007</v>
      </c>
      <c r="T1235" s="6">
        <f t="shared" si="2027"/>
        <v>18277.194028000002</v>
      </c>
      <c r="U1235" s="6">
        <f t="shared" si="2027"/>
        <v>0</v>
      </c>
      <c r="V1235" s="6">
        <f t="shared" si="2027"/>
        <v>0</v>
      </c>
      <c r="W1235" s="6">
        <f t="shared" si="2027"/>
        <v>0</v>
      </c>
      <c r="X1235" s="6">
        <f t="shared" si="2027"/>
        <v>9372.4551800000008</v>
      </c>
      <c r="Y1235" s="6">
        <f t="shared" si="2027"/>
        <v>406.079296</v>
      </c>
      <c r="Z1235" s="6">
        <f t="shared" si="2027"/>
        <v>0</v>
      </c>
      <c r="AA1235" s="6">
        <f t="shared" si="2027"/>
        <v>0</v>
      </c>
      <c r="AB1235" s="6">
        <f t="shared" si="2027"/>
        <v>0</v>
      </c>
      <c r="AC1235" s="67"/>
      <c r="AD1235" s="55"/>
    </row>
    <row r="1236" spans="1:30" s="52" customFormat="1">
      <c r="A1236" s="95" t="s">
        <v>389</v>
      </c>
      <c r="B1236" s="29">
        <v>655894</v>
      </c>
      <c r="C1236" s="163">
        <f t="shared" si="1937"/>
        <v>54657.83</v>
      </c>
      <c r="D1236" s="10">
        <v>0.14199999999999999</v>
      </c>
      <c r="E1236" s="37"/>
      <c r="F1236" s="5"/>
      <c r="G1236" s="5"/>
      <c r="H1236" s="10"/>
      <c r="I1236" s="10"/>
      <c r="J1236" s="10"/>
      <c r="K1236" s="10"/>
      <c r="L1236" s="5"/>
      <c r="M1236" s="10">
        <v>0.24390000000000001</v>
      </c>
      <c r="N1236" s="10"/>
      <c r="O1236" s="10"/>
      <c r="P1236" s="10"/>
      <c r="Q1236" s="10"/>
      <c r="R1236" s="10"/>
      <c r="S1236" s="10"/>
      <c r="T1236" s="10">
        <v>0.57940000000000003</v>
      </c>
      <c r="U1236" s="10"/>
      <c r="V1236" s="10"/>
      <c r="W1236" s="10"/>
      <c r="X1236" s="10">
        <v>3.4700000000000002E-2</v>
      </c>
      <c r="Y1236" s="10"/>
      <c r="Z1236" s="10"/>
      <c r="AA1236" s="10"/>
      <c r="AB1236" s="10"/>
      <c r="AC1236" s="67"/>
      <c r="AD1236" s="55"/>
    </row>
    <row r="1237" spans="1:30" s="52" customFormat="1">
      <c r="A1237" s="104"/>
      <c r="B1237" s="24"/>
      <c r="C1237" s="163"/>
      <c r="D1237" s="30">
        <f t="shared" ref="D1237" si="2028">$C1236*D1236</f>
        <v>7761.4118599999993</v>
      </c>
      <c r="E1237" s="30">
        <f t="shared" ref="E1237" si="2029">$C1236*E1236</f>
        <v>0</v>
      </c>
      <c r="F1237" s="30">
        <f t="shared" ref="F1237:AB1237" si="2030">$C1236*F1236</f>
        <v>0</v>
      </c>
      <c r="G1237" s="30">
        <f t="shared" si="2030"/>
        <v>0</v>
      </c>
      <c r="H1237" s="30">
        <f t="shared" si="2030"/>
        <v>0</v>
      </c>
      <c r="I1237" s="30">
        <f t="shared" si="2030"/>
        <v>0</v>
      </c>
      <c r="J1237" s="30">
        <f t="shared" si="2030"/>
        <v>0</v>
      </c>
      <c r="K1237" s="30">
        <f t="shared" si="2030"/>
        <v>0</v>
      </c>
      <c r="L1237" s="30">
        <f t="shared" si="2030"/>
        <v>0</v>
      </c>
      <c r="M1237" s="30">
        <f t="shared" si="2030"/>
        <v>13331.044737</v>
      </c>
      <c r="N1237" s="30">
        <f t="shared" si="2030"/>
        <v>0</v>
      </c>
      <c r="O1237" s="30">
        <f t="shared" si="2030"/>
        <v>0</v>
      </c>
      <c r="P1237" s="30">
        <f t="shared" si="2030"/>
        <v>0</v>
      </c>
      <c r="Q1237" s="30">
        <f t="shared" si="2030"/>
        <v>0</v>
      </c>
      <c r="R1237" s="30">
        <f t="shared" si="2030"/>
        <v>0</v>
      </c>
      <c r="S1237" s="30">
        <f t="shared" si="2030"/>
        <v>0</v>
      </c>
      <c r="T1237" s="30">
        <f t="shared" si="2030"/>
        <v>31668.746702000004</v>
      </c>
      <c r="U1237" s="30">
        <f t="shared" si="2030"/>
        <v>0</v>
      </c>
      <c r="V1237" s="30">
        <f t="shared" si="2030"/>
        <v>0</v>
      </c>
      <c r="W1237" s="30">
        <f t="shared" si="2030"/>
        <v>0</v>
      </c>
      <c r="X1237" s="30">
        <f t="shared" si="2030"/>
        <v>1896.6267010000001</v>
      </c>
      <c r="Y1237" s="30">
        <f t="shared" si="2030"/>
        <v>0</v>
      </c>
      <c r="Z1237" s="30">
        <f t="shared" si="2030"/>
        <v>0</v>
      </c>
      <c r="AA1237" s="30">
        <f t="shared" si="2030"/>
        <v>0</v>
      </c>
      <c r="AB1237" s="30">
        <f t="shared" si="2030"/>
        <v>0</v>
      </c>
      <c r="AC1237" s="67"/>
      <c r="AD1237" s="55"/>
    </row>
    <row r="1238" spans="1:30" s="52" customFormat="1">
      <c r="A1238" s="95" t="s">
        <v>480</v>
      </c>
      <c r="B1238" s="29">
        <v>2643262</v>
      </c>
      <c r="C1238" s="163">
        <f t="shared" si="1937"/>
        <v>220271.83</v>
      </c>
      <c r="D1238" s="147">
        <v>3.9699999999999999E-2</v>
      </c>
      <c r="E1238" s="37">
        <v>5.7700000000000001E-2</v>
      </c>
      <c r="F1238" s="40">
        <v>4.2700000000000002E-2</v>
      </c>
      <c r="G1238" s="40">
        <v>6.1499999999999999E-2</v>
      </c>
      <c r="H1238" s="147">
        <v>1.6299999999999999E-2</v>
      </c>
      <c r="I1238" s="147">
        <v>7.1999999999999998E-3</v>
      </c>
      <c r="J1238" s="147">
        <v>1.06E-2</v>
      </c>
      <c r="K1238" s="147">
        <v>1.9800000000000002E-2</v>
      </c>
      <c r="L1238" s="40">
        <v>2.2499999999999999E-2</v>
      </c>
      <c r="M1238" s="147">
        <v>0.1429</v>
      </c>
      <c r="N1238" s="147">
        <v>3.5000000000000001E-3</v>
      </c>
      <c r="O1238" s="147">
        <v>3.8999999999999998E-3</v>
      </c>
      <c r="P1238" s="147">
        <v>9.5999999999999992E-3</v>
      </c>
      <c r="Q1238" s="147">
        <v>6.8400000000000002E-2</v>
      </c>
      <c r="R1238" s="147">
        <v>3.2899999999999999E-2</v>
      </c>
      <c r="S1238" s="147">
        <v>2.1399999999999999E-2</v>
      </c>
      <c r="T1238" s="147">
        <v>0.16420000000000001</v>
      </c>
      <c r="U1238" s="147">
        <v>3.9399999999999998E-2</v>
      </c>
      <c r="V1238" s="147"/>
      <c r="W1238" s="147">
        <v>8.3199999999999996E-2</v>
      </c>
      <c r="X1238" s="147">
        <v>0.14130000000000001</v>
      </c>
      <c r="Y1238" s="147">
        <v>4.4000000000000003E-3</v>
      </c>
      <c r="Z1238" s="147">
        <v>6.8999999999999999E-3</v>
      </c>
      <c r="AA1238" s="147"/>
      <c r="AB1238" s="147"/>
      <c r="AC1238" s="67"/>
      <c r="AD1238" s="55"/>
    </row>
    <row r="1239" spans="1:30" s="52" customFormat="1">
      <c r="A1239" s="104"/>
      <c r="B1239" s="24"/>
      <c r="C1239" s="163"/>
      <c r="D1239" s="30">
        <f>$C1238*D1238</f>
        <v>8744.7916509999995</v>
      </c>
      <c r="E1239" s="30">
        <f t="shared" ref="E1239" si="2031">$C1238*E1238</f>
        <v>12709.684590999999</v>
      </c>
      <c r="F1239" s="30">
        <f t="shared" ref="F1239" si="2032">$C1238*F1238</f>
        <v>9405.6071410000004</v>
      </c>
      <c r="G1239" s="30">
        <f t="shared" ref="G1239:AB1239" si="2033">$C1238*G1238</f>
        <v>13546.717545</v>
      </c>
      <c r="H1239" s="30">
        <f t="shared" si="2033"/>
        <v>3590.4308289999994</v>
      </c>
      <c r="I1239" s="30">
        <f t="shared" si="2033"/>
        <v>1585.9571759999999</v>
      </c>
      <c r="J1239" s="30">
        <f t="shared" si="2033"/>
        <v>2334.881398</v>
      </c>
      <c r="K1239" s="30">
        <f t="shared" si="2033"/>
        <v>4361.3822339999997</v>
      </c>
      <c r="L1239" s="30">
        <f t="shared" si="2033"/>
        <v>4956.1161749999992</v>
      </c>
      <c r="M1239" s="30">
        <f t="shared" si="2033"/>
        <v>31476.844506999998</v>
      </c>
      <c r="N1239" s="30">
        <f t="shared" si="2033"/>
        <v>770.95140500000002</v>
      </c>
      <c r="O1239" s="30">
        <f t="shared" si="2033"/>
        <v>859.06013699999994</v>
      </c>
      <c r="P1239" s="30">
        <f t="shared" si="2033"/>
        <v>2114.6095679999999</v>
      </c>
      <c r="Q1239" s="30">
        <f t="shared" si="2033"/>
        <v>15066.593171999999</v>
      </c>
      <c r="R1239" s="30">
        <f t="shared" si="2033"/>
        <v>7246.9432069999993</v>
      </c>
      <c r="S1239" s="30">
        <f t="shared" si="2033"/>
        <v>4713.8171619999994</v>
      </c>
      <c r="T1239" s="30">
        <f t="shared" si="2033"/>
        <v>36168.634486000003</v>
      </c>
      <c r="U1239" s="30">
        <f t="shared" si="2033"/>
        <v>8678.7101019999991</v>
      </c>
      <c r="V1239" s="30">
        <f t="shared" si="2033"/>
        <v>0</v>
      </c>
      <c r="W1239" s="30">
        <f t="shared" si="2033"/>
        <v>18326.616255999998</v>
      </c>
      <c r="X1239" s="30">
        <f t="shared" si="2033"/>
        <v>31124.409578999999</v>
      </c>
      <c r="Y1239" s="30">
        <f t="shared" si="2033"/>
        <v>969.19605200000001</v>
      </c>
      <c r="Z1239" s="30">
        <f t="shared" si="2033"/>
        <v>1519.8756269999999</v>
      </c>
      <c r="AA1239" s="30">
        <f t="shared" si="2033"/>
        <v>0</v>
      </c>
      <c r="AB1239" s="30">
        <f t="shared" si="2033"/>
        <v>0</v>
      </c>
      <c r="AC1239" s="67"/>
      <c r="AD1239" s="55"/>
    </row>
    <row r="1240" spans="1:30" s="52" customFormat="1">
      <c r="A1240" s="95" t="s">
        <v>526</v>
      </c>
      <c r="B1240" s="29">
        <f xml:space="preserve"> 189796/2</f>
        <v>94898</v>
      </c>
      <c r="C1240" s="163">
        <f t="shared" si="1937"/>
        <v>7908.17</v>
      </c>
      <c r="D1240" s="38">
        <v>1.6500000000000001E-2</v>
      </c>
      <c r="E1240" s="38">
        <v>0.1429</v>
      </c>
      <c r="F1240" s="38">
        <v>5.8200000000000002E-2</v>
      </c>
      <c r="G1240" s="38">
        <v>7.4899999999999994E-2</v>
      </c>
      <c r="H1240" s="38">
        <v>4.0099999999999997E-2</v>
      </c>
      <c r="I1240" s="38">
        <v>0.1406</v>
      </c>
      <c r="J1240" s="38">
        <v>2.0299999999999999E-2</v>
      </c>
      <c r="K1240" s="38">
        <v>3.2099999999999997E-2</v>
      </c>
      <c r="L1240" s="38">
        <v>1.5900000000000001E-2</v>
      </c>
      <c r="M1240" s="38">
        <v>2.5499999999999998E-2</v>
      </c>
      <c r="N1240" s="38">
        <v>0.1389</v>
      </c>
      <c r="O1240" s="38">
        <v>2.35E-2</v>
      </c>
      <c r="P1240" s="38">
        <v>0</v>
      </c>
      <c r="Q1240" s="38">
        <v>3.5900000000000001E-2</v>
      </c>
      <c r="R1240" s="38">
        <v>1.8100000000000002E-2</v>
      </c>
      <c r="S1240" s="38">
        <v>4.1999999999999997E-3</v>
      </c>
      <c r="T1240" s="38">
        <v>5.11E-2</v>
      </c>
      <c r="U1240" s="38">
        <v>1.7299999999999999E-2</v>
      </c>
      <c r="V1240" s="38">
        <v>3.6799999999999999E-2</v>
      </c>
      <c r="W1240" s="38">
        <v>4.4299999999999999E-2</v>
      </c>
      <c r="X1240" s="38">
        <v>5.9900000000000002E-2</v>
      </c>
      <c r="Y1240" s="38">
        <v>2.3999999999999998E-3</v>
      </c>
      <c r="Z1240" s="5">
        <v>0</v>
      </c>
      <c r="AA1240" s="5">
        <v>5.9999999999999995E-4</v>
      </c>
      <c r="AB1240" s="5">
        <v>0</v>
      </c>
      <c r="AC1240" s="67"/>
      <c r="AD1240" s="55"/>
    </row>
    <row r="1241" spans="1:30" s="52" customFormat="1">
      <c r="A1241" s="104"/>
      <c r="B1241" s="24"/>
      <c r="C1241" s="163"/>
      <c r="D1241" s="30">
        <f t="shared" ref="D1241" si="2034">$C1240*D1240</f>
        <v>130.48480499999999</v>
      </c>
      <c r="E1241" s="30">
        <f t="shared" ref="E1241" si="2035">$C1240*E1240</f>
        <v>1130.077493</v>
      </c>
      <c r="F1241" s="30">
        <f t="shared" ref="F1241:AB1241" si="2036">$C1240*F1240</f>
        <v>460.255494</v>
      </c>
      <c r="G1241" s="30">
        <f t="shared" si="2036"/>
        <v>592.32193299999994</v>
      </c>
      <c r="H1241" s="30">
        <f t="shared" si="2036"/>
        <v>317.117617</v>
      </c>
      <c r="I1241" s="30">
        <f t="shared" si="2036"/>
        <v>1111.888702</v>
      </c>
      <c r="J1241" s="30">
        <f t="shared" si="2036"/>
        <v>160.53585099999998</v>
      </c>
      <c r="K1241" s="30">
        <f t="shared" si="2036"/>
        <v>253.85225699999998</v>
      </c>
      <c r="L1241" s="30">
        <f t="shared" si="2036"/>
        <v>125.73990300000001</v>
      </c>
      <c r="M1241" s="30">
        <f t="shared" si="2036"/>
        <v>201.65833499999999</v>
      </c>
      <c r="N1241" s="30">
        <f t="shared" si="2036"/>
        <v>1098.4448130000001</v>
      </c>
      <c r="O1241" s="30">
        <f t="shared" si="2036"/>
        <v>185.841995</v>
      </c>
      <c r="P1241" s="30">
        <f t="shared" si="2036"/>
        <v>0</v>
      </c>
      <c r="Q1241" s="30">
        <f t="shared" si="2036"/>
        <v>283.90330299999999</v>
      </c>
      <c r="R1241" s="30">
        <f t="shared" si="2036"/>
        <v>143.137877</v>
      </c>
      <c r="S1241" s="30">
        <f t="shared" si="2036"/>
        <v>33.214314000000002</v>
      </c>
      <c r="T1241" s="30">
        <f t="shared" si="2036"/>
        <v>404.10748699999999</v>
      </c>
      <c r="U1241" s="30">
        <f t="shared" si="2036"/>
        <v>136.811341</v>
      </c>
      <c r="V1241" s="30">
        <f t="shared" si="2036"/>
        <v>291.02065599999997</v>
      </c>
      <c r="W1241" s="30">
        <f t="shared" si="2036"/>
        <v>350.331931</v>
      </c>
      <c r="X1241" s="30">
        <f t="shared" si="2036"/>
        <v>473.69938300000001</v>
      </c>
      <c r="Y1241" s="30">
        <f t="shared" si="2036"/>
        <v>18.979607999999999</v>
      </c>
      <c r="Z1241" s="30">
        <f t="shared" si="2036"/>
        <v>0</v>
      </c>
      <c r="AA1241" s="30">
        <f t="shared" si="2036"/>
        <v>4.7449019999999997</v>
      </c>
      <c r="AB1241" s="30">
        <f t="shared" si="2036"/>
        <v>0</v>
      </c>
      <c r="AC1241" s="67"/>
      <c r="AD1241" s="55"/>
    </row>
    <row r="1242" spans="1:30" s="52" customFormat="1">
      <c r="A1242" s="95" t="s">
        <v>527</v>
      </c>
      <c r="B1242" s="29">
        <f xml:space="preserve"> 189796/2</f>
        <v>94898</v>
      </c>
      <c r="C1242" s="163">
        <f t="shared" si="1937"/>
        <v>7908.17</v>
      </c>
      <c r="D1242" s="38">
        <v>0.1103</v>
      </c>
      <c r="E1242" s="38"/>
      <c r="F1242" s="38">
        <v>0</v>
      </c>
      <c r="G1242" s="38">
        <v>0</v>
      </c>
      <c r="H1242" s="38">
        <v>0.374</v>
      </c>
      <c r="I1242" s="38"/>
      <c r="J1242" s="38"/>
      <c r="K1242" s="38"/>
      <c r="L1242" s="38">
        <v>0</v>
      </c>
      <c r="M1242" s="38">
        <v>0.2291</v>
      </c>
      <c r="N1242" s="38">
        <v>0</v>
      </c>
      <c r="O1242" s="38"/>
      <c r="P1242" s="38"/>
      <c r="Q1242" s="38">
        <v>0</v>
      </c>
      <c r="R1242" s="38"/>
      <c r="S1242" s="38">
        <v>0</v>
      </c>
      <c r="T1242" s="38">
        <v>0</v>
      </c>
      <c r="U1242" s="38"/>
      <c r="V1242" s="38">
        <v>0.28660000000000002</v>
      </c>
      <c r="W1242" s="38">
        <v>0</v>
      </c>
      <c r="X1242" s="38">
        <v>0</v>
      </c>
      <c r="Y1242" s="38">
        <v>0</v>
      </c>
      <c r="Z1242" s="5"/>
      <c r="AA1242" s="5"/>
      <c r="AB1242" s="5"/>
      <c r="AC1242" s="67"/>
      <c r="AD1242" s="55"/>
    </row>
    <row r="1243" spans="1:30" s="52" customFormat="1">
      <c r="A1243" s="104"/>
      <c r="B1243" s="24"/>
      <c r="C1243" s="84"/>
      <c r="D1243" s="30">
        <f>$C1242*D1242</f>
        <v>872.27115099999992</v>
      </c>
      <c r="E1243" s="30">
        <f t="shared" ref="E1243" si="2037">$C1242*E1242</f>
        <v>0</v>
      </c>
      <c r="F1243" s="30">
        <f t="shared" ref="F1243" si="2038">$C1242*F1242</f>
        <v>0</v>
      </c>
      <c r="G1243" s="30">
        <f t="shared" ref="G1243:AB1243" si="2039">$C1242*G1242</f>
        <v>0</v>
      </c>
      <c r="H1243" s="30">
        <f t="shared" si="2039"/>
        <v>2957.6555800000001</v>
      </c>
      <c r="I1243" s="30">
        <f t="shared" si="2039"/>
        <v>0</v>
      </c>
      <c r="J1243" s="30">
        <f t="shared" si="2039"/>
        <v>0</v>
      </c>
      <c r="K1243" s="30">
        <f t="shared" si="2039"/>
        <v>0</v>
      </c>
      <c r="L1243" s="30">
        <f t="shared" si="2039"/>
        <v>0</v>
      </c>
      <c r="M1243" s="30">
        <f t="shared" si="2039"/>
        <v>1811.761747</v>
      </c>
      <c r="N1243" s="30">
        <f t="shared" si="2039"/>
        <v>0</v>
      </c>
      <c r="O1243" s="30">
        <f t="shared" si="2039"/>
        <v>0</v>
      </c>
      <c r="P1243" s="30">
        <f t="shared" si="2039"/>
        <v>0</v>
      </c>
      <c r="Q1243" s="30">
        <f t="shared" si="2039"/>
        <v>0</v>
      </c>
      <c r="R1243" s="30">
        <f t="shared" si="2039"/>
        <v>0</v>
      </c>
      <c r="S1243" s="30">
        <f t="shared" si="2039"/>
        <v>0</v>
      </c>
      <c r="T1243" s="30">
        <f t="shared" si="2039"/>
        <v>0</v>
      </c>
      <c r="U1243" s="30">
        <f t="shared" si="2039"/>
        <v>0</v>
      </c>
      <c r="V1243" s="30">
        <f t="shared" si="2039"/>
        <v>2266.481522</v>
      </c>
      <c r="W1243" s="30">
        <f t="shared" si="2039"/>
        <v>0</v>
      </c>
      <c r="X1243" s="30">
        <f t="shared" si="2039"/>
        <v>0</v>
      </c>
      <c r="Y1243" s="30">
        <f t="shared" si="2039"/>
        <v>0</v>
      </c>
      <c r="Z1243" s="30">
        <f t="shared" si="2039"/>
        <v>0</v>
      </c>
      <c r="AA1243" s="30">
        <f t="shared" si="2039"/>
        <v>0</v>
      </c>
      <c r="AB1243" s="30">
        <f t="shared" si="2039"/>
        <v>0</v>
      </c>
      <c r="AC1243" s="67"/>
      <c r="AD1243" s="55"/>
    </row>
    <row r="1244" spans="1:30" s="52" customFormat="1">
      <c r="A1244" s="50" t="s">
        <v>50</v>
      </c>
      <c r="B1244" s="33">
        <f>SUM(B1182:B1242)</f>
        <v>34422564</v>
      </c>
      <c r="C1244" s="51">
        <f>SUM(C1182:C1242)</f>
        <v>2868546.99</v>
      </c>
      <c r="D1244" s="51">
        <f>D1183+D1185+D1187+D1189+D1191+D1193+D1195+D1197+D1199+D1201+D1203+D1205+D1207+D1209+D1211+D1213+D1215+D1217+D1219+D1221+D1223+D1225+D1227+D1229+D1231+D1233+D1235+D1237+D1239+D1241+D1243</f>
        <v>118131.49969699998</v>
      </c>
      <c r="E1244" s="51">
        <f>E1183+E1185+E1187+E1189+E1191+E1193+E1195+E1197+E1199+E1201+E1203+E1205+E1207+E1209+E1211+E1213+E1215+E1217+E1219+E1221+E1223+E1225+E1227+E1229+E1231+E1233+E1235+E1237+E1239+E1241+E1243</f>
        <v>55549.812774999999</v>
      </c>
      <c r="F1244" s="51">
        <f t="shared" ref="F1244" si="2040">F1183+F1185+F1187+F1189+F1191+F1193+F1195+F1197+F1199+F1201+F1203+F1205+F1207+F1209+F1211+F1213+F1215+F1217+F1219+F1221+F1223+F1225+F1227+F1229+F1231+F1233+F1235+F1237+F1239+F1241+F1243</f>
        <v>26853.441013000003</v>
      </c>
      <c r="G1244" s="51">
        <f t="shared" ref="G1244" si="2041">G1183+G1185+G1187+G1189+G1191+G1193+G1195+G1197+G1199+G1201+G1203+G1205+G1207+G1209+G1211+G1213+G1215+G1217+G1219+G1221+G1223+G1225+G1227+G1229+G1231+G1233+G1235+G1237+G1239+G1241+G1243</f>
        <v>41316.930782999996</v>
      </c>
      <c r="H1244" s="51">
        <f t="shared" ref="H1244:AB1244" si="2042">H1183+H1185+H1187+H1189+H1191+H1193+H1195+H1197+H1199+H1201+H1203+H1205+H1207+H1209+H1211+H1213+H1215+H1217+H1219+H1221+H1223+H1225+H1227+H1229+H1231+H1233+H1235+H1237+H1239+H1241+H1243</f>
        <v>25866.362827000001</v>
      </c>
      <c r="I1244" s="51">
        <f t="shared" si="2042"/>
        <v>43736.566151999999</v>
      </c>
      <c r="J1244" s="51">
        <f t="shared" si="2042"/>
        <v>8420.6378860000004</v>
      </c>
      <c r="K1244" s="51">
        <f t="shared" si="2042"/>
        <v>13984.672049999999</v>
      </c>
      <c r="L1244" s="51">
        <f t="shared" si="2042"/>
        <v>9827.5195799999983</v>
      </c>
      <c r="M1244" s="51">
        <f t="shared" si="2042"/>
        <v>107667.41831500002</v>
      </c>
      <c r="N1244" s="51">
        <f t="shared" si="2042"/>
        <v>42411.915749</v>
      </c>
      <c r="O1244" s="51">
        <f t="shared" si="2042"/>
        <v>7904.1476969999994</v>
      </c>
      <c r="P1244" s="51">
        <f t="shared" si="2042"/>
        <v>8488.2239210000007</v>
      </c>
      <c r="Q1244" s="51">
        <f t="shared" si="2042"/>
        <v>104529.67799000001</v>
      </c>
      <c r="R1244" s="51">
        <f t="shared" si="2042"/>
        <v>14582.987079</v>
      </c>
      <c r="S1244" s="51">
        <f t="shared" si="2042"/>
        <v>13223.458051999998</v>
      </c>
      <c r="T1244" s="51">
        <f t="shared" si="2042"/>
        <v>1897192.7254329999</v>
      </c>
      <c r="U1244" s="51">
        <f t="shared" si="2042"/>
        <v>13865.093709999999</v>
      </c>
      <c r="V1244" s="51">
        <f t="shared" si="2042"/>
        <v>18009.900245000001</v>
      </c>
      <c r="W1244" s="51">
        <f t="shared" si="2042"/>
        <v>37332.813027000004</v>
      </c>
      <c r="X1244" s="51">
        <f t="shared" si="2042"/>
        <v>240995.842687</v>
      </c>
      <c r="Y1244" s="51">
        <f t="shared" si="2042"/>
        <v>9118.8479559999978</v>
      </c>
      <c r="Z1244" s="51">
        <f t="shared" si="2042"/>
        <v>9356.6208000000006</v>
      </c>
      <c r="AA1244" s="51">
        <f t="shared" si="2042"/>
        <v>179.87457599999996</v>
      </c>
      <c r="AB1244" s="51">
        <f t="shared" si="2042"/>
        <v>0</v>
      </c>
      <c r="AC1244" s="67"/>
      <c r="AD1244" s="55"/>
    </row>
    <row r="1245" spans="1:30" s="52" customFormat="1">
      <c r="A1245" s="54"/>
      <c r="B1245" s="7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67"/>
      <c r="AD1245" s="55"/>
    </row>
    <row r="1246" spans="1:30" s="52" customFormat="1">
      <c r="A1246" s="54"/>
      <c r="B1246" s="7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67"/>
      <c r="AD1246" s="55"/>
    </row>
    <row r="1247" spans="1:30" s="52" customFormat="1" ht="13.8" thickBot="1">
      <c r="A1247" s="81" t="s">
        <v>359</v>
      </c>
      <c r="B1247" s="126"/>
      <c r="C1247" s="157"/>
      <c r="D1247" s="126"/>
      <c r="E1247" s="126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67"/>
      <c r="AD1247" s="55"/>
    </row>
    <row r="1248" spans="1:30" s="52" customFormat="1" ht="13.8" thickBot="1">
      <c r="A1248" s="112" t="s">
        <v>1</v>
      </c>
      <c r="B1248" s="132" t="s">
        <v>2</v>
      </c>
      <c r="C1248" s="168" t="s">
        <v>3</v>
      </c>
      <c r="D1248" s="213" t="s">
        <v>4</v>
      </c>
      <c r="E1248" s="214"/>
      <c r="F1248" s="214"/>
      <c r="G1248" s="214"/>
      <c r="H1248" s="214"/>
      <c r="I1248" s="214"/>
      <c r="J1248" s="214"/>
      <c r="K1248" s="214"/>
      <c r="L1248" s="214"/>
      <c r="M1248" s="214"/>
      <c r="N1248" s="214"/>
      <c r="O1248" s="214"/>
      <c r="P1248" s="214"/>
      <c r="Q1248" s="214"/>
      <c r="R1248" s="214"/>
      <c r="S1248" s="214"/>
      <c r="T1248" s="214"/>
      <c r="U1248" s="214"/>
      <c r="V1248" s="214"/>
      <c r="W1248" s="214"/>
      <c r="X1248" s="214"/>
      <c r="Y1248" s="214"/>
      <c r="Z1248" s="122"/>
      <c r="AA1248" s="122"/>
      <c r="AB1248" s="122"/>
      <c r="AC1248" s="67"/>
      <c r="AD1248" s="55"/>
    </row>
    <row r="1249" spans="1:30" s="52" customFormat="1">
      <c r="A1249" s="114" t="s">
        <v>5</v>
      </c>
      <c r="B1249" s="115" t="s">
        <v>6</v>
      </c>
      <c r="C1249" s="159" t="s">
        <v>6</v>
      </c>
      <c r="D1249" s="216"/>
      <c r="E1249" s="216"/>
      <c r="F1249" s="216"/>
      <c r="G1249" s="216"/>
      <c r="H1249" s="216"/>
      <c r="I1249" s="216"/>
      <c r="J1249" s="216"/>
      <c r="K1249" s="216"/>
      <c r="L1249" s="216"/>
      <c r="M1249" s="216"/>
      <c r="N1249" s="216"/>
      <c r="O1249" s="216"/>
      <c r="P1249" s="216"/>
      <c r="Q1249" s="216"/>
      <c r="R1249" s="216"/>
      <c r="S1249" s="216"/>
      <c r="T1249" s="216"/>
      <c r="U1249" s="216"/>
      <c r="V1249" s="216"/>
      <c r="W1249" s="216"/>
      <c r="X1249" s="216"/>
      <c r="Y1249" s="216"/>
      <c r="Z1249" s="115" t="s">
        <v>7</v>
      </c>
      <c r="AA1249" s="115"/>
      <c r="AB1249" s="115"/>
      <c r="AC1249" s="67"/>
      <c r="AD1249" s="55"/>
    </row>
    <row r="1250" spans="1:30" s="52" customFormat="1">
      <c r="A1250" s="114" t="s">
        <v>8</v>
      </c>
      <c r="B1250" s="115" t="s">
        <v>9</v>
      </c>
      <c r="C1250" s="159" t="s">
        <v>9</v>
      </c>
      <c r="D1250" s="119" t="s">
        <v>10</v>
      </c>
      <c r="E1250" s="115" t="s">
        <v>11</v>
      </c>
      <c r="F1250" s="115" t="s">
        <v>12</v>
      </c>
      <c r="G1250" s="115" t="s">
        <v>13</v>
      </c>
      <c r="H1250" s="115" t="s">
        <v>14</v>
      </c>
      <c r="I1250" s="115" t="s">
        <v>15</v>
      </c>
      <c r="J1250" s="115" t="s">
        <v>16</v>
      </c>
      <c r="K1250" s="115" t="s">
        <v>17</v>
      </c>
      <c r="L1250" s="115" t="s">
        <v>18</v>
      </c>
      <c r="M1250" s="115" t="s">
        <v>19</v>
      </c>
      <c r="N1250" s="115" t="s">
        <v>20</v>
      </c>
      <c r="O1250" s="115" t="s">
        <v>169</v>
      </c>
      <c r="P1250" s="115" t="s">
        <v>21</v>
      </c>
      <c r="Q1250" s="115" t="s">
        <v>22</v>
      </c>
      <c r="R1250" s="115" t="s">
        <v>23</v>
      </c>
      <c r="S1250" s="115" t="s">
        <v>24</v>
      </c>
      <c r="T1250" s="115" t="s">
        <v>25</v>
      </c>
      <c r="U1250" s="115" t="s">
        <v>26</v>
      </c>
      <c r="V1250" s="115" t="s">
        <v>27</v>
      </c>
      <c r="W1250" s="115" t="s">
        <v>28</v>
      </c>
      <c r="X1250" s="115" t="s">
        <v>29</v>
      </c>
      <c r="Y1250" s="115" t="s">
        <v>30</v>
      </c>
      <c r="Z1250" s="115" t="s">
        <v>31</v>
      </c>
      <c r="AA1250" s="115" t="s">
        <v>484</v>
      </c>
      <c r="AB1250" s="115" t="s">
        <v>467</v>
      </c>
      <c r="AC1250" s="67"/>
      <c r="AD1250" s="55"/>
    </row>
    <row r="1251" spans="1:30" s="52" customFormat="1">
      <c r="A1251" s="114"/>
      <c r="B1251" s="115"/>
      <c r="C1251" s="159" t="s">
        <v>625</v>
      </c>
      <c r="D1251" s="116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67"/>
      <c r="AD1251" s="55"/>
    </row>
    <row r="1252" spans="1:30" s="52" customFormat="1">
      <c r="A1252" s="174" t="s">
        <v>360</v>
      </c>
      <c r="B1252" s="74">
        <v>1677460.8988025351</v>
      </c>
      <c r="C1252" s="163">
        <f>ROUND(B1252/12,2)</f>
        <v>139788.41</v>
      </c>
      <c r="D1252" s="10"/>
      <c r="E1252" s="37"/>
      <c r="F1252" s="5">
        <v>5.5999999999999999E-3</v>
      </c>
      <c r="G1252" s="5">
        <v>0.97560000000000002</v>
      </c>
      <c r="H1252" s="10"/>
      <c r="I1252" s="10"/>
      <c r="J1252" s="10"/>
      <c r="K1252" s="10"/>
      <c r="L1252" s="5">
        <v>7.4999999999999997E-3</v>
      </c>
      <c r="M1252" s="10"/>
      <c r="N1252" s="10"/>
      <c r="O1252" s="10"/>
      <c r="P1252" s="10"/>
      <c r="Q1252" s="10"/>
      <c r="R1252" s="10"/>
      <c r="S1252" s="10"/>
      <c r="T1252" s="10"/>
      <c r="U1252" s="10">
        <v>1.1299999999999999E-2</v>
      </c>
      <c r="V1252" s="10"/>
      <c r="W1252" s="10"/>
      <c r="X1252" s="10"/>
      <c r="Y1252" s="10"/>
      <c r="Z1252" s="10"/>
      <c r="AA1252" s="10"/>
      <c r="AB1252" s="10"/>
      <c r="AC1252" s="67"/>
      <c r="AD1252" s="55"/>
    </row>
    <row r="1253" spans="1:30" s="52" customFormat="1">
      <c r="A1253" s="104"/>
      <c r="B1253" s="24"/>
      <c r="C1253" s="163"/>
      <c r="D1253" s="30">
        <f>$C1252*D1252</f>
        <v>0</v>
      </c>
      <c r="E1253" s="30">
        <f t="shared" ref="E1253" si="2043">$C1252*E1252</f>
        <v>0</v>
      </c>
      <c r="F1253" s="30">
        <f t="shared" ref="F1253" si="2044">$C1252*F1252</f>
        <v>782.81509600000004</v>
      </c>
      <c r="G1253" s="30">
        <f t="shared" ref="G1253:AB1253" si="2045">$C1252*G1252</f>
        <v>136377.57279599999</v>
      </c>
      <c r="H1253" s="30">
        <f t="shared" si="2045"/>
        <v>0</v>
      </c>
      <c r="I1253" s="30">
        <f t="shared" si="2045"/>
        <v>0</v>
      </c>
      <c r="J1253" s="30">
        <f t="shared" si="2045"/>
        <v>0</v>
      </c>
      <c r="K1253" s="30">
        <f t="shared" si="2045"/>
        <v>0</v>
      </c>
      <c r="L1253" s="30">
        <f t="shared" si="2045"/>
        <v>1048.4130749999999</v>
      </c>
      <c r="M1253" s="30">
        <f t="shared" si="2045"/>
        <v>0</v>
      </c>
      <c r="N1253" s="30">
        <f t="shared" si="2045"/>
        <v>0</v>
      </c>
      <c r="O1253" s="30">
        <f t="shared" si="2045"/>
        <v>0</v>
      </c>
      <c r="P1253" s="30">
        <f t="shared" si="2045"/>
        <v>0</v>
      </c>
      <c r="Q1253" s="30">
        <f t="shared" si="2045"/>
        <v>0</v>
      </c>
      <c r="R1253" s="30">
        <f t="shared" si="2045"/>
        <v>0</v>
      </c>
      <c r="S1253" s="30">
        <f t="shared" si="2045"/>
        <v>0</v>
      </c>
      <c r="T1253" s="30">
        <f t="shared" si="2045"/>
        <v>0</v>
      </c>
      <c r="U1253" s="30">
        <f t="shared" si="2045"/>
        <v>1579.609033</v>
      </c>
      <c r="V1253" s="30">
        <f t="shared" si="2045"/>
        <v>0</v>
      </c>
      <c r="W1253" s="30">
        <f t="shared" si="2045"/>
        <v>0</v>
      </c>
      <c r="X1253" s="30">
        <f t="shared" si="2045"/>
        <v>0</v>
      </c>
      <c r="Y1253" s="30">
        <f t="shared" si="2045"/>
        <v>0</v>
      </c>
      <c r="Z1253" s="30">
        <f t="shared" si="2045"/>
        <v>0</v>
      </c>
      <c r="AA1253" s="30">
        <f t="shared" si="2045"/>
        <v>0</v>
      </c>
      <c r="AB1253" s="30">
        <f t="shared" si="2045"/>
        <v>0</v>
      </c>
      <c r="AC1253" s="67"/>
      <c r="AD1253" s="55"/>
    </row>
    <row r="1254" spans="1:30" s="52" customFormat="1">
      <c r="A1254" s="174" t="s">
        <v>361</v>
      </c>
      <c r="B1254" s="74">
        <v>2392970.8832413247</v>
      </c>
      <c r="C1254" s="163">
        <f t="shared" ref="C1254:C1266" si="2046">ROUND(B1254/12,2)</f>
        <v>199414.24</v>
      </c>
      <c r="D1254" s="10"/>
      <c r="E1254" s="37"/>
      <c r="F1254" s="5"/>
      <c r="G1254" s="5">
        <v>0.94469999999999998</v>
      </c>
      <c r="H1254" s="10"/>
      <c r="I1254" s="10"/>
      <c r="J1254" s="10"/>
      <c r="K1254" s="10"/>
      <c r="L1254" s="5">
        <v>2.9000000000000001E-2</v>
      </c>
      <c r="M1254" s="10"/>
      <c r="N1254" s="10"/>
      <c r="O1254" s="10"/>
      <c r="P1254" s="10"/>
      <c r="Q1254" s="10"/>
      <c r="R1254" s="10"/>
      <c r="S1254" s="10"/>
      <c r="T1254" s="10"/>
      <c r="U1254" s="10">
        <v>2.63E-2</v>
      </c>
      <c r="V1254" s="10"/>
      <c r="W1254" s="10"/>
      <c r="X1254" s="10"/>
      <c r="Y1254" s="10"/>
      <c r="Z1254" s="10"/>
      <c r="AA1254" s="10"/>
      <c r="AB1254" s="10"/>
      <c r="AC1254" s="67"/>
      <c r="AD1254" s="55"/>
    </row>
    <row r="1255" spans="1:30" s="52" customFormat="1">
      <c r="A1255" s="104"/>
      <c r="B1255" s="24"/>
      <c r="C1255" s="163"/>
      <c r="D1255" s="30">
        <f>$C1254*D1254</f>
        <v>0</v>
      </c>
      <c r="E1255" s="30">
        <f t="shared" ref="E1255" si="2047">$C1254*E1254</f>
        <v>0</v>
      </c>
      <c r="F1255" s="30">
        <f t="shared" ref="F1255" si="2048">$C1254*F1254</f>
        <v>0</v>
      </c>
      <c r="G1255" s="30">
        <f t="shared" ref="G1255:AB1255" si="2049">$C1254*G1254</f>
        <v>188386.63252799999</v>
      </c>
      <c r="H1255" s="30">
        <f t="shared" si="2049"/>
        <v>0</v>
      </c>
      <c r="I1255" s="30">
        <f t="shared" si="2049"/>
        <v>0</v>
      </c>
      <c r="J1255" s="30">
        <f t="shared" si="2049"/>
        <v>0</v>
      </c>
      <c r="K1255" s="30">
        <f t="shared" si="2049"/>
        <v>0</v>
      </c>
      <c r="L1255" s="30">
        <f t="shared" si="2049"/>
        <v>5783.01296</v>
      </c>
      <c r="M1255" s="30">
        <f t="shared" si="2049"/>
        <v>0</v>
      </c>
      <c r="N1255" s="30">
        <f t="shared" si="2049"/>
        <v>0</v>
      </c>
      <c r="O1255" s="30">
        <f t="shared" si="2049"/>
        <v>0</v>
      </c>
      <c r="P1255" s="30">
        <f t="shared" si="2049"/>
        <v>0</v>
      </c>
      <c r="Q1255" s="30">
        <f t="shared" si="2049"/>
        <v>0</v>
      </c>
      <c r="R1255" s="30">
        <f t="shared" si="2049"/>
        <v>0</v>
      </c>
      <c r="S1255" s="30">
        <f t="shared" si="2049"/>
        <v>0</v>
      </c>
      <c r="T1255" s="30">
        <f t="shared" si="2049"/>
        <v>0</v>
      </c>
      <c r="U1255" s="30">
        <f t="shared" si="2049"/>
        <v>5244.5945119999997</v>
      </c>
      <c r="V1255" s="30">
        <f t="shared" si="2049"/>
        <v>0</v>
      </c>
      <c r="W1255" s="30">
        <f t="shared" si="2049"/>
        <v>0</v>
      </c>
      <c r="X1255" s="30">
        <f t="shared" si="2049"/>
        <v>0</v>
      </c>
      <c r="Y1255" s="30">
        <f t="shared" si="2049"/>
        <v>0</v>
      </c>
      <c r="Z1255" s="30">
        <f t="shared" si="2049"/>
        <v>0</v>
      </c>
      <c r="AA1255" s="30">
        <f t="shared" si="2049"/>
        <v>0</v>
      </c>
      <c r="AB1255" s="30">
        <f t="shared" si="2049"/>
        <v>0</v>
      </c>
      <c r="AC1255" s="67"/>
      <c r="AD1255" s="55"/>
    </row>
    <row r="1256" spans="1:30" s="52" customFormat="1">
      <c r="A1256" s="174" t="s">
        <v>362</v>
      </c>
      <c r="B1256" s="74">
        <v>3905985.080480752</v>
      </c>
      <c r="C1256" s="163">
        <f t="shared" si="2046"/>
        <v>325498.76</v>
      </c>
      <c r="D1256" s="10"/>
      <c r="E1256" s="37"/>
      <c r="F1256" s="5">
        <v>7.0300000000000001E-2</v>
      </c>
      <c r="G1256" s="5">
        <v>0.88080000000000003</v>
      </c>
      <c r="H1256" s="10"/>
      <c r="I1256" s="10"/>
      <c r="J1256" s="10"/>
      <c r="K1256" s="10"/>
      <c r="L1256" s="5">
        <v>8.0999999999999996E-3</v>
      </c>
      <c r="M1256" s="10"/>
      <c r="N1256" s="10"/>
      <c r="O1256" s="10"/>
      <c r="P1256" s="10"/>
      <c r="Q1256" s="10"/>
      <c r="R1256" s="10"/>
      <c r="S1256" s="10"/>
      <c r="T1256" s="10"/>
      <c r="U1256" s="10">
        <v>4.0800000000000003E-2</v>
      </c>
      <c r="V1256" s="10"/>
      <c r="W1256" s="10"/>
      <c r="X1256" s="10"/>
      <c r="Y1256" s="10"/>
      <c r="Z1256" s="10"/>
      <c r="AA1256" s="10"/>
      <c r="AB1256" s="10"/>
      <c r="AC1256" s="67"/>
      <c r="AD1256" s="55"/>
    </row>
    <row r="1257" spans="1:30" s="52" customFormat="1">
      <c r="A1257" s="104"/>
      <c r="B1257" s="24"/>
      <c r="C1257" s="163"/>
      <c r="D1257" s="30">
        <f>$C1256*D1256</f>
        <v>0</v>
      </c>
      <c r="E1257" s="30">
        <f t="shared" ref="E1257" si="2050">$C1256*E1256</f>
        <v>0</v>
      </c>
      <c r="F1257" s="30">
        <f t="shared" ref="F1257" si="2051">$C1256*F1256</f>
        <v>22882.562828000002</v>
      </c>
      <c r="G1257" s="30">
        <f t="shared" ref="G1257:AB1257" si="2052">$C1256*G1256</f>
        <v>286699.30780800001</v>
      </c>
      <c r="H1257" s="30">
        <f t="shared" si="2052"/>
        <v>0</v>
      </c>
      <c r="I1257" s="30">
        <f t="shared" si="2052"/>
        <v>0</v>
      </c>
      <c r="J1257" s="30">
        <f t="shared" si="2052"/>
        <v>0</v>
      </c>
      <c r="K1257" s="30">
        <f t="shared" si="2052"/>
        <v>0</v>
      </c>
      <c r="L1257" s="30">
        <f t="shared" si="2052"/>
        <v>2636.5399560000001</v>
      </c>
      <c r="M1257" s="30">
        <f t="shared" si="2052"/>
        <v>0</v>
      </c>
      <c r="N1257" s="30">
        <f t="shared" si="2052"/>
        <v>0</v>
      </c>
      <c r="O1257" s="30">
        <f t="shared" si="2052"/>
        <v>0</v>
      </c>
      <c r="P1257" s="30">
        <f t="shared" si="2052"/>
        <v>0</v>
      </c>
      <c r="Q1257" s="30">
        <f t="shared" si="2052"/>
        <v>0</v>
      </c>
      <c r="R1257" s="30">
        <f t="shared" si="2052"/>
        <v>0</v>
      </c>
      <c r="S1257" s="30">
        <f t="shared" si="2052"/>
        <v>0</v>
      </c>
      <c r="T1257" s="30">
        <f t="shared" si="2052"/>
        <v>0</v>
      </c>
      <c r="U1257" s="30">
        <f t="shared" si="2052"/>
        <v>13280.349408000002</v>
      </c>
      <c r="V1257" s="30">
        <f t="shared" si="2052"/>
        <v>0</v>
      </c>
      <c r="W1257" s="30">
        <f t="shared" si="2052"/>
        <v>0</v>
      </c>
      <c r="X1257" s="30">
        <f t="shared" si="2052"/>
        <v>0</v>
      </c>
      <c r="Y1257" s="30">
        <f t="shared" si="2052"/>
        <v>0</v>
      </c>
      <c r="Z1257" s="30">
        <f t="shared" si="2052"/>
        <v>0</v>
      </c>
      <c r="AA1257" s="30">
        <f t="shared" si="2052"/>
        <v>0</v>
      </c>
      <c r="AB1257" s="30">
        <f t="shared" si="2052"/>
        <v>0</v>
      </c>
      <c r="AC1257" s="67"/>
      <c r="AD1257" s="55"/>
    </row>
    <row r="1258" spans="1:30" s="52" customFormat="1">
      <c r="A1258" s="174" t="s">
        <v>363</v>
      </c>
      <c r="B1258" s="74">
        <v>17139372.597544268</v>
      </c>
      <c r="C1258" s="163">
        <f t="shared" si="2046"/>
        <v>1428281.05</v>
      </c>
      <c r="D1258" s="10"/>
      <c r="E1258" s="37"/>
      <c r="F1258" s="5">
        <v>4.24E-2</v>
      </c>
      <c r="G1258" s="5">
        <v>0.87760000000000005</v>
      </c>
      <c r="H1258" s="10"/>
      <c r="I1258" s="10"/>
      <c r="J1258" s="10"/>
      <c r="K1258" s="10"/>
      <c r="L1258" s="5">
        <v>4.2700000000000002E-2</v>
      </c>
      <c r="M1258" s="10"/>
      <c r="N1258" s="10"/>
      <c r="O1258" s="10"/>
      <c r="P1258" s="10"/>
      <c r="Q1258" s="10"/>
      <c r="R1258" s="10"/>
      <c r="S1258" s="10"/>
      <c r="T1258" s="10"/>
      <c r="U1258" s="10">
        <v>3.73E-2</v>
      </c>
      <c r="V1258" s="10"/>
      <c r="W1258" s="10"/>
      <c r="X1258" s="10"/>
      <c r="Y1258" s="10"/>
      <c r="Z1258" s="10"/>
      <c r="AA1258" s="10"/>
      <c r="AB1258" s="10"/>
      <c r="AC1258" s="67"/>
      <c r="AD1258" s="55"/>
    </row>
    <row r="1259" spans="1:30" s="52" customFormat="1" ht="13.65" customHeight="1">
      <c r="A1259" s="104"/>
      <c r="B1259" s="24"/>
      <c r="C1259" s="163"/>
      <c r="D1259" s="30">
        <f>$C1258*D1258</f>
        <v>0</v>
      </c>
      <c r="E1259" s="30">
        <f t="shared" ref="E1259" si="2053">$C1258*E1258</f>
        <v>0</v>
      </c>
      <c r="F1259" s="30">
        <f t="shared" ref="F1259" si="2054">$C1258*F1258</f>
        <v>60559.116520000003</v>
      </c>
      <c r="G1259" s="30">
        <f t="shared" ref="G1259:AB1259" si="2055">$C1258*G1258</f>
        <v>1253459.4494800002</v>
      </c>
      <c r="H1259" s="30">
        <f t="shared" si="2055"/>
        <v>0</v>
      </c>
      <c r="I1259" s="30">
        <f t="shared" si="2055"/>
        <v>0</v>
      </c>
      <c r="J1259" s="30">
        <f t="shared" si="2055"/>
        <v>0</v>
      </c>
      <c r="K1259" s="30">
        <f t="shared" si="2055"/>
        <v>0</v>
      </c>
      <c r="L1259" s="30">
        <f t="shared" si="2055"/>
        <v>60987.600835000005</v>
      </c>
      <c r="M1259" s="30">
        <f t="shared" si="2055"/>
        <v>0</v>
      </c>
      <c r="N1259" s="30">
        <f t="shared" si="2055"/>
        <v>0</v>
      </c>
      <c r="O1259" s="30">
        <f t="shared" si="2055"/>
        <v>0</v>
      </c>
      <c r="P1259" s="30">
        <f t="shared" si="2055"/>
        <v>0</v>
      </c>
      <c r="Q1259" s="30">
        <f t="shared" si="2055"/>
        <v>0</v>
      </c>
      <c r="R1259" s="30">
        <f t="shared" si="2055"/>
        <v>0</v>
      </c>
      <c r="S1259" s="30">
        <f t="shared" si="2055"/>
        <v>0</v>
      </c>
      <c r="T1259" s="30">
        <f t="shared" si="2055"/>
        <v>0</v>
      </c>
      <c r="U1259" s="30">
        <f t="shared" si="2055"/>
        <v>53274.883164999999</v>
      </c>
      <c r="V1259" s="30">
        <f t="shared" si="2055"/>
        <v>0</v>
      </c>
      <c r="W1259" s="30">
        <f t="shared" si="2055"/>
        <v>0</v>
      </c>
      <c r="X1259" s="30">
        <f t="shared" si="2055"/>
        <v>0</v>
      </c>
      <c r="Y1259" s="30">
        <f t="shared" si="2055"/>
        <v>0</v>
      </c>
      <c r="Z1259" s="30">
        <f t="shared" si="2055"/>
        <v>0</v>
      </c>
      <c r="AA1259" s="30">
        <f t="shared" si="2055"/>
        <v>0</v>
      </c>
      <c r="AB1259" s="30">
        <f t="shared" si="2055"/>
        <v>0</v>
      </c>
      <c r="AC1259" s="67"/>
      <c r="AD1259" s="55"/>
    </row>
    <row r="1260" spans="1:30" s="52" customFormat="1">
      <c r="A1260" s="174" t="s">
        <v>466</v>
      </c>
      <c r="B1260" s="74">
        <v>333747.70367847016</v>
      </c>
      <c r="C1260" s="163">
        <f t="shared" si="2046"/>
        <v>27812.31</v>
      </c>
      <c r="D1260" s="10"/>
      <c r="E1260" s="37">
        <v>5.3800000000000001E-2</v>
      </c>
      <c r="F1260" s="5">
        <v>4.2700000000000002E-2</v>
      </c>
      <c r="G1260" s="5">
        <v>0.66479999999999995</v>
      </c>
      <c r="H1260" s="10"/>
      <c r="I1260" s="10"/>
      <c r="J1260" s="10">
        <v>2.7099999999999999E-2</v>
      </c>
      <c r="K1260" s="10"/>
      <c r="L1260" s="5">
        <v>4.8500000000000001E-2</v>
      </c>
      <c r="M1260" s="10"/>
      <c r="N1260" s="10">
        <v>5.3100000000000001E-2</v>
      </c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>
        <v>0.11</v>
      </c>
      <c r="AC1260" s="67"/>
      <c r="AD1260" s="55"/>
    </row>
    <row r="1261" spans="1:30" s="52" customFormat="1">
      <c r="A1261" s="104"/>
      <c r="B1261" s="24"/>
      <c r="C1261" s="163"/>
      <c r="D1261" s="30">
        <f>$C1260*D1260</f>
        <v>0</v>
      </c>
      <c r="E1261" s="30">
        <f t="shared" ref="E1261" si="2056">$C1260*E1260</f>
        <v>1496.3022780000001</v>
      </c>
      <c r="F1261" s="30">
        <f t="shared" ref="F1261" si="2057">$C1260*F1260</f>
        <v>1187.5856370000001</v>
      </c>
      <c r="G1261" s="30">
        <f t="shared" ref="G1261:AB1261" si="2058">$C1260*G1260</f>
        <v>18489.623688</v>
      </c>
      <c r="H1261" s="30">
        <f t="shared" si="2058"/>
        <v>0</v>
      </c>
      <c r="I1261" s="30">
        <f t="shared" si="2058"/>
        <v>0</v>
      </c>
      <c r="J1261" s="30">
        <f t="shared" si="2058"/>
        <v>753.71360100000004</v>
      </c>
      <c r="K1261" s="30">
        <f t="shared" si="2058"/>
        <v>0</v>
      </c>
      <c r="L1261" s="30">
        <f t="shared" si="2058"/>
        <v>1348.8970350000002</v>
      </c>
      <c r="M1261" s="30">
        <f t="shared" si="2058"/>
        <v>0</v>
      </c>
      <c r="N1261" s="30">
        <f t="shared" si="2058"/>
        <v>1476.8336610000001</v>
      </c>
      <c r="O1261" s="30">
        <f t="shared" si="2058"/>
        <v>0</v>
      </c>
      <c r="P1261" s="30">
        <f t="shared" si="2058"/>
        <v>0</v>
      </c>
      <c r="Q1261" s="30">
        <f t="shared" si="2058"/>
        <v>0</v>
      </c>
      <c r="R1261" s="30">
        <f t="shared" si="2058"/>
        <v>0</v>
      </c>
      <c r="S1261" s="30">
        <f t="shared" si="2058"/>
        <v>0</v>
      </c>
      <c r="T1261" s="30">
        <f t="shared" si="2058"/>
        <v>0</v>
      </c>
      <c r="U1261" s="30">
        <f t="shared" si="2058"/>
        <v>0</v>
      </c>
      <c r="V1261" s="30">
        <f t="shared" si="2058"/>
        <v>0</v>
      </c>
      <c r="W1261" s="30">
        <f t="shared" si="2058"/>
        <v>0</v>
      </c>
      <c r="X1261" s="30">
        <f t="shared" si="2058"/>
        <v>0</v>
      </c>
      <c r="Y1261" s="30">
        <f t="shared" si="2058"/>
        <v>0</v>
      </c>
      <c r="Z1261" s="30">
        <f t="shared" si="2058"/>
        <v>0</v>
      </c>
      <c r="AA1261" s="30">
        <f t="shared" si="2058"/>
        <v>0</v>
      </c>
      <c r="AB1261" s="30">
        <f t="shared" si="2058"/>
        <v>3059.3541</v>
      </c>
      <c r="AC1261" s="67"/>
      <c r="AD1261" s="55"/>
    </row>
    <row r="1262" spans="1:30" s="52" customFormat="1">
      <c r="A1262" s="174" t="s">
        <v>493</v>
      </c>
      <c r="B1262" s="74">
        <v>3959233.868008316</v>
      </c>
      <c r="C1262" s="163">
        <f t="shared" si="2046"/>
        <v>329936.15999999997</v>
      </c>
      <c r="D1262" s="10"/>
      <c r="E1262" s="37"/>
      <c r="F1262" s="5">
        <v>1</v>
      </c>
      <c r="G1262" s="5"/>
      <c r="H1262" s="10"/>
      <c r="I1262" s="10"/>
      <c r="J1262" s="10"/>
      <c r="K1262" s="10"/>
      <c r="L1262" s="5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67"/>
      <c r="AD1262" s="55"/>
    </row>
    <row r="1263" spans="1:30" s="52" customFormat="1">
      <c r="A1263" s="104"/>
      <c r="B1263" s="24"/>
      <c r="C1263" s="163"/>
      <c r="D1263" s="30">
        <f>$C1262*D1262</f>
        <v>0</v>
      </c>
      <c r="E1263" s="30">
        <f t="shared" ref="E1263" si="2059">$C1262*E1262</f>
        <v>0</v>
      </c>
      <c r="F1263" s="30">
        <f t="shared" ref="F1263" si="2060">$C1262*F1262</f>
        <v>329936.15999999997</v>
      </c>
      <c r="G1263" s="30">
        <f t="shared" ref="G1263:AB1263" si="2061">$C1262*G1262</f>
        <v>0</v>
      </c>
      <c r="H1263" s="30">
        <f t="shared" si="2061"/>
        <v>0</v>
      </c>
      <c r="I1263" s="30">
        <f t="shared" si="2061"/>
        <v>0</v>
      </c>
      <c r="J1263" s="30">
        <f t="shared" si="2061"/>
        <v>0</v>
      </c>
      <c r="K1263" s="30">
        <f t="shared" si="2061"/>
        <v>0</v>
      </c>
      <c r="L1263" s="30">
        <f t="shared" si="2061"/>
        <v>0</v>
      </c>
      <c r="M1263" s="30">
        <f t="shared" si="2061"/>
        <v>0</v>
      </c>
      <c r="N1263" s="30">
        <f t="shared" si="2061"/>
        <v>0</v>
      </c>
      <c r="O1263" s="30">
        <f t="shared" si="2061"/>
        <v>0</v>
      </c>
      <c r="P1263" s="30">
        <f t="shared" si="2061"/>
        <v>0</v>
      </c>
      <c r="Q1263" s="30">
        <f t="shared" si="2061"/>
        <v>0</v>
      </c>
      <c r="R1263" s="30">
        <f t="shared" si="2061"/>
        <v>0</v>
      </c>
      <c r="S1263" s="30">
        <f t="shared" si="2061"/>
        <v>0</v>
      </c>
      <c r="T1263" s="30">
        <f t="shared" si="2061"/>
        <v>0</v>
      </c>
      <c r="U1263" s="30">
        <f t="shared" si="2061"/>
        <v>0</v>
      </c>
      <c r="V1263" s="30">
        <f t="shared" si="2061"/>
        <v>0</v>
      </c>
      <c r="W1263" s="30">
        <f t="shared" si="2061"/>
        <v>0</v>
      </c>
      <c r="X1263" s="30">
        <f t="shared" si="2061"/>
        <v>0</v>
      </c>
      <c r="Y1263" s="30">
        <f t="shared" si="2061"/>
        <v>0</v>
      </c>
      <c r="Z1263" s="30">
        <f t="shared" si="2061"/>
        <v>0</v>
      </c>
      <c r="AA1263" s="30">
        <f t="shared" si="2061"/>
        <v>0</v>
      </c>
      <c r="AB1263" s="30">
        <f t="shared" si="2061"/>
        <v>0</v>
      </c>
      <c r="AC1263" s="67"/>
      <c r="AD1263" s="55"/>
    </row>
    <row r="1264" spans="1:30" s="52" customFormat="1">
      <c r="A1264" s="174" t="s">
        <v>494</v>
      </c>
      <c r="B1264" s="74">
        <v>850481.41286167921</v>
      </c>
      <c r="C1264" s="163">
        <f t="shared" si="2046"/>
        <v>70873.45</v>
      </c>
      <c r="D1264" s="10"/>
      <c r="E1264" s="37"/>
      <c r="F1264" s="5">
        <v>1</v>
      </c>
      <c r="G1264" s="5"/>
      <c r="H1264" s="10"/>
      <c r="I1264" s="10"/>
      <c r="J1264" s="10"/>
      <c r="K1264" s="10"/>
      <c r="L1264" s="5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67"/>
      <c r="AD1264" s="55"/>
    </row>
    <row r="1265" spans="1:30" s="52" customFormat="1">
      <c r="A1265" s="104"/>
      <c r="B1265" s="24"/>
      <c r="C1265" s="163"/>
      <c r="D1265" s="30">
        <f>$C1264*D1264</f>
        <v>0</v>
      </c>
      <c r="E1265" s="30">
        <f t="shared" ref="E1265" si="2062">$C1264*E1264</f>
        <v>0</v>
      </c>
      <c r="F1265" s="30">
        <f t="shared" ref="F1265" si="2063">$C1264*F1264</f>
        <v>70873.45</v>
      </c>
      <c r="G1265" s="30">
        <f t="shared" ref="G1265:AB1265" si="2064">$C1264*G1264</f>
        <v>0</v>
      </c>
      <c r="H1265" s="30">
        <f t="shared" si="2064"/>
        <v>0</v>
      </c>
      <c r="I1265" s="30">
        <f t="shared" si="2064"/>
        <v>0</v>
      </c>
      <c r="J1265" s="30">
        <f t="shared" si="2064"/>
        <v>0</v>
      </c>
      <c r="K1265" s="30">
        <f t="shared" si="2064"/>
        <v>0</v>
      </c>
      <c r="L1265" s="30">
        <f t="shared" si="2064"/>
        <v>0</v>
      </c>
      <c r="M1265" s="30">
        <f t="shared" si="2064"/>
        <v>0</v>
      </c>
      <c r="N1265" s="30">
        <f t="shared" si="2064"/>
        <v>0</v>
      </c>
      <c r="O1265" s="30">
        <f t="shared" si="2064"/>
        <v>0</v>
      </c>
      <c r="P1265" s="30">
        <f t="shared" si="2064"/>
        <v>0</v>
      </c>
      <c r="Q1265" s="30">
        <f t="shared" si="2064"/>
        <v>0</v>
      </c>
      <c r="R1265" s="30">
        <f t="shared" si="2064"/>
        <v>0</v>
      </c>
      <c r="S1265" s="30">
        <f t="shared" si="2064"/>
        <v>0</v>
      </c>
      <c r="T1265" s="30">
        <f t="shared" si="2064"/>
        <v>0</v>
      </c>
      <c r="U1265" s="30">
        <f t="shared" si="2064"/>
        <v>0</v>
      </c>
      <c r="V1265" s="30">
        <f t="shared" si="2064"/>
        <v>0</v>
      </c>
      <c r="W1265" s="30">
        <f t="shared" si="2064"/>
        <v>0</v>
      </c>
      <c r="X1265" s="30">
        <f t="shared" si="2064"/>
        <v>0</v>
      </c>
      <c r="Y1265" s="30">
        <f t="shared" si="2064"/>
        <v>0</v>
      </c>
      <c r="Z1265" s="30">
        <f t="shared" si="2064"/>
        <v>0</v>
      </c>
      <c r="AA1265" s="30">
        <f t="shared" si="2064"/>
        <v>0</v>
      </c>
      <c r="AB1265" s="30">
        <f t="shared" si="2064"/>
        <v>0</v>
      </c>
      <c r="AC1265" s="67"/>
      <c r="AD1265" s="55"/>
    </row>
    <row r="1266" spans="1:30" s="52" customFormat="1">
      <c r="A1266" s="174" t="s">
        <v>495</v>
      </c>
      <c r="B1266" s="74">
        <v>1972487.7460266273</v>
      </c>
      <c r="C1266" s="163">
        <f t="shared" si="2046"/>
        <v>164373.98000000001</v>
      </c>
      <c r="D1266" s="10"/>
      <c r="E1266" s="37"/>
      <c r="F1266" s="5">
        <v>1</v>
      </c>
      <c r="G1266" s="5"/>
      <c r="H1266" s="10"/>
      <c r="I1266" s="10"/>
      <c r="J1266" s="10"/>
      <c r="K1266" s="10"/>
      <c r="L1266" s="5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67"/>
      <c r="AD1266" s="55"/>
    </row>
    <row r="1267" spans="1:30" s="52" customFormat="1">
      <c r="A1267" s="104"/>
      <c r="B1267" s="24"/>
      <c r="C1267" s="166"/>
      <c r="D1267" s="30">
        <f>$C1266*D1266</f>
        <v>0</v>
      </c>
      <c r="E1267" s="30">
        <f t="shared" ref="E1267" si="2065">$C1266*E1266</f>
        <v>0</v>
      </c>
      <c r="F1267" s="30">
        <f t="shared" ref="F1267:U1269" si="2066">$C1266*F1266</f>
        <v>164373.98000000001</v>
      </c>
      <c r="G1267" s="30">
        <f t="shared" ref="G1267:AB1267" si="2067">$C1266*G1266</f>
        <v>0</v>
      </c>
      <c r="H1267" s="30">
        <f t="shared" si="2067"/>
        <v>0</v>
      </c>
      <c r="I1267" s="30">
        <f t="shared" si="2067"/>
        <v>0</v>
      </c>
      <c r="J1267" s="30">
        <f t="shared" si="2067"/>
        <v>0</v>
      </c>
      <c r="K1267" s="30">
        <f t="shared" si="2067"/>
        <v>0</v>
      </c>
      <c r="L1267" s="30">
        <f t="shared" si="2067"/>
        <v>0</v>
      </c>
      <c r="M1267" s="30">
        <f t="shared" si="2067"/>
        <v>0</v>
      </c>
      <c r="N1267" s="30">
        <f t="shared" si="2067"/>
        <v>0</v>
      </c>
      <c r="O1267" s="30">
        <f t="shared" si="2067"/>
        <v>0</v>
      </c>
      <c r="P1267" s="30">
        <f t="shared" si="2067"/>
        <v>0</v>
      </c>
      <c r="Q1267" s="30">
        <f t="shared" si="2067"/>
        <v>0</v>
      </c>
      <c r="R1267" s="30">
        <f t="shared" si="2067"/>
        <v>0</v>
      </c>
      <c r="S1267" s="30">
        <f t="shared" si="2067"/>
        <v>0</v>
      </c>
      <c r="T1267" s="30">
        <f t="shared" si="2067"/>
        <v>0</v>
      </c>
      <c r="U1267" s="30">
        <f t="shared" si="2067"/>
        <v>0</v>
      </c>
      <c r="V1267" s="30">
        <f t="shared" si="2067"/>
        <v>0</v>
      </c>
      <c r="W1267" s="30">
        <f t="shared" si="2067"/>
        <v>0</v>
      </c>
      <c r="X1267" s="30">
        <f t="shared" si="2067"/>
        <v>0</v>
      </c>
      <c r="Y1267" s="30">
        <f t="shared" si="2067"/>
        <v>0</v>
      </c>
      <c r="Z1267" s="30">
        <f t="shared" si="2067"/>
        <v>0</v>
      </c>
      <c r="AA1267" s="30">
        <f t="shared" si="2067"/>
        <v>0</v>
      </c>
      <c r="AB1267" s="30">
        <f t="shared" si="2067"/>
        <v>0</v>
      </c>
      <c r="AC1267" s="67"/>
      <c r="AD1267" s="55"/>
    </row>
    <row r="1268" spans="1:30" s="52" customFormat="1">
      <c r="A1268" s="174" t="s">
        <v>628</v>
      </c>
      <c r="B1268" s="74">
        <v>8629075.888017403</v>
      </c>
      <c r="C1268" s="163">
        <f>ROUND(B1268/12,2)</f>
        <v>719089.66</v>
      </c>
      <c r="D1268" s="10"/>
      <c r="E1268" s="37"/>
      <c r="F1268" s="5"/>
      <c r="G1268" s="5">
        <v>0.15609999999999999</v>
      </c>
      <c r="H1268" s="10"/>
      <c r="I1268" s="10"/>
      <c r="J1268" s="10">
        <v>0.84389999999999998</v>
      </c>
      <c r="K1268" s="10"/>
      <c r="L1268" s="5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67"/>
      <c r="AD1268" s="55"/>
    </row>
    <row r="1269" spans="1:30" s="52" customFormat="1">
      <c r="A1269" s="104"/>
      <c r="B1269" s="24"/>
      <c r="C1269" s="166"/>
      <c r="D1269" s="30">
        <f>$C1268*D1268</f>
        <v>0</v>
      </c>
      <c r="E1269" s="30">
        <f>$C1268*E1268</f>
        <v>0</v>
      </c>
      <c r="F1269" s="30">
        <f t="shared" si="2066"/>
        <v>0</v>
      </c>
      <c r="G1269" s="30">
        <f t="shared" si="2066"/>
        <v>112249.895926</v>
      </c>
      <c r="H1269" s="30">
        <f t="shared" si="2066"/>
        <v>0</v>
      </c>
      <c r="I1269" s="30">
        <f t="shared" si="2066"/>
        <v>0</v>
      </c>
      <c r="J1269" s="30">
        <f t="shared" si="2066"/>
        <v>606839.76407400006</v>
      </c>
      <c r="K1269" s="30">
        <f t="shared" si="2066"/>
        <v>0</v>
      </c>
      <c r="L1269" s="30">
        <f t="shared" si="2066"/>
        <v>0</v>
      </c>
      <c r="M1269" s="30">
        <f t="shared" si="2066"/>
        <v>0</v>
      </c>
      <c r="N1269" s="30">
        <f t="shared" si="2066"/>
        <v>0</v>
      </c>
      <c r="O1269" s="30">
        <f t="shared" si="2066"/>
        <v>0</v>
      </c>
      <c r="P1269" s="30">
        <f t="shared" si="2066"/>
        <v>0</v>
      </c>
      <c r="Q1269" s="30">
        <f t="shared" si="2066"/>
        <v>0</v>
      </c>
      <c r="R1269" s="30">
        <f t="shared" si="2066"/>
        <v>0</v>
      </c>
      <c r="S1269" s="30">
        <f t="shared" si="2066"/>
        <v>0</v>
      </c>
      <c r="T1269" s="30">
        <f t="shared" si="2066"/>
        <v>0</v>
      </c>
      <c r="U1269" s="30">
        <f t="shared" si="2066"/>
        <v>0</v>
      </c>
      <c r="V1269" s="30">
        <f t="shared" ref="V1269:AB1269" si="2068">$C1268*V1268</f>
        <v>0</v>
      </c>
      <c r="W1269" s="30">
        <f t="shared" si="2068"/>
        <v>0</v>
      </c>
      <c r="X1269" s="30">
        <f t="shared" si="2068"/>
        <v>0</v>
      </c>
      <c r="Y1269" s="30">
        <f t="shared" si="2068"/>
        <v>0</v>
      </c>
      <c r="Z1269" s="30">
        <f t="shared" si="2068"/>
        <v>0</v>
      </c>
      <c r="AA1269" s="30">
        <f t="shared" si="2068"/>
        <v>0</v>
      </c>
      <c r="AB1269" s="30">
        <f t="shared" si="2068"/>
        <v>0</v>
      </c>
      <c r="AC1269" s="67"/>
      <c r="AD1269" s="55"/>
    </row>
    <row r="1270" spans="1:30" s="52" customFormat="1">
      <c r="A1270" s="50" t="s">
        <v>50</v>
      </c>
      <c r="B1270" s="33">
        <f>SUM(B1252:B1269)</f>
        <v>40860816.078661375</v>
      </c>
      <c r="C1270" s="51">
        <f>SUM(C1252:C1269)</f>
        <v>3405068.0200000005</v>
      </c>
      <c r="D1270" s="51">
        <f>D1253+D1255+D1257+D1259+D1261+D1263+D1265+D1267+D1269</f>
        <v>0</v>
      </c>
      <c r="E1270" s="51">
        <f t="shared" ref="E1270:AB1270" si="2069">E1253+E1255+E1257+E1259+E1261+E1263+E1265+E1267+E1269</f>
        <v>1496.3022780000001</v>
      </c>
      <c r="F1270" s="51">
        <f t="shared" si="2069"/>
        <v>650595.67008099996</v>
      </c>
      <c r="G1270" s="51">
        <f t="shared" si="2069"/>
        <v>1995662.4822260004</v>
      </c>
      <c r="H1270" s="51">
        <f t="shared" si="2069"/>
        <v>0</v>
      </c>
      <c r="I1270" s="51">
        <f t="shared" si="2069"/>
        <v>0</v>
      </c>
      <c r="J1270" s="51">
        <f t="shared" si="2069"/>
        <v>607593.47767500009</v>
      </c>
      <c r="K1270" s="51">
        <f t="shared" si="2069"/>
        <v>0</v>
      </c>
      <c r="L1270" s="51">
        <f t="shared" si="2069"/>
        <v>71804.463861000011</v>
      </c>
      <c r="M1270" s="51">
        <f t="shared" si="2069"/>
        <v>0</v>
      </c>
      <c r="N1270" s="51">
        <f t="shared" si="2069"/>
        <v>1476.8336610000001</v>
      </c>
      <c r="O1270" s="51">
        <f t="shared" si="2069"/>
        <v>0</v>
      </c>
      <c r="P1270" s="51">
        <f t="shared" si="2069"/>
        <v>0</v>
      </c>
      <c r="Q1270" s="51">
        <f t="shared" si="2069"/>
        <v>0</v>
      </c>
      <c r="R1270" s="51">
        <f t="shared" si="2069"/>
        <v>0</v>
      </c>
      <c r="S1270" s="51">
        <f t="shared" si="2069"/>
        <v>0</v>
      </c>
      <c r="T1270" s="51">
        <f t="shared" si="2069"/>
        <v>0</v>
      </c>
      <c r="U1270" s="51">
        <f t="shared" si="2069"/>
        <v>73379.436117999998</v>
      </c>
      <c r="V1270" s="51">
        <f t="shared" si="2069"/>
        <v>0</v>
      </c>
      <c r="W1270" s="51">
        <f t="shared" si="2069"/>
        <v>0</v>
      </c>
      <c r="X1270" s="51">
        <f t="shared" si="2069"/>
        <v>0</v>
      </c>
      <c r="Y1270" s="51">
        <f t="shared" si="2069"/>
        <v>0</v>
      </c>
      <c r="Z1270" s="51">
        <f t="shared" si="2069"/>
        <v>0</v>
      </c>
      <c r="AA1270" s="51">
        <f t="shared" si="2069"/>
        <v>0</v>
      </c>
      <c r="AB1270" s="51">
        <f t="shared" si="2069"/>
        <v>3059.3541</v>
      </c>
      <c r="AC1270" s="67"/>
      <c r="AD1270" s="55"/>
    </row>
    <row r="1271" spans="1:30" s="52" customFormat="1">
      <c r="A1271" s="54"/>
      <c r="B1271" s="7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67"/>
      <c r="AD1271" s="55"/>
    </row>
    <row r="1272" spans="1:30" s="52" customFormat="1" ht="15.6">
      <c r="A1272" s="90"/>
      <c r="B1272" s="66"/>
      <c r="C1272" s="165"/>
      <c r="D1272" s="17"/>
      <c r="E1272" s="17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17"/>
      <c r="W1272" s="17"/>
      <c r="X1272" s="17"/>
      <c r="Y1272" s="17"/>
      <c r="Z1272" s="17"/>
      <c r="AA1272" s="17"/>
      <c r="AB1272" s="17"/>
      <c r="AC1272" s="67"/>
      <c r="AD1272" s="55"/>
    </row>
    <row r="1273" spans="1:30" s="52" customFormat="1" ht="13.8" thickBot="1">
      <c r="A1273" s="81" t="s">
        <v>498</v>
      </c>
      <c r="B1273" s="126"/>
      <c r="C1273" s="157"/>
      <c r="D1273" s="126"/>
      <c r="E1273" s="126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67"/>
      <c r="AD1273" s="55"/>
    </row>
    <row r="1274" spans="1:30" s="52" customFormat="1" ht="13.8" thickBot="1">
      <c r="A1274" s="112" t="s">
        <v>1</v>
      </c>
      <c r="B1274" s="113" t="s">
        <v>2</v>
      </c>
      <c r="C1274" s="158" t="s">
        <v>3</v>
      </c>
      <c r="D1274" s="213" t="s">
        <v>4</v>
      </c>
      <c r="E1274" s="214"/>
      <c r="F1274" s="214"/>
      <c r="G1274" s="214"/>
      <c r="H1274" s="214"/>
      <c r="I1274" s="214"/>
      <c r="J1274" s="214"/>
      <c r="K1274" s="214"/>
      <c r="L1274" s="214"/>
      <c r="M1274" s="214"/>
      <c r="N1274" s="214"/>
      <c r="O1274" s="214"/>
      <c r="P1274" s="214"/>
      <c r="Q1274" s="214"/>
      <c r="R1274" s="214"/>
      <c r="S1274" s="214"/>
      <c r="T1274" s="214"/>
      <c r="U1274" s="214"/>
      <c r="V1274" s="214"/>
      <c r="W1274" s="214"/>
      <c r="X1274" s="214"/>
      <c r="Y1274" s="214"/>
      <c r="Z1274" s="122"/>
      <c r="AA1274" s="122"/>
      <c r="AB1274" s="122"/>
      <c r="AC1274" s="67"/>
      <c r="AD1274" s="55"/>
    </row>
    <row r="1275" spans="1:30" s="52" customFormat="1">
      <c r="A1275" s="114" t="s">
        <v>5</v>
      </c>
      <c r="B1275" s="115" t="s">
        <v>6</v>
      </c>
      <c r="C1275" s="159" t="s">
        <v>6</v>
      </c>
      <c r="D1275" s="116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8"/>
      <c r="Z1275" s="115" t="s">
        <v>7</v>
      </c>
      <c r="AA1275" s="115"/>
      <c r="AB1275" s="115"/>
      <c r="AC1275" s="67"/>
      <c r="AD1275" s="55"/>
    </row>
    <row r="1276" spans="1:30" s="52" customFormat="1">
      <c r="A1276" s="114" t="s">
        <v>8</v>
      </c>
      <c r="B1276" s="115" t="s">
        <v>9</v>
      </c>
      <c r="C1276" s="159" t="s">
        <v>9</v>
      </c>
      <c r="D1276" s="119" t="s">
        <v>10</v>
      </c>
      <c r="E1276" s="115" t="s">
        <v>11</v>
      </c>
      <c r="F1276" s="115" t="s">
        <v>12</v>
      </c>
      <c r="G1276" s="115" t="s">
        <v>13</v>
      </c>
      <c r="H1276" s="115" t="s">
        <v>14</v>
      </c>
      <c r="I1276" s="115" t="s">
        <v>15</v>
      </c>
      <c r="J1276" s="115" t="s">
        <v>16</v>
      </c>
      <c r="K1276" s="115" t="s">
        <v>17</v>
      </c>
      <c r="L1276" s="115" t="s">
        <v>18</v>
      </c>
      <c r="M1276" s="115" t="s">
        <v>19</v>
      </c>
      <c r="N1276" s="115" t="s">
        <v>20</v>
      </c>
      <c r="O1276" s="115" t="s">
        <v>169</v>
      </c>
      <c r="P1276" s="115" t="s">
        <v>21</v>
      </c>
      <c r="Q1276" s="115" t="s">
        <v>22</v>
      </c>
      <c r="R1276" s="115" t="s">
        <v>23</v>
      </c>
      <c r="S1276" s="115" t="s">
        <v>24</v>
      </c>
      <c r="T1276" s="115" t="s">
        <v>25</v>
      </c>
      <c r="U1276" s="115" t="s">
        <v>26</v>
      </c>
      <c r="V1276" s="115" t="s">
        <v>27</v>
      </c>
      <c r="W1276" s="115" t="s">
        <v>28</v>
      </c>
      <c r="X1276" s="115" t="s">
        <v>29</v>
      </c>
      <c r="Y1276" s="115" t="s">
        <v>30</v>
      </c>
      <c r="Z1276" s="115" t="s">
        <v>31</v>
      </c>
      <c r="AA1276" s="115" t="s">
        <v>484</v>
      </c>
      <c r="AB1276" s="115" t="s">
        <v>467</v>
      </c>
      <c r="AC1276" s="67"/>
      <c r="AD1276" s="55"/>
    </row>
    <row r="1277" spans="1:30" s="52" customFormat="1">
      <c r="A1277" s="114"/>
      <c r="B1277" s="115"/>
      <c r="C1277" s="159" t="s">
        <v>625</v>
      </c>
      <c r="D1277" s="120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67"/>
      <c r="AD1277" s="55"/>
    </row>
    <row r="1278" spans="1:30" s="52" customFormat="1">
      <c r="A1278" s="133" t="s">
        <v>274</v>
      </c>
      <c r="B1278" s="29">
        <v>9367951</v>
      </c>
      <c r="C1278" s="163">
        <f>ROUND(B1278/12,2)</f>
        <v>780662.58</v>
      </c>
      <c r="D1278" s="20"/>
      <c r="E1278" s="42">
        <v>1</v>
      </c>
      <c r="F1278" s="5"/>
      <c r="G1278" s="19"/>
      <c r="H1278" s="20"/>
      <c r="I1278" s="20"/>
      <c r="J1278" s="20"/>
      <c r="K1278" s="20"/>
      <c r="L1278" s="5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67"/>
      <c r="AD1278" s="55"/>
    </row>
    <row r="1279" spans="1:30" s="52" customFormat="1">
      <c r="A1279" s="89"/>
      <c r="B1279" s="24"/>
      <c r="C1279" s="166"/>
      <c r="D1279" s="30">
        <f>$C1278*D1278</f>
        <v>0</v>
      </c>
      <c r="E1279" s="30">
        <f t="shared" ref="E1279" si="2070">$C1278*E1278</f>
        <v>780662.58</v>
      </c>
      <c r="F1279" s="30">
        <f t="shared" ref="F1279" si="2071">$C1278*F1278</f>
        <v>0</v>
      </c>
      <c r="G1279" s="30">
        <f t="shared" ref="G1279:AB1279" si="2072">$C1278*G1278</f>
        <v>0</v>
      </c>
      <c r="H1279" s="30">
        <f t="shared" si="2072"/>
        <v>0</v>
      </c>
      <c r="I1279" s="30">
        <f t="shared" si="2072"/>
        <v>0</v>
      </c>
      <c r="J1279" s="30">
        <f t="shared" si="2072"/>
        <v>0</v>
      </c>
      <c r="K1279" s="30">
        <f t="shared" si="2072"/>
        <v>0</v>
      </c>
      <c r="L1279" s="30">
        <f t="shared" si="2072"/>
        <v>0</v>
      </c>
      <c r="M1279" s="30">
        <f t="shared" si="2072"/>
        <v>0</v>
      </c>
      <c r="N1279" s="30">
        <f t="shared" si="2072"/>
        <v>0</v>
      </c>
      <c r="O1279" s="30">
        <f t="shared" si="2072"/>
        <v>0</v>
      </c>
      <c r="P1279" s="30">
        <f t="shared" si="2072"/>
        <v>0</v>
      </c>
      <c r="Q1279" s="30">
        <f t="shared" si="2072"/>
        <v>0</v>
      </c>
      <c r="R1279" s="30">
        <f t="shared" si="2072"/>
        <v>0</v>
      </c>
      <c r="S1279" s="30">
        <f t="shared" si="2072"/>
        <v>0</v>
      </c>
      <c r="T1279" s="30">
        <f t="shared" si="2072"/>
        <v>0</v>
      </c>
      <c r="U1279" s="30">
        <f t="shared" si="2072"/>
        <v>0</v>
      </c>
      <c r="V1279" s="30">
        <f t="shared" si="2072"/>
        <v>0</v>
      </c>
      <c r="W1279" s="30">
        <f t="shared" si="2072"/>
        <v>0</v>
      </c>
      <c r="X1279" s="30">
        <f t="shared" si="2072"/>
        <v>0</v>
      </c>
      <c r="Y1279" s="30">
        <f t="shared" si="2072"/>
        <v>0</v>
      </c>
      <c r="Z1279" s="30">
        <f t="shared" si="2072"/>
        <v>0</v>
      </c>
      <c r="AA1279" s="30">
        <f t="shared" si="2072"/>
        <v>0</v>
      </c>
      <c r="AB1279" s="30">
        <f t="shared" si="2072"/>
        <v>0</v>
      </c>
      <c r="AC1279" s="67"/>
      <c r="AD1279" s="55"/>
    </row>
    <row r="1280" spans="1:30" s="52" customFormat="1" ht="13.2" customHeight="1">
      <c r="A1280" s="50" t="s">
        <v>50</v>
      </c>
      <c r="B1280" s="33">
        <f>SUM(B1278:B1278)</f>
        <v>9367951</v>
      </c>
      <c r="C1280" s="51">
        <f>SUM(C1278:C1278)</f>
        <v>780662.58</v>
      </c>
      <c r="D1280" s="33">
        <f>D1279</f>
        <v>0</v>
      </c>
      <c r="E1280" s="33">
        <f t="shared" ref="E1280" si="2073">E1279</f>
        <v>780662.58</v>
      </c>
      <c r="F1280" s="33">
        <f t="shared" ref="F1280" si="2074">F1279</f>
        <v>0</v>
      </c>
      <c r="G1280" s="33">
        <f t="shared" ref="G1280:AB1280" si="2075">G1279</f>
        <v>0</v>
      </c>
      <c r="H1280" s="33">
        <f t="shared" si="2075"/>
        <v>0</v>
      </c>
      <c r="I1280" s="33">
        <f t="shared" si="2075"/>
        <v>0</v>
      </c>
      <c r="J1280" s="33">
        <f t="shared" si="2075"/>
        <v>0</v>
      </c>
      <c r="K1280" s="33">
        <f t="shared" si="2075"/>
        <v>0</v>
      </c>
      <c r="L1280" s="33">
        <f t="shared" si="2075"/>
        <v>0</v>
      </c>
      <c r="M1280" s="33">
        <f t="shared" si="2075"/>
        <v>0</v>
      </c>
      <c r="N1280" s="33">
        <f t="shared" si="2075"/>
        <v>0</v>
      </c>
      <c r="O1280" s="33">
        <f t="shared" si="2075"/>
        <v>0</v>
      </c>
      <c r="P1280" s="33">
        <f t="shared" si="2075"/>
        <v>0</v>
      </c>
      <c r="Q1280" s="33">
        <f t="shared" si="2075"/>
        <v>0</v>
      </c>
      <c r="R1280" s="33">
        <f t="shared" si="2075"/>
        <v>0</v>
      </c>
      <c r="S1280" s="33">
        <f t="shared" si="2075"/>
        <v>0</v>
      </c>
      <c r="T1280" s="33">
        <f t="shared" si="2075"/>
        <v>0</v>
      </c>
      <c r="U1280" s="33">
        <f t="shared" si="2075"/>
        <v>0</v>
      </c>
      <c r="V1280" s="33">
        <f t="shared" si="2075"/>
        <v>0</v>
      </c>
      <c r="W1280" s="33">
        <f t="shared" si="2075"/>
        <v>0</v>
      </c>
      <c r="X1280" s="33">
        <f t="shared" si="2075"/>
        <v>0</v>
      </c>
      <c r="Y1280" s="33">
        <f t="shared" si="2075"/>
        <v>0</v>
      </c>
      <c r="Z1280" s="33">
        <f t="shared" si="2075"/>
        <v>0</v>
      </c>
      <c r="AA1280" s="33">
        <f t="shared" si="2075"/>
        <v>0</v>
      </c>
      <c r="AB1280" s="33">
        <f t="shared" si="2075"/>
        <v>0</v>
      </c>
      <c r="AC1280" s="67"/>
      <c r="AD1280" s="55"/>
    </row>
    <row r="1281" spans="1:30" s="52" customFormat="1" ht="18" customHeight="1">
      <c r="A1281" s="54"/>
      <c r="B1281" s="7"/>
      <c r="C1281" s="30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67"/>
      <c r="AD1281" s="55"/>
    </row>
    <row r="1282" spans="1:30" s="52" customFormat="1" ht="13.35" customHeight="1">
      <c r="A1282" s="54"/>
      <c r="B1282" s="7"/>
      <c r="C1282" s="30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67"/>
      <c r="AD1282" s="55"/>
    </row>
    <row r="1283" spans="1:30" s="52" customFormat="1" ht="13.8" thickBot="1">
      <c r="A1283" s="81" t="s">
        <v>499</v>
      </c>
      <c r="B1283" s="126"/>
      <c r="C1283" s="157"/>
      <c r="D1283" s="126"/>
      <c r="E1283" s="126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67"/>
      <c r="AD1283" s="55"/>
    </row>
    <row r="1284" spans="1:30" s="52" customFormat="1" ht="13.8" thickBot="1">
      <c r="A1284" s="112" t="s">
        <v>1</v>
      </c>
      <c r="B1284" s="113" t="s">
        <v>2</v>
      </c>
      <c r="C1284" s="158" t="s">
        <v>3</v>
      </c>
      <c r="D1284" s="213" t="s">
        <v>4</v>
      </c>
      <c r="E1284" s="214"/>
      <c r="F1284" s="214"/>
      <c r="G1284" s="214"/>
      <c r="H1284" s="214"/>
      <c r="I1284" s="214"/>
      <c r="J1284" s="214"/>
      <c r="K1284" s="214"/>
      <c r="L1284" s="214"/>
      <c r="M1284" s="214"/>
      <c r="N1284" s="214"/>
      <c r="O1284" s="214"/>
      <c r="P1284" s="214"/>
      <c r="Q1284" s="214"/>
      <c r="R1284" s="214"/>
      <c r="S1284" s="214"/>
      <c r="T1284" s="214"/>
      <c r="U1284" s="214"/>
      <c r="V1284" s="214"/>
      <c r="W1284" s="214"/>
      <c r="X1284" s="214"/>
      <c r="Y1284" s="214"/>
      <c r="Z1284" s="122"/>
      <c r="AA1284" s="122"/>
      <c r="AB1284" s="122"/>
      <c r="AC1284" s="67"/>
      <c r="AD1284" s="55"/>
    </row>
    <row r="1285" spans="1:30" s="52" customFormat="1">
      <c r="A1285" s="114" t="s">
        <v>5</v>
      </c>
      <c r="B1285" s="115" t="s">
        <v>6</v>
      </c>
      <c r="C1285" s="159" t="s">
        <v>6</v>
      </c>
      <c r="D1285" s="116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8"/>
      <c r="Z1285" s="115" t="s">
        <v>7</v>
      </c>
      <c r="AA1285" s="115"/>
      <c r="AB1285" s="115"/>
      <c r="AC1285" s="67"/>
      <c r="AD1285" s="55"/>
    </row>
    <row r="1286" spans="1:30" s="52" customFormat="1">
      <c r="A1286" s="114" t="s">
        <v>8</v>
      </c>
      <c r="B1286" s="115" t="s">
        <v>9</v>
      </c>
      <c r="C1286" s="159" t="s">
        <v>9</v>
      </c>
      <c r="D1286" s="119" t="s">
        <v>10</v>
      </c>
      <c r="E1286" s="115" t="s">
        <v>11</v>
      </c>
      <c r="F1286" s="115" t="s">
        <v>12</v>
      </c>
      <c r="G1286" s="115" t="s">
        <v>13</v>
      </c>
      <c r="H1286" s="115" t="s">
        <v>14</v>
      </c>
      <c r="I1286" s="115" t="s">
        <v>15</v>
      </c>
      <c r="J1286" s="115" t="s">
        <v>16</v>
      </c>
      <c r="K1286" s="115" t="s">
        <v>17</v>
      </c>
      <c r="L1286" s="115" t="s">
        <v>18</v>
      </c>
      <c r="M1286" s="115" t="s">
        <v>19</v>
      </c>
      <c r="N1286" s="115" t="s">
        <v>20</v>
      </c>
      <c r="O1286" s="115" t="s">
        <v>169</v>
      </c>
      <c r="P1286" s="115" t="s">
        <v>21</v>
      </c>
      <c r="Q1286" s="115" t="s">
        <v>22</v>
      </c>
      <c r="R1286" s="115" t="s">
        <v>23</v>
      </c>
      <c r="S1286" s="115" t="s">
        <v>24</v>
      </c>
      <c r="T1286" s="115" t="s">
        <v>25</v>
      </c>
      <c r="U1286" s="115" t="s">
        <v>26</v>
      </c>
      <c r="V1286" s="115" t="s">
        <v>27</v>
      </c>
      <c r="W1286" s="115" t="s">
        <v>28</v>
      </c>
      <c r="X1286" s="115" t="s">
        <v>29</v>
      </c>
      <c r="Y1286" s="115" t="s">
        <v>30</v>
      </c>
      <c r="Z1286" s="115" t="s">
        <v>31</v>
      </c>
      <c r="AA1286" s="115" t="s">
        <v>484</v>
      </c>
      <c r="AB1286" s="115" t="s">
        <v>467</v>
      </c>
      <c r="AC1286" s="67"/>
      <c r="AD1286" s="55"/>
    </row>
    <row r="1287" spans="1:30" s="52" customFormat="1">
      <c r="A1287" s="114"/>
      <c r="B1287" s="115"/>
      <c r="C1287" s="159" t="s">
        <v>625</v>
      </c>
      <c r="D1287" s="120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67"/>
      <c r="AD1287" s="55"/>
    </row>
    <row r="1288" spans="1:30" s="52" customFormat="1">
      <c r="A1288" s="133" t="s">
        <v>367</v>
      </c>
      <c r="B1288" s="29">
        <v>1721809</v>
      </c>
      <c r="C1288" s="163">
        <f>ROUND(B1288/12,2)</f>
        <v>143484.07999999999</v>
      </c>
      <c r="D1288" s="20"/>
      <c r="E1288" s="42">
        <v>6.4600000000000005E-2</v>
      </c>
      <c r="F1288" s="5">
        <v>8.7400000000000005E-2</v>
      </c>
      <c r="G1288" s="19"/>
      <c r="H1288" s="20">
        <v>0.19739999999999999</v>
      </c>
      <c r="I1288" s="20">
        <v>2.1600000000000001E-2</v>
      </c>
      <c r="J1288" s="20">
        <v>5.8999999999999999E-3</v>
      </c>
      <c r="K1288" s="20">
        <v>1.0200000000000001E-2</v>
      </c>
      <c r="L1288" s="5">
        <v>1E-4</v>
      </c>
      <c r="M1288" s="20"/>
      <c r="N1288" s="20">
        <v>0.39950000000000002</v>
      </c>
      <c r="O1288" s="20">
        <v>4.4999999999999997E-3</v>
      </c>
      <c r="P1288" s="20"/>
      <c r="Q1288" s="20"/>
      <c r="R1288" s="20"/>
      <c r="S1288" s="20"/>
      <c r="T1288" s="20"/>
      <c r="U1288" s="20"/>
      <c r="V1288" s="20">
        <v>0.20880000000000001</v>
      </c>
      <c r="W1288" s="20"/>
      <c r="X1288" s="20"/>
      <c r="Y1288" s="20"/>
      <c r="Z1288" s="20"/>
      <c r="AA1288" s="20"/>
      <c r="AB1288" s="20"/>
      <c r="AC1288" s="67"/>
      <c r="AD1288" s="55"/>
    </row>
    <row r="1289" spans="1:30" s="52" customFormat="1">
      <c r="A1289" s="175" t="s">
        <v>369</v>
      </c>
      <c r="B1289" s="139"/>
      <c r="C1289" s="163"/>
      <c r="D1289" s="30">
        <f t="shared" ref="D1289" si="2076">$C1288*D1288</f>
        <v>0</v>
      </c>
      <c r="E1289" s="30">
        <f t="shared" ref="E1289" si="2077">$C1288*E1288</f>
        <v>9269.0715679999994</v>
      </c>
      <c r="F1289" s="30">
        <f t="shared" ref="F1289:AB1289" si="2078">$C1288*F1288</f>
        <v>12540.508592</v>
      </c>
      <c r="G1289" s="30">
        <f t="shared" si="2078"/>
        <v>0</v>
      </c>
      <c r="H1289" s="30">
        <f t="shared" si="2078"/>
        <v>28323.757391999996</v>
      </c>
      <c r="I1289" s="30">
        <f t="shared" si="2078"/>
        <v>3099.256128</v>
      </c>
      <c r="J1289" s="30">
        <f t="shared" si="2078"/>
        <v>846.55607199999986</v>
      </c>
      <c r="K1289" s="30">
        <f t="shared" si="2078"/>
        <v>1463.5376160000001</v>
      </c>
      <c r="L1289" s="30">
        <f t="shared" si="2078"/>
        <v>14.348407999999999</v>
      </c>
      <c r="M1289" s="30">
        <f t="shared" si="2078"/>
        <v>0</v>
      </c>
      <c r="N1289" s="30">
        <f t="shared" si="2078"/>
        <v>57321.88996</v>
      </c>
      <c r="O1289" s="30">
        <f t="shared" si="2078"/>
        <v>645.67835999999988</v>
      </c>
      <c r="P1289" s="30">
        <f t="shared" si="2078"/>
        <v>0</v>
      </c>
      <c r="Q1289" s="30">
        <f t="shared" si="2078"/>
        <v>0</v>
      </c>
      <c r="R1289" s="30">
        <f t="shared" si="2078"/>
        <v>0</v>
      </c>
      <c r="S1289" s="30">
        <f t="shared" si="2078"/>
        <v>0</v>
      </c>
      <c r="T1289" s="30">
        <f t="shared" si="2078"/>
        <v>0</v>
      </c>
      <c r="U1289" s="30">
        <f t="shared" si="2078"/>
        <v>0</v>
      </c>
      <c r="V1289" s="30">
        <f t="shared" si="2078"/>
        <v>29959.475903999999</v>
      </c>
      <c r="W1289" s="30">
        <f t="shared" si="2078"/>
        <v>0</v>
      </c>
      <c r="X1289" s="30">
        <f t="shared" si="2078"/>
        <v>0</v>
      </c>
      <c r="Y1289" s="30">
        <f t="shared" si="2078"/>
        <v>0</v>
      </c>
      <c r="Z1289" s="30">
        <f t="shared" si="2078"/>
        <v>0</v>
      </c>
      <c r="AA1289" s="30">
        <f t="shared" si="2078"/>
        <v>0</v>
      </c>
      <c r="AB1289" s="30">
        <f t="shared" si="2078"/>
        <v>0</v>
      </c>
      <c r="AC1289" s="67"/>
      <c r="AD1289" s="55"/>
    </row>
    <row r="1290" spans="1:30" s="52" customFormat="1">
      <c r="A1290" s="50" t="s">
        <v>50</v>
      </c>
      <c r="B1290" s="33">
        <f>SUM(B1288:B1288)</f>
        <v>1721809</v>
      </c>
      <c r="C1290" s="51">
        <f>SUM(C1288:C1288)</f>
        <v>143484.07999999999</v>
      </c>
      <c r="D1290" s="33">
        <f t="shared" ref="D1290" si="2079">D1289</f>
        <v>0</v>
      </c>
      <c r="E1290" s="33">
        <f t="shared" ref="E1290" si="2080">E1289</f>
        <v>9269.0715679999994</v>
      </c>
      <c r="F1290" s="33">
        <f t="shared" ref="F1290:AB1290" si="2081">F1289</f>
        <v>12540.508592</v>
      </c>
      <c r="G1290" s="33">
        <f t="shared" si="2081"/>
        <v>0</v>
      </c>
      <c r="H1290" s="33">
        <f t="shared" si="2081"/>
        <v>28323.757391999996</v>
      </c>
      <c r="I1290" s="33">
        <f t="shared" si="2081"/>
        <v>3099.256128</v>
      </c>
      <c r="J1290" s="33">
        <f t="shared" si="2081"/>
        <v>846.55607199999986</v>
      </c>
      <c r="K1290" s="33">
        <f t="shared" si="2081"/>
        <v>1463.5376160000001</v>
      </c>
      <c r="L1290" s="33">
        <f t="shared" si="2081"/>
        <v>14.348407999999999</v>
      </c>
      <c r="M1290" s="33">
        <f t="shared" si="2081"/>
        <v>0</v>
      </c>
      <c r="N1290" s="33">
        <f t="shared" si="2081"/>
        <v>57321.88996</v>
      </c>
      <c r="O1290" s="33">
        <f t="shared" si="2081"/>
        <v>645.67835999999988</v>
      </c>
      <c r="P1290" s="33">
        <f t="shared" si="2081"/>
        <v>0</v>
      </c>
      <c r="Q1290" s="33">
        <f t="shared" si="2081"/>
        <v>0</v>
      </c>
      <c r="R1290" s="33">
        <f t="shared" si="2081"/>
        <v>0</v>
      </c>
      <c r="S1290" s="33">
        <f t="shared" si="2081"/>
        <v>0</v>
      </c>
      <c r="T1290" s="33">
        <f t="shared" si="2081"/>
        <v>0</v>
      </c>
      <c r="U1290" s="33">
        <f t="shared" si="2081"/>
        <v>0</v>
      </c>
      <c r="V1290" s="33">
        <f t="shared" si="2081"/>
        <v>29959.475903999999</v>
      </c>
      <c r="W1290" s="33">
        <f t="shared" si="2081"/>
        <v>0</v>
      </c>
      <c r="X1290" s="33">
        <f t="shared" si="2081"/>
        <v>0</v>
      </c>
      <c r="Y1290" s="33">
        <f t="shared" si="2081"/>
        <v>0</v>
      </c>
      <c r="Z1290" s="33">
        <f t="shared" si="2081"/>
        <v>0</v>
      </c>
      <c r="AA1290" s="33">
        <f t="shared" si="2081"/>
        <v>0</v>
      </c>
      <c r="AB1290" s="33">
        <f t="shared" si="2081"/>
        <v>0</v>
      </c>
      <c r="AC1290" s="67"/>
      <c r="AD1290" s="55"/>
    </row>
    <row r="1291" spans="1:30" s="52" customFormat="1">
      <c r="A1291" s="54"/>
      <c r="B1291" s="7"/>
      <c r="C1291" s="30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67"/>
      <c r="AD1291" s="55"/>
    </row>
    <row r="1292" spans="1:30" s="52" customFormat="1">
      <c r="A1292" s="54"/>
      <c r="B1292" s="7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67"/>
      <c r="AD1292" s="55"/>
    </row>
    <row r="1293" spans="1:30" s="52" customFormat="1" ht="13.8" thickBot="1">
      <c r="A1293" s="81" t="s">
        <v>500</v>
      </c>
      <c r="B1293" s="126"/>
      <c r="C1293" s="157"/>
      <c r="D1293" s="126"/>
      <c r="E1293" s="126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67"/>
      <c r="AD1293" s="55"/>
    </row>
    <row r="1294" spans="1:30" s="52" customFormat="1" ht="13.8" thickBot="1">
      <c r="A1294" s="112" t="s">
        <v>1</v>
      </c>
      <c r="B1294" s="113" t="s">
        <v>2</v>
      </c>
      <c r="C1294" s="158" t="s">
        <v>3</v>
      </c>
      <c r="D1294" s="213" t="s">
        <v>4</v>
      </c>
      <c r="E1294" s="214"/>
      <c r="F1294" s="214"/>
      <c r="G1294" s="214"/>
      <c r="H1294" s="214"/>
      <c r="I1294" s="214"/>
      <c r="J1294" s="214"/>
      <c r="K1294" s="214"/>
      <c r="L1294" s="214"/>
      <c r="M1294" s="214"/>
      <c r="N1294" s="214"/>
      <c r="O1294" s="214"/>
      <c r="P1294" s="214"/>
      <c r="Q1294" s="214"/>
      <c r="R1294" s="214"/>
      <c r="S1294" s="214"/>
      <c r="T1294" s="214"/>
      <c r="U1294" s="214"/>
      <c r="V1294" s="214"/>
      <c r="W1294" s="214"/>
      <c r="X1294" s="214"/>
      <c r="Y1294" s="214"/>
      <c r="Z1294" s="122"/>
      <c r="AA1294" s="122"/>
      <c r="AB1294" s="122"/>
      <c r="AC1294" s="67"/>
      <c r="AD1294" s="55"/>
    </row>
    <row r="1295" spans="1:30" s="52" customFormat="1">
      <c r="A1295" s="114" t="s">
        <v>5</v>
      </c>
      <c r="B1295" s="115" t="s">
        <v>6</v>
      </c>
      <c r="C1295" s="159" t="s">
        <v>6</v>
      </c>
      <c r="D1295" s="116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8"/>
      <c r="Z1295" s="115" t="s">
        <v>7</v>
      </c>
      <c r="AA1295" s="115"/>
      <c r="AB1295" s="115"/>
      <c r="AC1295" s="67"/>
      <c r="AD1295" s="55"/>
    </row>
    <row r="1296" spans="1:30" s="52" customFormat="1">
      <c r="A1296" s="114" t="s">
        <v>8</v>
      </c>
      <c r="B1296" s="115" t="s">
        <v>9</v>
      </c>
      <c r="C1296" s="159" t="s">
        <v>9</v>
      </c>
      <c r="D1296" s="119" t="s">
        <v>10</v>
      </c>
      <c r="E1296" s="115" t="s">
        <v>11</v>
      </c>
      <c r="F1296" s="115" t="s">
        <v>12</v>
      </c>
      <c r="G1296" s="115" t="s">
        <v>13</v>
      </c>
      <c r="H1296" s="115" t="s">
        <v>14</v>
      </c>
      <c r="I1296" s="115" t="s">
        <v>15</v>
      </c>
      <c r="J1296" s="115" t="s">
        <v>16</v>
      </c>
      <c r="K1296" s="115" t="s">
        <v>17</v>
      </c>
      <c r="L1296" s="115" t="s">
        <v>18</v>
      </c>
      <c r="M1296" s="115" t="s">
        <v>19</v>
      </c>
      <c r="N1296" s="115" t="s">
        <v>20</v>
      </c>
      <c r="O1296" s="115" t="s">
        <v>169</v>
      </c>
      <c r="P1296" s="115" t="s">
        <v>21</v>
      </c>
      <c r="Q1296" s="115" t="s">
        <v>22</v>
      </c>
      <c r="R1296" s="115" t="s">
        <v>23</v>
      </c>
      <c r="S1296" s="115" t="s">
        <v>24</v>
      </c>
      <c r="T1296" s="115" t="s">
        <v>25</v>
      </c>
      <c r="U1296" s="115" t="s">
        <v>26</v>
      </c>
      <c r="V1296" s="115" t="s">
        <v>27</v>
      </c>
      <c r="W1296" s="115" t="s">
        <v>28</v>
      </c>
      <c r="X1296" s="115" t="s">
        <v>29</v>
      </c>
      <c r="Y1296" s="115" t="s">
        <v>30</v>
      </c>
      <c r="Z1296" s="115" t="s">
        <v>31</v>
      </c>
      <c r="AA1296" s="115" t="s">
        <v>484</v>
      </c>
      <c r="AB1296" s="115" t="s">
        <v>467</v>
      </c>
      <c r="AC1296" s="67"/>
      <c r="AD1296" s="55"/>
    </row>
    <row r="1297" spans="1:30" s="52" customFormat="1">
      <c r="A1297" s="114"/>
      <c r="B1297" s="115"/>
      <c r="C1297" s="159" t="s">
        <v>625</v>
      </c>
      <c r="D1297" s="120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67"/>
      <c r="AD1297" s="55"/>
    </row>
    <row r="1298" spans="1:30" s="52" customFormat="1">
      <c r="A1298" s="133" t="s">
        <v>367</v>
      </c>
      <c r="B1298" s="29">
        <v>7760474</v>
      </c>
      <c r="C1298" s="163">
        <f>ROUND(B1298/12,2)</f>
        <v>646706.17000000004</v>
      </c>
      <c r="D1298" s="20"/>
      <c r="E1298" s="42">
        <v>6.4600000000000005E-2</v>
      </c>
      <c r="F1298" s="5">
        <v>8.7400000000000005E-2</v>
      </c>
      <c r="G1298" s="19"/>
      <c r="H1298" s="20">
        <v>0.19739999999999999</v>
      </c>
      <c r="I1298" s="20">
        <v>2.1600000000000001E-2</v>
      </c>
      <c r="J1298" s="20">
        <v>5.8999999999999999E-3</v>
      </c>
      <c r="K1298" s="20">
        <v>1.0200000000000001E-2</v>
      </c>
      <c r="L1298" s="5">
        <v>1E-4</v>
      </c>
      <c r="M1298" s="20"/>
      <c r="N1298" s="20">
        <v>0.39950000000000002</v>
      </c>
      <c r="O1298" s="20">
        <v>4.4999999999999997E-3</v>
      </c>
      <c r="P1298" s="20"/>
      <c r="Q1298" s="20"/>
      <c r="R1298" s="20"/>
      <c r="S1298" s="20"/>
      <c r="T1298" s="20"/>
      <c r="U1298" s="20"/>
      <c r="V1298" s="20">
        <v>0.20880000000000001</v>
      </c>
      <c r="W1298" s="20"/>
      <c r="X1298" s="20"/>
      <c r="Y1298" s="20"/>
      <c r="Z1298" s="20"/>
      <c r="AA1298" s="20"/>
      <c r="AB1298" s="20"/>
      <c r="AC1298" s="67"/>
      <c r="AD1298" s="55"/>
    </row>
    <row r="1299" spans="1:30" s="52" customFormat="1">
      <c r="A1299" s="53" t="s">
        <v>368</v>
      </c>
      <c r="B1299" s="141"/>
      <c r="C1299" s="161"/>
      <c r="D1299" s="30">
        <f>$C1298*D1298</f>
        <v>0</v>
      </c>
      <c r="E1299" s="30">
        <f>$C1298*E1298</f>
        <v>41777.218582000009</v>
      </c>
      <c r="F1299" s="30">
        <f t="shared" ref="F1299" si="2082">$C1298*F1298</f>
        <v>56522.119258000006</v>
      </c>
      <c r="G1299" s="30">
        <f t="shared" ref="G1299" si="2083">$C1298*G1298</f>
        <v>0</v>
      </c>
      <c r="H1299" s="30">
        <f t="shared" ref="H1299:AB1299" si="2084">$C1298*H1298</f>
        <v>127659.79795800001</v>
      </c>
      <c r="I1299" s="30">
        <f t="shared" si="2084"/>
        <v>13968.853272000002</v>
      </c>
      <c r="J1299" s="30">
        <f t="shared" si="2084"/>
        <v>3815.5664030000003</v>
      </c>
      <c r="K1299" s="30">
        <f t="shared" si="2084"/>
        <v>6596.4029340000006</v>
      </c>
      <c r="L1299" s="30">
        <f t="shared" si="2084"/>
        <v>64.670617000000007</v>
      </c>
      <c r="M1299" s="30">
        <f t="shared" si="2084"/>
        <v>0</v>
      </c>
      <c r="N1299" s="30">
        <f t="shared" si="2084"/>
        <v>258359.11491500004</v>
      </c>
      <c r="O1299" s="30">
        <f t="shared" si="2084"/>
        <v>2910.1777649999999</v>
      </c>
      <c r="P1299" s="30">
        <f t="shared" si="2084"/>
        <v>0</v>
      </c>
      <c r="Q1299" s="30">
        <f t="shared" si="2084"/>
        <v>0</v>
      </c>
      <c r="R1299" s="30">
        <f t="shared" si="2084"/>
        <v>0</v>
      </c>
      <c r="S1299" s="30">
        <f t="shared" si="2084"/>
        <v>0</v>
      </c>
      <c r="T1299" s="30">
        <f t="shared" si="2084"/>
        <v>0</v>
      </c>
      <c r="U1299" s="30">
        <f t="shared" si="2084"/>
        <v>0</v>
      </c>
      <c r="V1299" s="30">
        <f t="shared" si="2084"/>
        <v>135032.24829600001</v>
      </c>
      <c r="W1299" s="30">
        <f t="shared" si="2084"/>
        <v>0</v>
      </c>
      <c r="X1299" s="30">
        <f t="shared" si="2084"/>
        <v>0</v>
      </c>
      <c r="Y1299" s="30">
        <f t="shared" si="2084"/>
        <v>0</v>
      </c>
      <c r="Z1299" s="30">
        <f t="shared" si="2084"/>
        <v>0</v>
      </c>
      <c r="AA1299" s="30">
        <f t="shared" si="2084"/>
        <v>0</v>
      </c>
      <c r="AB1299" s="30">
        <f t="shared" si="2084"/>
        <v>0</v>
      </c>
      <c r="AC1299" s="67"/>
      <c r="AD1299" s="55"/>
    </row>
    <row r="1300" spans="1:30" s="52" customFormat="1">
      <c r="A1300" s="53" t="s">
        <v>369</v>
      </c>
      <c r="B1300" s="142"/>
      <c r="C1300" s="161"/>
      <c r="D1300" s="20"/>
      <c r="E1300" s="42"/>
      <c r="F1300" s="19"/>
      <c r="G1300" s="19"/>
      <c r="H1300" s="20"/>
      <c r="I1300" s="20"/>
      <c r="J1300" s="20"/>
      <c r="K1300" s="20"/>
      <c r="L1300" s="19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67"/>
      <c r="AD1300" s="55"/>
    </row>
    <row r="1301" spans="1:30" s="52" customFormat="1">
      <c r="A1301" s="53" t="s">
        <v>370</v>
      </c>
      <c r="B1301" s="142"/>
      <c r="C1301" s="161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67"/>
      <c r="AD1301" s="55"/>
    </row>
    <row r="1302" spans="1:30" s="52" customFormat="1">
      <c r="A1302" s="140"/>
      <c r="B1302" s="143"/>
      <c r="C1302" s="162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67"/>
      <c r="AD1302" s="55"/>
    </row>
    <row r="1303" spans="1:30" s="52" customFormat="1">
      <c r="A1303" s="133" t="s">
        <v>627</v>
      </c>
      <c r="B1303" s="29">
        <v>553311</v>
      </c>
      <c r="C1303" s="163">
        <f>ROUND(B1303/12,2)</f>
        <v>46109.25</v>
      </c>
      <c r="D1303" s="27">
        <v>0.13639999999999999</v>
      </c>
      <c r="E1303" s="37"/>
      <c r="F1303" s="5"/>
      <c r="G1303" s="5"/>
      <c r="H1303" s="10"/>
      <c r="I1303" s="10"/>
      <c r="J1303" s="10"/>
      <c r="K1303" s="10"/>
      <c r="L1303" s="5"/>
      <c r="M1303" s="10"/>
      <c r="N1303" s="10"/>
      <c r="O1303" s="10"/>
      <c r="P1303" s="10"/>
      <c r="Q1303" s="10">
        <v>0.31979999999999997</v>
      </c>
      <c r="R1303" s="10"/>
      <c r="S1303" s="10"/>
      <c r="T1303" s="10"/>
      <c r="U1303" s="10"/>
      <c r="V1303" s="10"/>
      <c r="W1303" s="10"/>
      <c r="X1303" s="10">
        <v>0.52170000000000005</v>
      </c>
      <c r="Y1303" s="10">
        <v>2.2100000000000002E-2</v>
      </c>
      <c r="Z1303" s="10"/>
      <c r="AA1303" s="10"/>
      <c r="AB1303" s="10"/>
      <c r="AC1303" s="67"/>
      <c r="AD1303" s="55"/>
    </row>
    <row r="1304" spans="1:30" s="52" customFormat="1">
      <c r="A1304" s="53"/>
      <c r="B1304" s="141"/>
      <c r="C1304" s="161"/>
      <c r="D1304" s="30">
        <f>$C1303*D1303</f>
        <v>6289.3017</v>
      </c>
      <c r="E1304" s="30">
        <f>$C1303*E1303</f>
        <v>0</v>
      </c>
      <c r="F1304" s="30">
        <f t="shared" ref="F1304:AB1304" si="2085">$C1303*F1303</f>
        <v>0</v>
      </c>
      <c r="G1304" s="30">
        <f t="shared" si="2085"/>
        <v>0</v>
      </c>
      <c r="H1304" s="30">
        <f t="shared" si="2085"/>
        <v>0</v>
      </c>
      <c r="I1304" s="30">
        <f t="shared" si="2085"/>
        <v>0</v>
      </c>
      <c r="J1304" s="30">
        <f t="shared" si="2085"/>
        <v>0</v>
      </c>
      <c r="K1304" s="30">
        <f t="shared" si="2085"/>
        <v>0</v>
      </c>
      <c r="L1304" s="30">
        <f t="shared" si="2085"/>
        <v>0</v>
      </c>
      <c r="M1304" s="30">
        <f t="shared" si="2085"/>
        <v>0</v>
      </c>
      <c r="N1304" s="30">
        <f t="shared" si="2085"/>
        <v>0</v>
      </c>
      <c r="O1304" s="30">
        <f t="shared" si="2085"/>
        <v>0</v>
      </c>
      <c r="P1304" s="30">
        <f t="shared" si="2085"/>
        <v>0</v>
      </c>
      <c r="Q1304" s="30">
        <f t="shared" si="2085"/>
        <v>14745.738149999999</v>
      </c>
      <c r="R1304" s="30">
        <f t="shared" si="2085"/>
        <v>0</v>
      </c>
      <c r="S1304" s="30">
        <f t="shared" si="2085"/>
        <v>0</v>
      </c>
      <c r="T1304" s="30">
        <f t="shared" si="2085"/>
        <v>0</v>
      </c>
      <c r="U1304" s="30">
        <f t="shared" si="2085"/>
        <v>0</v>
      </c>
      <c r="V1304" s="30">
        <f t="shared" si="2085"/>
        <v>0</v>
      </c>
      <c r="W1304" s="30">
        <f t="shared" si="2085"/>
        <v>0</v>
      </c>
      <c r="X1304" s="30">
        <f t="shared" si="2085"/>
        <v>24055.195725000001</v>
      </c>
      <c r="Y1304" s="30">
        <f t="shared" si="2085"/>
        <v>1019.0144250000001</v>
      </c>
      <c r="Z1304" s="30">
        <f t="shared" si="2085"/>
        <v>0</v>
      </c>
      <c r="AA1304" s="30">
        <f t="shared" si="2085"/>
        <v>0</v>
      </c>
      <c r="AB1304" s="30">
        <f t="shared" si="2085"/>
        <v>0</v>
      </c>
      <c r="AC1304" s="67"/>
      <c r="AD1304" s="55"/>
    </row>
    <row r="1305" spans="1:30" s="52" customFormat="1">
      <c r="A1305" s="50" t="s">
        <v>50</v>
      </c>
      <c r="B1305" s="33">
        <f>SUM(B1298:B1303)</f>
        <v>8313785</v>
      </c>
      <c r="C1305" s="51">
        <f>SUM(C1298:C1303)</f>
        <v>692815.42</v>
      </c>
      <c r="D1305" s="51">
        <f>D1299+D1304</f>
        <v>6289.3017</v>
      </c>
      <c r="E1305" s="51">
        <f t="shared" ref="E1305:AB1305" si="2086">E1299+E1304</f>
        <v>41777.218582000009</v>
      </c>
      <c r="F1305" s="51">
        <f t="shared" si="2086"/>
        <v>56522.119258000006</v>
      </c>
      <c r="G1305" s="51">
        <f t="shared" si="2086"/>
        <v>0</v>
      </c>
      <c r="H1305" s="51">
        <f>H1299+H1304</f>
        <v>127659.79795800001</v>
      </c>
      <c r="I1305" s="51">
        <f t="shared" si="2086"/>
        <v>13968.853272000002</v>
      </c>
      <c r="J1305" s="51">
        <f t="shared" si="2086"/>
        <v>3815.5664030000003</v>
      </c>
      <c r="K1305" s="51">
        <f t="shared" si="2086"/>
        <v>6596.4029340000006</v>
      </c>
      <c r="L1305" s="51">
        <f t="shared" si="2086"/>
        <v>64.670617000000007</v>
      </c>
      <c r="M1305" s="51">
        <f t="shared" si="2086"/>
        <v>0</v>
      </c>
      <c r="N1305" s="51">
        <f t="shared" si="2086"/>
        <v>258359.11491500004</v>
      </c>
      <c r="O1305" s="51">
        <f t="shared" si="2086"/>
        <v>2910.1777649999999</v>
      </c>
      <c r="P1305" s="51">
        <f t="shared" si="2086"/>
        <v>0</v>
      </c>
      <c r="Q1305" s="51">
        <f t="shared" si="2086"/>
        <v>14745.738149999999</v>
      </c>
      <c r="R1305" s="51">
        <f t="shared" si="2086"/>
        <v>0</v>
      </c>
      <c r="S1305" s="51">
        <f t="shared" si="2086"/>
        <v>0</v>
      </c>
      <c r="T1305" s="51">
        <f t="shared" si="2086"/>
        <v>0</v>
      </c>
      <c r="U1305" s="51">
        <f t="shared" si="2086"/>
        <v>0</v>
      </c>
      <c r="V1305" s="51">
        <f t="shared" si="2086"/>
        <v>135032.24829600001</v>
      </c>
      <c r="W1305" s="51">
        <f t="shared" si="2086"/>
        <v>0</v>
      </c>
      <c r="X1305" s="51">
        <f t="shared" si="2086"/>
        <v>24055.195725000001</v>
      </c>
      <c r="Y1305" s="51">
        <f t="shared" si="2086"/>
        <v>1019.0144250000001</v>
      </c>
      <c r="Z1305" s="51">
        <f t="shared" si="2086"/>
        <v>0</v>
      </c>
      <c r="AA1305" s="51">
        <f t="shared" si="2086"/>
        <v>0</v>
      </c>
      <c r="AB1305" s="51">
        <f t="shared" si="2086"/>
        <v>0</v>
      </c>
      <c r="AC1305" s="67"/>
      <c r="AD1305" s="55"/>
    </row>
    <row r="1306" spans="1:30" s="52" customFormat="1">
      <c r="A1306" s="54"/>
      <c r="B1306" s="7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67"/>
      <c r="AD1306" s="55"/>
    </row>
    <row r="1307" spans="1:30" s="52" customFormat="1">
      <c r="A1307" s="54"/>
      <c r="B1307" s="7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67"/>
      <c r="AD1307" s="55"/>
    </row>
    <row r="1308" spans="1:30" s="52" customFormat="1" ht="13.8" thickBot="1">
      <c r="A1308" s="81" t="s">
        <v>502</v>
      </c>
      <c r="B1308" s="126"/>
      <c r="C1308" s="157"/>
      <c r="D1308" s="126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67"/>
      <c r="AD1308" s="55"/>
    </row>
    <row r="1309" spans="1:30" s="52" customFormat="1" ht="13.8" thickBot="1">
      <c r="A1309" s="112" t="s">
        <v>1</v>
      </c>
      <c r="B1309" s="113" t="s">
        <v>2</v>
      </c>
      <c r="C1309" s="158" t="s">
        <v>3</v>
      </c>
      <c r="D1309" s="213" t="s">
        <v>4</v>
      </c>
      <c r="E1309" s="214"/>
      <c r="F1309" s="214"/>
      <c r="G1309" s="214"/>
      <c r="H1309" s="214"/>
      <c r="I1309" s="214"/>
      <c r="J1309" s="214"/>
      <c r="K1309" s="214"/>
      <c r="L1309" s="214"/>
      <c r="M1309" s="214"/>
      <c r="N1309" s="214"/>
      <c r="O1309" s="214"/>
      <c r="P1309" s="214"/>
      <c r="Q1309" s="214"/>
      <c r="R1309" s="214"/>
      <c r="S1309" s="214"/>
      <c r="T1309" s="214"/>
      <c r="U1309" s="214"/>
      <c r="V1309" s="214"/>
      <c r="W1309" s="214"/>
      <c r="X1309" s="214"/>
      <c r="Y1309" s="214"/>
      <c r="Z1309" s="122"/>
      <c r="AA1309" s="122"/>
      <c r="AB1309" s="122"/>
      <c r="AC1309" s="67"/>
      <c r="AD1309" s="55"/>
    </row>
    <row r="1310" spans="1:30" s="52" customFormat="1">
      <c r="A1310" s="114" t="s">
        <v>5</v>
      </c>
      <c r="B1310" s="115" t="s">
        <v>6</v>
      </c>
      <c r="C1310" s="159" t="s">
        <v>6</v>
      </c>
      <c r="D1310" s="116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8"/>
      <c r="Z1310" s="115" t="s">
        <v>7</v>
      </c>
      <c r="AA1310" s="115"/>
      <c r="AB1310" s="115"/>
      <c r="AC1310" s="67"/>
      <c r="AD1310" s="55"/>
    </row>
    <row r="1311" spans="1:30" s="52" customFormat="1">
      <c r="A1311" s="114" t="s">
        <v>8</v>
      </c>
      <c r="B1311" s="115" t="s">
        <v>9</v>
      </c>
      <c r="C1311" s="159" t="s">
        <v>9</v>
      </c>
      <c r="D1311" s="119" t="s">
        <v>10</v>
      </c>
      <c r="E1311" s="115" t="s">
        <v>11</v>
      </c>
      <c r="F1311" s="115" t="s">
        <v>12</v>
      </c>
      <c r="G1311" s="115" t="s">
        <v>13</v>
      </c>
      <c r="H1311" s="115" t="s">
        <v>14</v>
      </c>
      <c r="I1311" s="115" t="s">
        <v>15</v>
      </c>
      <c r="J1311" s="115" t="s">
        <v>16</v>
      </c>
      <c r="K1311" s="115" t="s">
        <v>17</v>
      </c>
      <c r="L1311" s="115" t="s">
        <v>18</v>
      </c>
      <c r="M1311" s="115" t="s">
        <v>19</v>
      </c>
      <c r="N1311" s="115" t="s">
        <v>20</v>
      </c>
      <c r="O1311" s="115" t="s">
        <v>169</v>
      </c>
      <c r="P1311" s="115" t="s">
        <v>21</v>
      </c>
      <c r="Q1311" s="115" t="s">
        <v>22</v>
      </c>
      <c r="R1311" s="115" t="s">
        <v>23</v>
      </c>
      <c r="S1311" s="115" t="s">
        <v>24</v>
      </c>
      <c r="T1311" s="115" t="s">
        <v>25</v>
      </c>
      <c r="U1311" s="115" t="s">
        <v>26</v>
      </c>
      <c r="V1311" s="115" t="s">
        <v>27</v>
      </c>
      <c r="W1311" s="115" t="s">
        <v>28</v>
      </c>
      <c r="X1311" s="115" t="s">
        <v>29</v>
      </c>
      <c r="Y1311" s="115" t="s">
        <v>30</v>
      </c>
      <c r="Z1311" s="115" t="s">
        <v>31</v>
      </c>
      <c r="AA1311" s="115" t="s">
        <v>484</v>
      </c>
      <c r="AB1311" s="115" t="s">
        <v>467</v>
      </c>
      <c r="AC1311" s="67"/>
      <c r="AD1311" s="55"/>
    </row>
    <row r="1312" spans="1:30" s="52" customFormat="1">
      <c r="A1312" s="114"/>
      <c r="B1312" s="115"/>
      <c r="C1312" s="159" t="s">
        <v>625</v>
      </c>
      <c r="D1312" s="120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67"/>
      <c r="AD1312" s="55"/>
    </row>
    <row r="1313" spans="1:30" s="52" customFormat="1">
      <c r="A1313" s="133" t="s">
        <v>507</v>
      </c>
      <c r="B1313" s="29">
        <v>25793147</v>
      </c>
      <c r="C1313" s="163">
        <f>ROUND(B1313/12,2)</f>
        <v>2149428.92</v>
      </c>
      <c r="D1313" s="20">
        <v>8.0100000000000005E-2</v>
      </c>
      <c r="E1313" s="42"/>
      <c r="F1313" s="5"/>
      <c r="G1313" s="19"/>
      <c r="H1313" s="20">
        <v>1.9400000000000001E-2</v>
      </c>
      <c r="I1313" s="20"/>
      <c r="J1313" s="20"/>
      <c r="K1313" s="20"/>
      <c r="L1313" s="5"/>
      <c r="M1313" s="20">
        <v>0.12989999999999999</v>
      </c>
      <c r="N1313" s="20"/>
      <c r="O1313" s="20"/>
      <c r="P1313" s="20"/>
      <c r="Q1313" s="20">
        <v>0.13850000000000001</v>
      </c>
      <c r="R1313" s="20">
        <v>5.8799999999999998E-2</v>
      </c>
      <c r="S1313" s="20">
        <v>3.4500000000000003E-2</v>
      </c>
      <c r="T1313" s="20">
        <v>0.1762</v>
      </c>
      <c r="U1313" s="20"/>
      <c r="V1313" s="20"/>
      <c r="W1313" s="20">
        <v>0.14849999999999999</v>
      </c>
      <c r="X1313" s="20">
        <v>0.2079</v>
      </c>
      <c r="Y1313" s="20">
        <v>6.1999999999999998E-3</v>
      </c>
      <c r="Z1313" s="20"/>
      <c r="AA1313" s="20"/>
      <c r="AB1313" s="20"/>
      <c r="AC1313" s="67"/>
      <c r="AD1313" s="55"/>
    </row>
    <row r="1314" spans="1:30" s="52" customFormat="1">
      <c r="A1314" s="89"/>
      <c r="B1314" s="17"/>
      <c r="C1314" s="163"/>
      <c r="D1314" s="30">
        <f t="shared" ref="D1314" si="2087">$C1313*D1313</f>
        <v>172169.25649200001</v>
      </c>
      <c r="E1314" s="30">
        <f t="shared" ref="E1314" si="2088">$C1313*E1313</f>
        <v>0</v>
      </c>
      <c r="F1314" s="30">
        <f t="shared" ref="F1314:AB1314" si="2089">$C1313*F1313</f>
        <v>0</v>
      </c>
      <c r="G1314" s="30">
        <f t="shared" si="2089"/>
        <v>0</v>
      </c>
      <c r="H1314" s="30">
        <f t="shared" si="2089"/>
        <v>41698.921047999997</v>
      </c>
      <c r="I1314" s="30">
        <f t="shared" si="2089"/>
        <v>0</v>
      </c>
      <c r="J1314" s="30">
        <f t="shared" si="2089"/>
        <v>0</v>
      </c>
      <c r="K1314" s="30">
        <f t="shared" si="2089"/>
        <v>0</v>
      </c>
      <c r="L1314" s="30">
        <f t="shared" si="2089"/>
        <v>0</v>
      </c>
      <c r="M1314" s="30">
        <f t="shared" si="2089"/>
        <v>279210.81670799997</v>
      </c>
      <c r="N1314" s="30">
        <f t="shared" si="2089"/>
        <v>0</v>
      </c>
      <c r="O1314" s="30">
        <f t="shared" si="2089"/>
        <v>0</v>
      </c>
      <c r="P1314" s="30">
        <f t="shared" si="2089"/>
        <v>0</v>
      </c>
      <c r="Q1314" s="30">
        <f t="shared" si="2089"/>
        <v>297695.90542000002</v>
      </c>
      <c r="R1314" s="30">
        <f t="shared" si="2089"/>
        <v>126386.42049599999</v>
      </c>
      <c r="S1314" s="30">
        <f t="shared" si="2089"/>
        <v>74155.297740000009</v>
      </c>
      <c r="T1314" s="30">
        <f t="shared" si="2089"/>
        <v>378729.37570400001</v>
      </c>
      <c r="U1314" s="30">
        <f t="shared" si="2089"/>
        <v>0</v>
      </c>
      <c r="V1314" s="30">
        <f t="shared" si="2089"/>
        <v>0</v>
      </c>
      <c r="W1314" s="30">
        <f t="shared" si="2089"/>
        <v>319190.19461999997</v>
      </c>
      <c r="X1314" s="30">
        <f t="shared" si="2089"/>
        <v>446866.27246800001</v>
      </c>
      <c r="Y1314" s="30">
        <f t="shared" si="2089"/>
        <v>13326.459304</v>
      </c>
      <c r="Z1314" s="30">
        <f t="shared" si="2089"/>
        <v>0</v>
      </c>
      <c r="AA1314" s="30">
        <f t="shared" si="2089"/>
        <v>0</v>
      </c>
      <c r="AB1314" s="30">
        <f t="shared" si="2089"/>
        <v>0</v>
      </c>
      <c r="AC1314" s="67"/>
      <c r="AD1314" s="55"/>
    </row>
    <row r="1315" spans="1:30" s="52" customFormat="1">
      <c r="A1315" s="50" t="s">
        <v>50</v>
      </c>
      <c r="B1315" s="33">
        <f>SUM(B1313:B1313)</f>
        <v>25793147</v>
      </c>
      <c r="C1315" s="51">
        <f>SUM(C1313:C1313)</f>
        <v>2149428.92</v>
      </c>
      <c r="D1315" s="51">
        <f>D1314</f>
        <v>172169.25649200001</v>
      </c>
      <c r="E1315" s="51">
        <f>E1314</f>
        <v>0</v>
      </c>
      <c r="F1315" s="51">
        <f t="shared" ref="F1315" si="2090">F1314</f>
        <v>0</v>
      </c>
      <c r="G1315" s="51">
        <f t="shared" ref="G1315" si="2091">G1314</f>
        <v>0</v>
      </c>
      <c r="H1315" s="51">
        <f t="shared" ref="H1315:AB1315" si="2092">H1314</f>
        <v>41698.921047999997</v>
      </c>
      <c r="I1315" s="51">
        <f t="shared" si="2092"/>
        <v>0</v>
      </c>
      <c r="J1315" s="51">
        <f t="shared" si="2092"/>
        <v>0</v>
      </c>
      <c r="K1315" s="51">
        <f t="shared" si="2092"/>
        <v>0</v>
      </c>
      <c r="L1315" s="51">
        <f t="shared" si="2092"/>
        <v>0</v>
      </c>
      <c r="M1315" s="51">
        <f t="shared" si="2092"/>
        <v>279210.81670799997</v>
      </c>
      <c r="N1315" s="51">
        <f t="shared" si="2092"/>
        <v>0</v>
      </c>
      <c r="O1315" s="51">
        <f t="shared" si="2092"/>
        <v>0</v>
      </c>
      <c r="P1315" s="51">
        <f t="shared" si="2092"/>
        <v>0</v>
      </c>
      <c r="Q1315" s="51">
        <f t="shared" si="2092"/>
        <v>297695.90542000002</v>
      </c>
      <c r="R1315" s="51">
        <f t="shared" si="2092"/>
        <v>126386.42049599999</v>
      </c>
      <c r="S1315" s="51">
        <f t="shared" si="2092"/>
        <v>74155.297740000009</v>
      </c>
      <c r="T1315" s="51">
        <f t="shared" si="2092"/>
        <v>378729.37570400001</v>
      </c>
      <c r="U1315" s="51">
        <f t="shared" si="2092"/>
        <v>0</v>
      </c>
      <c r="V1315" s="51">
        <f t="shared" si="2092"/>
        <v>0</v>
      </c>
      <c r="W1315" s="51">
        <f t="shared" si="2092"/>
        <v>319190.19461999997</v>
      </c>
      <c r="X1315" s="51">
        <f t="shared" si="2092"/>
        <v>446866.27246800001</v>
      </c>
      <c r="Y1315" s="51">
        <f t="shared" si="2092"/>
        <v>13326.459304</v>
      </c>
      <c r="Z1315" s="51">
        <f t="shared" si="2092"/>
        <v>0</v>
      </c>
      <c r="AA1315" s="51">
        <f t="shared" si="2092"/>
        <v>0</v>
      </c>
      <c r="AB1315" s="51">
        <f t="shared" si="2092"/>
        <v>0</v>
      </c>
      <c r="AC1315" s="67"/>
      <c r="AD1315" s="55"/>
    </row>
    <row r="1316" spans="1:30" s="52" customFormat="1">
      <c r="A1316" s="54"/>
      <c r="B1316" s="7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67"/>
      <c r="AD1316" s="55"/>
    </row>
    <row r="1317" spans="1:30" s="52" customFormat="1">
      <c r="A1317" s="54"/>
      <c r="B1317" s="7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67"/>
      <c r="AD1317" s="55"/>
    </row>
    <row r="1318" spans="1:30" s="52" customFormat="1" ht="13.8" thickBot="1">
      <c r="A1318" s="81" t="s">
        <v>513</v>
      </c>
      <c r="B1318" s="126"/>
      <c r="C1318" s="157"/>
      <c r="D1318" s="126"/>
      <c r="E1318" s="126"/>
      <c r="F1318" s="126"/>
      <c r="G1318" s="126"/>
      <c r="H1318" s="126"/>
      <c r="I1318" s="126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67"/>
    </row>
    <row r="1319" spans="1:30" s="52" customFormat="1" ht="13.8" thickBot="1">
      <c r="A1319" s="112" t="s">
        <v>1</v>
      </c>
      <c r="B1319" s="113" t="s">
        <v>2</v>
      </c>
      <c r="C1319" s="158" t="s">
        <v>3</v>
      </c>
      <c r="D1319" s="213" t="s">
        <v>4</v>
      </c>
      <c r="E1319" s="214"/>
      <c r="F1319" s="214"/>
      <c r="G1319" s="214"/>
      <c r="H1319" s="214"/>
      <c r="I1319" s="214"/>
      <c r="J1319" s="214"/>
      <c r="K1319" s="214"/>
      <c r="L1319" s="214"/>
      <c r="M1319" s="214"/>
      <c r="N1319" s="214"/>
      <c r="O1319" s="214"/>
      <c r="P1319" s="214"/>
      <c r="Q1319" s="214"/>
      <c r="R1319" s="214"/>
      <c r="S1319" s="214"/>
      <c r="T1319" s="214"/>
      <c r="U1319" s="214"/>
      <c r="V1319" s="214"/>
      <c r="W1319" s="214"/>
      <c r="X1319" s="214"/>
      <c r="Y1319" s="214"/>
      <c r="Z1319" s="122"/>
      <c r="AA1319" s="122"/>
      <c r="AB1319" s="122"/>
      <c r="AC1319" s="67"/>
    </row>
    <row r="1320" spans="1:30">
      <c r="A1320" s="114" t="s">
        <v>5</v>
      </c>
      <c r="B1320" s="115" t="s">
        <v>6</v>
      </c>
      <c r="C1320" s="159" t="s">
        <v>6</v>
      </c>
      <c r="D1320" s="116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8"/>
      <c r="Z1320" s="115" t="s">
        <v>7</v>
      </c>
      <c r="AA1320" s="115"/>
      <c r="AB1320" s="115"/>
      <c r="AC1320" s="67"/>
    </row>
    <row r="1321" spans="1:30">
      <c r="A1321" s="114" t="s">
        <v>8</v>
      </c>
      <c r="B1321" s="115" t="s">
        <v>9</v>
      </c>
      <c r="C1321" s="159" t="s">
        <v>9</v>
      </c>
      <c r="D1321" s="119" t="s">
        <v>10</v>
      </c>
      <c r="E1321" s="115" t="s">
        <v>11</v>
      </c>
      <c r="F1321" s="115" t="s">
        <v>12</v>
      </c>
      <c r="G1321" s="115" t="s">
        <v>13</v>
      </c>
      <c r="H1321" s="115" t="s">
        <v>14</v>
      </c>
      <c r="I1321" s="115" t="s">
        <v>15</v>
      </c>
      <c r="J1321" s="115" t="s">
        <v>16</v>
      </c>
      <c r="K1321" s="115" t="s">
        <v>17</v>
      </c>
      <c r="L1321" s="115" t="s">
        <v>18</v>
      </c>
      <c r="M1321" s="115" t="s">
        <v>19</v>
      </c>
      <c r="N1321" s="115" t="s">
        <v>20</v>
      </c>
      <c r="O1321" s="115" t="s">
        <v>169</v>
      </c>
      <c r="P1321" s="115" t="s">
        <v>21</v>
      </c>
      <c r="Q1321" s="115" t="s">
        <v>22</v>
      </c>
      <c r="R1321" s="115" t="s">
        <v>23</v>
      </c>
      <c r="S1321" s="115" t="s">
        <v>24</v>
      </c>
      <c r="T1321" s="115" t="s">
        <v>25</v>
      </c>
      <c r="U1321" s="115" t="s">
        <v>26</v>
      </c>
      <c r="V1321" s="115" t="s">
        <v>27</v>
      </c>
      <c r="W1321" s="115" t="s">
        <v>28</v>
      </c>
      <c r="X1321" s="115" t="s">
        <v>29</v>
      </c>
      <c r="Y1321" s="115" t="s">
        <v>30</v>
      </c>
      <c r="Z1321" s="115" t="s">
        <v>31</v>
      </c>
      <c r="AA1321" s="115" t="s">
        <v>484</v>
      </c>
      <c r="AB1321" s="115" t="s">
        <v>467</v>
      </c>
      <c r="AC1321" s="67"/>
    </row>
    <row r="1322" spans="1:30">
      <c r="A1322" s="114"/>
      <c r="B1322" s="115"/>
      <c r="C1322" s="185" t="s">
        <v>688</v>
      </c>
      <c r="D1322" s="120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67"/>
    </row>
    <row r="1323" spans="1:30" s="52" customFormat="1">
      <c r="A1323" s="127" t="s">
        <v>509</v>
      </c>
      <c r="B1323" s="59">
        <v>825419</v>
      </c>
      <c r="C1323" s="163">
        <f>ROUND(B1323/12,2)</f>
        <v>68784.92</v>
      </c>
      <c r="D1323" s="128">
        <v>9.7000000000000003E-3</v>
      </c>
      <c r="E1323" s="128">
        <v>0.16650000000000001</v>
      </c>
      <c r="F1323" s="128">
        <v>4.9399999999999999E-2</v>
      </c>
      <c r="G1323" s="128">
        <v>7.7700000000000005E-2</v>
      </c>
      <c r="H1323" s="128">
        <v>5.1999999999999998E-2</v>
      </c>
      <c r="I1323" s="128"/>
      <c r="J1323" s="128">
        <v>1.8499999999999999E-2</v>
      </c>
      <c r="K1323" s="128">
        <v>2.29E-2</v>
      </c>
      <c r="L1323" s="128">
        <v>1.43E-2</v>
      </c>
      <c r="M1323" s="128">
        <v>1.7500000000000002E-2</v>
      </c>
      <c r="N1323" s="128">
        <v>0.152</v>
      </c>
      <c r="O1323" s="128">
        <v>6.0000000000000001E-3</v>
      </c>
      <c r="P1323" s="128">
        <v>2.0000000000000001E-4</v>
      </c>
      <c r="Q1323" s="128">
        <v>2.1600000000000001E-2</v>
      </c>
      <c r="R1323" s="128">
        <v>1.72E-2</v>
      </c>
      <c r="S1323" s="128">
        <v>3.3E-3</v>
      </c>
      <c r="T1323" s="128">
        <v>4.3200000000000002E-2</v>
      </c>
      <c r="U1323" s="128">
        <v>4.9799999999999997E-2</v>
      </c>
      <c r="V1323" s="128">
        <v>5.8000000000000003E-2</v>
      </c>
      <c r="W1323" s="128">
        <v>4.7399999999999998E-2</v>
      </c>
      <c r="X1323" s="128">
        <v>5.0799999999999998E-2</v>
      </c>
      <c r="Y1323" s="128">
        <v>1.5E-3</v>
      </c>
      <c r="Z1323" s="129">
        <v>5.0000000000000001E-4</v>
      </c>
      <c r="AA1323" s="129"/>
      <c r="AB1323" s="129">
        <v>0.12</v>
      </c>
      <c r="AC1323" s="67"/>
    </row>
    <row r="1324" spans="1:30" s="52" customFormat="1">
      <c r="A1324" s="89"/>
      <c r="B1324" s="17"/>
      <c r="C1324" s="163"/>
      <c r="D1324" s="30">
        <f t="shared" ref="D1324" si="2093">$C1323*D1323</f>
        <v>667.21372399999996</v>
      </c>
      <c r="E1324" s="30">
        <f t="shared" ref="E1324" si="2094">$C1323*E1323</f>
        <v>11452.689180000001</v>
      </c>
      <c r="F1324" s="30">
        <f t="shared" ref="F1324:AB1324" si="2095">$C1323*F1323</f>
        <v>3397.9750479999998</v>
      </c>
      <c r="G1324" s="30">
        <f t="shared" si="2095"/>
        <v>5344.5882840000004</v>
      </c>
      <c r="H1324" s="30">
        <f t="shared" si="2095"/>
        <v>3576.8158399999998</v>
      </c>
      <c r="I1324" s="30">
        <f t="shared" si="2095"/>
        <v>0</v>
      </c>
      <c r="J1324" s="30">
        <f t="shared" si="2095"/>
        <v>1272.5210199999999</v>
      </c>
      <c r="K1324" s="30">
        <f t="shared" si="2095"/>
        <v>1575.1746679999999</v>
      </c>
      <c r="L1324" s="30">
        <f t="shared" si="2095"/>
        <v>983.62435600000003</v>
      </c>
      <c r="M1324" s="30">
        <f t="shared" si="2095"/>
        <v>1203.7361000000001</v>
      </c>
      <c r="N1324" s="30">
        <f t="shared" si="2095"/>
        <v>10455.307839999999</v>
      </c>
      <c r="O1324" s="30">
        <f t="shared" si="2095"/>
        <v>412.70952</v>
      </c>
      <c r="P1324" s="30">
        <f t="shared" si="2095"/>
        <v>13.756984000000001</v>
      </c>
      <c r="Q1324" s="30">
        <f t="shared" si="2095"/>
        <v>1485.7542720000001</v>
      </c>
      <c r="R1324" s="30">
        <f t="shared" si="2095"/>
        <v>1183.1006239999999</v>
      </c>
      <c r="S1324" s="30">
        <f t="shared" si="2095"/>
        <v>226.99023599999998</v>
      </c>
      <c r="T1324" s="30">
        <f t="shared" si="2095"/>
        <v>2971.5085440000003</v>
      </c>
      <c r="U1324" s="30">
        <f t="shared" si="2095"/>
        <v>3425.4890159999995</v>
      </c>
      <c r="V1324" s="30">
        <f t="shared" si="2095"/>
        <v>3989.5253600000001</v>
      </c>
      <c r="W1324" s="30">
        <f t="shared" si="2095"/>
        <v>3260.4052079999997</v>
      </c>
      <c r="X1324" s="30">
        <f t="shared" si="2095"/>
        <v>3494.2739359999996</v>
      </c>
      <c r="Y1324" s="30">
        <f t="shared" si="2095"/>
        <v>103.17738</v>
      </c>
      <c r="Z1324" s="30">
        <f t="shared" si="2095"/>
        <v>34.39246</v>
      </c>
      <c r="AA1324" s="30">
        <f t="shared" si="2095"/>
        <v>0</v>
      </c>
      <c r="AB1324" s="30">
        <f t="shared" si="2095"/>
        <v>8254.1903999999995</v>
      </c>
      <c r="AC1324" s="67"/>
    </row>
    <row r="1325" spans="1:30" s="52" customFormat="1">
      <c r="A1325" s="127" t="s">
        <v>510</v>
      </c>
      <c r="B1325" s="59">
        <v>796147</v>
      </c>
      <c r="C1325" s="163">
        <f t="shared" ref="C1325:C1329" si="2096">ROUND(B1325/12,2)</f>
        <v>66345.58</v>
      </c>
      <c r="D1325" s="128">
        <v>9.2999999999999992E-3</v>
      </c>
      <c r="E1325" s="128">
        <v>0.26019999999999999</v>
      </c>
      <c r="F1325" s="128">
        <v>4.19E-2</v>
      </c>
      <c r="G1325" s="128">
        <v>5.9499999999999997E-2</v>
      </c>
      <c r="H1325" s="128">
        <v>4.3799999999999999E-2</v>
      </c>
      <c r="I1325" s="128"/>
      <c r="J1325" s="128">
        <v>1.5800000000000002E-2</v>
      </c>
      <c r="K1325" s="128">
        <v>2.3E-2</v>
      </c>
      <c r="L1325" s="128">
        <v>1.26E-2</v>
      </c>
      <c r="M1325" s="128">
        <v>1.5299999999999999E-2</v>
      </c>
      <c r="N1325" s="128">
        <v>0.14699999999999999</v>
      </c>
      <c r="O1325" s="128">
        <v>9.7999999999999997E-3</v>
      </c>
      <c r="P1325" s="128">
        <v>2.0000000000000001E-4</v>
      </c>
      <c r="Q1325" s="128">
        <v>1.9199999999999998E-2</v>
      </c>
      <c r="R1325" s="128">
        <v>1.3899999999999999E-2</v>
      </c>
      <c r="S1325" s="128">
        <v>5.5999999999999999E-3</v>
      </c>
      <c r="T1325" s="128">
        <v>4.19E-2</v>
      </c>
      <c r="U1325" s="128">
        <v>4.3400000000000001E-2</v>
      </c>
      <c r="V1325" s="128">
        <v>5.0500000000000003E-2</v>
      </c>
      <c r="W1325" s="128">
        <v>4.0300000000000002E-2</v>
      </c>
      <c r="X1325" s="128">
        <v>4.48E-2</v>
      </c>
      <c r="Y1325" s="128">
        <v>1.1999999999999999E-3</v>
      </c>
      <c r="Z1325" s="129">
        <v>8.0000000000000004E-4</v>
      </c>
      <c r="AA1325" s="129"/>
      <c r="AB1325" s="129">
        <v>0.1</v>
      </c>
      <c r="AC1325" s="67"/>
    </row>
    <row r="1326" spans="1:30" s="52" customFormat="1">
      <c r="A1326" s="89"/>
      <c r="B1326" s="17"/>
      <c r="C1326" s="163"/>
      <c r="D1326" s="30">
        <f t="shared" ref="D1326" si="2097">$C1325*D1325</f>
        <v>617.01389399999994</v>
      </c>
      <c r="E1326" s="30">
        <f t="shared" ref="E1326" si="2098">$C1325*E1325</f>
        <v>17263.119916</v>
      </c>
      <c r="F1326" s="30">
        <f t="shared" ref="F1326:AB1326" si="2099">$C1325*F1325</f>
        <v>2779.8798019999999</v>
      </c>
      <c r="G1326" s="30">
        <f t="shared" si="2099"/>
        <v>3947.5620100000001</v>
      </c>
      <c r="H1326" s="30">
        <f t="shared" si="2099"/>
        <v>2905.936404</v>
      </c>
      <c r="I1326" s="30">
        <f t="shared" si="2099"/>
        <v>0</v>
      </c>
      <c r="J1326" s="30">
        <f t="shared" si="2099"/>
        <v>1048.260164</v>
      </c>
      <c r="K1326" s="30">
        <f t="shared" si="2099"/>
        <v>1525.9483399999999</v>
      </c>
      <c r="L1326" s="30">
        <f t="shared" si="2099"/>
        <v>835.95430800000008</v>
      </c>
      <c r="M1326" s="30">
        <f t="shared" si="2099"/>
        <v>1015.087374</v>
      </c>
      <c r="N1326" s="30">
        <f t="shared" si="2099"/>
        <v>9752.80026</v>
      </c>
      <c r="O1326" s="30">
        <f t="shared" si="2099"/>
        <v>650.18668400000001</v>
      </c>
      <c r="P1326" s="30">
        <f t="shared" si="2099"/>
        <v>13.269116</v>
      </c>
      <c r="Q1326" s="30">
        <f t="shared" si="2099"/>
        <v>1273.8351359999999</v>
      </c>
      <c r="R1326" s="30">
        <f t="shared" si="2099"/>
        <v>922.20356199999992</v>
      </c>
      <c r="S1326" s="30">
        <f t="shared" si="2099"/>
        <v>371.53524800000002</v>
      </c>
      <c r="T1326" s="30">
        <f t="shared" si="2099"/>
        <v>2779.8798019999999</v>
      </c>
      <c r="U1326" s="30">
        <f t="shared" si="2099"/>
        <v>2879.3981720000002</v>
      </c>
      <c r="V1326" s="30">
        <f t="shared" si="2099"/>
        <v>3350.4517900000005</v>
      </c>
      <c r="W1326" s="30">
        <f t="shared" si="2099"/>
        <v>2673.7268740000004</v>
      </c>
      <c r="X1326" s="30">
        <f t="shared" si="2099"/>
        <v>2972.2819840000002</v>
      </c>
      <c r="Y1326" s="30">
        <f t="shared" si="2099"/>
        <v>79.614695999999995</v>
      </c>
      <c r="Z1326" s="30">
        <f t="shared" si="2099"/>
        <v>53.076464000000001</v>
      </c>
      <c r="AA1326" s="30">
        <f t="shared" si="2099"/>
        <v>0</v>
      </c>
      <c r="AB1326" s="30">
        <f t="shared" si="2099"/>
        <v>6634.5580000000009</v>
      </c>
      <c r="AC1326" s="67"/>
    </row>
    <row r="1327" spans="1:30" s="52" customFormat="1">
      <c r="A1327" s="127" t="s">
        <v>511</v>
      </c>
      <c r="B1327" s="59">
        <v>6362</v>
      </c>
      <c r="C1327" s="163">
        <f t="shared" si="2096"/>
        <v>530.16999999999996</v>
      </c>
      <c r="D1327" s="128">
        <v>1E-4</v>
      </c>
      <c r="E1327" s="128">
        <v>0.40279999999999999</v>
      </c>
      <c r="F1327" s="128">
        <v>1.2999999999999999E-3</v>
      </c>
      <c r="G1327" s="128">
        <v>5.0000000000000001E-4</v>
      </c>
      <c r="H1327" s="128">
        <v>8.0000000000000004E-4</v>
      </c>
      <c r="I1327" s="128"/>
      <c r="J1327" s="128">
        <v>2.9999999999999997E-4</v>
      </c>
      <c r="K1327" s="128"/>
      <c r="L1327" s="128"/>
      <c r="M1327" s="128">
        <v>1E-4</v>
      </c>
      <c r="N1327" s="128"/>
      <c r="O1327" s="128"/>
      <c r="P1327" s="128">
        <v>4.0000000000000002E-4</v>
      </c>
      <c r="Q1327" s="128"/>
      <c r="R1327" s="128">
        <v>4.0000000000000002E-4</v>
      </c>
      <c r="S1327" s="128">
        <v>4.0000000000000002E-4</v>
      </c>
      <c r="T1327" s="128"/>
      <c r="U1327" s="128">
        <v>5.9999999999999995E-4</v>
      </c>
      <c r="V1327" s="128"/>
      <c r="W1327" s="128">
        <v>2E-3</v>
      </c>
      <c r="X1327" s="128">
        <v>2.9999999999999997E-4</v>
      </c>
      <c r="Y1327" s="128"/>
      <c r="Z1327" s="129"/>
      <c r="AA1327" s="129"/>
      <c r="AB1327" s="129">
        <v>0.59</v>
      </c>
      <c r="AC1327" s="67"/>
    </row>
    <row r="1328" spans="1:30" s="52" customFormat="1">
      <c r="A1328" s="89"/>
      <c r="B1328" s="17"/>
      <c r="C1328" s="163"/>
      <c r="D1328" s="30">
        <f t="shared" ref="D1328" si="2100">$C1327*D1327</f>
        <v>5.3017000000000002E-2</v>
      </c>
      <c r="E1328" s="30">
        <f t="shared" ref="E1328" si="2101">$C1327*E1327</f>
        <v>213.55247599999998</v>
      </c>
      <c r="F1328" s="30">
        <f t="shared" ref="F1328:AB1328" si="2102">$C1327*F1327</f>
        <v>0.68922099999999986</v>
      </c>
      <c r="G1328" s="30">
        <f t="shared" si="2102"/>
        <v>0.26508499999999996</v>
      </c>
      <c r="H1328" s="30">
        <f t="shared" si="2102"/>
        <v>0.42413600000000001</v>
      </c>
      <c r="I1328" s="30">
        <f t="shared" si="2102"/>
        <v>0</v>
      </c>
      <c r="J1328" s="30">
        <f t="shared" si="2102"/>
        <v>0.15905099999999997</v>
      </c>
      <c r="K1328" s="30">
        <f t="shared" si="2102"/>
        <v>0</v>
      </c>
      <c r="L1328" s="30">
        <f t="shared" si="2102"/>
        <v>0</v>
      </c>
      <c r="M1328" s="30">
        <f t="shared" si="2102"/>
        <v>5.3017000000000002E-2</v>
      </c>
      <c r="N1328" s="30">
        <f t="shared" si="2102"/>
        <v>0</v>
      </c>
      <c r="O1328" s="30">
        <f t="shared" si="2102"/>
        <v>0</v>
      </c>
      <c r="P1328" s="30">
        <f t="shared" si="2102"/>
        <v>0.21206800000000001</v>
      </c>
      <c r="Q1328" s="30">
        <f t="shared" si="2102"/>
        <v>0</v>
      </c>
      <c r="R1328" s="30">
        <f t="shared" si="2102"/>
        <v>0.21206800000000001</v>
      </c>
      <c r="S1328" s="30">
        <f t="shared" si="2102"/>
        <v>0.21206800000000001</v>
      </c>
      <c r="T1328" s="30">
        <f t="shared" si="2102"/>
        <v>0</v>
      </c>
      <c r="U1328" s="30">
        <f t="shared" si="2102"/>
        <v>0.31810199999999994</v>
      </c>
      <c r="V1328" s="30">
        <f t="shared" si="2102"/>
        <v>0</v>
      </c>
      <c r="W1328" s="30">
        <f t="shared" si="2102"/>
        <v>1.0603399999999998</v>
      </c>
      <c r="X1328" s="30">
        <f t="shared" si="2102"/>
        <v>0.15905099999999997</v>
      </c>
      <c r="Y1328" s="30">
        <f t="shared" si="2102"/>
        <v>0</v>
      </c>
      <c r="Z1328" s="30">
        <f t="shared" si="2102"/>
        <v>0</v>
      </c>
      <c r="AA1328" s="30">
        <f t="shared" si="2102"/>
        <v>0</v>
      </c>
      <c r="AB1328" s="30">
        <f t="shared" si="2102"/>
        <v>312.80029999999994</v>
      </c>
      <c r="AC1328" s="67"/>
    </row>
    <row r="1329" spans="1:29" s="52" customFormat="1">
      <c r="A1329" s="127" t="s">
        <v>512</v>
      </c>
      <c r="B1329" s="59">
        <v>910735</v>
      </c>
      <c r="C1329" s="163">
        <f t="shared" si="2096"/>
        <v>75894.58</v>
      </c>
      <c r="D1329" s="128">
        <v>2.8E-3</v>
      </c>
      <c r="E1329" s="128">
        <v>4.5100000000000001E-2</v>
      </c>
      <c r="F1329" s="128">
        <v>1.3100000000000001E-2</v>
      </c>
      <c r="G1329" s="128">
        <v>1.9099999999999999E-2</v>
      </c>
      <c r="H1329" s="128">
        <v>1.4E-2</v>
      </c>
      <c r="I1329" s="128"/>
      <c r="J1329" s="128">
        <v>4.8999999999999998E-3</v>
      </c>
      <c r="K1329" s="128">
        <v>6.8999999999999999E-3</v>
      </c>
      <c r="L1329" s="128">
        <v>3.8E-3</v>
      </c>
      <c r="M1329" s="128">
        <v>4.5999999999999999E-3</v>
      </c>
      <c r="N1329" s="128">
        <v>4.3499999999999997E-2</v>
      </c>
      <c r="O1329" s="128">
        <v>2.7000000000000001E-3</v>
      </c>
      <c r="P1329" s="128">
        <v>1E-4</v>
      </c>
      <c r="Q1329" s="128">
        <v>5.7000000000000002E-3</v>
      </c>
      <c r="R1329" s="128">
        <v>4.3E-3</v>
      </c>
      <c r="S1329" s="128">
        <v>1.4E-3</v>
      </c>
      <c r="T1329" s="128">
        <v>1.2500000000000001E-2</v>
      </c>
      <c r="U1329" s="128">
        <v>1.34E-2</v>
      </c>
      <c r="V1329" s="128">
        <v>1.5299999999999999E-2</v>
      </c>
      <c r="W1329" s="128">
        <v>1.23E-2</v>
      </c>
      <c r="X1329" s="128">
        <v>1.41E-2</v>
      </c>
      <c r="Y1329" s="128">
        <v>4.0000000000000002E-4</v>
      </c>
      <c r="Z1329" s="129"/>
      <c r="AA1329" s="129"/>
      <c r="AB1329" s="129">
        <v>0.76</v>
      </c>
      <c r="AC1329" s="67"/>
    </row>
    <row r="1330" spans="1:29" s="52" customFormat="1">
      <c r="A1330" s="89"/>
      <c r="B1330" s="17"/>
      <c r="C1330" s="163"/>
      <c r="D1330" s="30">
        <f t="shared" ref="D1330" si="2103">$C1329*D1329</f>
        <v>212.50482400000001</v>
      </c>
      <c r="E1330" s="30">
        <f t="shared" ref="E1330" si="2104">$C1329*E1329</f>
        <v>3422.845558</v>
      </c>
      <c r="F1330" s="30">
        <f t="shared" ref="F1330:AB1330" si="2105">$C1329*F1329</f>
        <v>994.21899800000006</v>
      </c>
      <c r="G1330" s="30">
        <f t="shared" si="2105"/>
        <v>1449.5864779999999</v>
      </c>
      <c r="H1330" s="30">
        <f t="shared" si="2105"/>
        <v>1062.52412</v>
      </c>
      <c r="I1330" s="30">
        <f t="shared" si="2105"/>
        <v>0</v>
      </c>
      <c r="J1330" s="30">
        <f t="shared" si="2105"/>
        <v>371.883442</v>
      </c>
      <c r="K1330" s="30">
        <f t="shared" si="2105"/>
        <v>523.67260199999998</v>
      </c>
      <c r="L1330" s="30">
        <f t="shared" si="2105"/>
        <v>288.399404</v>
      </c>
      <c r="M1330" s="30">
        <f t="shared" si="2105"/>
        <v>349.11506800000001</v>
      </c>
      <c r="N1330" s="30">
        <f t="shared" si="2105"/>
        <v>3301.4142299999999</v>
      </c>
      <c r="O1330" s="30">
        <f t="shared" si="2105"/>
        <v>204.91536600000001</v>
      </c>
      <c r="P1330" s="30">
        <f t="shared" si="2105"/>
        <v>7.5894580000000005</v>
      </c>
      <c r="Q1330" s="30">
        <f t="shared" si="2105"/>
        <v>432.59910600000001</v>
      </c>
      <c r="R1330" s="30">
        <f t="shared" si="2105"/>
        <v>326.34669400000001</v>
      </c>
      <c r="S1330" s="30">
        <f t="shared" si="2105"/>
        <v>106.25241200000001</v>
      </c>
      <c r="T1330" s="30">
        <f t="shared" si="2105"/>
        <v>948.68225000000007</v>
      </c>
      <c r="U1330" s="30">
        <f t="shared" si="2105"/>
        <v>1016.9873720000001</v>
      </c>
      <c r="V1330" s="30">
        <f t="shared" si="2105"/>
        <v>1161.1870739999999</v>
      </c>
      <c r="W1330" s="30">
        <f t="shared" si="2105"/>
        <v>933.503334</v>
      </c>
      <c r="X1330" s="30">
        <f t="shared" si="2105"/>
        <v>1070.113578</v>
      </c>
      <c r="Y1330" s="30">
        <f t="shared" si="2105"/>
        <v>30.357832000000002</v>
      </c>
      <c r="Z1330" s="30">
        <f t="shared" si="2105"/>
        <v>0</v>
      </c>
      <c r="AA1330" s="30">
        <f t="shared" si="2105"/>
        <v>0</v>
      </c>
      <c r="AB1330" s="30">
        <f t="shared" si="2105"/>
        <v>57679.880799999999</v>
      </c>
      <c r="AC1330" s="67"/>
    </row>
    <row r="1331" spans="1:29" s="52" customFormat="1">
      <c r="A1331" s="127" t="s">
        <v>687</v>
      </c>
      <c r="B1331" s="59">
        <v>3880225</v>
      </c>
      <c r="C1331" s="211">
        <f>ROUND(B1331/12,2)</f>
        <v>323352.08</v>
      </c>
      <c r="D1331" s="128"/>
      <c r="E1331" s="128"/>
      <c r="F1331" s="128"/>
      <c r="G1331" s="128"/>
      <c r="H1331" s="128"/>
      <c r="I1331" s="128">
        <v>0.89100000000000001</v>
      </c>
      <c r="J1331" s="128"/>
      <c r="K1331" s="128"/>
      <c r="L1331" s="128"/>
      <c r="M1331" s="128"/>
      <c r="N1331" s="128"/>
      <c r="O1331" s="128"/>
      <c r="P1331" s="128"/>
      <c r="Q1331" s="128"/>
      <c r="R1331" s="128"/>
      <c r="S1331" s="128"/>
      <c r="T1331" s="128"/>
      <c r="U1331" s="128"/>
      <c r="V1331" s="128"/>
      <c r="W1331" s="128"/>
      <c r="X1331" s="128"/>
      <c r="Y1331" s="128"/>
      <c r="Z1331" s="129"/>
      <c r="AA1331" s="129"/>
      <c r="AB1331" s="129">
        <v>0.109</v>
      </c>
      <c r="AC1331" s="67"/>
    </row>
    <row r="1332" spans="1:29" s="52" customFormat="1">
      <c r="A1332" s="89"/>
      <c r="B1332" s="17"/>
      <c r="C1332" s="163"/>
      <c r="D1332" s="30">
        <f t="shared" ref="D1332:AB1332" si="2106">$C1331*D1331</f>
        <v>0</v>
      </c>
      <c r="E1332" s="30">
        <f t="shared" si="2106"/>
        <v>0</v>
      </c>
      <c r="F1332" s="30">
        <f t="shared" si="2106"/>
        <v>0</v>
      </c>
      <c r="G1332" s="30">
        <f t="shared" si="2106"/>
        <v>0</v>
      </c>
      <c r="H1332" s="30">
        <f t="shared" si="2106"/>
        <v>0</v>
      </c>
      <c r="I1332" s="30">
        <f t="shared" si="2106"/>
        <v>288106.70328000002</v>
      </c>
      <c r="J1332" s="30">
        <f t="shared" si="2106"/>
        <v>0</v>
      </c>
      <c r="K1332" s="30">
        <f t="shared" si="2106"/>
        <v>0</v>
      </c>
      <c r="L1332" s="30">
        <f t="shared" si="2106"/>
        <v>0</v>
      </c>
      <c r="M1332" s="30">
        <f t="shared" si="2106"/>
        <v>0</v>
      </c>
      <c r="N1332" s="30">
        <f t="shared" si="2106"/>
        <v>0</v>
      </c>
      <c r="O1332" s="30">
        <f t="shared" si="2106"/>
        <v>0</v>
      </c>
      <c r="P1332" s="30">
        <f t="shared" si="2106"/>
        <v>0</v>
      </c>
      <c r="Q1332" s="30">
        <f t="shared" si="2106"/>
        <v>0</v>
      </c>
      <c r="R1332" s="30">
        <f t="shared" si="2106"/>
        <v>0</v>
      </c>
      <c r="S1332" s="30">
        <f t="shared" si="2106"/>
        <v>0</v>
      </c>
      <c r="T1332" s="30">
        <f t="shared" si="2106"/>
        <v>0</v>
      </c>
      <c r="U1332" s="30">
        <f t="shared" si="2106"/>
        <v>0</v>
      </c>
      <c r="V1332" s="30">
        <f t="shared" si="2106"/>
        <v>0</v>
      </c>
      <c r="W1332" s="30">
        <f t="shared" si="2106"/>
        <v>0</v>
      </c>
      <c r="X1332" s="30">
        <f t="shared" si="2106"/>
        <v>0</v>
      </c>
      <c r="Y1332" s="30">
        <f t="shared" si="2106"/>
        <v>0</v>
      </c>
      <c r="Z1332" s="30">
        <f t="shared" si="2106"/>
        <v>0</v>
      </c>
      <c r="AA1332" s="30">
        <f t="shared" si="2106"/>
        <v>0</v>
      </c>
      <c r="AB1332" s="30">
        <f t="shared" si="2106"/>
        <v>35245.37672</v>
      </c>
      <c r="AC1332" s="67"/>
    </row>
    <row r="1333" spans="1:29">
      <c r="A1333" s="50" t="s">
        <v>50</v>
      </c>
      <c r="B1333" s="33">
        <f>SUM(B1323:B1331)</f>
        <v>6418888</v>
      </c>
      <c r="C1333" s="51">
        <f>SUM(C1323:C1331)</f>
        <v>534907.33000000007</v>
      </c>
      <c r="D1333" s="125">
        <f>D1324+D1326+D1328+D1330+D1332</f>
        <v>1496.7854589999999</v>
      </c>
      <c r="E1333" s="125">
        <f t="shared" ref="E1333:AB1333" si="2107">E1324+E1326+E1328+E1330+E1332</f>
        <v>32352.207130000003</v>
      </c>
      <c r="F1333" s="125">
        <f t="shared" si="2107"/>
        <v>7172.7630689999996</v>
      </c>
      <c r="G1333" s="125">
        <f t="shared" si="2107"/>
        <v>10742.001857000001</v>
      </c>
      <c r="H1333" s="125">
        <f t="shared" si="2107"/>
        <v>7545.700499999999</v>
      </c>
      <c r="I1333" s="125">
        <f t="shared" si="2107"/>
        <v>288106.70328000002</v>
      </c>
      <c r="J1333" s="125">
        <f t="shared" si="2107"/>
        <v>2692.8236769999999</v>
      </c>
      <c r="K1333" s="125">
        <f t="shared" si="2107"/>
        <v>3624.7956099999997</v>
      </c>
      <c r="L1333" s="125">
        <f t="shared" si="2107"/>
        <v>2107.9780680000003</v>
      </c>
      <c r="M1333" s="125">
        <f t="shared" si="2107"/>
        <v>2567.9915590000001</v>
      </c>
      <c r="N1333" s="125">
        <f t="shared" si="2107"/>
        <v>23509.522329999996</v>
      </c>
      <c r="O1333" s="125">
        <f t="shared" si="2107"/>
        <v>1267.8115700000001</v>
      </c>
      <c r="P1333" s="125">
        <f t="shared" si="2107"/>
        <v>34.827625999999995</v>
      </c>
      <c r="Q1333" s="125">
        <f t="shared" si="2107"/>
        <v>3192.1885139999999</v>
      </c>
      <c r="R1333" s="125">
        <f t="shared" si="2107"/>
        <v>2431.8629479999995</v>
      </c>
      <c r="S1333" s="125">
        <f t="shared" si="2107"/>
        <v>704.9899640000001</v>
      </c>
      <c r="T1333" s="125">
        <f t="shared" si="2107"/>
        <v>6700.0705959999996</v>
      </c>
      <c r="U1333" s="125">
        <f t="shared" si="2107"/>
        <v>7322.1926619999995</v>
      </c>
      <c r="V1333" s="125">
        <f t="shared" si="2107"/>
        <v>8501.1642240000001</v>
      </c>
      <c r="W1333" s="125">
        <f t="shared" si="2107"/>
        <v>6868.6957560000001</v>
      </c>
      <c r="X1333" s="125">
        <f t="shared" si="2107"/>
        <v>7536.8285489999998</v>
      </c>
      <c r="Y1333" s="125">
        <f t="shared" si="2107"/>
        <v>213.14990800000001</v>
      </c>
      <c r="Z1333" s="125">
        <f t="shared" si="2107"/>
        <v>87.468924000000001</v>
      </c>
      <c r="AA1333" s="125">
        <f t="shared" si="2107"/>
        <v>0</v>
      </c>
      <c r="AB1333" s="125">
        <f t="shared" si="2107"/>
        <v>108126.80622</v>
      </c>
      <c r="AC1333" s="67"/>
    </row>
    <row r="1334" spans="1:29">
      <c r="A1334" s="54"/>
      <c r="B1334" s="7"/>
      <c r="C1334" s="30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67"/>
    </row>
    <row r="1335" spans="1:29">
      <c r="A1335" s="54"/>
      <c r="B1335" s="7"/>
      <c r="C1335" s="30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67"/>
    </row>
    <row r="1336" spans="1:29" s="52" customFormat="1" ht="13.8" thickBot="1">
      <c r="A1336" s="81" t="s">
        <v>686</v>
      </c>
      <c r="B1336" s="126"/>
      <c r="C1336" s="157"/>
      <c r="D1336" s="126"/>
      <c r="E1336" s="126"/>
      <c r="F1336" s="126"/>
      <c r="G1336" s="126"/>
      <c r="H1336" s="126"/>
      <c r="I1336" s="126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67"/>
    </row>
    <row r="1337" spans="1:29" s="52" customFormat="1" ht="13.8" thickBot="1">
      <c r="A1337" s="112" t="s">
        <v>1</v>
      </c>
      <c r="B1337" s="113" t="s">
        <v>2</v>
      </c>
      <c r="C1337" s="158" t="s">
        <v>3</v>
      </c>
      <c r="D1337" s="213" t="s">
        <v>4</v>
      </c>
      <c r="E1337" s="214"/>
      <c r="F1337" s="214"/>
      <c r="G1337" s="214"/>
      <c r="H1337" s="214"/>
      <c r="I1337" s="214"/>
      <c r="J1337" s="214"/>
      <c r="K1337" s="214"/>
      <c r="L1337" s="214"/>
      <c r="M1337" s="214"/>
      <c r="N1337" s="214"/>
      <c r="O1337" s="214"/>
      <c r="P1337" s="214"/>
      <c r="Q1337" s="214"/>
      <c r="R1337" s="214"/>
      <c r="S1337" s="214"/>
      <c r="T1337" s="214"/>
      <c r="U1337" s="214"/>
      <c r="V1337" s="214"/>
      <c r="W1337" s="214"/>
      <c r="X1337" s="214"/>
      <c r="Y1337" s="214"/>
      <c r="Z1337" s="122"/>
      <c r="AA1337" s="122"/>
      <c r="AB1337" s="122"/>
      <c r="AC1337" s="67"/>
    </row>
    <row r="1338" spans="1:29">
      <c r="A1338" s="114" t="s">
        <v>5</v>
      </c>
      <c r="B1338" s="115" t="s">
        <v>6</v>
      </c>
      <c r="C1338" s="159" t="s">
        <v>6</v>
      </c>
      <c r="D1338" s="116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17"/>
      <c r="Q1338" s="117"/>
      <c r="R1338" s="117"/>
      <c r="S1338" s="117"/>
      <c r="T1338" s="117"/>
      <c r="U1338" s="117"/>
      <c r="V1338" s="117"/>
      <c r="W1338" s="117"/>
      <c r="X1338" s="117"/>
      <c r="Y1338" s="118"/>
      <c r="Z1338" s="115" t="s">
        <v>7</v>
      </c>
      <c r="AA1338" s="115"/>
      <c r="AB1338" s="115"/>
      <c r="AC1338" s="67"/>
    </row>
    <row r="1339" spans="1:29">
      <c r="A1339" s="114" t="s">
        <v>8</v>
      </c>
      <c r="B1339" s="115" t="s">
        <v>9</v>
      </c>
      <c r="C1339" s="159" t="s">
        <v>9</v>
      </c>
      <c r="D1339" s="119" t="s">
        <v>10</v>
      </c>
      <c r="E1339" s="115" t="s">
        <v>11</v>
      </c>
      <c r="F1339" s="115" t="s">
        <v>12</v>
      </c>
      <c r="G1339" s="115" t="s">
        <v>13</v>
      </c>
      <c r="H1339" s="115" t="s">
        <v>14</v>
      </c>
      <c r="I1339" s="115" t="s">
        <v>15</v>
      </c>
      <c r="J1339" s="115" t="s">
        <v>16</v>
      </c>
      <c r="K1339" s="115" t="s">
        <v>17</v>
      </c>
      <c r="L1339" s="115" t="s">
        <v>18</v>
      </c>
      <c r="M1339" s="115" t="s">
        <v>19</v>
      </c>
      <c r="N1339" s="115" t="s">
        <v>20</v>
      </c>
      <c r="O1339" s="115" t="s">
        <v>169</v>
      </c>
      <c r="P1339" s="115" t="s">
        <v>21</v>
      </c>
      <c r="Q1339" s="115" t="s">
        <v>22</v>
      </c>
      <c r="R1339" s="115" t="s">
        <v>23</v>
      </c>
      <c r="S1339" s="115" t="s">
        <v>24</v>
      </c>
      <c r="T1339" s="115" t="s">
        <v>25</v>
      </c>
      <c r="U1339" s="115" t="s">
        <v>26</v>
      </c>
      <c r="V1339" s="115" t="s">
        <v>27</v>
      </c>
      <c r="W1339" s="115" t="s">
        <v>28</v>
      </c>
      <c r="X1339" s="115" t="s">
        <v>29</v>
      </c>
      <c r="Y1339" s="115" t="s">
        <v>30</v>
      </c>
      <c r="Z1339" s="115" t="s">
        <v>31</v>
      </c>
      <c r="AA1339" s="115" t="s">
        <v>484</v>
      </c>
      <c r="AB1339" s="115" t="s">
        <v>467</v>
      </c>
      <c r="AC1339" s="67"/>
    </row>
    <row r="1340" spans="1:29">
      <c r="A1340" s="114"/>
      <c r="B1340" s="115"/>
      <c r="C1340" s="185" t="s">
        <v>689</v>
      </c>
      <c r="D1340" s="120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67"/>
    </row>
    <row r="1341" spans="1:29" s="52" customFormat="1">
      <c r="A1341" s="127" t="s">
        <v>685</v>
      </c>
      <c r="B1341" s="59">
        <v>549991.35</v>
      </c>
      <c r="C1341" s="211">
        <f t="shared" ref="C1341" si="2108">ROUND(B1341/12,2)</f>
        <v>45832.61</v>
      </c>
      <c r="D1341" s="128"/>
      <c r="E1341" s="128">
        <v>4.7899999999999998E-2</v>
      </c>
      <c r="F1341" s="128"/>
      <c r="G1341" s="128">
        <v>2.2000000000000001E-3</v>
      </c>
      <c r="H1341" s="128"/>
      <c r="I1341" s="128">
        <v>1.4500000000000001E-2</v>
      </c>
      <c r="J1341" s="128">
        <v>5.0000000000000001E-4</v>
      </c>
      <c r="K1341" s="128"/>
      <c r="L1341" s="128">
        <v>1E-4</v>
      </c>
      <c r="M1341" s="128"/>
      <c r="N1341" s="128"/>
      <c r="O1341" s="128"/>
      <c r="P1341" s="128"/>
      <c r="Q1341" s="128"/>
      <c r="R1341" s="128">
        <v>2.0000000000000001E-4</v>
      </c>
      <c r="S1341" s="128"/>
      <c r="T1341" s="128">
        <v>1E-3</v>
      </c>
      <c r="U1341" s="128">
        <v>1.1000000000000001E-3</v>
      </c>
      <c r="V1341" s="128"/>
      <c r="W1341" s="128">
        <v>5.0000000000000001E-4</v>
      </c>
      <c r="X1341" s="128">
        <v>2E-3</v>
      </c>
      <c r="Y1341" s="128"/>
      <c r="Z1341" s="129"/>
      <c r="AA1341" s="129"/>
      <c r="AB1341" s="129">
        <v>0.93</v>
      </c>
      <c r="AC1341" s="67"/>
    </row>
    <row r="1342" spans="1:29" s="52" customFormat="1">
      <c r="A1342" s="89"/>
      <c r="B1342" s="17"/>
      <c r="C1342" s="163"/>
      <c r="D1342" s="30">
        <f t="shared" ref="D1342:AB1342" si="2109">$C1341*D1341</f>
        <v>0</v>
      </c>
      <c r="E1342" s="30">
        <f t="shared" si="2109"/>
        <v>2195.3820190000001</v>
      </c>
      <c r="F1342" s="30">
        <f t="shared" si="2109"/>
        <v>0</v>
      </c>
      <c r="G1342" s="30">
        <f t="shared" si="2109"/>
        <v>100.83174200000001</v>
      </c>
      <c r="H1342" s="30">
        <f t="shared" si="2109"/>
        <v>0</v>
      </c>
      <c r="I1342" s="30">
        <f t="shared" si="2109"/>
        <v>664.57284500000003</v>
      </c>
      <c r="J1342" s="30">
        <f t="shared" si="2109"/>
        <v>22.916305000000001</v>
      </c>
      <c r="K1342" s="30">
        <f t="shared" si="2109"/>
        <v>0</v>
      </c>
      <c r="L1342" s="30">
        <f t="shared" si="2109"/>
        <v>4.5832610000000003</v>
      </c>
      <c r="M1342" s="30">
        <f t="shared" si="2109"/>
        <v>0</v>
      </c>
      <c r="N1342" s="30">
        <f t="shared" si="2109"/>
        <v>0</v>
      </c>
      <c r="O1342" s="30">
        <f t="shared" si="2109"/>
        <v>0</v>
      </c>
      <c r="P1342" s="30">
        <f t="shared" si="2109"/>
        <v>0</v>
      </c>
      <c r="Q1342" s="30">
        <f t="shared" si="2109"/>
        <v>0</v>
      </c>
      <c r="R1342" s="30">
        <f t="shared" si="2109"/>
        <v>9.1665220000000005</v>
      </c>
      <c r="S1342" s="30">
        <f t="shared" si="2109"/>
        <v>0</v>
      </c>
      <c r="T1342" s="30">
        <f t="shared" si="2109"/>
        <v>45.832610000000003</v>
      </c>
      <c r="U1342" s="30">
        <f t="shared" si="2109"/>
        <v>50.415871000000003</v>
      </c>
      <c r="V1342" s="30">
        <f t="shared" si="2109"/>
        <v>0</v>
      </c>
      <c r="W1342" s="30">
        <f t="shared" si="2109"/>
        <v>22.916305000000001</v>
      </c>
      <c r="X1342" s="30">
        <f t="shared" si="2109"/>
        <v>91.665220000000005</v>
      </c>
      <c r="Y1342" s="30">
        <f t="shared" si="2109"/>
        <v>0</v>
      </c>
      <c r="Z1342" s="30">
        <f t="shared" si="2109"/>
        <v>0</v>
      </c>
      <c r="AA1342" s="30">
        <f t="shared" si="2109"/>
        <v>0</v>
      </c>
      <c r="AB1342" s="30">
        <f t="shared" si="2109"/>
        <v>42624.327300000004</v>
      </c>
      <c r="AC1342" s="67"/>
    </row>
    <row r="1343" spans="1:29">
      <c r="A1343" s="50" t="s">
        <v>50</v>
      </c>
      <c r="B1343" s="33">
        <f>SUM(B1341:B1342)</f>
        <v>549991.35</v>
      </c>
      <c r="C1343" s="51">
        <f>SUM(C1341:C1342)</f>
        <v>45832.61</v>
      </c>
      <c r="D1343" s="125">
        <f>D1342</f>
        <v>0</v>
      </c>
      <c r="E1343" s="125">
        <f t="shared" ref="E1343:AB1343" si="2110">E1342</f>
        <v>2195.3820190000001</v>
      </c>
      <c r="F1343" s="125">
        <f t="shared" si="2110"/>
        <v>0</v>
      </c>
      <c r="G1343" s="125">
        <f t="shared" si="2110"/>
        <v>100.83174200000001</v>
      </c>
      <c r="H1343" s="125">
        <f t="shared" si="2110"/>
        <v>0</v>
      </c>
      <c r="I1343" s="125">
        <f t="shared" si="2110"/>
        <v>664.57284500000003</v>
      </c>
      <c r="J1343" s="125">
        <f t="shared" si="2110"/>
        <v>22.916305000000001</v>
      </c>
      <c r="K1343" s="125">
        <f t="shared" si="2110"/>
        <v>0</v>
      </c>
      <c r="L1343" s="125">
        <f t="shared" si="2110"/>
        <v>4.5832610000000003</v>
      </c>
      <c r="M1343" s="125">
        <f t="shared" si="2110"/>
        <v>0</v>
      </c>
      <c r="N1343" s="125">
        <f t="shared" si="2110"/>
        <v>0</v>
      </c>
      <c r="O1343" s="125">
        <f t="shared" si="2110"/>
        <v>0</v>
      </c>
      <c r="P1343" s="125">
        <f t="shared" si="2110"/>
        <v>0</v>
      </c>
      <c r="Q1343" s="125">
        <f t="shared" si="2110"/>
        <v>0</v>
      </c>
      <c r="R1343" s="125">
        <f t="shared" si="2110"/>
        <v>9.1665220000000005</v>
      </c>
      <c r="S1343" s="125">
        <f t="shared" si="2110"/>
        <v>0</v>
      </c>
      <c r="T1343" s="125">
        <f t="shared" si="2110"/>
        <v>45.832610000000003</v>
      </c>
      <c r="U1343" s="125">
        <f t="shared" si="2110"/>
        <v>50.415871000000003</v>
      </c>
      <c r="V1343" s="125">
        <f t="shared" si="2110"/>
        <v>0</v>
      </c>
      <c r="W1343" s="125">
        <f t="shared" si="2110"/>
        <v>22.916305000000001</v>
      </c>
      <c r="X1343" s="125">
        <f t="shared" si="2110"/>
        <v>91.665220000000005</v>
      </c>
      <c r="Y1343" s="125">
        <f t="shared" si="2110"/>
        <v>0</v>
      </c>
      <c r="Z1343" s="125">
        <f t="shared" si="2110"/>
        <v>0</v>
      </c>
      <c r="AA1343" s="125">
        <f t="shared" si="2110"/>
        <v>0</v>
      </c>
      <c r="AB1343" s="125">
        <f t="shared" si="2110"/>
        <v>42624.327300000004</v>
      </c>
      <c r="AC1343" s="67"/>
    </row>
    <row r="1344" spans="1:29">
      <c r="A1344" s="54"/>
      <c r="B1344" s="7"/>
      <c r="C1344" s="30"/>
      <c r="D1344" s="83"/>
      <c r="E1344" s="83"/>
      <c r="F1344" s="83"/>
      <c r="G1344" s="83"/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67"/>
    </row>
    <row r="1345" spans="1:29">
      <c r="A1345" s="54"/>
      <c r="B1345" s="7"/>
      <c r="C1345" s="30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67"/>
    </row>
    <row r="1346" spans="1:29" ht="13.8" thickBot="1">
      <c r="A1346" s="81" t="s">
        <v>516</v>
      </c>
      <c r="B1346" s="126"/>
      <c r="C1346" s="157"/>
      <c r="D1346" s="126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67"/>
    </row>
    <row r="1347" spans="1:29" ht="13.8" thickBot="1">
      <c r="A1347" s="112" t="s">
        <v>1</v>
      </c>
      <c r="B1347" s="113" t="s">
        <v>2</v>
      </c>
      <c r="C1347" s="158" t="s">
        <v>3</v>
      </c>
      <c r="D1347" s="213" t="s">
        <v>4</v>
      </c>
      <c r="E1347" s="214"/>
      <c r="F1347" s="214"/>
      <c r="G1347" s="214"/>
      <c r="H1347" s="214"/>
      <c r="I1347" s="214"/>
      <c r="J1347" s="214"/>
      <c r="K1347" s="214"/>
      <c r="L1347" s="214"/>
      <c r="M1347" s="214"/>
      <c r="N1347" s="214"/>
      <c r="O1347" s="214"/>
      <c r="P1347" s="214"/>
      <c r="Q1347" s="214"/>
      <c r="R1347" s="214"/>
      <c r="S1347" s="214"/>
      <c r="T1347" s="214"/>
      <c r="U1347" s="214"/>
      <c r="V1347" s="214"/>
      <c r="W1347" s="214"/>
      <c r="X1347" s="214"/>
      <c r="Y1347" s="214"/>
      <c r="Z1347" s="122"/>
      <c r="AA1347" s="122"/>
      <c r="AB1347" s="122"/>
      <c r="AC1347" s="67"/>
    </row>
    <row r="1348" spans="1:29">
      <c r="A1348" s="114" t="s">
        <v>5</v>
      </c>
      <c r="B1348" s="115" t="s">
        <v>6</v>
      </c>
      <c r="C1348" s="159" t="s">
        <v>6</v>
      </c>
      <c r="D1348" s="116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7"/>
      <c r="U1348" s="117"/>
      <c r="V1348" s="117"/>
      <c r="W1348" s="117"/>
      <c r="X1348" s="117"/>
      <c r="Y1348" s="118"/>
      <c r="Z1348" s="115" t="s">
        <v>7</v>
      </c>
      <c r="AA1348" s="115"/>
      <c r="AB1348" s="115"/>
      <c r="AC1348" s="67"/>
    </row>
    <row r="1349" spans="1:29">
      <c r="A1349" s="114" t="s">
        <v>8</v>
      </c>
      <c r="B1349" s="115" t="s">
        <v>9</v>
      </c>
      <c r="C1349" s="159" t="s">
        <v>9</v>
      </c>
      <c r="D1349" s="119" t="s">
        <v>10</v>
      </c>
      <c r="E1349" s="115" t="s">
        <v>11</v>
      </c>
      <c r="F1349" s="115" t="s">
        <v>12</v>
      </c>
      <c r="G1349" s="115" t="s">
        <v>13</v>
      </c>
      <c r="H1349" s="115" t="s">
        <v>14</v>
      </c>
      <c r="I1349" s="115" t="s">
        <v>15</v>
      </c>
      <c r="J1349" s="115" t="s">
        <v>16</v>
      </c>
      <c r="K1349" s="115" t="s">
        <v>17</v>
      </c>
      <c r="L1349" s="115" t="s">
        <v>18</v>
      </c>
      <c r="M1349" s="115" t="s">
        <v>19</v>
      </c>
      <c r="N1349" s="115" t="s">
        <v>20</v>
      </c>
      <c r="O1349" s="115" t="s">
        <v>169</v>
      </c>
      <c r="P1349" s="115" t="s">
        <v>21</v>
      </c>
      <c r="Q1349" s="115" t="s">
        <v>22</v>
      </c>
      <c r="R1349" s="115" t="s">
        <v>23</v>
      </c>
      <c r="S1349" s="115" t="s">
        <v>24</v>
      </c>
      <c r="T1349" s="115" t="s">
        <v>25</v>
      </c>
      <c r="U1349" s="115" t="s">
        <v>26</v>
      </c>
      <c r="V1349" s="115" t="s">
        <v>27</v>
      </c>
      <c r="W1349" s="115" t="s">
        <v>28</v>
      </c>
      <c r="X1349" s="115" t="s">
        <v>29</v>
      </c>
      <c r="Y1349" s="115" t="s">
        <v>30</v>
      </c>
      <c r="Z1349" s="115" t="s">
        <v>31</v>
      </c>
      <c r="AA1349" s="115" t="s">
        <v>484</v>
      </c>
      <c r="AB1349" s="115" t="s">
        <v>467</v>
      </c>
      <c r="AC1349" s="67"/>
    </row>
    <row r="1350" spans="1:29">
      <c r="A1350" s="114"/>
      <c r="B1350" s="115"/>
      <c r="C1350" s="159" t="s">
        <v>625</v>
      </c>
      <c r="D1350" s="120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67"/>
    </row>
    <row r="1351" spans="1:29" s="52" customFormat="1">
      <c r="A1351" s="133" t="s">
        <v>515</v>
      </c>
      <c r="B1351" s="29">
        <v>2253664.4429003731</v>
      </c>
      <c r="C1351" s="163">
        <f>ROUND(B1351/12,2)</f>
        <v>187805.37</v>
      </c>
      <c r="D1351" s="20"/>
      <c r="E1351" s="42"/>
      <c r="F1351" s="5"/>
      <c r="G1351" s="19">
        <v>9.9299999999999999E-2</v>
      </c>
      <c r="H1351" s="20"/>
      <c r="I1351" s="20"/>
      <c r="J1351" s="20">
        <v>0.90069999999999995</v>
      </c>
      <c r="K1351" s="20"/>
      <c r="L1351" s="5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67"/>
    </row>
    <row r="1352" spans="1:29" s="52" customFormat="1">
      <c r="A1352" s="89"/>
      <c r="B1352" s="17"/>
      <c r="C1352" s="30"/>
      <c r="D1352" s="30">
        <f t="shared" ref="D1352:D1354" si="2111">$C1351*D1351</f>
        <v>0</v>
      </c>
      <c r="E1352" s="30">
        <f t="shared" ref="E1352:F1354" si="2112">$C1351*E1351</f>
        <v>0</v>
      </c>
      <c r="F1352" s="30">
        <f t="shared" ref="F1352:AB1352" si="2113">$C1351*F1351</f>
        <v>0</v>
      </c>
      <c r="G1352" s="30">
        <f>$C1351*G1351</f>
        <v>18649.073240999998</v>
      </c>
      <c r="H1352" s="30">
        <f t="shared" si="2113"/>
        <v>0</v>
      </c>
      <c r="I1352" s="30">
        <f t="shared" si="2113"/>
        <v>0</v>
      </c>
      <c r="J1352" s="30">
        <f>$C1351*J1351</f>
        <v>169156.29675899999</v>
      </c>
      <c r="K1352" s="30">
        <f t="shared" si="2113"/>
        <v>0</v>
      </c>
      <c r="L1352" s="30">
        <f t="shared" si="2113"/>
        <v>0</v>
      </c>
      <c r="M1352" s="30">
        <f t="shared" si="2113"/>
        <v>0</v>
      </c>
      <c r="N1352" s="30">
        <f t="shared" si="2113"/>
        <v>0</v>
      </c>
      <c r="O1352" s="30">
        <f t="shared" si="2113"/>
        <v>0</v>
      </c>
      <c r="P1352" s="30">
        <f t="shared" si="2113"/>
        <v>0</v>
      </c>
      <c r="Q1352" s="30">
        <f t="shared" si="2113"/>
        <v>0</v>
      </c>
      <c r="R1352" s="30">
        <f t="shared" si="2113"/>
        <v>0</v>
      </c>
      <c r="S1352" s="30">
        <f t="shared" si="2113"/>
        <v>0</v>
      </c>
      <c r="T1352" s="30">
        <f t="shared" si="2113"/>
        <v>0</v>
      </c>
      <c r="U1352" s="30">
        <f t="shared" si="2113"/>
        <v>0</v>
      </c>
      <c r="V1352" s="30">
        <f t="shared" si="2113"/>
        <v>0</v>
      </c>
      <c r="W1352" s="30">
        <f t="shared" si="2113"/>
        <v>0</v>
      </c>
      <c r="X1352" s="30">
        <f t="shared" si="2113"/>
        <v>0</v>
      </c>
      <c r="Y1352" s="30">
        <f t="shared" si="2113"/>
        <v>0</v>
      </c>
      <c r="Z1352" s="30">
        <f t="shared" si="2113"/>
        <v>0</v>
      </c>
      <c r="AA1352" s="30">
        <f t="shared" si="2113"/>
        <v>0</v>
      </c>
      <c r="AB1352" s="30">
        <f t="shared" si="2113"/>
        <v>0</v>
      </c>
      <c r="AC1352" s="67"/>
    </row>
    <row r="1353" spans="1:29" s="52" customFormat="1">
      <c r="A1353" s="133" t="s">
        <v>677</v>
      </c>
      <c r="B1353" s="29">
        <v>2383.4537499999997</v>
      </c>
      <c r="C1353" s="163">
        <f>ROUND(B1353/12,2)</f>
        <v>198.62</v>
      </c>
      <c r="D1353" s="20"/>
      <c r="E1353" s="42"/>
      <c r="F1353" s="19"/>
      <c r="G1353" s="19">
        <v>1</v>
      </c>
      <c r="H1353" s="20"/>
      <c r="I1353" s="20"/>
      <c r="J1353" s="20">
        <v>0</v>
      </c>
      <c r="K1353" s="20"/>
      <c r="L1353" s="19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67"/>
    </row>
    <row r="1354" spans="1:29" s="52" customFormat="1">
      <c r="A1354" s="89"/>
      <c r="B1354" s="17"/>
      <c r="C1354" s="30"/>
      <c r="D1354" s="30">
        <f t="shared" si="2111"/>
        <v>0</v>
      </c>
      <c r="E1354" s="30">
        <f t="shared" si="2112"/>
        <v>0</v>
      </c>
      <c r="F1354" s="30">
        <f t="shared" si="2112"/>
        <v>0</v>
      </c>
      <c r="G1354" s="30">
        <f>$C1353*G1353</f>
        <v>198.62</v>
      </c>
      <c r="H1354" s="30">
        <f t="shared" ref="H1354:I1354" si="2114">$C1353*H1353</f>
        <v>0</v>
      </c>
      <c r="I1354" s="30">
        <f t="shared" si="2114"/>
        <v>0</v>
      </c>
      <c r="J1354" s="30">
        <f>$C1353*J1353</f>
        <v>0</v>
      </c>
      <c r="K1354" s="30">
        <f t="shared" ref="K1354:AB1354" si="2115">$C1353*K1353</f>
        <v>0</v>
      </c>
      <c r="L1354" s="30">
        <f t="shared" si="2115"/>
        <v>0</v>
      </c>
      <c r="M1354" s="30">
        <f t="shared" si="2115"/>
        <v>0</v>
      </c>
      <c r="N1354" s="30">
        <f t="shared" si="2115"/>
        <v>0</v>
      </c>
      <c r="O1354" s="30">
        <f t="shared" si="2115"/>
        <v>0</v>
      </c>
      <c r="P1354" s="30">
        <f t="shared" si="2115"/>
        <v>0</v>
      </c>
      <c r="Q1354" s="30">
        <f t="shared" si="2115"/>
        <v>0</v>
      </c>
      <c r="R1354" s="30">
        <f t="shared" si="2115"/>
        <v>0</v>
      </c>
      <c r="S1354" s="30">
        <f t="shared" si="2115"/>
        <v>0</v>
      </c>
      <c r="T1354" s="30">
        <f t="shared" si="2115"/>
        <v>0</v>
      </c>
      <c r="U1354" s="30">
        <f t="shared" si="2115"/>
        <v>0</v>
      </c>
      <c r="V1354" s="30">
        <f t="shared" si="2115"/>
        <v>0</v>
      </c>
      <c r="W1354" s="30">
        <f t="shared" si="2115"/>
        <v>0</v>
      </c>
      <c r="X1354" s="30">
        <f t="shared" si="2115"/>
        <v>0</v>
      </c>
      <c r="Y1354" s="30">
        <f t="shared" si="2115"/>
        <v>0</v>
      </c>
      <c r="Z1354" s="30">
        <f t="shared" si="2115"/>
        <v>0</v>
      </c>
      <c r="AA1354" s="30">
        <f t="shared" si="2115"/>
        <v>0</v>
      </c>
      <c r="AB1354" s="30">
        <f t="shared" si="2115"/>
        <v>0</v>
      </c>
      <c r="AC1354" s="67"/>
    </row>
    <row r="1355" spans="1:29" s="52" customFormat="1">
      <c r="A1355" s="50" t="s">
        <v>50</v>
      </c>
      <c r="B1355" s="33">
        <f>SUM(B1351:B1353)</f>
        <v>2256047.896650373</v>
      </c>
      <c r="C1355" s="51">
        <f>SUM(C1351:C1353)</f>
        <v>188003.99</v>
      </c>
      <c r="D1355" s="125">
        <f>D1352+D1354</f>
        <v>0</v>
      </c>
      <c r="E1355" s="125">
        <f t="shared" ref="E1355:AB1355" si="2116">E1352+E1354</f>
        <v>0</v>
      </c>
      <c r="F1355" s="125">
        <f t="shared" si="2116"/>
        <v>0</v>
      </c>
      <c r="G1355" s="125">
        <f>G1352+G1354</f>
        <v>18847.693240999997</v>
      </c>
      <c r="H1355" s="125">
        <f t="shared" si="2116"/>
        <v>0</v>
      </c>
      <c r="I1355" s="125">
        <f t="shared" si="2116"/>
        <v>0</v>
      </c>
      <c r="J1355" s="125">
        <f>J1352+J1354</f>
        <v>169156.29675899999</v>
      </c>
      <c r="K1355" s="125">
        <f t="shared" si="2116"/>
        <v>0</v>
      </c>
      <c r="L1355" s="125">
        <f t="shared" si="2116"/>
        <v>0</v>
      </c>
      <c r="M1355" s="125">
        <f t="shared" si="2116"/>
        <v>0</v>
      </c>
      <c r="N1355" s="125">
        <f t="shared" si="2116"/>
        <v>0</v>
      </c>
      <c r="O1355" s="125">
        <f t="shared" si="2116"/>
        <v>0</v>
      </c>
      <c r="P1355" s="125">
        <f t="shared" si="2116"/>
        <v>0</v>
      </c>
      <c r="Q1355" s="125">
        <f t="shared" si="2116"/>
        <v>0</v>
      </c>
      <c r="R1355" s="125">
        <f t="shared" si="2116"/>
        <v>0</v>
      </c>
      <c r="S1355" s="125">
        <f t="shared" si="2116"/>
        <v>0</v>
      </c>
      <c r="T1355" s="125">
        <f t="shared" si="2116"/>
        <v>0</v>
      </c>
      <c r="U1355" s="125">
        <f t="shared" si="2116"/>
        <v>0</v>
      </c>
      <c r="V1355" s="125">
        <f t="shared" si="2116"/>
        <v>0</v>
      </c>
      <c r="W1355" s="125">
        <f t="shared" si="2116"/>
        <v>0</v>
      </c>
      <c r="X1355" s="125">
        <f t="shared" si="2116"/>
        <v>0</v>
      </c>
      <c r="Y1355" s="125">
        <f t="shared" si="2116"/>
        <v>0</v>
      </c>
      <c r="Z1355" s="125">
        <f t="shared" si="2116"/>
        <v>0</v>
      </c>
      <c r="AA1355" s="125">
        <f t="shared" si="2116"/>
        <v>0</v>
      </c>
      <c r="AB1355" s="125">
        <f t="shared" si="2116"/>
        <v>0</v>
      </c>
      <c r="AC1355" s="67"/>
    </row>
    <row r="1356" spans="1:29" s="52" customFormat="1">
      <c r="A1356" s="54"/>
      <c r="B1356" s="7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67"/>
    </row>
    <row r="1357" spans="1:29" s="52" customFormat="1">
      <c r="A1357" s="54" t="s">
        <v>678</v>
      </c>
      <c r="B1357" s="7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67"/>
    </row>
    <row r="1358" spans="1:29">
      <c r="A1358" s="54"/>
      <c r="B1358" s="7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67"/>
    </row>
    <row r="1359" spans="1:29" ht="13.8" thickBot="1">
      <c r="A1359" s="181" t="s">
        <v>564</v>
      </c>
      <c r="B1359" s="182"/>
      <c r="C1359" s="183"/>
      <c r="D1359" s="182"/>
      <c r="E1359" s="18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67"/>
    </row>
    <row r="1360" spans="1:29" ht="13.8" thickBot="1">
      <c r="A1360" s="112" t="s">
        <v>1</v>
      </c>
      <c r="B1360" s="113" t="s">
        <v>2</v>
      </c>
      <c r="C1360" s="158" t="s">
        <v>3</v>
      </c>
      <c r="D1360" s="213" t="s">
        <v>4</v>
      </c>
      <c r="E1360" s="214"/>
      <c r="F1360" s="214"/>
      <c r="G1360" s="214"/>
      <c r="H1360" s="214"/>
      <c r="I1360" s="214"/>
      <c r="J1360" s="214"/>
      <c r="K1360" s="214"/>
      <c r="L1360" s="214"/>
      <c r="M1360" s="214"/>
      <c r="N1360" s="214"/>
      <c r="O1360" s="214"/>
      <c r="P1360" s="214"/>
      <c r="Q1360" s="214"/>
      <c r="R1360" s="214"/>
      <c r="S1360" s="214"/>
      <c r="T1360" s="214"/>
      <c r="U1360" s="214"/>
      <c r="V1360" s="214"/>
      <c r="W1360" s="214"/>
      <c r="X1360" s="214"/>
      <c r="Y1360" s="214"/>
      <c r="Z1360" s="122"/>
      <c r="AA1360" s="122"/>
      <c r="AB1360" s="122"/>
      <c r="AC1360" s="67"/>
    </row>
    <row r="1361" spans="1:29">
      <c r="A1361" s="114" t="s">
        <v>5</v>
      </c>
      <c r="B1361" s="115" t="s">
        <v>6</v>
      </c>
      <c r="C1361" s="159" t="s">
        <v>6</v>
      </c>
      <c r="D1361" s="116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17"/>
      <c r="Q1361" s="117"/>
      <c r="R1361" s="117"/>
      <c r="S1361" s="117"/>
      <c r="T1361" s="117"/>
      <c r="U1361" s="117"/>
      <c r="V1361" s="117"/>
      <c r="W1361" s="117"/>
      <c r="X1361" s="117"/>
      <c r="Y1361" s="118"/>
      <c r="Z1361" s="115" t="s">
        <v>7</v>
      </c>
      <c r="AA1361" s="115"/>
      <c r="AB1361" s="115"/>
      <c r="AC1361" s="67"/>
    </row>
    <row r="1362" spans="1:29">
      <c r="A1362" s="114" t="s">
        <v>8</v>
      </c>
      <c r="B1362" s="115" t="s">
        <v>9</v>
      </c>
      <c r="C1362" s="159" t="s">
        <v>9</v>
      </c>
      <c r="D1362" s="119" t="s">
        <v>10</v>
      </c>
      <c r="E1362" s="115" t="s">
        <v>11</v>
      </c>
      <c r="F1362" s="115" t="s">
        <v>12</v>
      </c>
      <c r="G1362" s="115" t="s">
        <v>13</v>
      </c>
      <c r="H1362" s="115" t="s">
        <v>14</v>
      </c>
      <c r="I1362" s="115" t="s">
        <v>15</v>
      </c>
      <c r="J1362" s="115" t="s">
        <v>16</v>
      </c>
      <c r="K1362" s="115" t="s">
        <v>17</v>
      </c>
      <c r="L1362" s="115" t="s">
        <v>18</v>
      </c>
      <c r="M1362" s="115" t="s">
        <v>19</v>
      </c>
      <c r="N1362" s="115" t="s">
        <v>20</v>
      </c>
      <c r="O1362" s="115" t="s">
        <v>169</v>
      </c>
      <c r="P1362" s="115" t="s">
        <v>21</v>
      </c>
      <c r="Q1362" s="115" t="s">
        <v>22</v>
      </c>
      <c r="R1362" s="115" t="s">
        <v>23</v>
      </c>
      <c r="S1362" s="115" t="s">
        <v>24</v>
      </c>
      <c r="T1362" s="115" t="s">
        <v>25</v>
      </c>
      <c r="U1362" s="115" t="s">
        <v>26</v>
      </c>
      <c r="V1362" s="115" t="s">
        <v>27</v>
      </c>
      <c r="W1362" s="115" t="s">
        <v>28</v>
      </c>
      <c r="X1362" s="115" t="s">
        <v>29</v>
      </c>
      <c r="Y1362" s="115" t="s">
        <v>30</v>
      </c>
      <c r="Z1362" s="115" t="s">
        <v>31</v>
      </c>
      <c r="AA1362" s="115" t="s">
        <v>484</v>
      </c>
      <c r="AB1362" s="115" t="s">
        <v>467</v>
      </c>
      <c r="AC1362" s="67"/>
    </row>
    <row r="1363" spans="1:29">
      <c r="A1363" s="114"/>
      <c r="B1363" s="115"/>
      <c r="C1363" s="159" t="s">
        <v>625</v>
      </c>
      <c r="D1363" s="120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67"/>
    </row>
    <row r="1364" spans="1:29" s="52" customFormat="1">
      <c r="A1364" s="127" t="s">
        <v>565</v>
      </c>
      <c r="B1364" s="59">
        <f>84822.172146693/2</f>
        <v>42411.086073346502</v>
      </c>
      <c r="C1364" s="163">
        <f>ROUND(B1364/12,2)</f>
        <v>3534.26</v>
      </c>
      <c r="D1364" s="38">
        <v>1.6500000000000001E-2</v>
      </c>
      <c r="E1364" s="38">
        <v>0.1429</v>
      </c>
      <c r="F1364" s="38">
        <v>5.8200000000000002E-2</v>
      </c>
      <c r="G1364" s="38">
        <v>7.4899999999999994E-2</v>
      </c>
      <c r="H1364" s="38">
        <v>4.0099999999999997E-2</v>
      </c>
      <c r="I1364" s="38">
        <v>0.1406</v>
      </c>
      <c r="J1364" s="38">
        <v>2.0299999999999999E-2</v>
      </c>
      <c r="K1364" s="38">
        <v>3.2099999999999997E-2</v>
      </c>
      <c r="L1364" s="38">
        <v>1.5900000000000001E-2</v>
      </c>
      <c r="M1364" s="38">
        <v>2.5499999999999998E-2</v>
      </c>
      <c r="N1364" s="38">
        <v>0.1389</v>
      </c>
      <c r="O1364" s="38">
        <v>2.35E-2</v>
      </c>
      <c r="P1364" s="38">
        <v>0</v>
      </c>
      <c r="Q1364" s="38">
        <v>3.5900000000000001E-2</v>
      </c>
      <c r="R1364" s="38">
        <v>1.8100000000000002E-2</v>
      </c>
      <c r="S1364" s="38">
        <v>4.1999999999999997E-3</v>
      </c>
      <c r="T1364" s="38">
        <v>5.11E-2</v>
      </c>
      <c r="U1364" s="38">
        <v>1.7299999999999999E-2</v>
      </c>
      <c r="V1364" s="38">
        <v>3.6799999999999999E-2</v>
      </c>
      <c r="W1364" s="38">
        <v>4.4299999999999999E-2</v>
      </c>
      <c r="X1364" s="38">
        <v>5.9900000000000002E-2</v>
      </c>
      <c r="Y1364" s="38">
        <v>2.3999999999999998E-3</v>
      </c>
      <c r="Z1364" s="5">
        <v>0</v>
      </c>
      <c r="AA1364" s="5">
        <v>5.9999999999999995E-4</v>
      </c>
      <c r="AB1364" s="5">
        <v>0</v>
      </c>
      <c r="AC1364" s="67"/>
    </row>
    <row r="1365" spans="1:29" s="52" customFormat="1">
      <c r="A1365" s="89"/>
      <c r="B1365" s="17"/>
      <c r="C1365" s="163"/>
      <c r="D1365" s="30">
        <f>$C1364*D1364</f>
        <v>58.315290000000005</v>
      </c>
      <c r="E1365" s="30">
        <f t="shared" ref="E1365" si="2117">$C1364*E1364</f>
        <v>505.04575400000004</v>
      </c>
      <c r="F1365" s="30">
        <f t="shared" ref="F1365" si="2118">$C1364*F1364</f>
        <v>205.69393200000002</v>
      </c>
      <c r="G1365" s="30">
        <f t="shared" ref="G1365:AB1365" si="2119">$C1364*G1364</f>
        <v>264.71607399999999</v>
      </c>
      <c r="H1365" s="30">
        <f t="shared" si="2119"/>
        <v>141.723826</v>
      </c>
      <c r="I1365" s="30">
        <f t="shared" si="2119"/>
        <v>496.91695600000003</v>
      </c>
      <c r="J1365" s="30">
        <f t="shared" si="2119"/>
        <v>71.745478000000006</v>
      </c>
      <c r="K1365" s="30">
        <f t="shared" si="2119"/>
        <v>113.44974599999999</v>
      </c>
      <c r="L1365" s="30">
        <f t="shared" si="2119"/>
        <v>56.194734000000004</v>
      </c>
      <c r="M1365" s="30">
        <f t="shared" si="2119"/>
        <v>90.123630000000006</v>
      </c>
      <c r="N1365" s="30">
        <f t="shared" si="2119"/>
        <v>490.90871400000003</v>
      </c>
      <c r="O1365" s="30">
        <f t="shared" si="2119"/>
        <v>83.055109999999999</v>
      </c>
      <c r="P1365" s="30">
        <f t="shared" si="2119"/>
        <v>0</v>
      </c>
      <c r="Q1365" s="30">
        <f t="shared" si="2119"/>
        <v>126.87993400000001</v>
      </c>
      <c r="R1365" s="30">
        <f t="shared" si="2119"/>
        <v>63.970106000000008</v>
      </c>
      <c r="S1365" s="30">
        <f t="shared" si="2119"/>
        <v>14.843892</v>
      </c>
      <c r="T1365" s="30">
        <f t="shared" si="2119"/>
        <v>180.600686</v>
      </c>
      <c r="U1365" s="30">
        <f t="shared" si="2119"/>
        <v>61.142698000000003</v>
      </c>
      <c r="V1365" s="30">
        <f t="shared" si="2119"/>
        <v>130.060768</v>
      </c>
      <c r="W1365" s="30">
        <f t="shared" si="2119"/>
        <v>156.56771800000001</v>
      </c>
      <c r="X1365" s="30">
        <f t="shared" si="2119"/>
        <v>211.70217400000001</v>
      </c>
      <c r="Y1365" s="30">
        <f t="shared" si="2119"/>
        <v>8.4822240000000004</v>
      </c>
      <c r="Z1365" s="30">
        <f t="shared" si="2119"/>
        <v>0</v>
      </c>
      <c r="AA1365" s="30">
        <f t="shared" si="2119"/>
        <v>2.1205560000000001</v>
      </c>
      <c r="AB1365" s="30">
        <f t="shared" si="2119"/>
        <v>0</v>
      </c>
      <c r="AC1365" s="67"/>
    </row>
    <row r="1366" spans="1:29" s="52" customFormat="1">
      <c r="A1366" s="127" t="s">
        <v>578</v>
      </c>
      <c r="B1366" s="59">
        <f>84822.172146693/2</f>
        <v>42411.086073346502</v>
      </c>
      <c r="C1366" s="163">
        <f>ROUND(B1366/12,2)</f>
        <v>3534.26</v>
      </c>
      <c r="D1366" s="128"/>
      <c r="E1366" s="128"/>
      <c r="F1366" s="128">
        <v>1</v>
      </c>
      <c r="G1366" s="128"/>
      <c r="H1366" s="128"/>
      <c r="I1366" s="128"/>
      <c r="J1366" s="128"/>
      <c r="K1366" s="128"/>
      <c r="L1366" s="128"/>
      <c r="M1366" s="128"/>
      <c r="N1366" s="128"/>
      <c r="O1366" s="128"/>
      <c r="P1366" s="128"/>
      <c r="Q1366" s="128"/>
      <c r="R1366" s="128"/>
      <c r="S1366" s="128"/>
      <c r="T1366" s="128"/>
      <c r="U1366" s="128"/>
      <c r="V1366" s="128"/>
      <c r="W1366" s="128"/>
      <c r="X1366" s="128"/>
      <c r="Y1366" s="128"/>
      <c r="Z1366" s="129"/>
      <c r="AA1366" s="129"/>
      <c r="AB1366" s="129"/>
      <c r="AC1366" s="67"/>
    </row>
    <row r="1367" spans="1:29" s="52" customFormat="1">
      <c r="A1367" s="89"/>
      <c r="B1367" s="17"/>
      <c r="C1367" s="163"/>
      <c r="D1367" s="30">
        <f t="shared" ref="D1367" si="2120">$C1366*D1366</f>
        <v>0</v>
      </c>
      <c r="E1367" s="30">
        <f t="shared" ref="E1367" si="2121">$C1366*E1366</f>
        <v>0</v>
      </c>
      <c r="F1367" s="30">
        <f t="shared" ref="F1367:AB1367" si="2122">$C1366*F1366</f>
        <v>3534.26</v>
      </c>
      <c r="G1367" s="30">
        <f t="shared" si="2122"/>
        <v>0</v>
      </c>
      <c r="H1367" s="30">
        <f t="shared" si="2122"/>
        <v>0</v>
      </c>
      <c r="I1367" s="30">
        <f t="shared" si="2122"/>
        <v>0</v>
      </c>
      <c r="J1367" s="30">
        <f t="shared" si="2122"/>
        <v>0</v>
      </c>
      <c r="K1367" s="30">
        <f t="shared" si="2122"/>
        <v>0</v>
      </c>
      <c r="L1367" s="30">
        <f t="shared" si="2122"/>
        <v>0</v>
      </c>
      <c r="M1367" s="30">
        <f t="shared" si="2122"/>
        <v>0</v>
      </c>
      <c r="N1367" s="30">
        <f t="shared" si="2122"/>
        <v>0</v>
      </c>
      <c r="O1367" s="30">
        <f t="shared" si="2122"/>
        <v>0</v>
      </c>
      <c r="P1367" s="30">
        <f t="shared" si="2122"/>
        <v>0</v>
      </c>
      <c r="Q1367" s="30">
        <f t="shared" si="2122"/>
        <v>0</v>
      </c>
      <c r="R1367" s="30">
        <f t="shared" si="2122"/>
        <v>0</v>
      </c>
      <c r="S1367" s="30">
        <f t="shared" si="2122"/>
        <v>0</v>
      </c>
      <c r="T1367" s="30">
        <f t="shared" si="2122"/>
        <v>0</v>
      </c>
      <c r="U1367" s="30">
        <f t="shared" si="2122"/>
        <v>0</v>
      </c>
      <c r="V1367" s="30">
        <f t="shared" si="2122"/>
        <v>0</v>
      </c>
      <c r="W1367" s="30">
        <f t="shared" si="2122"/>
        <v>0</v>
      </c>
      <c r="X1367" s="30">
        <f t="shared" si="2122"/>
        <v>0</v>
      </c>
      <c r="Y1367" s="30">
        <f t="shared" si="2122"/>
        <v>0</v>
      </c>
      <c r="Z1367" s="30">
        <f t="shared" si="2122"/>
        <v>0</v>
      </c>
      <c r="AA1367" s="30">
        <f t="shared" si="2122"/>
        <v>0</v>
      </c>
      <c r="AB1367" s="30">
        <f t="shared" si="2122"/>
        <v>0</v>
      </c>
      <c r="AC1367" s="67"/>
    </row>
    <row r="1368" spans="1:29" s="52" customFormat="1">
      <c r="A1368" s="127" t="s">
        <v>566</v>
      </c>
      <c r="B1368" s="59">
        <v>-74765.89611647639</v>
      </c>
      <c r="C1368" s="163">
        <f>ROUND(B1368/12,2)</f>
        <v>-6230.49</v>
      </c>
      <c r="D1368" s="128"/>
      <c r="E1368" s="128">
        <v>1</v>
      </c>
      <c r="F1368" s="128"/>
      <c r="G1368" s="128"/>
      <c r="H1368" s="128"/>
      <c r="I1368" s="128"/>
      <c r="J1368" s="128"/>
      <c r="K1368" s="128"/>
      <c r="L1368" s="128"/>
      <c r="M1368" s="128"/>
      <c r="N1368" s="128"/>
      <c r="O1368" s="128"/>
      <c r="P1368" s="128"/>
      <c r="Q1368" s="128"/>
      <c r="R1368" s="128"/>
      <c r="S1368" s="128"/>
      <c r="T1368" s="128"/>
      <c r="U1368" s="128"/>
      <c r="V1368" s="128"/>
      <c r="W1368" s="128"/>
      <c r="X1368" s="128"/>
      <c r="Y1368" s="128"/>
      <c r="Z1368" s="129"/>
      <c r="AA1368" s="129"/>
      <c r="AB1368" s="129"/>
      <c r="AC1368" s="67"/>
    </row>
    <row r="1369" spans="1:29" s="52" customFormat="1">
      <c r="A1369" s="89"/>
      <c r="B1369" s="17"/>
      <c r="C1369" s="163"/>
      <c r="D1369" s="30">
        <f t="shared" ref="D1369" si="2123">$C1368*D1368</f>
        <v>0</v>
      </c>
      <c r="E1369" s="30">
        <f t="shared" ref="E1369" si="2124">$C1368*E1368</f>
        <v>-6230.49</v>
      </c>
      <c r="F1369" s="30">
        <f t="shared" ref="F1369:AB1369" si="2125">$C1368*F1368</f>
        <v>0</v>
      </c>
      <c r="G1369" s="30">
        <f t="shared" si="2125"/>
        <v>0</v>
      </c>
      <c r="H1369" s="30">
        <f t="shared" si="2125"/>
        <v>0</v>
      </c>
      <c r="I1369" s="30">
        <f t="shared" si="2125"/>
        <v>0</v>
      </c>
      <c r="J1369" s="30">
        <f t="shared" si="2125"/>
        <v>0</v>
      </c>
      <c r="K1369" s="30">
        <f t="shared" si="2125"/>
        <v>0</v>
      </c>
      <c r="L1369" s="30">
        <f t="shared" si="2125"/>
        <v>0</v>
      </c>
      <c r="M1369" s="30">
        <f t="shared" si="2125"/>
        <v>0</v>
      </c>
      <c r="N1369" s="30">
        <f t="shared" si="2125"/>
        <v>0</v>
      </c>
      <c r="O1369" s="30">
        <f t="shared" si="2125"/>
        <v>0</v>
      </c>
      <c r="P1369" s="30">
        <f t="shared" si="2125"/>
        <v>0</v>
      </c>
      <c r="Q1369" s="30">
        <f t="shared" si="2125"/>
        <v>0</v>
      </c>
      <c r="R1369" s="30">
        <f t="shared" si="2125"/>
        <v>0</v>
      </c>
      <c r="S1369" s="30">
        <f t="shared" si="2125"/>
        <v>0</v>
      </c>
      <c r="T1369" s="30">
        <f t="shared" si="2125"/>
        <v>0</v>
      </c>
      <c r="U1369" s="30">
        <f t="shared" si="2125"/>
        <v>0</v>
      </c>
      <c r="V1369" s="30">
        <f t="shared" si="2125"/>
        <v>0</v>
      </c>
      <c r="W1369" s="30">
        <f t="shared" si="2125"/>
        <v>0</v>
      </c>
      <c r="X1369" s="30">
        <f t="shared" si="2125"/>
        <v>0</v>
      </c>
      <c r="Y1369" s="30">
        <f t="shared" si="2125"/>
        <v>0</v>
      </c>
      <c r="Z1369" s="30">
        <f t="shared" si="2125"/>
        <v>0</v>
      </c>
      <c r="AA1369" s="30">
        <f t="shared" si="2125"/>
        <v>0</v>
      </c>
      <c r="AB1369" s="30">
        <f t="shared" si="2125"/>
        <v>0</v>
      </c>
      <c r="AC1369" s="67"/>
    </row>
    <row r="1370" spans="1:29" s="52" customFormat="1">
      <c r="A1370" s="127" t="s">
        <v>567</v>
      </c>
      <c r="B1370" s="59">
        <v>433989.95747715142</v>
      </c>
      <c r="C1370" s="163">
        <f>ROUND(B1370/12,2)</f>
        <v>36165.83</v>
      </c>
      <c r="D1370" s="128"/>
      <c r="E1370" s="128"/>
      <c r="F1370" s="128"/>
      <c r="G1370" s="128"/>
      <c r="H1370" s="128">
        <v>0.1666</v>
      </c>
      <c r="I1370" s="128"/>
      <c r="J1370" s="128"/>
      <c r="K1370" s="128"/>
      <c r="L1370" s="128"/>
      <c r="M1370" s="128"/>
      <c r="N1370" s="128">
        <v>0.33660000000000001</v>
      </c>
      <c r="O1370" s="128"/>
      <c r="P1370" s="128"/>
      <c r="Q1370" s="128"/>
      <c r="R1370" s="128"/>
      <c r="S1370" s="128"/>
      <c r="T1370" s="128"/>
      <c r="U1370" s="128"/>
      <c r="V1370" s="128">
        <v>0.49680000000000002</v>
      </c>
      <c r="W1370" s="128"/>
      <c r="X1370" s="128"/>
      <c r="Y1370" s="128"/>
      <c r="Z1370" s="129"/>
      <c r="AA1370" s="129"/>
      <c r="AB1370" s="129"/>
      <c r="AC1370" s="67"/>
    </row>
    <row r="1371" spans="1:29" s="52" customFormat="1">
      <c r="A1371" s="89"/>
      <c r="B1371" s="17"/>
      <c r="C1371" s="163"/>
      <c r="D1371" s="30">
        <f t="shared" ref="D1371" si="2126">$C1370*D1370</f>
        <v>0</v>
      </c>
      <c r="E1371" s="30">
        <f t="shared" ref="E1371" si="2127">$C1370*E1370</f>
        <v>0</v>
      </c>
      <c r="F1371" s="30">
        <f t="shared" ref="F1371:AB1371" si="2128">$C1370*F1370</f>
        <v>0</v>
      </c>
      <c r="G1371" s="30">
        <f t="shared" si="2128"/>
        <v>0</v>
      </c>
      <c r="H1371" s="30">
        <f t="shared" si="2128"/>
        <v>6025.2272780000003</v>
      </c>
      <c r="I1371" s="30">
        <f t="shared" si="2128"/>
        <v>0</v>
      </c>
      <c r="J1371" s="30">
        <f t="shared" si="2128"/>
        <v>0</v>
      </c>
      <c r="K1371" s="30">
        <f t="shared" si="2128"/>
        <v>0</v>
      </c>
      <c r="L1371" s="30">
        <f t="shared" si="2128"/>
        <v>0</v>
      </c>
      <c r="M1371" s="30">
        <f t="shared" si="2128"/>
        <v>0</v>
      </c>
      <c r="N1371" s="30">
        <f t="shared" si="2128"/>
        <v>12173.418378</v>
      </c>
      <c r="O1371" s="30">
        <f t="shared" si="2128"/>
        <v>0</v>
      </c>
      <c r="P1371" s="30">
        <f t="shared" si="2128"/>
        <v>0</v>
      </c>
      <c r="Q1371" s="30">
        <f t="shared" si="2128"/>
        <v>0</v>
      </c>
      <c r="R1371" s="30">
        <f t="shared" si="2128"/>
        <v>0</v>
      </c>
      <c r="S1371" s="30">
        <f t="shared" si="2128"/>
        <v>0</v>
      </c>
      <c r="T1371" s="30">
        <f t="shared" si="2128"/>
        <v>0</v>
      </c>
      <c r="U1371" s="30">
        <f t="shared" si="2128"/>
        <v>0</v>
      </c>
      <c r="V1371" s="30">
        <f t="shared" si="2128"/>
        <v>17967.184344000001</v>
      </c>
      <c r="W1371" s="30">
        <f t="shared" si="2128"/>
        <v>0</v>
      </c>
      <c r="X1371" s="30">
        <f t="shared" si="2128"/>
        <v>0</v>
      </c>
      <c r="Y1371" s="30">
        <f t="shared" si="2128"/>
        <v>0</v>
      </c>
      <c r="Z1371" s="30">
        <f t="shared" si="2128"/>
        <v>0</v>
      </c>
      <c r="AA1371" s="30">
        <f t="shared" si="2128"/>
        <v>0</v>
      </c>
      <c r="AB1371" s="30">
        <f t="shared" si="2128"/>
        <v>0</v>
      </c>
      <c r="AC1371" s="67"/>
    </row>
    <row r="1372" spans="1:29" s="52" customFormat="1">
      <c r="A1372" s="127" t="s">
        <v>568</v>
      </c>
      <c r="B1372" s="59">
        <v>254933.82045379331</v>
      </c>
      <c r="C1372" s="163">
        <f>ROUND(B1372/12,2)</f>
        <v>21244.49</v>
      </c>
      <c r="D1372" s="128">
        <v>1.8200000000000001E-2</v>
      </c>
      <c r="E1372" s="128"/>
      <c r="F1372" s="128">
        <v>0.76839999999999997</v>
      </c>
      <c r="G1372" s="128"/>
      <c r="H1372" s="128"/>
      <c r="I1372" s="128"/>
      <c r="J1372" s="128"/>
      <c r="K1372" s="128"/>
      <c r="L1372" s="128"/>
      <c r="M1372" s="128">
        <v>2.64E-2</v>
      </c>
      <c r="N1372" s="128"/>
      <c r="O1372" s="128"/>
      <c r="P1372" s="128"/>
      <c r="Q1372" s="128">
        <v>4.53E-2</v>
      </c>
      <c r="R1372" s="128">
        <v>9.1499999999999998E-2</v>
      </c>
      <c r="S1372" s="128">
        <v>4.1999999999999997E-3</v>
      </c>
      <c r="T1372" s="128"/>
      <c r="U1372" s="128"/>
      <c r="V1372" s="128"/>
      <c r="W1372" s="128">
        <v>4.5999999999999999E-2</v>
      </c>
      <c r="X1372" s="128"/>
      <c r="Y1372" s="128"/>
      <c r="Z1372" s="129"/>
      <c r="AA1372" s="129"/>
      <c r="AB1372" s="129"/>
      <c r="AC1372" s="67"/>
    </row>
    <row r="1373" spans="1:29" s="52" customFormat="1">
      <c r="A1373" s="89"/>
      <c r="B1373" s="17"/>
      <c r="C1373" s="163"/>
      <c r="D1373" s="30">
        <f t="shared" ref="D1373" si="2129">$C1372*D1372</f>
        <v>386.64971800000006</v>
      </c>
      <c r="E1373" s="30">
        <f t="shared" ref="E1373" si="2130">$C1372*E1372</f>
        <v>0</v>
      </c>
      <c r="F1373" s="30">
        <f t="shared" ref="F1373:AB1373" si="2131">$C1372*F1372</f>
        <v>16324.266116000001</v>
      </c>
      <c r="G1373" s="30">
        <f t="shared" si="2131"/>
        <v>0</v>
      </c>
      <c r="H1373" s="30">
        <f t="shared" si="2131"/>
        <v>0</v>
      </c>
      <c r="I1373" s="30">
        <f t="shared" si="2131"/>
        <v>0</v>
      </c>
      <c r="J1373" s="30">
        <f t="shared" si="2131"/>
        <v>0</v>
      </c>
      <c r="K1373" s="30">
        <f t="shared" si="2131"/>
        <v>0</v>
      </c>
      <c r="L1373" s="30">
        <f t="shared" si="2131"/>
        <v>0</v>
      </c>
      <c r="M1373" s="30">
        <f t="shared" si="2131"/>
        <v>560.85453600000005</v>
      </c>
      <c r="N1373" s="30">
        <f t="shared" si="2131"/>
        <v>0</v>
      </c>
      <c r="O1373" s="30">
        <f t="shared" si="2131"/>
        <v>0</v>
      </c>
      <c r="P1373" s="30">
        <f t="shared" si="2131"/>
        <v>0</v>
      </c>
      <c r="Q1373" s="30">
        <f t="shared" si="2131"/>
        <v>962.37539700000002</v>
      </c>
      <c r="R1373" s="30">
        <f t="shared" si="2131"/>
        <v>1943.8708350000002</v>
      </c>
      <c r="S1373" s="30">
        <f t="shared" si="2131"/>
        <v>89.226858000000007</v>
      </c>
      <c r="T1373" s="30">
        <f t="shared" si="2131"/>
        <v>0</v>
      </c>
      <c r="U1373" s="30">
        <f t="shared" si="2131"/>
        <v>0</v>
      </c>
      <c r="V1373" s="30">
        <f t="shared" si="2131"/>
        <v>0</v>
      </c>
      <c r="W1373" s="30">
        <f t="shared" si="2131"/>
        <v>977.2465400000001</v>
      </c>
      <c r="X1373" s="30">
        <f t="shared" si="2131"/>
        <v>0</v>
      </c>
      <c r="Y1373" s="30">
        <f t="shared" si="2131"/>
        <v>0</v>
      </c>
      <c r="Z1373" s="30">
        <f t="shared" si="2131"/>
        <v>0</v>
      </c>
      <c r="AA1373" s="30">
        <f t="shared" si="2131"/>
        <v>0</v>
      </c>
      <c r="AB1373" s="30">
        <f t="shared" si="2131"/>
        <v>0</v>
      </c>
      <c r="AC1373" s="67"/>
    </row>
    <row r="1374" spans="1:29" s="52" customFormat="1">
      <c r="A1374" s="127" t="s">
        <v>569</v>
      </c>
      <c r="B1374" s="59">
        <f>16024.4557408999/2</f>
        <v>8012.2278704499504</v>
      </c>
      <c r="C1374" s="163">
        <f>ROUND(B1374/12,2)</f>
        <v>667.69</v>
      </c>
      <c r="D1374" s="38">
        <v>1.6500000000000001E-2</v>
      </c>
      <c r="E1374" s="38">
        <v>0.1429</v>
      </c>
      <c r="F1374" s="38">
        <v>5.8200000000000002E-2</v>
      </c>
      <c r="G1374" s="38">
        <v>7.4899999999999994E-2</v>
      </c>
      <c r="H1374" s="38">
        <v>4.0099999999999997E-2</v>
      </c>
      <c r="I1374" s="38">
        <v>0.1406</v>
      </c>
      <c r="J1374" s="38">
        <v>2.0299999999999999E-2</v>
      </c>
      <c r="K1374" s="38">
        <v>3.2099999999999997E-2</v>
      </c>
      <c r="L1374" s="38">
        <v>1.5900000000000001E-2</v>
      </c>
      <c r="M1374" s="38">
        <v>2.5499999999999998E-2</v>
      </c>
      <c r="N1374" s="38">
        <v>0.1389</v>
      </c>
      <c r="O1374" s="38">
        <v>2.35E-2</v>
      </c>
      <c r="P1374" s="38">
        <v>0</v>
      </c>
      <c r="Q1374" s="38">
        <v>3.5900000000000001E-2</v>
      </c>
      <c r="R1374" s="38">
        <v>1.8100000000000002E-2</v>
      </c>
      <c r="S1374" s="38">
        <v>4.1999999999999997E-3</v>
      </c>
      <c r="T1374" s="38">
        <v>5.11E-2</v>
      </c>
      <c r="U1374" s="38">
        <v>1.7299999999999999E-2</v>
      </c>
      <c r="V1374" s="38">
        <v>3.6799999999999999E-2</v>
      </c>
      <c r="W1374" s="38">
        <v>4.4299999999999999E-2</v>
      </c>
      <c r="X1374" s="38">
        <v>5.9900000000000002E-2</v>
      </c>
      <c r="Y1374" s="38">
        <v>2.3999999999999998E-3</v>
      </c>
      <c r="Z1374" s="5">
        <v>0</v>
      </c>
      <c r="AA1374" s="5">
        <v>5.9999999999999995E-4</v>
      </c>
      <c r="AB1374" s="5">
        <v>0</v>
      </c>
      <c r="AC1374" s="67"/>
    </row>
    <row r="1375" spans="1:29" s="52" customFormat="1">
      <c r="A1375" s="89"/>
      <c r="B1375" s="17"/>
      <c r="C1375" s="163"/>
      <c r="D1375" s="30">
        <f t="shared" ref="D1375" si="2132">$C1374*D1374</f>
        <v>11.016885000000002</v>
      </c>
      <c r="E1375" s="30">
        <f t="shared" ref="E1375" si="2133">$C1374*E1374</f>
        <v>95.412901000000005</v>
      </c>
      <c r="F1375" s="30">
        <f t="shared" ref="F1375:AB1375" si="2134">$C1374*F1374</f>
        <v>38.859558000000007</v>
      </c>
      <c r="G1375" s="30">
        <f t="shared" si="2134"/>
        <v>50.009981000000003</v>
      </c>
      <c r="H1375" s="30">
        <f t="shared" si="2134"/>
        <v>26.774369</v>
      </c>
      <c r="I1375" s="30">
        <f t="shared" si="2134"/>
        <v>93.877214000000009</v>
      </c>
      <c r="J1375" s="30">
        <f t="shared" si="2134"/>
        <v>13.554107</v>
      </c>
      <c r="K1375" s="30">
        <f t="shared" si="2134"/>
        <v>21.432849000000001</v>
      </c>
      <c r="L1375" s="30">
        <f t="shared" si="2134"/>
        <v>10.616271000000001</v>
      </c>
      <c r="M1375" s="30">
        <f t="shared" si="2134"/>
        <v>17.026095000000002</v>
      </c>
      <c r="N1375" s="30">
        <f t="shared" si="2134"/>
        <v>92.742141000000004</v>
      </c>
      <c r="O1375" s="30">
        <f t="shared" si="2134"/>
        <v>15.690715000000001</v>
      </c>
      <c r="P1375" s="30">
        <f t="shared" si="2134"/>
        <v>0</v>
      </c>
      <c r="Q1375" s="30">
        <f t="shared" si="2134"/>
        <v>23.970071000000004</v>
      </c>
      <c r="R1375" s="30">
        <f t="shared" si="2134"/>
        <v>12.085189000000002</v>
      </c>
      <c r="S1375" s="30">
        <f t="shared" si="2134"/>
        <v>2.8042980000000002</v>
      </c>
      <c r="T1375" s="30">
        <f t="shared" si="2134"/>
        <v>34.118959000000004</v>
      </c>
      <c r="U1375" s="30">
        <f t="shared" si="2134"/>
        <v>11.551037000000001</v>
      </c>
      <c r="V1375" s="30">
        <f t="shared" si="2134"/>
        <v>24.570992</v>
      </c>
      <c r="W1375" s="30">
        <f t="shared" si="2134"/>
        <v>29.578667000000003</v>
      </c>
      <c r="X1375" s="30">
        <f t="shared" si="2134"/>
        <v>39.994631000000005</v>
      </c>
      <c r="Y1375" s="30">
        <f t="shared" si="2134"/>
        <v>1.6024559999999999</v>
      </c>
      <c r="Z1375" s="30">
        <f t="shared" si="2134"/>
        <v>0</v>
      </c>
      <c r="AA1375" s="30">
        <f t="shared" si="2134"/>
        <v>0.40061399999999997</v>
      </c>
      <c r="AB1375" s="30">
        <f t="shared" si="2134"/>
        <v>0</v>
      </c>
      <c r="AC1375" s="67"/>
    </row>
    <row r="1376" spans="1:29" s="52" customFormat="1">
      <c r="A1376" s="127" t="s">
        <v>579</v>
      </c>
      <c r="B1376" s="59">
        <f>16024.4557408999/2</f>
        <v>8012.2278704499504</v>
      </c>
      <c r="C1376" s="163">
        <f>ROUND(B1376/12,2)</f>
        <v>667.69</v>
      </c>
      <c r="D1376" s="128"/>
      <c r="E1376" s="128"/>
      <c r="F1376" s="128">
        <v>0.21299999999999999</v>
      </c>
      <c r="G1376" s="128"/>
      <c r="H1376" s="128">
        <v>6.6199999999999995E-2</v>
      </c>
      <c r="I1376" s="128"/>
      <c r="J1376" s="128"/>
      <c r="K1376" s="128"/>
      <c r="L1376" s="128"/>
      <c r="M1376" s="128"/>
      <c r="N1376" s="128">
        <v>0.64590000000000003</v>
      </c>
      <c r="O1376" s="128"/>
      <c r="P1376" s="128"/>
      <c r="Q1376" s="128"/>
      <c r="R1376" s="128"/>
      <c r="S1376" s="128"/>
      <c r="T1376" s="128"/>
      <c r="U1376" s="128"/>
      <c r="V1376" s="128">
        <v>7.4899999999999994E-2</v>
      </c>
      <c r="W1376" s="128"/>
      <c r="X1376" s="128"/>
      <c r="Y1376" s="128"/>
      <c r="Z1376" s="129"/>
      <c r="AA1376" s="129"/>
      <c r="AB1376" s="129"/>
      <c r="AC1376" s="67"/>
    </row>
    <row r="1377" spans="1:29" s="52" customFormat="1">
      <c r="A1377" s="89"/>
      <c r="B1377" s="17"/>
      <c r="C1377" s="163"/>
      <c r="D1377" s="30">
        <f t="shared" ref="D1377" si="2135">$C1376*D1376</f>
        <v>0</v>
      </c>
      <c r="E1377" s="30">
        <f t="shared" ref="E1377" si="2136">$C1376*E1376</f>
        <v>0</v>
      </c>
      <c r="F1377" s="30">
        <f t="shared" ref="F1377:AB1377" si="2137">$C1376*F1376</f>
        <v>142.21797000000001</v>
      </c>
      <c r="G1377" s="30">
        <f t="shared" si="2137"/>
        <v>0</v>
      </c>
      <c r="H1377" s="30">
        <f t="shared" si="2137"/>
        <v>44.201078000000003</v>
      </c>
      <c r="I1377" s="30">
        <f t="shared" si="2137"/>
        <v>0</v>
      </c>
      <c r="J1377" s="30">
        <f t="shared" si="2137"/>
        <v>0</v>
      </c>
      <c r="K1377" s="30">
        <f t="shared" si="2137"/>
        <v>0</v>
      </c>
      <c r="L1377" s="30">
        <f t="shared" si="2137"/>
        <v>0</v>
      </c>
      <c r="M1377" s="30">
        <f t="shared" si="2137"/>
        <v>0</v>
      </c>
      <c r="N1377" s="30">
        <f t="shared" si="2137"/>
        <v>431.26097100000004</v>
      </c>
      <c r="O1377" s="30">
        <f t="shared" si="2137"/>
        <v>0</v>
      </c>
      <c r="P1377" s="30">
        <f t="shared" si="2137"/>
        <v>0</v>
      </c>
      <c r="Q1377" s="30">
        <f t="shared" si="2137"/>
        <v>0</v>
      </c>
      <c r="R1377" s="30">
        <f t="shared" si="2137"/>
        <v>0</v>
      </c>
      <c r="S1377" s="30">
        <f t="shared" si="2137"/>
        <v>0</v>
      </c>
      <c r="T1377" s="30">
        <f t="shared" si="2137"/>
        <v>0</v>
      </c>
      <c r="U1377" s="30">
        <f t="shared" si="2137"/>
        <v>0</v>
      </c>
      <c r="V1377" s="30">
        <f t="shared" si="2137"/>
        <v>50.009981000000003</v>
      </c>
      <c r="W1377" s="30">
        <f t="shared" si="2137"/>
        <v>0</v>
      </c>
      <c r="X1377" s="30">
        <f t="shared" si="2137"/>
        <v>0</v>
      </c>
      <c r="Y1377" s="30">
        <f t="shared" si="2137"/>
        <v>0</v>
      </c>
      <c r="Z1377" s="30">
        <f t="shared" si="2137"/>
        <v>0</v>
      </c>
      <c r="AA1377" s="30">
        <f t="shared" si="2137"/>
        <v>0</v>
      </c>
      <c r="AB1377" s="30">
        <f t="shared" si="2137"/>
        <v>0</v>
      </c>
      <c r="AC1377" s="67"/>
    </row>
    <row r="1378" spans="1:29" s="52" customFormat="1">
      <c r="A1378" s="127" t="s">
        <v>570</v>
      </c>
      <c r="B1378" s="59">
        <f>2165713.23316616/2</f>
        <v>1082856.61658308</v>
      </c>
      <c r="C1378" s="163">
        <f>ROUND(B1378/12,2)</f>
        <v>90238.05</v>
      </c>
      <c r="D1378" s="38">
        <v>1.6500000000000001E-2</v>
      </c>
      <c r="E1378" s="38">
        <v>0.1429</v>
      </c>
      <c r="F1378" s="38">
        <v>5.8200000000000002E-2</v>
      </c>
      <c r="G1378" s="38">
        <v>7.4899999999999994E-2</v>
      </c>
      <c r="H1378" s="38">
        <v>4.0099999999999997E-2</v>
      </c>
      <c r="I1378" s="38">
        <v>0.1406</v>
      </c>
      <c r="J1378" s="38">
        <v>2.0299999999999999E-2</v>
      </c>
      <c r="K1378" s="38">
        <v>3.2099999999999997E-2</v>
      </c>
      <c r="L1378" s="38">
        <v>1.5900000000000001E-2</v>
      </c>
      <c r="M1378" s="38">
        <v>2.5499999999999998E-2</v>
      </c>
      <c r="N1378" s="38">
        <v>0.1389</v>
      </c>
      <c r="O1378" s="38">
        <v>2.35E-2</v>
      </c>
      <c r="P1378" s="38">
        <v>0</v>
      </c>
      <c r="Q1378" s="38">
        <v>3.5900000000000001E-2</v>
      </c>
      <c r="R1378" s="38">
        <v>1.8100000000000002E-2</v>
      </c>
      <c r="S1378" s="38">
        <v>4.1999999999999997E-3</v>
      </c>
      <c r="T1378" s="38">
        <v>5.11E-2</v>
      </c>
      <c r="U1378" s="38">
        <v>1.7299999999999999E-2</v>
      </c>
      <c r="V1378" s="38">
        <v>3.6799999999999999E-2</v>
      </c>
      <c r="W1378" s="38">
        <v>4.4299999999999999E-2</v>
      </c>
      <c r="X1378" s="38">
        <v>5.9900000000000002E-2</v>
      </c>
      <c r="Y1378" s="38">
        <v>2.3999999999999998E-3</v>
      </c>
      <c r="Z1378" s="5">
        <v>0</v>
      </c>
      <c r="AA1378" s="5">
        <v>5.9999999999999995E-4</v>
      </c>
      <c r="AB1378" s="5">
        <v>0</v>
      </c>
      <c r="AC1378" s="67"/>
    </row>
    <row r="1379" spans="1:29" s="52" customFormat="1">
      <c r="A1379" s="89"/>
      <c r="B1379" s="17"/>
      <c r="C1379" s="163"/>
      <c r="D1379" s="30">
        <f t="shared" ref="D1379" si="2138">$C1378*D1378</f>
        <v>1488.9278250000002</v>
      </c>
      <c r="E1379" s="30">
        <f t="shared" ref="E1379" si="2139">$C1378*E1378</f>
        <v>12895.017345</v>
      </c>
      <c r="F1379" s="30">
        <f t="shared" ref="F1379:AB1379" si="2140">$C1378*F1378</f>
        <v>5251.8545100000001</v>
      </c>
      <c r="G1379" s="30">
        <f t="shared" si="2140"/>
        <v>6758.8299449999995</v>
      </c>
      <c r="H1379" s="30">
        <f t="shared" si="2140"/>
        <v>3618.5458049999997</v>
      </c>
      <c r="I1379" s="30">
        <f t="shared" si="2140"/>
        <v>12687.46983</v>
      </c>
      <c r="J1379" s="30">
        <f t="shared" si="2140"/>
        <v>1831.8324149999999</v>
      </c>
      <c r="K1379" s="30">
        <f t="shared" si="2140"/>
        <v>2896.6414049999998</v>
      </c>
      <c r="L1379" s="30">
        <f t="shared" si="2140"/>
        <v>1434.7849950000002</v>
      </c>
      <c r="M1379" s="30">
        <f t="shared" si="2140"/>
        <v>2301.070275</v>
      </c>
      <c r="N1379" s="30">
        <f t="shared" si="2140"/>
        <v>12534.065145</v>
      </c>
      <c r="O1379" s="30">
        <f t="shared" si="2140"/>
        <v>2120.5941750000002</v>
      </c>
      <c r="P1379" s="30">
        <f t="shared" si="2140"/>
        <v>0</v>
      </c>
      <c r="Q1379" s="30">
        <f t="shared" si="2140"/>
        <v>3239.5459950000004</v>
      </c>
      <c r="R1379" s="30">
        <f t="shared" si="2140"/>
        <v>1633.3087050000001</v>
      </c>
      <c r="S1379" s="30">
        <f t="shared" si="2140"/>
        <v>378.99980999999997</v>
      </c>
      <c r="T1379" s="30">
        <f t="shared" si="2140"/>
        <v>4611.1643549999999</v>
      </c>
      <c r="U1379" s="30">
        <f t="shared" si="2140"/>
        <v>1561.1182650000001</v>
      </c>
      <c r="V1379" s="30">
        <f t="shared" si="2140"/>
        <v>3320.7602400000001</v>
      </c>
      <c r="W1379" s="30">
        <f t="shared" si="2140"/>
        <v>3997.545615</v>
      </c>
      <c r="X1379" s="30">
        <f t="shared" si="2140"/>
        <v>5405.2591950000005</v>
      </c>
      <c r="Y1379" s="30">
        <f t="shared" si="2140"/>
        <v>216.57131999999999</v>
      </c>
      <c r="Z1379" s="30">
        <f t="shared" si="2140"/>
        <v>0</v>
      </c>
      <c r="AA1379" s="30">
        <f t="shared" si="2140"/>
        <v>54.142829999999996</v>
      </c>
      <c r="AB1379" s="30">
        <f t="shared" si="2140"/>
        <v>0</v>
      </c>
      <c r="AC1379" s="67"/>
    </row>
    <row r="1380" spans="1:29" s="52" customFormat="1">
      <c r="A1380" s="127" t="s">
        <v>580</v>
      </c>
      <c r="B1380" s="59">
        <f>2165713.23316616/2</f>
        <v>1082856.61658308</v>
      </c>
      <c r="C1380" s="163">
        <f>ROUND(B1380/12,2)</f>
        <v>90238.05</v>
      </c>
      <c r="D1380" s="128"/>
      <c r="E1380" s="128"/>
      <c r="F1380" s="128">
        <v>0.21299999999999999</v>
      </c>
      <c r="G1380" s="128"/>
      <c r="H1380" s="128">
        <v>6.6199999999999995E-2</v>
      </c>
      <c r="I1380" s="128"/>
      <c r="J1380" s="128"/>
      <c r="K1380" s="128"/>
      <c r="L1380" s="128"/>
      <c r="M1380" s="128"/>
      <c r="N1380" s="128">
        <v>0.64590000000000003</v>
      </c>
      <c r="O1380" s="128"/>
      <c r="P1380" s="128"/>
      <c r="Q1380" s="128"/>
      <c r="R1380" s="128"/>
      <c r="S1380" s="128"/>
      <c r="T1380" s="128"/>
      <c r="U1380" s="128"/>
      <c r="V1380" s="128">
        <v>7.4899999999999994E-2</v>
      </c>
      <c r="W1380" s="128"/>
      <c r="X1380" s="128"/>
      <c r="Y1380" s="128"/>
      <c r="Z1380" s="129"/>
      <c r="AA1380" s="129"/>
      <c r="AB1380" s="129"/>
      <c r="AC1380" s="67"/>
    </row>
    <row r="1381" spans="1:29" s="52" customFormat="1">
      <c r="A1381" s="89"/>
      <c r="B1381" s="17"/>
      <c r="C1381" s="163"/>
      <c r="D1381" s="30">
        <f t="shared" ref="D1381" si="2141">$C1380*D1380</f>
        <v>0</v>
      </c>
      <c r="E1381" s="30">
        <f t="shared" ref="E1381" si="2142">$C1380*E1380</f>
        <v>0</v>
      </c>
      <c r="F1381" s="30">
        <f t="shared" ref="F1381:AB1381" si="2143">$C1380*F1380</f>
        <v>19220.70465</v>
      </c>
      <c r="G1381" s="30">
        <f t="shared" si="2143"/>
        <v>0</v>
      </c>
      <c r="H1381" s="30">
        <f t="shared" si="2143"/>
        <v>5973.7589099999996</v>
      </c>
      <c r="I1381" s="30">
        <f t="shared" si="2143"/>
        <v>0</v>
      </c>
      <c r="J1381" s="30">
        <f t="shared" si="2143"/>
        <v>0</v>
      </c>
      <c r="K1381" s="30">
        <f t="shared" si="2143"/>
        <v>0</v>
      </c>
      <c r="L1381" s="30">
        <f t="shared" si="2143"/>
        <v>0</v>
      </c>
      <c r="M1381" s="30">
        <f t="shared" si="2143"/>
        <v>0</v>
      </c>
      <c r="N1381" s="30">
        <f t="shared" si="2143"/>
        <v>58284.756495000001</v>
      </c>
      <c r="O1381" s="30">
        <f t="shared" si="2143"/>
        <v>0</v>
      </c>
      <c r="P1381" s="30">
        <f t="shared" si="2143"/>
        <v>0</v>
      </c>
      <c r="Q1381" s="30">
        <f t="shared" si="2143"/>
        <v>0</v>
      </c>
      <c r="R1381" s="30">
        <f t="shared" si="2143"/>
        <v>0</v>
      </c>
      <c r="S1381" s="30">
        <f t="shared" si="2143"/>
        <v>0</v>
      </c>
      <c r="T1381" s="30">
        <f t="shared" si="2143"/>
        <v>0</v>
      </c>
      <c r="U1381" s="30">
        <f t="shared" si="2143"/>
        <v>0</v>
      </c>
      <c r="V1381" s="30">
        <f t="shared" si="2143"/>
        <v>6758.8299449999995</v>
      </c>
      <c r="W1381" s="30">
        <f t="shared" si="2143"/>
        <v>0</v>
      </c>
      <c r="X1381" s="30">
        <f t="shared" si="2143"/>
        <v>0</v>
      </c>
      <c r="Y1381" s="30">
        <f t="shared" si="2143"/>
        <v>0</v>
      </c>
      <c r="Z1381" s="30">
        <f t="shared" si="2143"/>
        <v>0</v>
      </c>
      <c r="AA1381" s="30">
        <f t="shared" si="2143"/>
        <v>0</v>
      </c>
      <c r="AB1381" s="30">
        <f t="shared" si="2143"/>
        <v>0</v>
      </c>
      <c r="AC1381" s="67"/>
    </row>
    <row r="1382" spans="1:29" s="52" customFormat="1">
      <c r="A1382" s="127" t="s">
        <v>571</v>
      </c>
      <c r="B1382" s="59">
        <v>65476.360136346324</v>
      </c>
      <c r="C1382" s="163">
        <f>ROUND(B1382/12,2)</f>
        <v>5456.36</v>
      </c>
      <c r="D1382" s="128"/>
      <c r="E1382" s="128">
        <v>0.12909999999999999</v>
      </c>
      <c r="F1382" s="128">
        <v>0.19040000000000001</v>
      </c>
      <c r="G1382" s="128">
        <v>1.24E-2</v>
      </c>
      <c r="H1382" s="128"/>
      <c r="I1382" s="128">
        <v>3.5000000000000001E-3</v>
      </c>
      <c r="J1382" s="128">
        <v>1.4500000000000001E-2</v>
      </c>
      <c r="K1382" s="128">
        <v>2.3E-2</v>
      </c>
      <c r="L1382" s="128">
        <v>1.11E-2</v>
      </c>
      <c r="M1382" s="128"/>
      <c r="N1382" s="128">
        <v>0.44850000000000001</v>
      </c>
      <c r="O1382" s="128">
        <v>7.7999999999999996E-3</v>
      </c>
      <c r="P1382" s="128"/>
      <c r="Q1382" s="128"/>
      <c r="R1382" s="128"/>
      <c r="S1382" s="128"/>
      <c r="T1382" s="128"/>
      <c r="U1382" s="128"/>
      <c r="V1382" s="128">
        <v>0.1585</v>
      </c>
      <c r="W1382" s="128">
        <v>1.1999999999999999E-3</v>
      </c>
      <c r="X1382" s="128"/>
      <c r="Y1382" s="128"/>
      <c r="Z1382" s="129"/>
      <c r="AA1382" s="129"/>
      <c r="AB1382" s="129"/>
      <c r="AC1382" s="67"/>
    </row>
    <row r="1383" spans="1:29" s="52" customFormat="1">
      <c r="A1383" s="89"/>
      <c r="B1383" s="17"/>
      <c r="C1383" s="163"/>
      <c r="D1383" s="30">
        <f t="shared" ref="D1383" si="2144">$C1382*D1382</f>
        <v>0</v>
      </c>
      <c r="E1383" s="30">
        <f t="shared" ref="E1383" si="2145">$C1382*E1382</f>
        <v>704.41607599999986</v>
      </c>
      <c r="F1383" s="30">
        <f t="shared" ref="F1383:AB1383" si="2146">$C1382*F1382</f>
        <v>1038.890944</v>
      </c>
      <c r="G1383" s="30">
        <f t="shared" si="2146"/>
        <v>67.658863999999994</v>
      </c>
      <c r="H1383" s="30">
        <f t="shared" si="2146"/>
        <v>0</v>
      </c>
      <c r="I1383" s="30">
        <f t="shared" si="2146"/>
        <v>19.097259999999999</v>
      </c>
      <c r="J1383" s="30">
        <f t="shared" si="2146"/>
        <v>79.117220000000003</v>
      </c>
      <c r="K1383" s="30">
        <f t="shared" si="2146"/>
        <v>125.49627999999998</v>
      </c>
      <c r="L1383" s="30">
        <f t="shared" si="2146"/>
        <v>60.565595999999999</v>
      </c>
      <c r="M1383" s="30">
        <f t="shared" si="2146"/>
        <v>0</v>
      </c>
      <c r="N1383" s="30">
        <f t="shared" si="2146"/>
        <v>2447.1774599999999</v>
      </c>
      <c r="O1383" s="30">
        <f t="shared" si="2146"/>
        <v>42.559607999999997</v>
      </c>
      <c r="P1383" s="30">
        <f t="shared" si="2146"/>
        <v>0</v>
      </c>
      <c r="Q1383" s="30">
        <f t="shared" si="2146"/>
        <v>0</v>
      </c>
      <c r="R1383" s="30">
        <f t="shared" si="2146"/>
        <v>0</v>
      </c>
      <c r="S1383" s="30">
        <f t="shared" si="2146"/>
        <v>0</v>
      </c>
      <c r="T1383" s="30">
        <f t="shared" si="2146"/>
        <v>0</v>
      </c>
      <c r="U1383" s="30">
        <f t="shared" si="2146"/>
        <v>0</v>
      </c>
      <c r="V1383" s="30">
        <f t="shared" si="2146"/>
        <v>864.83305999999993</v>
      </c>
      <c r="W1383" s="30">
        <f t="shared" si="2146"/>
        <v>6.5476319999999992</v>
      </c>
      <c r="X1383" s="30">
        <f t="shared" si="2146"/>
        <v>0</v>
      </c>
      <c r="Y1383" s="30">
        <f t="shared" si="2146"/>
        <v>0</v>
      </c>
      <c r="Z1383" s="30">
        <f t="shared" si="2146"/>
        <v>0</v>
      </c>
      <c r="AA1383" s="30">
        <f t="shared" si="2146"/>
        <v>0</v>
      </c>
      <c r="AB1383" s="30">
        <f t="shared" si="2146"/>
        <v>0</v>
      </c>
      <c r="AC1383" s="67"/>
    </row>
    <row r="1384" spans="1:29" s="52" customFormat="1">
      <c r="A1384" s="127" t="s">
        <v>582</v>
      </c>
      <c r="B1384" s="59">
        <f>404386.696686928/2</f>
        <v>202193.34834346399</v>
      </c>
      <c r="C1384" s="163">
        <f>ROUND(B1384/12,2)</f>
        <v>16849.45</v>
      </c>
      <c r="D1384" s="38">
        <v>1.6500000000000001E-2</v>
      </c>
      <c r="E1384" s="38">
        <v>0.1429</v>
      </c>
      <c r="F1384" s="38">
        <v>5.8200000000000002E-2</v>
      </c>
      <c r="G1384" s="38">
        <v>7.4899999999999994E-2</v>
      </c>
      <c r="H1384" s="38">
        <v>4.0099999999999997E-2</v>
      </c>
      <c r="I1384" s="38">
        <v>0.1406</v>
      </c>
      <c r="J1384" s="38">
        <v>2.0299999999999999E-2</v>
      </c>
      <c r="K1384" s="38">
        <v>3.2099999999999997E-2</v>
      </c>
      <c r="L1384" s="38">
        <v>1.5900000000000001E-2</v>
      </c>
      <c r="M1384" s="38">
        <v>2.5499999999999998E-2</v>
      </c>
      <c r="N1384" s="38">
        <v>0.1389</v>
      </c>
      <c r="O1384" s="38">
        <v>2.35E-2</v>
      </c>
      <c r="P1384" s="38">
        <v>0</v>
      </c>
      <c r="Q1384" s="38">
        <v>3.5900000000000001E-2</v>
      </c>
      <c r="R1384" s="38">
        <v>1.8100000000000002E-2</v>
      </c>
      <c r="S1384" s="38">
        <v>4.1999999999999997E-3</v>
      </c>
      <c r="T1384" s="38">
        <v>5.11E-2</v>
      </c>
      <c r="U1384" s="38">
        <v>1.7299999999999999E-2</v>
      </c>
      <c r="V1384" s="38">
        <v>3.6799999999999999E-2</v>
      </c>
      <c r="W1384" s="38">
        <v>4.4299999999999999E-2</v>
      </c>
      <c r="X1384" s="38">
        <v>5.9900000000000002E-2</v>
      </c>
      <c r="Y1384" s="38">
        <v>2.3999999999999998E-3</v>
      </c>
      <c r="Z1384" s="5">
        <v>0</v>
      </c>
      <c r="AA1384" s="5">
        <v>5.9999999999999995E-4</v>
      </c>
      <c r="AB1384" s="5">
        <v>0</v>
      </c>
      <c r="AC1384" s="67"/>
    </row>
    <row r="1385" spans="1:29" s="52" customFormat="1">
      <c r="A1385" s="89"/>
      <c r="B1385" s="17"/>
      <c r="C1385" s="163"/>
      <c r="D1385" s="30">
        <f t="shared" ref="D1385" si="2147">$C1384*D1384</f>
        <v>278.01592500000004</v>
      </c>
      <c r="E1385" s="30">
        <f t="shared" ref="E1385" si="2148">$C1384*E1384</f>
        <v>2407.7864050000003</v>
      </c>
      <c r="F1385" s="30">
        <f t="shared" ref="F1385:AB1385" si="2149">$C1384*F1384</f>
        <v>980.63799000000006</v>
      </c>
      <c r="G1385" s="30">
        <f t="shared" si="2149"/>
        <v>1262.023805</v>
      </c>
      <c r="H1385" s="30">
        <f t="shared" si="2149"/>
        <v>675.66294499999992</v>
      </c>
      <c r="I1385" s="30">
        <f t="shared" si="2149"/>
        <v>2369.0326700000001</v>
      </c>
      <c r="J1385" s="30">
        <f t="shared" si="2149"/>
        <v>342.043835</v>
      </c>
      <c r="K1385" s="30">
        <f t="shared" si="2149"/>
        <v>540.867345</v>
      </c>
      <c r="L1385" s="30">
        <f t="shared" si="2149"/>
        <v>267.90625500000004</v>
      </c>
      <c r="M1385" s="30">
        <f t="shared" si="2149"/>
        <v>429.66097500000001</v>
      </c>
      <c r="N1385" s="30">
        <f t="shared" si="2149"/>
        <v>2340.3886050000001</v>
      </c>
      <c r="O1385" s="30">
        <f t="shared" si="2149"/>
        <v>395.96207500000003</v>
      </c>
      <c r="P1385" s="30">
        <f t="shared" si="2149"/>
        <v>0</v>
      </c>
      <c r="Q1385" s="30">
        <f t="shared" si="2149"/>
        <v>604.89525500000002</v>
      </c>
      <c r="R1385" s="30">
        <f t="shared" si="2149"/>
        <v>304.97504500000002</v>
      </c>
      <c r="S1385" s="30">
        <f t="shared" si="2149"/>
        <v>70.767690000000002</v>
      </c>
      <c r="T1385" s="30">
        <f t="shared" si="2149"/>
        <v>861.00689499999999</v>
      </c>
      <c r="U1385" s="30">
        <f t="shared" si="2149"/>
        <v>291.49548500000003</v>
      </c>
      <c r="V1385" s="30">
        <f t="shared" si="2149"/>
        <v>620.05975999999998</v>
      </c>
      <c r="W1385" s="30">
        <f t="shared" si="2149"/>
        <v>746.43063500000005</v>
      </c>
      <c r="X1385" s="30">
        <f t="shared" si="2149"/>
        <v>1009.2820550000001</v>
      </c>
      <c r="Y1385" s="30">
        <f t="shared" si="2149"/>
        <v>40.438679999999998</v>
      </c>
      <c r="Z1385" s="30">
        <f t="shared" si="2149"/>
        <v>0</v>
      </c>
      <c r="AA1385" s="30">
        <f t="shared" si="2149"/>
        <v>10.109669999999999</v>
      </c>
      <c r="AB1385" s="30">
        <f t="shared" si="2149"/>
        <v>0</v>
      </c>
      <c r="AC1385" s="67"/>
    </row>
    <row r="1386" spans="1:29" s="52" customFormat="1">
      <c r="A1386" s="188" t="s">
        <v>581</v>
      </c>
      <c r="B1386" s="59">
        <f>404386.696686928/2</f>
        <v>202193.34834346399</v>
      </c>
      <c r="C1386" s="163">
        <f>ROUND(B1386/12,2)</f>
        <v>16849.45</v>
      </c>
      <c r="D1386" s="128"/>
      <c r="E1386" s="128"/>
      <c r="F1386" s="128">
        <v>0.21840000000000001</v>
      </c>
      <c r="G1386" s="128"/>
      <c r="H1386" s="128">
        <v>7.0800000000000002E-2</v>
      </c>
      <c r="I1386" s="128"/>
      <c r="J1386" s="128"/>
      <c r="K1386" s="128"/>
      <c r="L1386" s="128"/>
      <c r="M1386" s="128"/>
      <c r="N1386" s="128">
        <v>0.60140000000000005</v>
      </c>
      <c r="O1386" s="128"/>
      <c r="P1386" s="128"/>
      <c r="Q1386" s="128"/>
      <c r="R1386" s="128"/>
      <c r="S1386" s="128"/>
      <c r="T1386" s="128"/>
      <c r="U1386" s="128"/>
      <c r="V1386" s="128">
        <v>0.1094</v>
      </c>
      <c r="W1386" s="128"/>
      <c r="X1386" s="128"/>
      <c r="Y1386" s="128"/>
      <c r="Z1386" s="129"/>
      <c r="AA1386" s="129"/>
      <c r="AB1386" s="129"/>
      <c r="AC1386" s="67"/>
    </row>
    <row r="1387" spans="1:29" s="52" customFormat="1">
      <c r="A1387" s="152"/>
      <c r="B1387" s="17"/>
      <c r="C1387" s="163"/>
      <c r="D1387" s="30">
        <f t="shared" ref="D1387" si="2150">$C1386*D1386</f>
        <v>0</v>
      </c>
      <c r="E1387" s="30">
        <f t="shared" ref="E1387" si="2151">$C1386*E1386</f>
        <v>0</v>
      </c>
      <c r="F1387" s="30">
        <f t="shared" ref="F1387:AB1387" si="2152">$C1386*F1386</f>
        <v>3679.9198800000004</v>
      </c>
      <c r="G1387" s="30">
        <f t="shared" si="2152"/>
        <v>0</v>
      </c>
      <c r="H1387" s="30">
        <f t="shared" si="2152"/>
        <v>1192.9410600000001</v>
      </c>
      <c r="I1387" s="30">
        <f t="shared" si="2152"/>
        <v>0</v>
      </c>
      <c r="J1387" s="30">
        <f t="shared" si="2152"/>
        <v>0</v>
      </c>
      <c r="K1387" s="30">
        <f t="shared" si="2152"/>
        <v>0</v>
      </c>
      <c r="L1387" s="30">
        <f t="shared" si="2152"/>
        <v>0</v>
      </c>
      <c r="M1387" s="30">
        <f t="shared" si="2152"/>
        <v>0</v>
      </c>
      <c r="N1387" s="30">
        <f t="shared" si="2152"/>
        <v>10133.259230000001</v>
      </c>
      <c r="O1387" s="30">
        <f t="shared" si="2152"/>
        <v>0</v>
      </c>
      <c r="P1387" s="30">
        <f t="shared" si="2152"/>
        <v>0</v>
      </c>
      <c r="Q1387" s="30">
        <f t="shared" si="2152"/>
        <v>0</v>
      </c>
      <c r="R1387" s="30">
        <f t="shared" si="2152"/>
        <v>0</v>
      </c>
      <c r="S1387" s="30">
        <f t="shared" si="2152"/>
        <v>0</v>
      </c>
      <c r="T1387" s="30">
        <f t="shared" si="2152"/>
        <v>0</v>
      </c>
      <c r="U1387" s="30">
        <f t="shared" si="2152"/>
        <v>0</v>
      </c>
      <c r="V1387" s="30">
        <f t="shared" si="2152"/>
        <v>1843.3298300000001</v>
      </c>
      <c r="W1387" s="30">
        <f t="shared" si="2152"/>
        <v>0</v>
      </c>
      <c r="X1387" s="30">
        <f t="shared" si="2152"/>
        <v>0</v>
      </c>
      <c r="Y1387" s="30">
        <f t="shared" si="2152"/>
        <v>0</v>
      </c>
      <c r="Z1387" s="30">
        <f t="shared" si="2152"/>
        <v>0</v>
      </c>
      <c r="AA1387" s="30">
        <f t="shared" si="2152"/>
        <v>0</v>
      </c>
      <c r="AB1387" s="30">
        <f t="shared" si="2152"/>
        <v>0</v>
      </c>
      <c r="AC1387" s="67"/>
    </row>
    <row r="1388" spans="1:29" s="52" customFormat="1">
      <c r="A1388" s="127" t="s">
        <v>572</v>
      </c>
      <c r="B1388" s="59">
        <v>1517.51286389149</v>
      </c>
      <c r="C1388" s="163">
        <f>ROUND(B1388/12,2)</f>
        <v>126.46</v>
      </c>
      <c r="D1388" s="128"/>
      <c r="E1388" s="128"/>
      <c r="F1388" s="128">
        <v>0.37680000000000002</v>
      </c>
      <c r="G1388" s="128"/>
      <c r="H1388" s="128">
        <v>0.1145</v>
      </c>
      <c r="I1388" s="128"/>
      <c r="J1388" s="128"/>
      <c r="K1388" s="128"/>
      <c r="L1388" s="128">
        <v>1.8E-3</v>
      </c>
      <c r="M1388" s="128"/>
      <c r="N1388" s="128">
        <v>0.34460000000000002</v>
      </c>
      <c r="O1388" s="128"/>
      <c r="P1388" s="128"/>
      <c r="Q1388" s="128"/>
      <c r="R1388" s="128">
        <v>2.01E-2</v>
      </c>
      <c r="S1388" s="128"/>
      <c r="T1388" s="128"/>
      <c r="U1388" s="128">
        <v>5.3E-3</v>
      </c>
      <c r="V1388" s="128">
        <v>0.13689999999999999</v>
      </c>
      <c r="W1388" s="128"/>
      <c r="X1388" s="128"/>
      <c r="Y1388" s="128"/>
      <c r="Z1388" s="129"/>
      <c r="AA1388" s="129"/>
      <c r="AB1388" s="129"/>
      <c r="AC1388" s="67"/>
    </row>
    <row r="1389" spans="1:29" s="52" customFormat="1">
      <c r="A1389" s="89"/>
      <c r="B1389" s="17"/>
      <c r="C1389" s="163"/>
      <c r="D1389" s="30">
        <f t="shared" ref="D1389" si="2153">$C1388*D1388</f>
        <v>0</v>
      </c>
      <c r="E1389" s="30">
        <f t="shared" ref="E1389" si="2154">$C1388*E1388</f>
        <v>0</v>
      </c>
      <c r="F1389" s="30">
        <f t="shared" ref="F1389:AB1389" si="2155">$C1388*F1388</f>
        <v>47.650128000000002</v>
      </c>
      <c r="G1389" s="30">
        <f t="shared" si="2155"/>
        <v>0</v>
      </c>
      <c r="H1389" s="30">
        <f t="shared" si="2155"/>
        <v>14.47967</v>
      </c>
      <c r="I1389" s="30">
        <f t="shared" si="2155"/>
        <v>0</v>
      </c>
      <c r="J1389" s="30">
        <f t="shared" si="2155"/>
        <v>0</v>
      </c>
      <c r="K1389" s="30">
        <f t="shared" si="2155"/>
        <v>0</v>
      </c>
      <c r="L1389" s="30">
        <f t="shared" si="2155"/>
        <v>0.22762799999999997</v>
      </c>
      <c r="M1389" s="30">
        <f t="shared" si="2155"/>
        <v>0</v>
      </c>
      <c r="N1389" s="30">
        <f t="shared" si="2155"/>
        <v>43.578116000000001</v>
      </c>
      <c r="O1389" s="30">
        <f t="shared" si="2155"/>
        <v>0</v>
      </c>
      <c r="P1389" s="30">
        <f t="shared" si="2155"/>
        <v>0</v>
      </c>
      <c r="Q1389" s="30">
        <f t="shared" si="2155"/>
        <v>0</v>
      </c>
      <c r="R1389" s="30">
        <f t="shared" si="2155"/>
        <v>2.541846</v>
      </c>
      <c r="S1389" s="30">
        <f t="shared" si="2155"/>
        <v>0</v>
      </c>
      <c r="T1389" s="30">
        <f t="shared" si="2155"/>
        <v>0</v>
      </c>
      <c r="U1389" s="30">
        <f t="shared" si="2155"/>
        <v>0.670238</v>
      </c>
      <c r="V1389" s="30">
        <f t="shared" si="2155"/>
        <v>17.312373999999998</v>
      </c>
      <c r="W1389" s="30">
        <f t="shared" si="2155"/>
        <v>0</v>
      </c>
      <c r="X1389" s="30">
        <f t="shared" si="2155"/>
        <v>0</v>
      </c>
      <c r="Y1389" s="30">
        <f t="shared" si="2155"/>
        <v>0</v>
      </c>
      <c r="Z1389" s="30">
        <f t="shared" si="2155"/>
        <v>0</v>
      </c>
      <c r="AA1389" s="30">
        <f t="shared" si="2155"/>
        <v>0</v>
      </c>
      <c r="AB1389" s="30">
        <f t="shared" si="2155"/>
        <v>0</v>
      </c>
      <c r="AC1389" s="67"/>
    </row>
    <row r="1390" spans="1:29" s="52" customFormat="1">
      <c r="A1390" s="127" t="s">
        <v>573</v>
      </c>
      <c r="B1390" s="59">
        <v>54475.32779018092</v>
      </c>
      <c r="C1390" s="163">
        <f>ROUND(B1390/12,2)</f>
        <v>4539.6099999999997</v>
      </c>
      <c r="D1390" s="128"/>
      <c r="E1390" s="128"/>
      <c r="F1390" s="128">
        <v>0.9698</v>
      </c>
      <c r="G1390" s="128"/>
      <c r="H1390" s="128"/>
      <c r="I1390" s="128"/>
      <c r="J1390" s="128"/>
      <c r="K1390" s="128"/>
      <c r="L1390" s="128">
        <v>3.0200000000000001E-2</v>
      </c>
      <c r="M1390" s="128"/>
      <c r="N1390" s="128"/>
      <c r="O1390" s="128"/>
      <c r="P1390" s="128"/>
      <c r="Q1390" s="128"/>
      <c r="R1390" s="128"/>
      <c r="S1390" s="128"/>
      <c r="T1390" s="128"/>
      <c r="U1390" s="128"/>
      <c r="V1390" s="128"/>
      <c r="W1390" s="128"/>
      <c r="X1390" s="128"/>
      <c r="Y1390" s="128"/>
      <c r="Z1390" s="129"/>
      <c r="AA1390" s="129"/>
      <c r="AB1390" s="129"/>
      <c r="AC1390" s="67"/>
    </row>
    <row r="1391" spans="1:29" s="52" customFormat="1">
      <c r="A1391" s="89"/>
      <c r="B1391" s="17"/>
      <c r="C1391" s="163"/>
      <c r="D1391" s="30">
        <f t="shared" ref="D1391" si="2156">$C1390*D1390</f>
        <v>0</v>
      </c>
      <c r="E1391" s="30">
        <f t="shared" ref="E1391" si="2157">$C1390*E1390</f>
        <v>0</v>
      </c>
      <c r="F1391" s="30">
        <f t="shared" ref="F1391:AB1391" si="2158">$C1390*F1390</f>
        <v>4402.5137779999995</v>
      </c>
      <c r="G1391" s="30">
        <f t="shared" si="2158"/>
        <v>0</v>
      </c>
      <c r="H1391" s="30">
        <f t="shared" si="2158"/>
        <v>0</v>
      </c>
      <c r="I1391" s="30">
        <f t="shared" si="2158"/>
        <v>0</v>
      </c>
      <c r="J1391" s="30">
        <f t="shared" si="2158"/>
        <v>0</v>
      </c>
      <c r="K1391" s="30">
        <f t="shared" si="2158"/>
        <v>0</v>
      </c>
      <c r="L1391" s="30">
        <f t="shared" si="2158"/>
        <v>137.09622199999998</v>
      </c>
      <c r="M1391" s="30">
        <f t="shared" si="2158"/>
        <v>0</v>
      </c>
      <c r="N1391" s="30">
        <f t="shared" si="2158"/>
        <v>0</v>
      </c>
      <c r="O1391" s="30">
        <f t="shared" si="2158"/>
        <v>0</v>
      </c>
      <c r="P1391" s="30">
        <f t="shared" si="2158"/>
        <v>0</v>
      </c>
      <c r="Q1391" s="30">
        <f t="shared" si="2158"/>
        <v>0</v>
      </c>
      <c r="R1391" s="30">
        <f t="shared" si="2158"/>
        <v>0</v>
      </c>
      <c r="S1391" s="30">
        <f t="shared" si="2158"/>
        <v>0</v>
      </c>
      <c r="T1391" s="30">
        <f t="shared" si="2158"/>
        <v>0</v>
      </c>
      <c r="U1391" s="30">
        <f t="shared" si="2158"/>
        <v>0</v>
      </c>
      <c r="V1391" s="30">
        <f t="shared" si="2158"/>
        <v>0</v>
      </c>
      <c r="W1391" s="30">
        <f t="shared" si="2158"/>
        <v>0</v>
      </c>
      <c r="X1391" s="30">
        <f t="shared" si="2158"/>
        <v>0</v>
      </c>
      <c r="Y1391" s="30">
        <f t="shared" si="2158"/>
        <v>0</v>
      </c>
      <c r="Z1391" s="30">
        <f t="shared" si="2158"/>
        <v>0</v>
      </c>
      <c r="AA1391" s="30">
        <f t="shared" si="2158"/>
        <v>0</v>
      </c>
      <c r="AB1391" s="30">
        <f t="shared" si="2158"/>
        <v>0</v>
      </c>
      <c r="AC1391" s="67"/>
    </row>
    <row r="1392" spans="1:29" s="52" customFormat="1">
      <c r="A1392" s="127" t="s">
        <v>574</v>
      </c>
      <c r="B1392" s="59">
        <v>74997.408371062003</v>
      </c>
      <c r="C1392" s="163">
        <f>ROUND(B1392/12,2)</f>
        <v>6249.78</v>
      </c>
      <c r="D1392" s="128"/>
      <c r="E1392" s="128"/>
      <c r="F1392" s="128">
        <v>0.9698</v>
      </c>
      <c r="G1392" s="128"/>
      <c r="H1392" s="128"/>
      <c r="I1392" s="128"/>
      <c r="J1392" s="128"/>
      <c r="K1392" s="128"/>
      <c r="L1392" s="128">
        <v>3.0200000000000001E-2</v>
      </c>
      <c r="M1392" s="128"/>
      <c r="N1392" s="128"/>
      <c r="O1392" s="128"/>
      <c r="P1392" s="128"/>
      <c r="Q1392" s="128"/>
      <c r="R1392" s="128"/>
      <c r="S1392" s="128"/>
      <c r="T1392" s="128"/>
      <c r="U1392" s="128"/>
      <c r="V1392" s="128"/>
      <c r="W1392" s="128"/>
      <c r="X1392" s="128"/>
      <c r="Y1392" s="128"/>
      <c r="Z1392" s="129"/>
      <c r="AA1392" s="129"/>
      <c r="AB1392" s="129"/>
      <c r="AC1392" s="67"/>
    </row>
    <row r="1393" spans="1:29" s="52" customFormat="1">
      <c r="A1393" s="89"/>
      <c r="B1393" s="17"/>
      <c r="C1393" s="163"/>
      <c r="D1393" s="30">
        <f t="shared" ref="D1393" si="2159">$C1392*D1392</f>
        <v>0</v>
      </c>
      <c r="E1393" s="30">
        <f t="shared" ref="E1393" si="2160">$C1392*E1392</f>
        <v>0</v>
      </c>
      <c r="F1393" s="30">
        <f t="shared" ref="F1393:AB1393" si="2161">$C1392*F1392</f>
        <v>6061.0366439999998</v>
      </c>
      <c r="G1393" s="30">
        <f t="shared" si="2161"/>
        <v>0</v>
      </c>
      <c r="H1393" s="30">
        <f t="shared" si="2161"/>
        <v>0</v>
      </c>
      <c r="I1393" s="30">
        <f t="shared" si="2161"/>
        <v>0</v>
      </c>
      <c r="J1393" s="30">
        <f t="shared" si="2161"/>
        <v>0</v>
      </c>
      <c r="K1393" s="30">
        <f t="shared" si="2161"/>
        <v>0</v>
      </c>
      <c r="L1393" s="30">
        <f t="shared" si="2161"/>
        <v>188.74335600000001</v>
      </c>
      <c r="M1393" s="30">
        <f t="shared" si="2161"/>
        <v>0</v>
      </c>
      <c r="N1393" s="30">
        <f t="shared" si="2161"/>
        <v>0</v>
      </c>
      <c r="O1393" s="30">
        <f t="shared" si="2161"/>
        <v>0</v>
      </c>
      <c r="P1393" s="30">
        <f t="shared" si="2161"/>
        <v>0</v>
      </c>
      <c r="Q1393" s="30">
        <f t="shared" si="2161"/>
        <v>0</v>
      </c>
      <c r="R1393" s="30">
        <f t="shared" si="2161"/>
        <v>0</v>
      </c>
      <c r="S1393" s="30">
        <f t="shared" si="2161"/>
        <v>0</v>
      </c>
      <c r="T1393" s="30">
        <f t="shared" si="2161"/>
        <v>0</v>
      </c>
      <c r="U1393" s="30">
        <f t="shared" si="2161"/>
        <v>0</v>
      </c>
      <c r="V1393" s="30">
        <f t="shared" si="2161"/>
        <v>0</v>
      </c>
      <c r="W1393" s="30">
        <f t="shared" si="2161"/>
        <v>0</v>
      </c>
      <c r="X1393" s="30">
        <f t="shared" si="2161"/>
        <v>0</v>
      </c>
      <c r="Y1393" s="30">
        <f t="shared" si="2161"/>
        <v>0</v>
      </c>
      <c r="Z1393" s="30">
        <f t="shared" si="2161"/>
        <v>0</v>
      </c>
      <c r="AA1393" s="30">
        <f t="shared" si="2161"/>
        <v>0</v>
      </c>
      <c r="AB1393" s="30">
        <f t="shared" si="2161"/>
        <v>0</v>
      </c>
      <c r="AC1393" s="67"/>
    </row>
    <row r="1394" spans="1:29" s="52" customFormat="1">
      <c r="A1394" s="127" t="s">
        <v>575</v>
      </c>
      <c r="B1394" s="59">
        <v>14138867.413836898</v>
      </c>
      <c r="C1394" s="163">
        <f>ROUND(B1394/12,2)</f>
        <v>1178238.95</v>
      </c>
      <c r="D1394" s="128"/>
      <c r="E1394" s="128"/>
      <c r="F1394" s="128">
        <v>0.56810000000000005</v>
      </c>
      <c r="G1394" s="128"/>
      <c r="H1394" s="128"/>
      <c r="I1394" s="128"/>
      <c r="J1394" s="128"/>
      <c r="K1394" s="128"/>
      <c r="L1394" s="128">
        <v>0.43190000000000001</v>
      </c>
      <c r="M1394" s="128"/>
      <c r="N1394" s="128"/>
      <c r="O1394" s="128"/>
      <c r="P1394" s="128"/>
      <c r="Q1394" s="128"/>
      <c r="R1394" s="128"/>
      <c r="S1394" s="128"/>
      <c r="T1394" s="128"/>
      <c r="U1394" s="128"/>
      <c r="V1394" s="128"/>
      <c r="W1394" s="128"/>
      <c r="X1394" s="128"/>
      <c r="Y1394" s="128"/>
      <c r="Z1394" s="129"/>
      <c r="AA1394" s="129"/>
      <c r="AB1394" s="129"/>
      <c r="AC1394" s="67"/>
    </row>
    <row r="1395" spans="1:29" s="52" customFormat="1">
      <c r="A1395" s="89"/>
      <c r="B1395" s="17"/>
      <c r="C1395" s="163"/>
      <c r="D1395" s="30">
        <f t="shared" ref="D1395" si="2162">$C1394*D1394</f>
        <v>0</v>
      </c>
      <c r="E1395" s="30">
        <f t="shared" ref="E1395" si="2163">$C1394*E1394</f>
        <v>0</v>
      </c>
      <c r="F1395" s="30">
        <f t="shared" ref="F1395:AB1395" si="2164">$C1394*F1394</f>
        <v>669357.54749500006</v>
      </c>
      <c r="G1395" s="30">
        <f t="shared" si="2164"/>
        <v>0</v>
      </c>
      <c r="H1395" s="30">
        <f t="shared" si="2164"/>
        <v>0</v>
      </c>
      <c r="I1395" s="30">
        <f t="shared" si="2164"/>
        <v>0</v>
      </c>
      <c r="J1395" s="30">
        <f t="shared" si="2164"/>
        <v>0</v>
      </c>
      <c r="K1395" s="30">
        <f t="shared" si="2164"/>
        <v>0</v>
      </c>
      <c r="L1395" s="30">
        <f t="shared" si="2164"/>
        <v>508881.40250500001</v>
      </c>
      <c r="M1395" s="30">
        <f t="shared" si="2164"/>
        <v>0</v>
      </c>
      <c r="N1395" s="30">
        <f t="shared" si="2164"/>
        <v>0</v>
      </c>
      <c r="O1395" s="30">
        <f t="shared" si="2164"/>
        <v>0</v>
      </c>
      <c r="P1395" s="30">
        <f t="shared" si="2164"/>
        <v>0</v>
      </c>
      <c r="Q1395" s="30">
        <f t="shared" si="2164"/>
        <v>0</v>
      </c>
      <c r="R1395" s="30">
        <f t="shared" si="2164"/>
        <v>0</v>
      </c>
      <c r="S1395" s="30">
        <f t="shared" si="2164"/>
        <v>0</v>
      </c>
      <c r="T1395" s="30">
        <f t="shared" si="2164"/>
        <v>0</v>
      </c>
      <c r="U1395" s="30">
        <f t="shared" si="2164"/>
        <v>0</v>
      </c>
      <c r="V1395" s="30">
        <f t="shared" si="2164"/>
        <v>0</v>
      </c>
      <c r="W1395" s="30">
        <f t="shared" si="2164"/>
        <v>0</v>
      </c>
      <c r="X1395" s="30">
        <f t="shared" si="2164"/>
        <v>0</v>
      </c>
      <c r="Y1395" s="30">
        <f t="shared" si="2164"/>
        <v>0</v>
      </c>
      <c r="Z1395" s="30">
        <f t="shared" si="2164"/>
        <v>0</v>
      </c>
      <c r="AA1395" s="30">
        <f t="shared" si="2164"/>
        <v>0</v>
      </c>
      <c r="AB1395" s="30">
        <f t="shared" si="2164"/>
        <v>0</v>
      </c>
      <c r="AC1395" s="67"/>
    </row>
    <row r="1396" spans="1:29" s="52" customFormat="1">
      <c r="A1396" s="127" t="s">
        <v>576</v>
      </c>
      <c r="B1396" s="59">
        <v>121925.07463586584</v>
      </c>
      <c r="C1396" s="163">
        <f>ROUND(B1396/12,2)</f>
        <v>10160.42</v>
      </c>
      <c r="D1396" s="128"/>
      <c r="E1396" s="128"/>
      <c r="F1396" s="128">
        <v>9.1700000000000004E-2</v>
      </c>
      <c r="G1396" s="128"/>
      <c r="H1396" s="128"/>
      <c r="I1396" s="128"/>
      <c r="J1396" s="128"/>
      <c r="K1396" s="128"/>
      <c r="L1396" s="128">
        <v>0.9083</v>
      </c>
      <c r="M1396" s="128"/>
      <c r="N1396" s="128"/>
      <c r="O1396" s="128"/>
      <c r="P1396" s="128"/>
      <c r="Q1396" s="128"/>
      <c r="R1396" s="128"/>
      <c r="S1396" s="128"/>
      <c r="T1396" s="128"/>
      <c r="U1396" s="128"/>
      <c r="V1396" s="128"/>
      <c r="W1396" s="128"/>
      <c r="X1396" s="128"/>
      <c r="Y1396" s="128"/>
      <c r="Z1396" s="129"/>
      <c r="AA1396" s="129"/>
      <c r="AB1396" s="129"/>
      <c r="AC1396" s="67"/>
    </row>
    <row r="1397" spans="1:29" s="52" customFormat="1">
      <c r="A1397" s="89"/>
      <c r="B1397" s="17"/>
      <c r="C1397" s="163"/>
      <c r="D1397" s="30">
        <f t="shared" ref="D1397" si="2165">$C1396*D1396</f>
        <v>0</v>
      </c>
      <c r="E1397" s="30">
        <f t="shared" ref="E1397" si="2166">$C1396*E1396</f>
        <v>0</v>
      </c>
      <c r="F1397" s="30">
        <f t="shared" ref="F1397:AB1397" si="2167">$C1396*F1396</f>
        <v>931.71051399999999</v>
      </c>
      <c r="G1397" s="30">
        <f t="shared" si="2167"/>
        <v>0</v>
      </c>
      <c r="H1397" s="30">
        <f t="shared" si="2167"/>
        <v>0</v>
      </c>
      <c r="I1397" s="30">
        <f t="shared" si="2167"/>
        <v>0</v>
      </c>
      <c r="J1397" s="30">
        <f t="shared" si="2167"/>
        <v>0</v>
      </c>
      <c r="K1397" s="30">
        <f t="shared" si="2167"/>
        <v>0</v>
      </c>
      <c r="L1397" s="30">
        <f t="shared" si="2167"/>
        <v>9228.7094859999997</v>
      </c>
      <c r="M1397" s="30">
        <f t="shared" si="2167"/>
        <v>0</v>
      </c>
      <c r="N1397" s="30">
        <f t="shared" si="2167"/>
        <v>0</v>
      </c>
      <c r="O1397" s="30">
        <f t="shared" si="2167"/>
        <v>0</v>
      </c>
      <c r="P1397" s="30">
        <f t="shared" si="2167"/>
        <v>0</v>
      </c>
      <c r="Q1397" s="30">
        <f t="shared" si="2167"/>
        <v>0</v>
      </c>
      <c r="R1397" s="30">
        <f t="shared" si="2167"/>
        <v>0</v>
      </c>
      <c r="S1397" s="30">
        <f t="shared" si="2167"/>
        <v>0</v>
      </c>
      <c r="T1397" s="30">
        <f t="shared" si="2167"/>
        <v>0</v>
      </c>
      <c r="U1397" s="30">
        <f t="shared" si="2167"/>
        <v>0</v>
      </c>
      <c r="V1397" s="30">
        <f t="shared" si="2167"/>
        <v>0</v>
      </c>
      <c r="W1397" s="30">
        <f t="shared" si="2167"/>
        <v>0</v>
      </c>
      <c r="X1397" s="30">
        <f t="shared" si="2167"/>
        <v>0</v>
      </c>
      <c r="Y1397" s="30">
        <f t="shared" si="2167"/>
        <v>0</v>
      </c>
      <c r="Z1397" s="30">
        <f t="shared" si="2167"/>
        <v>0</v>
      </c>
      <c r="AA1397" s="30">
        <f t="shared" si="2167"/>
        <v>0</v>
      </c>
      <c r="AB1397" s="30">
        <f t="shared" si="2167"/>
        <v>0</v>
      </c>
      <c r="AC1397" s="67"/>
    </row>
    <row r="1398" spans="1:29" s="52" customFormat="1">
      <c r="A1398" s="127" t="s">
        <v>577</v>
      </c>
      <c r="B1398" s="59">
        <v>134865.76825996919</v>
      </c>
      <c r="C1398" s="163">
        <f>ROUND(B1398/12,2)</f>
        <v>11238.81</v>
      </c>
      <c r="D1398" s="128"/>
      <c r="E1398" s="128"/>
      <c r="F1398" s="128">
        <v>9.1700000000000004E-2</v>
      </c>
      <c r="G1398" s="128"/>
      <c r="H1398" s="128"/>
      <c r="I1398" s="128"/>
      <c r="J1398" s="128"/>
      <c r="K1398" s="128"/>
      <c r="L1398" s="128">
        <v>0.9083</v>
      </c>
      <c r="M1398" s="128"/>
      <c r="N1398" s="128"/>
      <c r="O1398" s="128"/>
      <c r="P1398" s="128"/>
      <c r="Q1398" s="128"/>
      <c r="R1398" s="128"/>
      <c r="S1398" s="128"/>
      <c r="T1398" s="128"/>
      <c r="U1398" s="128"/>
      <c r="V1398" s="128"/>
      <c r="W1398" s="128"/>
      <c r="X1398" s="128"/>
      <c r="Y1398" s="128"/>
      <c r="Z1398" s="129"/>
      <c r="AA1398" s="129"/>
      <c r="AB1398" s="129"/>
      <c r="AC1398" s="67"/>
    </row>
    <row r="1399" spans="1:29" s="52" customFormat="1">
      <c r="A1399" s="89"/>
      <c r="B1399" s="17"/>
      <c r="C1399" s="163"/>
      <c r="D1399" s="30">
        <f t="shared" ref="D1399" si="2168">$C1398*D1398</f>
        <v>0</v>
      </c>
      <c r="E1399" s="30">
        <f t="shared" ref="E1399" si="2169">$C1398*E1398</f>
        <v>0</v>
      </c>
      <c r="F1399" s="30">
        <f t="shared" ref="F1399:AB1399" si="2170">$C1398*F1398</f>
        <v>1030.5988769999999</v>
      </c>
      <c r="G1399" s="30">
        <f t="shared" si="2170"/>
        <v>0</v>
      </c>
      <c r="H1399" s="30">
        <f t="shared" si="2170"/>
        <v>0</v>
      </c>
      <c r="I1399" s="30">
        <f t="shared" si="2170"/>
        <v>0</v>
      </c>
      <c r="J1399" s="30">
        <f t="shared" si="2170"/>
        <v>0</v>
      </c>
      <c r="K1399" s="30">
        <f t="shared" si="2170"/>
        <v>0</v>
      </c>
      <c r="L1399" s="30">
        <f t="shared" si="2170"/>
        <v>10208.211122999999</v>
      </c>
      <c r="M1399" s="30">
        <f t="shared" si="2170"/>
        <v>0</v>
      </c>
      <c r="N1399" s="30">
        <f t="shared" si="2170"/>
        <v>0</v>
      </c>
      <c r="O1399" s="30">
        <f t="shared" si="2170"/>
        <v>0</v>
      </c>
      <c r="P1399" s="30">
        <f t="shared" si="2170"/>
        <v>0</v>
      </c>
      <c r="Q1399" s="30">
        <f t="shared" si="2170"/>
        <v>0</v>
      </c>
      <c r="R1399" s="30">
        <f t="shared" si="2170"/>
        <v>0</v>
      </c>
      <c r="S1399" s="30">
        <f t="shared" si="2170"/>
        <v>0</v>
      </c>
      <c r="T1399" s="30">
        <f t="shared" si="2170"/>
        <v>0</v>
      </c>
      <c r="U1399" s="30">
        <f t="shared" si="2170"/>
        <v>0</v>
      </c>
      <c r="V1399" s="30">
        <f t="shared" si="2170"/>
        <v>0</v>
      </c>
      <c r="W1399" s="30">
        <f t="shared" si="2170"/>
        <v>0</v>
      </c>
      <c r="X1399" s="30">
        <f t="shared" si="2170"/>
        <v>0</v>
      </c>
      <c r="Y1399" s="30">
        <f t="shared" si="2170"/>
        <v>0</v>
      </c>
      <c r="Z1399" s="30">
        <f t="shared" si="2170"/>
        <v>0</v>
      </c>
      <c r="AA1399" s="30">
        <f t="shared" si="2170"/>
        <v>0</v>
      </c>
      <c r="AB1399" s="30">
        <f t="shared" si="2170"/>
        <v>0</v>
      </c>
      <c r="AC1399" s="67"/>
    </row>
    <row r="1400" spans="1:29" s="52" customFormat="1">
      <c r="A1400" s="127" t="s">
        <v>597</v>
      </c>
      <c r="B1400" s="59">
        <v>1358939.8006982808</v>
      </c>
      <c r="C1400" s="163">
        <f>ROUND(B1400/12,2)</f>
        <v>113244.98</v>
      </c>
      <c r="D1400" s="128"/>
      <c r="E1400" s="128"/>
      <c r="F1400" s="128">
        <v>0.48459999999999998</v>
      </c>
      <c r="G1400" s="128"/>
      <c r="H1400" s="128"/>
      <c r="I1400" s="128"/>
      <c r="J1400" s="128"/>
      <c r="K1400" s="128"/>
      <c r="L1400" s="128">
        <v>0.51539999999999997</v>
      </c>
      <c r="M1400" s="128"/>
      <c r="N1400" s="128"/>
      <c r="O1400" s="128"/>
      <c r="P1400" s="128"/>
      <c r="Q1400" s="128"/>
      <c r="R1400" s="128"/>
      <c r="S1400" s="128"/>
      <c r="T1400" s="128"/>
      <c r="U1400" s="128"/>
      <c r="V1400" s="128"/>
      <c r="W1400" s="128"/>
      <c r="X1400" s="128"/>
      <c r="Y1400" s="128"/>
      <c r="Z1400" s="129"/>
      <c r="AA1400" s="129"/>
      <c r="AB1400" s="129"/>
      <c r="AC1400" s="67"/>
    </row>
    <row r="1401" spans="1:29" s="52" customFormat="1">
      <c r="A1401" s="89"/>
      <c r="B1401" s="17"/>
      <c r="C1401" s="163"/>
      <c r="D1401" s="30">
        <f t="shared" ref="D1401" si="2171">$C1400*D1400</f>
        <v>0</v>
      </c>
      <c r="E1401" s="30">
        <f t="shared" ref="E1401:AB1401" si="2172">$C1400*E1400</f>
        <v>0</v>
      </c>
      <c r="F1401" s="30">
        <f t="shared" si="2172"/>
        <v>54878.517307999995</v>
      </c>
      <c r="G1401" s="30">
        <f t="shared" si="2172"/>
        <v>0</v>
      </c>
      <c r="H1401" s="30">
        <f t="shared" si="2172"/>
        <v>0</v>
      </c>
      <c r="I1401" s="30">
        <f t="shared" si="2172"/>
        <v>0</v>
      </c>
      <c r="J1401" s="30">
        <f t="shared" si="2172"/>
        <v>0</v>
      </c>
      <c r="K1401" s="30">
        <f t="shared" si="2172"/>
        <v>0</v>
      </c>
      <c r="L1401" s="30">
        <f t="shared" si="2172"/>
        <v>58366.462691999994</v>
      </c>
      <c r="M1401" s="30">
        <f t="shared" si="2172"/>
        <v>0</v>
      </c>
      <c r="N1401" s="30">
        <f t="shared" si="2172"/>
        <v>0</v>
      </c>
      <c r="O1401" s="30">
        <f t="shared" si="2172"/>
        <v>0</v>
      </c>
      <c r="P1401" s="30">
        <f t="shared" si="2172"/>
        <v>0</v>
      </c>
      <c r="Q1401" s="30">
        <f t="shared" si="2172"/>
        <v>0</v>
      </c>
      <c r="R1401" s="30">
        <f t="shared" si="2172"/>
        <v>0</v>
      </c>
      <c r="S1401" s="30">
        <f t="shared" si="2172"/>
        <v>0</v>
      </c>
      <c r="T1401" s="30">
        <f t="shared" si="2172"/>
        <v>0</v>
      </c>
      <c r="U1401" s="30">
        <f t="shared" si="2172"/>
        <v>0</v>
      </c>
      <c r="V1401" s="30">
        <f t="shared" si="2172"/>
        <v>0</v>
      </c>
      <c r="W1401" s="30">
        <f t="shared" si="2172"/>
        <v>0</v>
      </c>
      <c r="X1401" s="30">
        <f t="shared" si="2172"/>
        <v>0</v>
      </c>
      <c r="Y1401" s="30">
        <f t="shared" si="2172"/>
        <v>0</v>
      </c>
      <c r="Z1401" s="30">
        <f t="shared" si="2172"/>
        <v>0</v>
      </c>
      <c r="AA1401" s="30">
        <f t="shared" si="2172"/>
        <v>0</v>
      </c>
      <c r="AB1401" s="30">
        <f t="shared" si="2172"/>
        <v>0</v>
      </c>
      <c r="AC1401" s="67"/>
    </row>
    <row r="1402" spans="1:29">
      <c r="A1402" s="50" t="s">
        <v>50</v>
      </c>
      <c r="B1402" s="33">
        <f>SUM(B1364:B1400)</f>
        <v>19236169.106147647</v>
      </c>
      <c r="C1402" s="51">
        <f>SUM(C1364:C1400)</f>
        <v>1603014.1</v>
      </c>
      <c r="D1402" s="125">
        <f>D1365+D1367+D1369+D1371+D1373+D1375+D1377+D1379+D1381+D1383+D1385+D1387+D1389+D1391+D1393+D1395+D1397+D1399+D1401</f>
        <v>2222.9256430000005</v>
      </c>
      <c r="E1402" s="125">
        <f t="shared" ref="E1402:AB1402" si="2173">E1365+E1367+E1369+E1371+E1373+E1375+E1377+E1379+E1381+E1383+E1385+E1387+E1389+E1391+E1393+E1395+E1397+E1399+E1401</f>
        <v>10377.188480999999</v>
      </c>
      <c r="F1402" s="125">
        <f t="shared" si="2173"/>
        <v>787126.88029400015</v>
      </c>
      <c r="G1402" s="125">
        <f t="shared" si="2173"/>
        <v>8403.2386690000003</v>
      </c>
      <c r="H1402" s="125">
        <f t="shared" si="2173"/>
        <v>17713.314941000001</v>
      </c>
      <c r="I1402" s="125">
        <f t="shared" si="2173"/>
        <v>15666.39393</v>
      </c>
      <c r="J1402" s="125">
        <f t="shared" si="2173"/>
        <v>2338.2930550000001</v>
      </c>
      <c r="K1402" s="125">
        <f t="shared" si="2173"/>
        <v>3697.8876249999998</v>
      </c>
      <c r="L1402" s="125">
        <f t="shared" si="2173"/>
        <v>588840.92086299998</v>
      </c>
      <c r="M1402" s="125">
        <f t="shared" si="2173"/>
        <v>3398.7355109999999</v>
      </c>
      <c r="N1402" s="125">
        <f t="shared" si="2173"/>
        <v>98971.555255000014</v>
      </c>
      <c r="O1402" s="125">
        <f t="shared" si="2173"/>
        <v>2657.8616830000001</v>
      </c>
      <c r="P1402" s="125">
        <f t="shared" si="2173"/>
        <v>0</v>
      </c>
      <c r="Q1402" s="125">
        <f t="shared" si="2173"/>
        <v>4957.6666520000008</v>
      </c>
      <c r="R1402" s="125">
        <f t="shared" si="2173"/>
        <v>3960.7517260000004</v>
      </c>
      <c r="S1402" s="125">
        <f t="shared" si="2173"/>
        <v>556.64254799999992</v>
      </c>
      <c r="T1402" s="125">
        <f t="shared" si="2173"/>
        <v>5686.8908950000005</v>
      </c>
      <c r="U1402" s="125">
        <f t="shared" si="2173"/>
        <v>1925.9777230000002</v>
      </c>
      <c r="V1402" s="125">
        <f t="shared" si="2173"/>
        <v>31596.951294000002</v>
      </c>
      <c r="W1402" s="125">
        <f t="shared" si="2173"/>
        <v>5913.9168069999996</v>
      </c>
      <c r="X1402" s="125">
        <f t="shared" si="2173"/>
        <v>6666.2380549999998</v>
      </c>
      <c r="Y1402" s="125">
        <f t="shared" si="2173"/>
        <v>267.09467999999998</v>
      </c>
      <c r="Z1402" s="125">
        <f t="shared" si="2173"/>
        <v>0</v>
      </c>
      <c r="AA1402" s="125">
        <f t="shared" si="2173"/>
        <v>66.773669999999996</v>
      </c>
      <c r="AB1402" s="125">
        <f t="shared" si="2173"/>
        <v>0</v>
      </c>
      <c r="AC1402" s="67"/>
    </row>
    <row r="1403" spans="1:29">
      <c r="A1403" s="54"/>
      <c r="B1403" s="7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67"/>
    </row>
    <row r="1404" spans="1:29">
      <c r="A1404" s="180"/>
      <c r="B1404" s="178"/>
      <c r="C1404" s="179"/>
      <c r="D1404" s="179"/>
      <c r="E1404" s="179"/>
      <c r="F1404" s="179"/>
      <c r="G1404" s="177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67"/>
    </row>
    <row r="1405" spans="1:29">
      <c r="A1405" s="54"/>
      <c r="B1405" s="7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C1405" s="67"/>
    </row>
    <row r="1406" spans="1:29">
      <c r="A1406" s="106" t="s">
        <v>229</v>
      </c>
      <c r="B1406" s="107" t="s">
        <v>231</v>
      </c>
      <c r="C1406" s="169"/>
      <c r="D1406" s="108"/>
      <c r="I1406" s="48"/>
      <c r="AC1406" s="67"/>
    </row>
    <row r="1407" spans="1:29">
      <c r="A1407" s="91" t="s">
        <v>230</v>
      </c>
      <c r="B1407" s="77" t="s">
        <v>232</v>
      </c>
      <c r="C1407" s="170"/>
      <c r="D1407" s="57"/>
      <c r="I1407" s="48"/>
      <c r="AC1407" s="67"/>
    </row>
    <row r="1408" spans="1:29">
      <c r="A1408" s="92" t="s">
        <v>380</v>
      </c>
      <c r="B1408" s="78" t="s">
        <v>501</v>
      </c>
      <c r="C1408" s="171"/>
      <c r="D1408" s="58"/>
      <c r="F1408" s="48"/>
      <c r="AC1408" s="67"/>
    </row>
    <row r="1409" spans="1:29">
      <c r="AC1409" s="67"/>
    </row>
    <row r="1410" spans="1:29">
      <c r="AC1410" s="67"/>
    </row>
    <row r="1411" spans="1:29">
      <c r="AC1411" s="67"/>
    </row>
    <row r="1412" spans="1:29">
      <c r="AC1412" s="67"/>
    </row>
    <row r="1413" spans="1:29">
      <c r="AC1413" s="67"/>
    </row>
    <row r="1414" spans="1:29">
      <c r="A1414" s="93"/>
      <c r="B1414" s="52"/>
      <c r="C1414" s="172"/>
      <c r="D1414" s="49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C1414" s="67"/>
    </row>
    <row r="1415" spans="1:29">
      <c r="AC1415" s="67"/>
    </row>
    <row r="1416" spans="1:29">
      <c r="AC1416" s="67"/>
    </row>
    <row r="1417" spans="1:29">
      <c r="AC1417" s="67"/>
    </row>
    <row r="1418" spans="1:29">
      <c r="AC1418" s="67"/>
    </row>
    <row r="1419" spans="1:29">
      <c r="AC1419" s="67"/>
    </row>
    <row r="1420" spans="1:29">
      <c r="AC1420" s="67"/>
    </row>
    <row r="1452" spans="1:26">
      <c r="A1452" s="93"/>
      <c r="B1452" s="52"/>
      <c r="C1452" s="172"/>
      <c r="D1452" s="35"/>
      <c r="E1452" s="35"/>
      <c r="F1452" s="35"/>
      <c r="G1452" s="7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</row>
  </sheetData>
  <mergeCells count="25">
    <mergeCell ref="D1360:Y1360"/>
    <mergeCell ref="D1347:Y1347"/>
    <mergeCell ref="D1294:Y1294"/>
    <mergeCell ref="D1274:Y1274"/>
    <mergeCell ref="D1110:Y1110"/>
    <mergeCell ref="D1178:Y1178"/>
    <mergeCell ref="D1249:Y1249"/>
    <mergeCell ref="D1248:Y1248"/>
    <mergeCell ref="D1284:Y1284"/>
    <mergeCell ref="D1319:Y1319"/>
    <mergeCell ref="D1309:Y1309"/>
    <mergeCell ref="D1337:Y1337"/>
    <mergeCell ref="A1:Y1"/>
    <mergeCell ref="D4:Y4"/>
    <mergeCell ref="D166:Y166"/>
    <mergeCell ref="D200:Y200"/>
    <mergeCell ref="D454:Y454"/>
    <mergeCell ref="D734:Y734"/>
    <mergeCell ref="D785:Y785"/>
    <mergeCell ref="D958:Y958"/>
    <mergeCell ref="D1094:Y1094"/>
    <mergeCell ref="D988:Y988"/>
    <mergeCell ref="D1012:Y1012"/>
    <mergeCell ref="D1060:Y1060"/>
    <mergeCell ref="D1080:Y108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3.2"/>
  <cols>
    <col min="1" max="1" width="35.44140625" bestFit="1" customWidth="1"/>
    <col min="2" max="2" width="16.109375" bestFit="1" customWidth="1"/>
    <col min="3" max="4" width="15" bestFit="1" customWidth="1"/>
    <col min="5" max="6" width="14" bestFit="1" customWidth="1"/>
    <col min="7" max="7" width="15" bestFit="1" customWidth="1"/>
    <col min="8" max="8" width="14.88671875" customWidth="1"/>
    <col min="9" max="9" width="16" bestFit="1" customWidth="1"/>
    <col min="10" max="10" width="17.109375" customWidth="1"/>
    <col min="11" max="11" width="14" bestFit="1" customWidth="1"/>
    <col min="12" max="12" width="15" bestFit="1" customWidth="1"/>
    <col min="13" max="13" width="12.44140625" bestFit="1" customWidth="1"/>
    <col min="14" max="14" width="14" bestFit="1" customWidth="1"/>
    <col min="15" max="15" width="15.44140625" customWidth="1"/>
    <col min="16" max="19" width="14" bestFit="1" customWidth="1"/>
    <col min="20" max="20" width="15" bestFit="1" customWidth="1"/>
    <col min="21" max="22" width="15.109375" customWidth="1"/>
    <col min="23" max="23" width="14" customWidth="1"/>
    <col min="24" max="24" width="12.33203125" bestFit="1" customWidth="1"/>
    <col min="25" max="25" width="11.33203125" bestFit="1" customWidth="1"/>
  </cols>
  <sheetData>
    <row r="1" spans="1:25">
      <c r="A1" s="149" t="s">
        <v>477</v>
      </c>
      <c r="B1" s="69" t="s">
        <v>10</v>
      </c>
      <c r="C1" s="69" t="s">
        <v>11</v>
      </c>
      <c r="D1" s="69" t="s">
        <v>12</v>
      </c>
      <c r="E1" s="69" t="s">
        <v>13</v>
      </c>
      <c r="F1" s="69" t="s">
        <v>14</v>
      </c>
      <c r="G1" s="69" t="s">
        <v>15</v>
      </c>
      <c r="H1" s="69" t="s">
        <v>16</v>
      </c>
      <c r="I1" s="69" t="s">
        <v>17</v>
      </c>
      <c r="J1" s="69" t="s">
        <v>18</v>
      </c>
      <c r="K1" s="69" t="s">
        <v>19</v>
      </c>
      <c r="L1" s="69" t="s">
        <v>20</v>
      </c>
      <c r="M1" s="69" t="s">
        <v>169</v>
      </c>
      <c r="N1" s="69" t="s">
        <v>22</v>
      </c>
      <c r="O1" s="69" t="s">
        <v>23</v>
      </c>
      <c r="P1" s="69" t="s">
        <v>25</v>
      </c>
      <c r="Q1" s="69" t="s">
        <v>26</v>
      </c>
      <c r="R1" s="69" t="s">
        <v>27</v>
      </c>
      <c r="S1" s="69" t="s">
        <v>28</v>
      </c>
      <c r="T1" s="69" t="s">
        <v>29</v>
      </c>
      <c r="U1" s="69" t="s">
        <v>30</v>
      </c>
      <c r="V1" s="69" t="s">
        <v>484</v>
      </c>
      <c r="W1" s="109"/>
    </row>
    <row r="2" spans="1:25" s="110" customFormat="1">
      <c r="A2" s="187" t="s">
        <v>626</v>
      </c>
      <c r="B2" s="111">
        <v>2628.8</v>
      </c>
      <c r="C2" s="110">
        <v>22825.599999999999</v>
      </c>
      <c r="D2" s="111">
        <v>9302.9</v>
      </c>
      <c r="E2" s="111">
        <v>11963</v>
      </c>
      <c r="F2" s="111">
        <v>6405.7</v>
      </c>
      <c r="G2" s="111">
        <v>22467</v>
      </c>
      <c r="H2" s="111">
        <v>3241</v>
      </c>
      <c r="I2" s="111">
        <v>5134.8999999999996</v>
      </c>
      <c r="J2" s="110">
        <v>2534.1999999999998</v>
      </c>
      <c r="K2" s="111">
        <v>4077.5</v>
      </c>
      <c r="L2" s="110">
        <v>22189.200000000001</v>
      </c>
      <c r="M2" s="110">
        <v>3754.8</v>
      </c>
      <c r="N2" s="110">
        <v>5731.3</v>
      </c>
      <c r="O2" s="110">
        <v>2890.1</v>
      </c>
      <c r="P2" s="110">
        <v>8162.9</v>
      </c>
      <c r="Q2" s="111">
        <v>2762.8</v>
      </c>
      <c r="R2" s="111">
        <v>5871.8</v>
      </c>
      <c r="S2" s="111">
        <v>7082.7</v>
      </c>
      <c r="T2" s="111">
        <v>9561</v>
      </c>
      <c r="U2" s="111">
        <v>385</v>
      </c>
      <c r="V2" s="111">
        <v>89</v>
      </c>
    </row>
    <row r="4" spans="1:25">
      <c r="A4" s="56" t="s">
        <v>476</v>
      </c>
      <c r="B4" s="70">
        <f>SUM('February 2024'!D162+'February 2024'!D196+'February 2024'!D448+'February 2024'!D730+'February 2024'!D780+'February 2024'!D953+'February 2024'!D984+'February 2024'!D1008+'February 2024'!D1056+'February 2024'!D1076+'February 2024'!D1090+'February 2024'!D1106+'February 2024'!D1174+'February 2024'!D1244+'February 2024'!D1270+'February 2024'!D1280+'February 2024'!D1290+'February 2024'!D1305+'February 2024'!D1315+'February 2024'!D1333+'February 2024'!D1343+'February 2024'!D1355+'February 2024'!D1402)</f>
        <v>1985218.0275980001</v>
      </c>
      <c r="C4" s="70">
        <f>SUM('February 2024'!E162+'February 2024'!E196+'February 2024'!E448+'February 2024'!E730+'February 2024'!E780+'February 2024'!E953+'February 2024'!E984+'February 2024'!E1008+'February 2024'!E1056+'February 2024'!E1076+'February 2024'!E1090+'February 2024'!E1106+'February 2024'!E1174+'February 2024'!E1244+'February 2024'!E1270+'February 2024'!E1280+'February 2024'!E1290+'February 2024'!E1305+'February 2024'!E1315+'February 2024'!E1333+'February 2024'!E1343+'February 2024'!E1355+'February 2024'!E1402)</f>
        <v>16655354.883619005</v>
      </c>
      <c r="D4" s="70">
        <f>SUM('February 2024'!F162+'February 2024'!F196+'February 2024'!F448+'February 2024'!F730+'February 2024'!F780+'February 2024'!F953+'February 2024'!F984+'February 2024'!F1008+'February 2024'!F1056+'February 2024'!F1076+'February 2024'!F1090+'February 2024'!F1106+'February 2024'!F1174+'February 2024'!F1244+'February 2024'!F1270+'February 2024'!F1280+'February 2024'!F1290+'February 2024'!F1305+'February 2024'!F1315+'February 2024'!F1333+'February 2024'!F1343+'February 2024'!F1355+'February 2024'!F1402)</f>
        <v>15491284.396531004</v>
      </c>
      <c r="E4" s="70">
        <f>SUM('February 2024'!G162+'February 2024'!G196+'February 2024'!G448+'February 2024'!G730+'February 2024'!G780+'February 2024'!G953+'February 2024'!G984+'February 2024'!G1008+'February 2024'!G1056+'February 2024'!G1076+'February 2024'!G1090+'February 2024'!G1106+'February 2024'!G1174+'February 2024'!G1244+'February 2024'!G1270+'February 2024'!G1280+'February 2024'!G1290+'February 2024'!G1305+'February 2024'!G1315+'February 2024'!G1333+'February 2024'!G1343+'February 2024'!G1355+'February 2024'!G1402)</f>
        <v>5620852.762441</v>
      </c>
      <c r="F4" s="70">
        <f>SUM('February 2024'!H162+'February 2024'!H196+'February 2024'!H448+'February 2024'!H730+'February 2024'!H780+'February 2024'!H953+'February 2024'!H984+'February 2024'!H1008+'February 2024'!H1056+'February 2024'!H1076+'February 2024'!H1090+'February 2024'!H1106+'February 2024'!H1174+'February 2024'!H1244+'February 2024'!H1270+'February 2024'!H1280+'February 2024'!H1290+'February 2024'!H1305+'February 2024'!H1315+'February 2024'!H1333+'February 2024'!H1343+'February 2024'!H1355+'February 2024'!H1402)</f>
        <v>5423175.9527040012</v>
      </c>
      <c r="G4" s="70">
        <f>SUM('February 2024'!I162+'February 2024'!I196+'February 2024'!I448+'February 2024'!I730+'February 2024'!I780+'February 2024'!I953+'February 2024'!I984+'February 2024'!I1008+'February 2024'!I1056+'February 2024'!I1076+'February 2024'!I1090+'February 2024'!I1106+'February 2024'!I1174+'February 2024'!I1244+'February 2024'!I1270+'February 2024'!I1280+'February 2024'!I1290+'February 2024'!I1305+'February 2024'!I1315+'February 2024'!I1333+'February 2024'!I1343+'February 2024'!I1355+'February 2024'!I1402)</f>
        <v>7196146.6791250007</v>
      </c>
      <c r="H4" s="70">
        <f>SUM('February 2024'!J162+'February 2024'!J196+'February 2024'!J448+'February 2024'!J730+'February 2024'!J780+'February 2024'!J953+'February 2024'!J984+'February 2024'!J1008+'February 2024'!J1056+'February 2024'!J1076+'February 2024'!J1090+'February 2024'!J1106+'February 2024'!J1174+'February 2024'!J1244+'February 2024'!J1270+'February 2024'!J1280+'February 2024'!J1290+'February 2024'!J1305+'February 2024'!J1315+'February 2024'!J1333+'February 2024'!J1343+'February 2024'!J1355+'February 2024'!J1402)</f>
        <v>1752087.3559649999</v>
      </c>
      <c r="I4" s="70">
        <f>SUM('February 2024'!K162+'February 2024'!K196+'February 2024'!K448+'February 2024'!K730+'February 2024'!K780+'February 2024'!K953+'February 2024'!K984+'February 2024'!K1008+'February 2024'!K1056+'February 2024'!K1076+'February 2024'!K1090+'February 2024'!K1106+'February 2024'!K1174+'February 2024'!K1244+'February 2024'!K1270+'February 2024'!K1280+'February 2024'!K1290+'February 2024'!K1305+'February 2024'!K1315+'February 2024'!K1333+'February 2024'!K1343+'February 2024'!K1355+'February 2024'!K1402)</f>
        <v>1134762.6206239997</v>
      </c>
      <c r="J4" s="70">
        <f>SUM('February 2024'!L162+'February 2024'!L196+'February 2024'!L448+'February 2024'!L730+'February 2024'!L780+'February 2024'!L953+'February 2024'!L984+'February 2024'!L1008+'February 2024'!L1056+'February 2024'!L1076+'February 2024'!L1090+'February 2024'!L1106+'February 2024'!L1174+'February 2024'!L1244+'February 2024'!L1270+'February 2024'!L1280+'February 2024'!L1290+'February 2024'!L1305+'February 2024'!L1315+'February 2024'!L1333+'February 2024'!L1343+'February 2024'!L1355+'February 2024'!L1402)</f>
        <v>3838702.3463059999</v>
      </c>
      <c r="K4" s="70">
        <f>SUM('February 2024'!M162+'February 2024'!M196+'February 2024'!M448+'February 2024'!M730+'February 2024'!M780+'February 2024'!M953+'February 2024'!M984+'February 2024'!M1008+'February 2024'!M1056+'February 2024'!M1076+'February 2024'!M1090+'February 2024'!M1106+'February 2024'!M1174+'February 2024'!M1244+'February 2024'!M1270+'February 2024'!M1280+'February 2024'!M1290+'February 2024'!M1305+'February 2024'!M1315+'February 2024'!M1333+'February 2024'!M1343+'February 2024'!M1355+'February 2024'!M1402)</f>
        <v>1792448.8288350003</v>
      </c>
      <c r="L4" s="70">
        <f>SUM('February 2024'!N162+'February 2024'!N196+'February 2024'!N448+'February 2024'!N730+'February 2024'!N780+'February 2024'!N953+'February 2024'!N984+'February 2024'!N1008+'February 2024'!N1056+'February 2024'!N1076+'February 2024'!N1090+'February 2024'!N1106+'February 2024'!N1174+'February 2024'!N1244+'February 2024'!N1270+'February 2024'!N1280+'February 2024'!N1290+'February 2024'!N1305+'February 2024'!N1315+'February 2024'!N1333+'February 2024'!N1343+'February 2024'!N1355+'February 2024'!N1402)</f>
        <v>26566465.815374997</v>
      </c>
      <c r="M4" s="70">
        <f>SUM('February 2024'!O162+'February 2024'!O196+'February 2024'!O448+'February 2024'!O730+'February 2024'!O780+'February 2024'!O953+'February 2024'!O984+'February 2024'!O1008+'February 2024'!O1056+'February 2024'!O1076+'February 2024'!O1090+'February 2024'!O1106+'February 2024'!O1174+'February 2024'!O1244+'February 2024'!O1270+'February 2024'!O1280+'February 2024'!O1290+'February 2024'!O1305+'February 2024'!O1315+'February 2024'!O1333+'February 2024'!O1343+'February 2024'!O1355+'February 2024'!O1402)</f>
        <v>907582.34742599993</v>
      </c>
      <c r="N4" s="70">
        <f>SUM('February 2024'!Q162+'February 2024'!Q196+'February 2024'!Q448+'February 2024'!Q730+'February 2024'!Q780+'February 2024'!Q953+'February 2024'!Q984+'February 2024'!Q1008+'February 2024'!Q1056+'February 2024'!Q1076+'February 2024'!Q1090+'February 2024'!Q1106+'February 2024'!Q1174+'February 2024'!Q1244+'February 2024'!Q1270+'February 2024'!Q1280+'February 2024'!Q1290+'February 2024'!Q1305+'February 2024'!Q1315+'February 2024'!Q1333+'February 2024'!Q1343+'February 2024'!Q1355+'February 2024'!Q1402)</f>
        <v>6577723.5988849988</v>
      </c>
      <c r="O4" s="70">
        <f>SUM('February 2024'!R162+'February 2024'!R196+'February 2024'!R448+'February 2024'!R730+'February 2024'!R780+'February 2024'!R953+'February 2024'!R984+'February 2024'!R1008+'February 2024'!R1056+'February 2024'!R1076+'February 2024'!R1090+'February 2024'!R1106+'February 2024'!R1174+'February 2024'!R1244+'February 2024'!R1270+'February 2024'!R1280+'February 2024'!R1290+'February 2024'!R1305+'February 2024'!R1315+'February 2024'!R1333+'February 2024'!R1343+'February 2024'!R1355+'February 2024'!R1402)</f>
        <v>206140.74853800001</v>
      </c>
      <c r="P4" s="70">
        <f>SUM('February 2024'!T162+'February 2024'!T196+'February 2024'!T448+'February 2024'!T730+'February 2024'!T780+'February 2024'!T953+'February 2024'!T984+'February 2024'!T1008+'February 2024'!T1056+'February 2024'!T1076+'February 2024'!T1090+'February 2024'!T1106+'February 2024'!T1174+'February 2024'!T1244+'February 2024'!T1270+'February 2024'!T1280+'February 2024'!T1290+'February 2024'!T1305+'February 2024'!T1315+'February 2024'!T1333+'February 2024'!T1343+'February 2024'!T1355+'February 2024'!T1402)</f>
        <v>8981374.7005829997</v>
      </c>
      <c r="Q4" s="70">
        <f>SUM('February 2024'!U162+'February 2024'!U196+'February 2024'!U448+'February 2024'!U730+'February 2024'!U780+'February 2024'!U953+'February 2024'!U984+'February 2024'!U1008+'February 2024'!U1056+'February 2024'!U1076+'February 2024'!U1090+'February 2024'!U1106+'February 2024'!U1174+'February 2024'!U1244+'February 2024'!U1270+'February 2024'!U1280+'February 2024'!U1290+'February 2024'!U1305+'February 2024'!U1315+'February 2024'!U1333+'February 2024'!U1343+'February 2024'!U1355+'February 2024'!U1402)</f>
        <v>5189459.222765998</v>
      </c>
      <c r="R4" s="70">
        <f>SUM('February 2024'!V162+'February 2024'!V196+'February 2024'!V448+'February 2024'!V730+'February 2024'!V780+'February 2024'!V953+'February 2024'!V984+'February 2024'!V1008+'February 2024'!V1056+'February 2024'!V1076+'February 2024'!V1090+'February 2024'!V1106+'February 2024'!V1174+'February 2024'!V1244+'February 2024'!V1270+'February 2024'!V1280+'February 2024'!V1290+'February 2024'!V1305+'February 2024'!V1315+'February 2024'!V1333+'February 2024'!V1343+'February 2024'!V1355+'February 2024'!V1402)</f>
        <v>5895967.1318180002</v>
      </c>
      <c r="S4" s="70">
        <f>SUM('February 2024'!W162+'February 2024'!W196+'February 2024'!W448+'February 2024'!W730+'February 2024'!W780+'February 2024'!W953+'February 2024'!W984+'February 2024'!W1008+'February 2024'!W1056+'February 2024'!W1076+'February 2024'!W1090+'February 2024'!W1106+'February 2024'!W1174+'February 2024'!W1244+'February 2024'!W1270+'February 2024'!W1280+'February 2024'!W1290+'February 2024'!W1305+'February 2024'!W1315+'February 2024'!W1333+'February 2024'!W1343+'February 2024'!W1355+'February 2024'!W1402)</f>
        <v>2629498.0006419998</v>
      </c>
      <c r="T4" s="70">
        <f>SUM('February 2024'!X162+'February 2024'!X196+'February 2024'!X448+'February 2024'!X730+'February 2024'!X780+'February 2024'!X953+'February 2024'!X984+'February 2024'!X1008+'February 2024'!X1056+'February 2024'!X1076+'February 2024'!X1090+'February 2024'!X1106+'February 2024'!X1174+'February 2024'!X1244+'February 2024'!X1270+'February 2024'!X1280+'February 2024'!X1290+'February 2024'!X1305+'February 2024'!X1315+'February 2024'!X1333+'February 2024'!X1343+'February 2024'!X1355+'February 2024'!X1402)</f>
        <v>44205893.977352023</v>
      </c>
      <c r="U4" s="70">
        <f>SUM('February 2024'!Y162+'February 2024'!Y196+'February 2024'!Y448+'February 2024'!Y730+'February 2024'!Y780+'February 2024'!Y953+'February 2024'!Y984+'February 2024'!Y1008+'February 2024'!Y1056+'February 2024'!Y1076+'February 2024'!Y1090+'February 2024'!Y1106+'February 2024'!Y1174+'February 2024'!Y1244+'February 2024'!Y1270+'February 2024'!Y1280+'February 2024'!Y1290+'February 2024'!Y1305+'February 2024'!Y1315+'February 2024'!Y1333+'February 2024'!Y1343+'February 2024'!Y1355+'February 2024'!Y1402)</f>
        <v>1833928.5479979997</v>
      </c>
      <c r="V4" s="70">
        <f>SUM('February 2024'!AA162+'February 2024'!AA196+'February 2024'!AA448+'February 2024'!AA730+'February 2024'!AA780+'February 2024'!AA953+'February 2024'!AA984+'February 2024'!AA1008+'February 2024'!AA1056+'February 2024'!AA1076+'February 2024'!AA1090+'February 2024'!AA1106+'February 2024'!AA1174+'February 2024'!AA1244+'February 2024'!AA1270+'February 2024'!AA1280+'February 2024'!AA1290+'February 2024'!AA1305+'February 2024'!AA1315+'February 2024'!AA1333+'February 2024'!AA1343+'February 2024'!AA1355+'February 2024'!AA1402)</f>
        <v>23185.968556999997</v>
      </c>
      <c r="W4" s="70"/>
      <c r="X4" s="70"/>
      <c r="Y4" s="70"/>
    </row>
    <row r="5" spans="1:25">
      <c r="A5" s="56" t="s">
        <v>478</v>
      </c>
      <c r="B5" s="70">
        <f>B4/B2</f>
        <v>755.18032090611689</v>
      </c>
      <c r="C5" s="70">
        <f t="shared" ref="C5" si="0">C4/C2</f>
        <v>729.67873280960873</v>
      </c>
      <c r="D5" s="70">
        <f t="shared" ref="D5" si="1">D4/D2</f>
        <v>1665.2102458943991</v>
      </c>
      <c r="E5" s="70">
        <f t="shared" ref="E5:V5" si="2">E4/E2</f>
        <v>469.85311062785252</v>
      </c>
      <c r="F5" s="70">
        <f>F4/F2</f>
        <v>846.61722414474627</v>
      </c>
      <c r="G5" s="70">
        <f t="shared" si="2"/>
        <v>320.29851244603196</v>
      </c>
      <c r="H5" s="70">
        <f t="shared" si="2"/>
        <v>540.6008503440296</v>
      </c>
      <c r="I5" s="70">
        <f t="shared" si="2"/>
        <v>220.99020830473813</v>
      </c>
      <c r="J5" s="70">
        <f t="shared" si="2"/>
        <v>1514.7590349246311</v>
      </c>
      <c r="K5" s="70">
        <f t="shared" si="2"/>
        <v>439.59505305579404</v>
      </c>
      <c r="L5" s="70">
        <f t="shared" si="2"/>
        <v>1197.2701050680059</v>
      </c>
      <c r="M5" s="70">
        <f t="shared" si="2"/>
        <v>241.7125672275487</v>
      </c>
      <c r="N5" s="70">
        <f t="shared" si="2"/>
        <v>1147.6843995053475</v>
      </c>
      <c r="O5" s="70">
        <f t="shared" si="2"/>
        <v>71.326510687519473</v>
      </c>
      <c r="P5" s="70">
        <f t="shared" si="2"/>
        <v>1100.2676377982091</v>
      </c>
      <c r="Q5" s="70">
        <f t="shared" si="2"/>
        <v>1878.3332933133045</v>
      </c>
      <c r="R5" s="70">
        <f t="shared" si="2"/>
        <v>1004.1157961473483</v>
      </c>
      <c r="S5" s="70">
        <f t="shared" si="2"/>
        <v>371.25644184308243</v>
      </c>
      <c r="T5" s="70">
        <f t="shared" si="2"/>
        <v>4623.5638507846488</v>
      </c>
      <c r="U5" s="70">
        <f t="shared" si="2"/>
        <v>4763.4507740207782</v>
      </c>
      <c r="V5" s="70">
        <f t="shared" si="2"/>
        <v>260.51650064044941</v>
      </c>
    </row>
    <row r="6" spans="1:25">
      <c r="A6" s="56" t="s">
        <v>474</v>
      </c>
      <c r="B6" s="70">
        <f>B5*12</f>
        <v>9062.1638508734031</v>
      </c>
      <c r="C6" s="70">
        <f t="shared" ref="C6" si="3">C5*12</f>
        <v>8756.1447937153043</v>
      </c>
      <c r="D6" s="70">
        <f t="shared" ref="D6:V6" si="4">D5*12</f>
        <v>19982.522950732789</v>
      </c>
      <c r="E6" s="70">
        <f t="shared" si="4"/>
        <v>5638.2373275342306</v>
      </c>
      <c r="F6" s="70">
        <f t="shared" si="4"/>
        <v>10159.406689736956</v>
      </c>
      <c r="G6" s="70">
        <f t="shared" si="4"/>
        <v>3843.5821493523836</v>
      </c>
      <c r="H6" s="70">
        <f t="shared" si="4"/>
        <v>6487.2102041283551</v>
      </c>
      <c r="I6" s="70">
        <f t="shared" si="4"/>
        <v>2651.8824996568574</v>
      </c>
      <c r="J6" s="70">
        <f t="shared" si="4"/>
        <v>18177.108419095573</v>
      </c>
      <c r="K6" s="70">
        <f t="shared" si="4"/>
        <v>5275.1406366695282</v>
      </c>
      <c r="L6" s="70">
        <f t="shared" si="4"/>
        <v>14367.24126081607</v>
      </c>
      <c r="M6" s="70">
        <f t="shared" si="4"/>
        <v>2900.5508067305846</v>
      </c>
      <c r="N6" s="70">
        <f t="shared" si="4"/>
        <v>13772.212794064169</v>
      </c>
      <c r="O6" s="70">
        <f t="shared" si="4"/>
        <v>855.91812825023362</v>
      </c>
      <c r="P6" s="70">
        <f t="shared" si="4"/>
        <v>13203.21165357851</v>
      </c>
      <c r="Q6" s="70">
        <f t="shared" si="4"/>
        <v>22539.999519759655</v>
      </c>
      <c r="R6" s="70">
        <f t="shared" si="4"/>
        <v>12049.38955376818</v>
      </c>
      <c r="S6" s="70">
        <f t="shared" si="4"/>
        <v>4455.0773021169889</v>
      </c>
      <c r="T6" s="70">
        <f t="shared" si="4"/>
        <v>55482.766209415786</v>
      </c>
      <c r="U6" s="70">
        <f t="shared" si="4"/>
        <v>57161.409288249342</v>
      </c>
      <c r="V6" s="70">
        <f t="shared" si="4"/>
        <v>3126.1980076853929</v>
      </c>
    </row>
    <row r="9" spans="1:25">
      <c r="A9" s="56" t="s">
        <v>475</v>
      </c>
      <c r="B9" s="72">
        <f>'February 2024'!C984</f>
        <v>907266.66999999993</v>
      </c>
      <c r="C9" s="71">
        <v>0</v>
      </c>
      <c r="D9" s="71">
        <v>0</v>
      </c>
      <c r="E9" s="71">
        <v>0</v>
      </c>
      <c r="F9" s="72">
        <f>'February 2024'!C196</f>
        <v>3436665.51</v>
      </c>
      <c r="G9" s="72">
        <f>'February 2024'!C1090</f>
        <v>2479612.5</v>
      </c>
      <c r="H9" s="71">
        <v>0</v>
      </c>
      <c r="I9" s="71">
        <v>0</v>
      </c>
      <c r="J9" s="72">
        <f>'February 2024'!C1076</f>
        <v>2639483.2599999998</v>
      </c>
      <c r="K9" s="72">
        <f>'February 2024'!C1008</f>
        <v>362789.16000000003</v>
      </c>
      <c r="L9" s="72">
        <f>'February 2024'!C449</f>
        <v>33294733.060000014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2">
        <f>'February 2024'!C1056</f>
        <v>3073590.69</v>
      </c>
      <c r="S9" s="71">
        <v>0</v>
      </c>
      <c r="T9" s="72">
        <f>'February 2024'!C730</f>
        <v>57989587.459999986</v>
      </c>
      <c r="U9" s="71">
        <v>0</v>
      </c>
      <c r="V9" s="71">
        <v>0</v>
      </c>
    </row>
    <row r="10" spans="1:25">
      <c r="A10" s="56" t="s">
        <v>478</v>
      </c>
      <c r="B10" s="72">
        <f>B9/B2</f>
        <v>345.12578743152761</v>
      </c>
      <c r="C10" s="71">
        <v>0</v>
      </c>
      <c r="D10" s="71">
        <v>0</v>
      </c>
      <c r="E10" s="71">
        <v>0</v>
      </c>
      <c r="F10" s="72">
        <f>F9/F2</f>
        <v>536.50116458778894</v>
      </c>
      <c r="G10" s="72">
        <f>G9/G2</f>
        <v>110.36687141140339</v>
      </c>
      <c r="H10" s="71">
        <v>0</v>
      </c>
      <c r="I10" s="71">
        <v>0</v>
      </c>
      <c r="J10" s="72">
        <f>J9/J2</f>
        <v>1041.5449688264541</v>
      </c>
      <c r="K10" s="72">
        <f>K9/K2</f>
        <v>88.97342979767015</v>
      </c>
      <c r="L10" s="72">
        <f>L9/L2</f>
        <v>1500.4927198817447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2">
        <f>R9/R2</f>
        <v>523.44948567730501</v>
      </c>
      <c r="S10" s="71">
        <v>0</v>
      </c>
      <c r="T10" s="72">
        <f>T9/T2</f>
        <v>6065.2219914234902</v>
      </c>
      <c r="U10" s="71">
        <v>0</v>
      </c>
      <c r="V10" s="71">
        <v>0</v>
      </c>
    </row>
    <row r="11" spans="1:25">
      <c r="A11" s="56" t="s">
        <v>474</v>
      </c>
      <c r="B11" s="72">
        <f>B10*12</f>
        <v>4141.5094491783311</v>
      </c>
      <c r="C11" s="71">
        <v>0</v>
      </c>
      <c r="D11" s="71">
        <v>0</v>
      </c>
      <c r="E11" s="71">
        <v>0</v>
      </c>
      <c r="F11" s="72">
        <f>F10*12</f>
        <v>6438.0139750534672</v>
      </c>
      <c r="G11" s="72">
        <f>G10*12</f>
        <v>1324.4024569368407</v>
      </c>
      <c r="H11" s="71">
        <v>0</v>
      </c>
      <c r="I11" s="71">
        <v>0</v>
      </c>
      <c r="J11" s="72">
        <f>J10*12</f>
        <v>12498.539625917449</v>
      </c>
      <c r="K11" s="72">
        <f>K10*12</f>
        <v>1067.6811575720417</v>
      </c>
      <c r="L11" s="72">
        <f>L10*12</f>
        <v>18005.912638580936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f>R10*12</f>
        <v>6281.3938281276605</v>
      </c>
      <c r="S11" s="71">
        <v>0</v>
      </c>
      <c r="T11" s="72">
        <f>T10*12</f>
        <v>72782.663897081889</v>
      </c>
      <c r="U11" s="71">
        <v>0</v>
      </c>
      <c r="V11" s="71">
        <v>0</v>
      </c>
    </row>
    <row r="13" spans="1:25">
      <c r="A13" s="56" t="s">
        <v>479</v>
      </c>
      <c r="L13" s="70"/>
      <c r="M13" s="70"/>
    </row>
    <row r="14" spans="1:25">
      <c r="A14" s="56"/>
      <c r="L14" s="70"/>
      <c r="M14" s="70"/>
    </row>
    <row r="22" spans="1:13">
      <c r="A22" s="69"/>
      <c r="B22" s="71"/>
      <c r="C22" s="71"/>
      <c r="L22" s="70"/>
      <c r="M22" s="70"/>
    </row>
    <row r="23" spans="1:13">
      <c r="A23" s="69"/>
      <c r="B23" s="71"/>
      <c r="C23" s="71"/>
      <c r="L23" s="70"/>
      <c r="M23" s="70"/>
    </row>
    <row r="24" spans="1:13">
      <c r="A24" s="69"/>
      <c r="B24" s="71"/>
      <c r="C24" s="71"/>
      <c r="L24" s="70"/>
      <c r="M24" s="70"/>
    </row>
    <row r="25" spans="1:13">
      <c r="A25" s="69"/>
      <c r="B25" s="71"/>
      <c r="C25" s="71"/>
      <c r="L25" s="70"/>
      <c r="M25" s="70"/>
    </row>
    <row r="26" spans="1:13">
      <c r="A26" s="69"/>
      <c r="B26" s="71"/>
      <c r="C26" s="71"/>
      <c r="L26" s="70"/>
      <c r="M26" s="70"/>
    </row>
    <row r="27" spans="1:13">
      <c r="A27" s="69"/>
      <c r="B27" s="71"/>
      <c r="C27" s="71"/>
      <c r="L27" s="70"/>
      <c r="M27" s="70"/>
    </row>
    <row r="28" spans="1:13">
      <c r="A28" s="69"/>
      <c r="B28" s="71"/>
      <c r="C28" s="71"/>
      <c r="L28" s="70"/>
      <c r="M28" s="70"/>
    </row>
    <row r="29" spans="1:13">
      <c r="A29" s="69"/>
      <c r="B29" s="71"/>
      <c r="C29" s="71"/>
      <c r="L29" s="70"/>
      <c r="M29" s="70"/>
    </row>
    <row r="30" spans="1:13">
      <c r="A30" s="69"/>
      <c r="B30" s="71"/>
      <c r="C30" s="71"/>
      <c r="L30" s="70"/>
      <c r="M30" s="70"/>
    </row>
    <row r="31" spans="1:13">
      <c r="A31" s="69"/>
      <c r="B31" s="71"/>
      <c r="C31" s="71"/>
    </row>
    <row r="32" spans="1:13">
      <c r="A32" s="69"/>
      <c r="B32" s="71"/>
      <c r="C32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2024</vt:lpstr>
      <vt:lpstr>TEC_Rates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2022-01-26T15:23:01Z</dcterms:created>
  <dcterms:modified xsi:type="dcterms:W3CDTF">2024-02-06T16:28:57Z</dcterms:modified>
  <cp:category/>
</cp:coreProperties>
</file>