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New Entry Capacity Resources" sheetId="10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'New Entry Capacity Resources'!$U$3:$AR$30</definedName>
  </definedNames>
  <calcPr calcId="162913"/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10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AQ10" i="10" l="1"/>
  <c r="AR10" i="10" s="1"/>
  <c r="AQ11" i="10"/>
  <c r="AR11" i="10"/>
  <c r="AQ12" i="10"/>
  <c r="AR12" i="10"/>
  <c r="AQ13" i="10"/>
  <c r="AR13" i="10"/>
  <c r="AQ14" i="10"/>
  <c r="AR14" i="10" s="1"/>
  <c r="AQ15" i="10"/>
  <c r="AR15" i="10" s="1"/>
  <c r="AQ16" i="10"/>
  <c r="AR16" i="10"/>
  <c r="AQ17" i="10"/>
  <c r="AR17" i="10"/>
  <c r="AQ18" i="10"/>
  <c r="AR18" i="10" s="1"/>
  <c r="AQ19" i="10"/>
  <c r="AR19" i="10" s="1"/>
  <c r="AQ20" i="10"/>
  <c r="AR20" i="10"/>
  <c r="AQ21" i="10"/>
  <c r="AR21" i="10"/>
  <c r="AQ22" i="10"/>
  <c r="AR22" i="10" s="1"/>
  <c r="AQ23" i="10"/>
  <c r="AR23" i="10" s="1"/>
  <c r="AQ24" i="10"/>
  <c r="AR24" i="10"/>
  <c r="AQ25" i="10"/>
  <c r="AR25" i="10"/>
  <c r="AQ26" i="10"/>
  <c r="AR26" i="10" s="1"/>
  <c r="AQ27" i="10"/>
  <c r="AR27" i="10" s="1"/>
  <c r="AQ28" i="10"/>
  <c r="AR28" i="10"/>
  <c r="AQ29" i="10"/>
  <c r="AR29" i="10"/>
  <c r="AQ30" i="10"/>
  <c r="AR30" i="10" s="1"/>
  <c r="AQ31" i="10"/>
  <c r="AR31" i="10" s="1"/>
  <c r="AL31" i="10"/>
  <c r="AM31" i="10" s="1"/>
  <c r="AL30" i="10"/>
  <c r="AM30" i="10" s="1"/>
  <c r="AL29" i="10"/>
  <c r="AM29" i="10" s="1"/>
  <c r="AL28" i="10"/>
  <c r="AM28" i="10" s="1"/>
  <c r="AL27" i="10"/>
  <c r="AM27" i="10" s="1"/>
  <c r="AL26" i="10"/>
  <c r="AM26" i="10" s="1"/>
  <c r="AL25" i="10"/>
  <c r="AM25" i="10" s="1"/>
  <c r="AL24" i="10"/>
  <c r="AM24" i="10" s="1"/>
  <c r="AL23" i="10"/>
  <c r="AM23" i="10" s="1"/>
  <c r="AL22" i="10"/>
  <c r="AM22" i="10" s="1"/>
  <c r="AL21" i="10"/>
  <c r="AM21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2" i="10"/>
  <c r="AM12" i="10" s="1"/>
  <c r="AL11" i="10"/>
  <c r="AM11" i="10" s="1"/>
  <c r="AL10" i="10"/>
  <c r="AM10" i="10" s="1"/>
  <c r="AG31" i="10"/>
  <c r="AH31" i="10" s="1"/>
  <c r="AG30" i="10"/>
  <c r="AH30" i="10" s="1"/>
  <c r="AG29" i="10"/>
  <c r="AH29" i="10" s="1"/>
  <c r="AG28" i="10"/>
  <c r="AH28" i="10" s="1"/>
  <c r="AG27" i="10"/>
  <c r="AH27" i="10" s="1"/>
  <c r="AG26" i="10"/>
  <c r="AH26" i="10" s="1"/>
  <c r="AG25" i="10"/>
  <c r="AH25" i="10" s="1"/>
  <c r="AG24" i="10"/>
  <c r="AH24" i="10" s="1"/>
  <c r="AG23" i="10"/>
  <c r="AH23" i="10" s="1"/>
  <c r="AG22" i="10"/>
  <c r="AH22" i="10" s="1"/>
  <c r="AG21" i="10"/>
  <c r="AH21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2" i="10"/>
  <c r="AH12" i="10" s="1"/>
  <c r="AG11" i="10"/>
  <c r="AH11" i="10" s="1"/>
  <c r="AG10" i="10"/>
  <c r="AH10" i="10" s="1"/>
  <c r="AC31" i="10"/>
  <c r="AB31" i="10"/>
  <c r="AB30" i="10"/>
  <c r="AC30" i="10" s="1"/>
  <c r="AB29" i="10"/>
  <c r="AC29" i="10" s="1"/>
  <c r="AB28" i="10"/>
  <c r="AC28" i="10" s="1"/>
  <c r="AC27" i="10"/>
  <c r="AB27" i="10"/>
  <c r="AB26" i="10"/>
  <c r="AC26" i="10" s="1"/>
  <c r="AB25" i="10"/>
  <c r="AC25" i="10" s="1"/>
  <c r="AB24" i="10"/>
  <c r="AC24" i="10" s="1"/>
  <c r="AC23" i="10"/>
  <c r="AB23" i="10"/>
  <c r="AB22" i="10"/>
  <c r="AC22" i="10" s="1"/>
  <c r="AB21" i="10"/>
  <c r="AC21" i="10" s="1"/>
  <c r="AB20" i="10"/>
  <c r="AC20" i="10" s="1"/>
  <c r="AC19" i="10"/>
  <c r="AB19" i="10"/>
  <c r="AB18" i="10"/>
  <c r="AC18" i="10" s="1"/>
  <c r="AB17" i="10"/>
  <c r="AC17" i="10" s="1"/>
  <c r="AB16" i="10"/>
  <c r="AC16" i="10" s="1"/>
  <c r="AC15" i="10"/>
  <c r="AB15" i="10"/>
  <c r="AB14" i="10"/>
  <c r="AC14" i="10" s="1"/>
  <c r="AB13" i="10"/>
  <c r="AC13" i="10" s="1"/>
  <c r="AB12" i="10"/>
  <c r="AC12" i="10" s="1"/>
  <c r="AC11" i="10"/>
  <c r="AB11" i="10"/>
  <c r="AB10" i="10"/>
  <c r="AC10" i="10" s="1"/>
  <c r="W31" i="10"/>
  <c r="X31" i="10" s="1"/>
  <c r="W30" i="10"/>
  <c r="X30" i="10" s="1"/>
  <c r="W29" i="10"/>
  <c r="X29" i="10" s="1"/>
  <c r="W28" i="10"/>
  <c r="X28" i="10" s="1"/>
  <c r="W27" i="10"/>
  <c r="X27" i="10" s="1"/>
  <c r="W26" i="10"/>
  <c r="X26" i="10" s="1"/>
  <c r="W25" i="10"/>
  <c r="X25" i="10" s="1"/>
  <c r="W24" i="10"/>
  <c r="X24" i="10" s="1"/>
  <c r="W23" i="10"/>
  <c r="X23" i="10" s="1"/>
  <c r="W22" i="10"/>
  <c r="X22" i="10" s="1"/>
  <c r="W21" i="10"/>
  <c r="X21" i="10" s="1"/>
  <c r="W20" i="10"/>
  <c r="X20" i="10" s="1"/>
  <c r="W19" i="10"/>
  <c r="X19" i="10" s="1"/>
  <c r="W18" i="10"/>
  <c r="X18" i="10" s="1"/>
  <c r="W17" i="10"/>
  <c r="X17" i="10" s="1"/>
  <c r="W16" i="10"/>
  <c r="X16" i="10" s="1"/>
  <c r="W15" i="10"/>
  <c r="X15" i="10" s="1"/>
  <c r="W14" i="10"/>
  <c r="X14" i="10" s="1"/>
  <c r="W13" i="10"/>
  <c r="X13" i="10" s="1"/>
  <c r="W12" i="10"/>
  <c r="X12" i="10" s="1"/>
  <c r="W11" i="10"/>
  <c r="X11" i="10" s="1"/>
  <c r="W10" i="10"/>
  <c r="X10" i="10" s="1"/>
  <c r="R31" i="10"/>
  <c r="S31" i="10" s="1"/>
  <c r="R30" i="10"/>
  <c r="S30" i="10" s="1"/>
  <c r="R29" i="10"/>
  <c r="S29" i="10" s="1"/>
  <c r="R28" i="10"/>
  <c r="S28" i="10" s="1"/>
  <c r="R27" i="10"/>
  <c r="S27" i="10" s="1"/>
  <c r="R26" i="10"/>
  <c r="S26" i="10" s="1"/>
  <c r="R25" i="10"/>
  <c r="S25" i="10" s="1"/>
  <c r="R24" i="10"/>
  <c r="S24" i="10" s="1"/>
  <c r="R23" i="10"/>
  <c r="S23" i="10" s="1"/>
  <c r="R22" i="10"/>
  <c r="S22" i="10" s="1"/>
  <c r="R21" i="10"/>
  <c r="S21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R10" i="10"/>
  <c r="S10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H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10" i="10"/>
  <c r="D7" i="10" l="1"/>
  <c r="D6" i="10" l="1"/>
  <c r="AR7" i="10" l="1"/>
  <c r="AM7" i="10"/>
  <c r="AH7" i="10"/>
  <c r="AC7" i="10"/>
  <c r="X7" i="10"/>
  <c r="S7" i="10"/>
  <c r="N7" i="10"/>
  <c r="I7" i="10"/>
  <c r="I6" i="10" l="1"/>
  <c r="AR6" i="10" l="1"/>
  <c r="AM6" i="10"/>
  <c r="AH6" i="10"/>
  <c r="AC6" i="10"/>
  <c r="S6" i="10"/>
  <c r="N6" i="10"/>
  <c r="X6" i="10"/>
</calcChain>
</file>

<file path=xl/sharedStrings.xml><?xml version="1.0" encoding="utf-8"?>
<sst xmlns="http://schemas.openxmlformats.org/spreadsheetml/2006/main" count="294" uniqueCount="43">
  <si>
    <t xml:space="preserve"> </t>
  </si>
  <si>
    <t>Nuclear</t>
  </si>
  <si>
    <t>Coal</t>
  </si>
  <si>
    <t>Combined Cycle</t>
  </si>
  <si>
    <t>Combustion Turbine</t>
  </si>
  <si>
    <t>Onshore Wind</t>
  </si>
  <si>
    <t>Offshore Wind</t>
  </si>
  <si>
    <t>Solar PV (Tracking)</t>
  </si>
  <si>
    <t>Solar PV (Fixed)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</si>
  <si>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</si>
  <si>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</si>
  <si>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</si>
  <si>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</si>
  <si>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</si>
  <si>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</si>
  <si>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</si>
  <si>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</si>
  <si>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</si>
  <si>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</si>
  <si>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</si>
  <si>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</si>
  <si>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</si>
  <si>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</si>
  <si>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</si>
  <si>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</si>
  <si>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</si>
  <si>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</si>
  <si>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</si>
  <si>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</si>
  <si>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CONE</t>
  </si>
  <si>
    <t>DAYTON</t>
  </si>
  <si>
    <t>All other quantities are in $/MW-Day (Nameplate)</t>
  </si>
  <si>
    <t>Default MOPR Price ($/UCAP MW-Day)</t>
  </si>
  <si>
    <t>Net EAS Revenue Offset</t>
  </si>
  <si>
    <t>RTO</t>
  </si>
  <si>
    <t>Net Reactive Service Revenue Offset</t>
  </si>
  <si>
    <t>OVEC</t>
  </si>
  <si>
    <t xml:space="preserve">BLS Escalation and Annual Depreciation </t>
  </si>
  <si>
    <t>Battery Energy Storage (10 hours)</t>
  </si>
  <si>
    <t>2024/2025 Gross CONE, $/ICAP-MW-Day</t>
  </si>
  <si>
    <t>2025/2026 Gross CONE, $/ICAP-MW-Day</t>
  </si>
  <si>
    <t>2025/2026 DY Default MOPR Floor Offer Prices for New Entry Capacity Resources with State Subsidy, $/MW-Day (UCAP Basis)</t>
  </si>
  <si>
    <t>ELCC Class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</si>
</sst>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0.000000000"/>
  </numFmts>
  <fonts count="40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</font>
    <font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39">
    <xf numFmtId="0" fontId="0" fillId="0" borderId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6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6" fontId="32" fillId="0" borderId="9" xfId="0" applyNumberFormat="1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9" fontId="32" fillId="0" borderId="0" xfId="0" applyNumberFormat="1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8" fontId="32" fillId="0" borderId="9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24" fillId="0" borderId="0" xfId="0" applyFont="1" applyFill="1"/>
    <xf numFmtId="0" fontId="0" fillId="0" borderId="0" xfId="0" applyFill="1"/>
    <xf numFmtId="0" fontId="35" fillId="0" borderId="0" xfId="0" applyFont="1" applyFill="1"/>
    <xf numFmtId="0" fontId="37" fillId="0" borderId="0" xfId="0" applyFont="1" applyFill="1"/>
    <xf numFmtId="14" fontId="34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170" fontId="32" fillId="0" borderId="9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9" fontId="32" fillId="0" borderId="0" xfId="0" applyNumberFormat="1" applyFont="1" applyFill="1" applyAlignment="1">
      <alignment vertical="center"/>
    </xf>
    <xf numFmtId="9" fontId="32" fillId="0" borderId="9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right" vertical="center"/>
    </xf>
    <xf numFmtId="0" fontId="30" fillId="0" borderId="9" xfId="0" applyFont="1" applyFill="1" applyBorder="1" applyAlignment="1">
      <alignment horizontal="right" vertical="center"/>
    </xf>
    <xf numFmtId="0" fontId="30" fillId="0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vertical="center"/>
    </xf>
  </cellXfs>
  <cellStyles count="32539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0" xfId="20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zoomScale="70" zoomScaleNormal="70" workbookViewId="0"/>
  </sheetViews>
  <sheetFormatPr defaultRowHeight="12.75"/>
  <cols>
    <col min="1" max="4" width="15.5703125" style="11" customWidth="1"/>
    <col min="5" max="5" width="3.5703125" style="11" customWidth="1"/>
    <col min="6" max="9" width="15.5703125" style="11" customWidth="1"/>
    <col min="10" max="10" width="3.5703125" style="11" customWidth="1"/>
    <col min="11" max="14" width="15.5703125" style="11" customWidth="1"/>
    <col min="15" max="15" width="3.5703125" style="11" customWidth="1"/>
    <col min="16" max="19" width="15.5703125" style="11" customWidth="1"/>
    <col min="20" max="20" width="3.5703125" style="11" customWidth="1"/>
    <col min="21" max="24" width="15.5703125" style="11" customWidth="1"/>
    <col min="25" max="25" width="3.5703125" style="11" customWidth="1"/>
    <col min="26" max="29" width="15.5703125" style="11" customWidth="1"/>
    <col min="30" max="30" width="3.5703125" style="11" customWidth="1"/>
    <col min="31" max="34" width="15.5703125" style="11" customWidth="1"/>
    <col min="35" max="35" width="3.5703125" style="11" customWidth="1"/>
    <col min="36" max="39" width="15.5703125" style="11" customWidth="1"/>
    <col min="40" max="40" width="5.5703125" style="11" customWidth="1"/>
    <col min="41" max="44" width="15.5703125" style="11" customWidth="1"/>
    <col min="45" max="16384" width="9.140625" style="11"/>
  </cols>
  <sheetData>
    <row r="1" spans="1:44" ht="24.95" customHeight="1">
      <c r="A1" s="12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13" t="s">
        <v>0</v>
      </c>
      <c r="N1" s="14">
        <v>45377</v>
      </c>
      <c r="O1" s="10"/>
      <c r="P1" s="15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24.95" customHeight="1">
      <c r="A2" s="16" t="s">
        <v>31</v>
      </c>
      <c r="B2" s="10"/>
      <c r="C2" s="10"/>
      <c r="D2" s="9"/>
      <c r="E2" s="10"/>
      <c r="F2" s="10"/>
      <c r="G2" s="10"/>
      <c r="H2" s="10"/>
      <c r="I2" s="10"/>
      <c r="J2" s="10"/>
      <c r="K2" s="10"/>
      <c r="L2" s="10"/>
      <c r="N2" s="9"/>
      <c r="O2" s="10"/>
      <c r="P2" s="10"/>
      <c r="Q2" s="10"/>
      <c r="S2" s="9"/>
      <c r="T2" s="10"/>
      <c r="U2" s="10"/>
      <c r="V2" s="10"/>
      <c r="W2" s="10"/>
      <c r="X2" s="9"/>
      <c r="Y2" s="10"/>
      <c r="Z2" s="10"/>
      <c r="AA2" s="10"/>
      <c r="AB2" s="10"/>
      <c r="AC2" s="9"/>
      <c r="AD2" s="10"/>
      <c r="AE2" s="10"/>
      <c r="AF2" s="10"/>
      <c r="AG2" s="10"/>
      <c r="AH2" s="9"/>
      <c r="AI2" s="10"/>
      <c r="AJ2" s="10"/>
      <c r="AK2" s="10"/>
      <c r="AL2" s="10"/>
      <c r="AM2" s="9"/>
      <c r="AN2" s="10"/>
      <c r="AO2" s="10"/>
      <c r="AP2" s="10"/>
      <c r="AQ2" s="10"/>
      <c r="AR2" s="9"/>
    </row>
    <row r="3" spans="1:44" ht="24.95" customHeight="1">
      <c r="A3" s="35" t="s">
        <v>1</v>
      </c>
      <c r="B3" s="35"/>
      <c r="C3" s="35"/>
      <c r="D3" s="35"/>
      <c r="E3" s="17"/>
      <c r="F3" s="35" t="s">
        <v>2</v>
      </c>
      <c r="G3" s="35"/>
      <c r="H3" s="35"/>
      <c r="I3" s="35"/>
      <c r="J3" s="17"/>
      <c r="K3" s="35" t="s">
        <v>3</v>
      </c>
      <c r="L3" s="35"/>
      <c r="M3" s="35"/>
      <c r="N3" s="35"/>
      <c r="O3" s="17"/>
      <c r="P3" s="35" t="s">
        <v>4</v>
      </c>
      <c r="Q3" s="35"/>
      <c r="R3" s="35"/>
      <c r="S3" s="35"/>
      <c r="T3" s="17"/>
      <c r="U3" s="35" t="s">
        <v>7</v>
      </c>
      <c r="V3" s="35"/>
      <c r="W3" s="35"/>
      <c r="X3" s="35"/>
      <c r="Y3" s="5"/>
      <c r="Z3" s="35" t="s">
        <v>8</v>
      </c>
      <c r="AA3" s="35"/>
      <c r="AB3" s="35"/>
      <c r="AC3" s="35"/>
      <c r="AD3" s="5"/>
      <c r="AE3" s="35" t="s">
        <v>5</v>
      </c>
      <c r="AF3" s="35"/>
      <c r="AG3" s="35"/>
      <c r="AH3" s="35"/>
      <c r="AI3" s="17"/>
      <c r="AJ3" s="35" t="s">
        <v>6</v>
      </c>
      <c r="AK3" s="35"/>
      <c r="AL3" s="35"/>
      <c r="AM3" s="35"/>
      <c r="AN3" s="5"/>
      <c r="AO3" s="35" t="s">
        <v>38</v>
      </c>
      <c r="AP3" s="35"/>
      <c r="AQ3" s="35"/>
      <c r="AR3" s="35"/>
    </row>
    <row r="4" spans="1:44" ht="20.100000000000001" customHeight="1">
      <c r="A4" s="31" t="s">
        <v>39</v>
      </c>
      <c r="B4" s="32"/>
      <c r="C4" s="33"/>
      <c r="D4" s="18">
        <v>2242.2878865431339</v>
      </c>
      <c r="E4" s="19"/>
      <c r="F4" s="31" t="s">
        <v>39</v>
      </c>
      <c r="G4" s="32"/>
      <c r="H4" s="33"/>
      <c r="I4" s="18">
        <v>1197.3817314140335</v>
      </c>
      <c r="J4" s="19"/>
      <c r="K4" s="31" t="s">
        <v>39</v>
      </c>
      <c r="L4" s="32"/>
      <c r="M4" s="33"/>
      <c r="N4" s="18">
        <v>361.15447481607691</v>
      </c>
      <c r="O4" s="20"/>
      <c r="P4" s="31" t="s">
        <v>39</v>
      </c>
      <c r="Q4" s="32"/>
      <c r="R4" s="33"/>
      <c r="S4" s="18">
        <v>331.81067373727069</v>
      </c>
      <c r="T4" s="20"/>
      <c r="U4" s="31" t="s">
        <v>39</v>
      </c>
      <c r="V4" s="32"/>
      <c r="W4" s="33"/>
      <c r="X4" s="18">
        <v>317.54138081012667</v>
      </c>
      <c r="Y4" s="5"/>
      <c r="Z4" s="31" t="s">
        <v>39</v>
      </c>
      <c r="AA4" s="32"/>
      <c r="AB4" s="33"/>
      <c r="AC4" s="18">
        <v>296.73694551567013</v>
      </c>
      <c r="AD4" s="5"/>
      <c r="AE4" s="31" t="s">
        <v>39</v>
      </c>
      <c r="AF4" s="32"/>
      <c r="AG4" s="33"/>
      <c r="AH4" s="18">
        <v>459.88751703535587</v>
      </c>
      <c r="AI4" s="20"/>
      <c r="AJ4" s="31" t="s">
        <v>39</v>
      </c>
      <c r="AK4" s="32"/>
      <c r="AL4" s="33"/>
      <c r="AM4" s="18">
        <v>1264.6906718472287</v>
      </c>
      <c r="AN4" s="5"/>
      <c r="AO4" s="31" t="s">
        <v>39</v>
      </c>
      <c r="AP4" s="32"/>
      <c r="AQ4" s="33"/>
      <c r="AR4" s="18">
        <v>582.52418824478411</v>
      </c>
    </row>
    <row r="5" spans="1:44" ht="20.100000000000001" customHeight="1">
      <c r="A5" s="31" t="s">
        <v>37</v>
      </c>
      <c r="B5" s="32"/>
      <c r="C5" s="33"/>
      <c r="D5" s="21">
        <v>1.0905241807075468</v>
      </c>
      <c r="E5" s="19"/>
      <c r="F5" s="31" t="s">
        <v>37</v>
      </c>
      <c r="G5" s="32"/>
      <c r="H5" s="33"/>
      <c r="I5" s="21">
        <v>1.0905241807075468</v>
      </c>
      <c r="J5" s="19"/>
      <c r="K5" s="31" t="s">
        <v>37</v>
      </c>
      <c r="L5" s="32"/>
      <c r="M5" s="33"/>
      <c r="N5" s="21">
        <v>1.078974648656245</v>
      </c>
      <c r="O5" s="20"/>
      <c r="P5" s="31" t="s">
        <v>37</v>
      </c>
      <c r="Q5" s="32"/>
      <c r="R5" s="33"/>
      <c r="S5" s="21">
        <v>1.078974648656245</v>
      </c>
      <c r="T5" s="20"/>
      <c r="U5" s="31" t="s">
        <v>37</v>
      </c>
      <c r="V5" s="32"/>
      <c r="W5" s="33"/>
      <c r="X5" s="21">
        <v>1.0777195915015874</v>
      </c>
      <c r="Y5" s="5"/>
      <c r="Z5" s="31" t="s">
        <v>37</v>
      </c>
      <c r="AA5" s="32"/>
      <c r="AB5" s="33"/>
      <c r="AC5" s="21">
        <v>1.0777195915015874</v>
      </c>
      <c r="AD5" s="5"/>
      <c r="AE5" s="31" t="s">
        <v>37</v>
      </c>
      <c r="AF5" s="32"/>
      <c r="AG5" s="33"/>
      <c r="AH5" s="21">
        <v>1.0777195915015874</v>
      </c>
      <c r="AI5" s="20"/>
      <c r="AJ5" s="31" t="s">
        <v>37</v>
      </c>
      <c r="AK5" s="32"/>
      <c r="AL5" s="33"/>
      <c r="AM5" s="21">
        <v>1.0777195915015874</v>
      </c>
      <c r="AN5" s="5"/>
      <c r="AO5" s="31" t="s">
        <v>37</v>
      </c>
      <c r="AP5" s="32"/>
      <c r="AQ5" s="33"/>
      <c r="AR5" s="21">
        <v>1.0777195915015874</v>
      </c>
    </row>
    <row r="6" spans="1:44" ht="20.100000000000001" customHeight="1">
      <c r="A6" s="31" t="s">
        <v>40</v>
      </c>
      <c r="B6" s="32"/>
      <c r="C6" s="33"/>
      <c r="D6" s="18">
        <f>D4*D5</f>
        <v>2445.2691603829076</v>
      </c>
      <c r="E6" s="19"/>
      <c r="F6" s="31" t="s">
        <v>40</v>
      </c>
      <c r="G6" s="32"/>
      <c r="H6" s="33"/>
      <c r="I6" s="18">
        <f>I4*I5</f>
        <v>1305.7737316444727</v>
      </c>
      <c r="J6" s="19"/>
      <c r="K6" s="31" t="s">
        <v>40</v>
      </c>
      <c r="L6" s="32"/>
      <c r="M6" s="33"/>
      <c r="N6" s="18">
        <f>N4*N5</f>
        <v>389.67652257530727</v>
      </c>
      <c r="O6" s="20"/>
      <c r="P6" s="31" t="s">
        <v>40</v>
      </c>
      <c r="Q6" s="32"/>
      <c r="R6" s="33"/>
      <c r="S6" s="18">
        <f>S4*S5</f>
        <v>358.01530511606359</v>
      </c>
      <c r="T6" s="20"/>
      <c r="U6" s="31" t="s">
        <v>40</v>
      </c>
      <c r="V6" s="32"/>
      <c r="W6" s="33"/>
      <c r="X6" s="18">
        <f>X4*X5</f>
        <v>342.22056721153973</v>
      </c>
      <c r="Y6" s="5"/>
      <c r="Z6" s="31" t="s">
        <v>40</v>
      </c>
      <c r="AA6" s="32"/>
      <c r="AB6" s="33"/>
      <c r="AC6" s="18">
        <f>AC4*AC5</f>
        <v>319.79921970457679</v>
      </c>
      <c r="AD6" s="5"/>
      <c r="AE6" s="31" t="s">
        <v>40</v>
      </c>
      <c r="AF6" s="32"/>
      <c r="AG6" s="33"/>
      <c r="AH6" s="18">
        <f>AH4*AH5</f>
        <v>495.62978699602303</v>
      </c>
      <c r="AI6" s="20"/>
      <c r="AJ6" s="31" t="s">
        <v>40</v>
      </c>
      <c r="AK6" s="32"/>
      <c r="AL6" s="33"/>
      <c r="AM6" s="18">
        <f>AM4*AM5</f>
        <v>1362.9819142390634</v>
      </c>
      <c r="AN6" s="5"/>
      <c r="AO6" s="31" t="s">
        <v>40</v>
      </c>
      <c r="AP6" s="32"/>
      <c r="AQ6" s="33"/>
      <c r="AR6" s="18">
        <f>AR4*AR5</f>
        <v>627.79773019496247</v>
      </c>
    </row>
    <row r="7" spans="1:44" ht="20.100000000000001" customHeight="1">
      <c r="A7" s="34" t="s">
        <v>35</v>
      </c>
      <c r="B7" s="34"/>
      <c r="C7" s="34"/>
      <c r="D7" s="18">
        <f>3350/(DATE(LEFT($A$1,4)*1+1,5,31)-(DATE(LEFT($A$1,4)*1,6,1))+1)</f>
        <v>9.1780821917808222</v>
      </c>
      <c r="E7" s="20"/>
      <c r="F7" s="34" t="s">
        <v>35</v>
      </c>
      <c r="G7" s="34"/>
      <c r="H7" s="34"/>
      <c r="I7" s="18">
        <f>3350/(DATE(LEFT($A$1,4)*1+1,5,31)-(DATE(LEFT($A$1,4)*1,6,1))+1)</f>
        <v>9.1780821917808222</v>
      </c>
      <c r="J7" s="20"/>
      <c r="K7" s="34" t="s">
        <v>35</v>
      </c>
      <c r="L7" s="34"/>
      <c r="M7" s="34"/>
      <c r="N7" s="18">
        <f>3350/(DATE(LEFT($A$1,4)*1+1,5,31)-(DATE(LEFT($A$1,4)*1,6,1))+1)</f>
        <v>9.1780821917808222</v>
      </c>
      <c r="O7" s="20"/>
      <c r="P7" s="34" t="s">
        <v>35</v>
      </c>
      <c r="Q7" s="34"/>
      <c r="R7" s="34"/>
      <c r="S7" s="18">
        <f>2199/(DATE(LEFT($A$1,4)*1+1,5,31)-(DATE(LEFT($A$1,4)*1,6,1))+1)</f>
        <v>6.0246575342465754</v>
      </c>
      <c r="T7" s="20"/>
      <c r="U7" s="34" t="s">
        <v>35</v>
      </c>
      <c r="V7" s="34"/>
      <c r="W7" s="34"/>
      <c r="X7" s="18">
        <f>3350/(DATE(LEFT($A$1,4)*1+1,5,31)-(DATE(LEFT($A$1,4)*1,6,1))+1)</f>
        <v>9.1780821917808222</v>
      </c>
      <c r="Y7" s="5"/>
      <c r="Z7" s="34" t="s">
        <v>35</v>
      </c>
      <c r="AA7" s="34"/>
      <c r="AB7" s="34"/>
      <c r="AC7" s="18">
        <f>3350/(DATE(LEFT($A$1,4)*1+1,5,31)-(DATE(LEFT($A$1,4)*1,6,1))+1)</f>
        <v>9.1780821917808222</v>
      </c>
      <c r="AD7" s="5"/>
      <c r="AE7" s="34" t="s">
        <v>35</v>
      </c>
      <c r="AF7" s="34"/>
      <c r="AG7" s="34"/>
      <c r="AH7" s="18">
        <f>3350/(DATE(LEFT($A$1,4)*1+1,5,31)-(DATE(LEFT($A$1,4)*1,6,1))+1)</f>
        <v>9.1780821917808222</v>
      </c>
      <c r="AI7" s="20"/>
      <c r="AJ7" s="34" t="s">
        <v>35</v>
      </c>
      <c r="AK7" s="34"/>
      <c r="AL7" s="34"/>
      <c r="AM7" s="18">
        <f>3350/(DATE(LEFT($A$1,4)*1+1,5,31)-(DATE(LEFT($A$1,4)*1,6,1))+1)</f>
        <v>9.1780821917808222</v>
      </c>
      <c r="AN7" s="5"/>
      <c r="AO7" s="34" t="s">
        <v>35</v>
      </c>
      <c r="AP7" s="34"/>
      <c r="AQ7" s="34"/>
      <c r="AR7" s="18">
        <f>3350/(DATE(LEFT($A$1,4)*1+1,5,31)-(DATE(LEFT($A$1,4)*1,6,1))+1)</f>
        <v>9.1780821917808222</v>
      </c>
    </row>
    <row r="8" spans="1:44" ht="20.100000000000001" customHeight="1">
      <c r="A8" s="34" t="s">
        <v>42</v>
      </c>
      <c r="B8" s="34"/>
      <c r="C8" s="34"/>
      <c r="D8" s="30">
        <v>0.95</v>
      </c>
      <c r="E8" s="17"/>
      <c r="F8" s="34" t="s">
        <v>42</v>
      </c>
      <c r="G8" s="34"/>
      <c r="H8" s="34"/>
      <c r="I8" s="30">
        <v>0.84</v>
      </c>
      <c r="J8" s="17"/>
      <c r="K8" s="34" t="s">
        <v>42</v>
      </c>
      <c r="L8" s="34"/>
      <c r="M8" s="34"/>
      <c r="N8" s="30">
        <v>0.79</v>
      </c>
      <c r="O8" s="19"/>
      <c r="P8" s="34" t="s">
        <v>42</v>
      </c>
      <c r="Q8" s="34"/>
      <c r="R8" s="34"/>
      <c r="S8" s="30">
        <v>0.79</v>
      </c>
      <c r="T8" s="19"/>
      <c r="U8" s="34" t="s">
        <v>42</v>
      </c>
      <c r="V8" s="34"/>
      <c r="W8" s="34"/>
      <c r="X8" s="30">
        <v>0.14000000000000001</v>
      </c>
      <c r="Y8" s="5"/>
      <c r="Z8" s="34" t="s">
        <v>42</v>
      </c>
      <c r="AA8" s="34"/>
      <c r="AB8" s="34"/>
      <c r="AC8" s="30">
        <v>0.09</v>
      </c>
      <c r="AD8" s="5"/>
      <c r="AE8" s="34" t="s">
        <v>42</v>
      </c>
      <c r="AF8" s="34"/>
      <c r="AG8" s="34"/>
      <c r="AH8" s="30">
        <v>0.35</v>
      </c>
      <c r="AI8" s="22"/>
      <c r="AJ8" s="34" t="s">
        <v>42</v>
      </c>
      <c r="AK8" s="34"/>
      <c r="AL8" s="34"/>
      <c r="AM8" s="30">
        <v>0.6</v>
      </c>
      <c r="AN8" s="5"/>
      <c r="AO8" s="34" t="s">
        <v>42</v>
      </c>
      <c r="AP8" s="34"/>
      <c r="AQ8" s="34"/>
      <c r="AR8" s="30">
        <v>0.78</v>
      </c>
    </row>
    <row r="9" spans="1:44" ht="50.1" customHeight="1">
      <c r="A9" s="23" t="s">
        <v>28</v>
      </c>
      <c r="B9" s="24" t="s">
        <v>33</v>
      </c>
      <c r="C9" s="24" t="s">
        <v>29</v>
      </c>
      <c r="D9" s="24" t="s">
        <v>32</v>
      </c>
      <c r="E9" s="25"/>
      <c r="F9" s="23" t="s">
        <v>28</v>
      </c>
      <c r="G9" s="24" t="s">
        <v>33</v>
      </c>
      <c r="H9" s="24" t="s">
        <v>29</v>
      </c>
      <c r="I9" s="24" t="s">
        <v>32</v>
      </c>
      <c r="J9" s="25"/>
      <c r="K9" s="23" t="s">
        <v>28</v>
      </c>
      <c r="L9" s="24" t="s">
        <v>33</v>
      </c>
      <c r="M9" s="24" t="s">
        <v>29</v>
      </c>
      <c r="N9" s="24" t="s">
        <v>32</v>
      </c>
      <c r="O9" s="25"/>
      <c r="P9" s="23" t="s">
        <v>28</v>
      </c>
      <c r="Q9" s="24" t="s">
        <v>33</v>
      </c>
      <c r="R9" s="24" t="s">
        <v>29</v>
      </c>
      <c r="S9" s="24" t="s">
        <v>32</v>
      </c>
      <c r="T9" s="25"/>
      <c r="U9" s="23" t="s">
        <v>28</v>
      </c>
      <c r="V9" s="24" t="s">
        <v>33</v>
      </c>
      <c r="W9" s="24" t="s">
        <v>29</v>
      </c>
      <c r="X9" s="24" t="s">
        <v>32</v>
      </c>
      <c r="Y9" s="5"/>
      <c r="Z9" s="23" t="s">
        <v>28</v>
      </c>
      <c r="AA9" s="24" t="s">
        <v>33</v>
      </c>
      <c r="AB9" s="24" t="s">
        <v>29</v>
      </c>
      <c r="AC9" s="24" t="s">
        <v>32</v>
      </c>
      <c r="AD9" s="5"/>
      <c r="AE9" s="23" t="s">
        <v>28</v>
      </c>
      <c r="AF9" s="24" t="s">
        <v>33</v>
      </c>
      <c r="AG9" s="24" t="s">
        <v>29</v>
      </c>
      <c r="AH9" s="24" t="s">
        <v>32</v>
      </c>
      <c r="AI9" s="25"/>
      <c r="AJ9" s="23" t="s">
        <v>28</v>
      </c>
      <c r="AK9" s="24" t="s">
        <v>33</v>
      </c>
      <c r="AL9" s="24" t="s">
        <v>29</v>
      </c>
      <c r="AM9" s="24" t="s">
        <v>32</v>
      </c>
      <c r="AN9" s="5"/>
      <c r="AO9" s="23" t="s">
        <v>28</v>
      </c>
      <c r="AP9" s="24" t="s">
        <v>33</v>
      </c>
      <c r="AQ9" s="24" t="s">
        <v>29</v>
      </c>
      <c r="AR9" s="24" t="s">
        <v>32</v>
      </c>
    </row>
    <row r="10" spans="1:44" ht="20.100000000000001" customHeight="1">
      <c r="A10" s="2" t="s">
        <v>9</v>
      </c>
      <c r="B10" s="1">
        <v>720.08</v>
      </c>
      <c r="C10" s="3">
        <f>MAX(D$6-B10-D$7,0)</f>
        <v>1716.0110781911269</v>
      </c>
      <c r="D10" s="8">
        <f>C10/D$8</f>
        <v>1806.3274507275021</v>
      </c>
      <c r="E10" s="4"/>
      <c r="F10" s="2" t="s">
        <v>9</v>
      </c>
      <c r="G10" s="1">
        <v>89.71</v>
      </c>
      <c r="H10" s="3">
        <f>MAX(I$6-G10-I$7,0)</f>
        <v>1206.885649452692</v>
      </c>
      <c r="I10" s="8">
        <f>H10/I$8</f>
        <v>1436.7686303008238</v>
      </c>
      <c r="J10" s="4"/>
      <c r="K10" s="2" t="s">
        <v>9</v>
      </c>
      <c r="L10" s="26">
        <v>266.10201858598498</v>
      </c>
      <c r="M10" s="3">
        <f>MAX(N$6-L10-N$7,0)</f>
        <v>114.39642179754148</v>
      </c>
      <c r="N10" s="8">
        <f>M10/N$8</f>
        <v>144.80559721207783</v>
      </c>
      <c r="O10" s="4"/>
      <c r="P10" s="2" t="s">
        <v>9</v>
      </c>
      <c r="Q10" s="26">
        <v>99.002509655173498</v>
      </c>
      <c r="R10" s="3">
        <f>MAX(S$6-Q10-S$7,0)</f>
        <v>252.98813792664347</v>
      </c>
      <c r="S10" s="8">
        <f>R10/S$8</f>
        <v>320.23814927423223</v>
      </c>
      <c r="T10" s="4"/>
      <c r="U10" s="2" t="s">
        <v>9</v>
      </c>
      <c r="V10" s="1">
        <v>235.34</v>
      </c>
      <c r="W10" s="3">
        <f>MAX(X$6-V10-X$7,0)</f>
        <v>97.70248501975891</v>
      </c>
      <c r="X10" s="8">
        <f>W10/X$8</f>
        <v>697.87489299827791</v>
      </c>
      <c r="Y10" s="5"/>
      <c r="Z10" s="2" t="s">
        <v>9</v>
      </c>
      <c r="AA10" s="1">
        <v>147.18</v>
      </c>
      <c r="AB10" s="3">
        <f>MAX(AC$6-AA10-AC$7,0)</f>
        <v>163.44113751279596</v>
      </c>
      <c r="AC10" s="8">
        <f>AB10/AC$8</f>
        <v>1816.0126390310663</v>
      </c>
      <c r="AD10" s="5"/>
      <c r="AE10" s="2" t="s">
        <v>9</v>
      </c>
      <c r="AF10" s="1">
        <v>304.82</v>
      </c>
      <c r="AG10" s="3">
        <f>MAX(AH$6-AF10-AH$7,0)</f>
        <v>181.63170480424222</v>
      </c>
      <c r="AH10" s="8">
        <f>AG10/AH$8</f>
        <v>518.94772801212071</v>
      </c>
      <c r="AI10" s="4"/>
      <c r="AJ10" s="2" t="s">
        <v>9</v>
      </c>
      <c r="AK10" s="1">
        <v>444.9</v>
      </c>
      <c r="AL10" s="3">
        <f>MAX(AM$6-AK10-AM$7,0)</f>
        <v>908.90383204728255</v>
      </c>
      <c r="AM10" s="8">
        <f>AL10/AM$8</f>
        <v>1514.8397200788042</v>
      </c>
      <c r="AN10" s="5"/>
      <c r="AO10" s="2" t="s">
        <v>9</v>
      </c>
      <c r="AP10" s="1">
        <v>162.59</v>
      </c>
      <c r="AQ10" s="3">
        <f>AR$6-AP10-AR$7</f>
        <v>456.02964800318159</v>
      </c>
      <c r="AR10" s="8">
        <f>(AQ10*2.5)/AR$8</f>
        <v>1461.6334871896845</v>
      </c>
    </row>
    <row r="11" spans="1:44" ht="20.100000000000001" customHeight="1">
      <c r="A11" s="2" t="s">
        <v>10</v>
      </c>
      <c r="B11" s="1">
        <v>874.32</v>
      </c>
      <c r="C11" s="3">
        <f t="shared" ref="C11:C31" si="0">MAX(D$6-B11-D$7,0)</f>
        <v>1561.7710781911267</v>
      </c>
      <c r="D11" s="8">
        <f t="shared" ref="D11:D31" si="1">C11/D$8</f>
        <v>1643.9695559906597</v>
      </c>
      <c r="E11" s="4"/>
      <c r="F11" s="2" t="s">
        <v>10</v>
      </c>
      <c r="G11" s="1">
        <v>227.47</v>
      </c>
      <c r="H11" s="3">
        <f t="shared" ref="H11:H31" si="2">MAX(I$6-G11-I$7,0)</f>
        <v>1069.125649452692</v>
      </c>
      <c r="I11" s="8">
        <f t="shared" ref="I11:I31" si="3">H11/I$8</f>
        <v>1272.7686303008238</v>
      </c>
      <c r="J11" s="4"/>
      <c r="K11" s="2" t="s">
        <v>10</v>
      </c>
      <c r="L11" s="26">
        <v>461.14665581545557</v>
      </c>
      <c r="M11" s="3">
        <f t="shared" ref="M11:M31" si="4">MAX(N$6-L11-N$7,0)</f>
        <v>0</v>
      </c>
      <c r="N11" s="8">
        <f t="shared" ref="N11:N31" si="5">M11/N$8</f>
        <v>0</v>
      </c>
      <c r="O11" s="4"/>
      <c r="P11" s="2" t="s">
        <v>10</v>
      </c>
      <c r="Q11" s="26">
        <v>203.41277230399555</v>
      </c>
      <c r="R11" s="3">
        <f t="shared" ref="R11:R31" si="6">MAX(S$6-Q11-S$7,0)</f>
        <v>148.57787527782145</v>
      </c>
      <c r="S11" s="8">
        <f t="shared" ref="S11:S31" si="7">R11/S$8</f>
        <v>188.07325984534359</v>
      </c>
      <c r="T11" s="4"/>
      <c r="U11" s="2" t="s">
        <v>10</v>
      </c>
      <c r="V11" s="1">
        <v>285.10000000000002</v>
      </c>
      <c r="W11" s="3">
        <f t="shared" ref="W11:W31" si="8">MAX(X$6-V11-X$7,0)</f>
        <v>47.942485019758884</v>
      </c>
      <c r="X11" s="8">
        <f t="shared" ref="X11:X31" si="9">W11/X$8</f>
        <v>342.4463215697063</v>
      </c>
      <c r="Y11" s="5"/>
      <c r="Z11" s="2" t="s">
        <v>10</v>
      </c>
      <c r="AA11" s="1">
        <v>178.14</v>
      </c>
      <c r="AB11" s="3">
        <f t="shared" ref="AB11:AB31" si="10">MAX(AC$6-AA11-AC$7,0)</f>
        <v>132.48113751279598</v>
      </c>
      <c r="AC11" s="8">
        <f t="shared" ref="AC11:AC31" si="11">AB11/AC$8</f>
        <v>1472.0126390310666</v>
      </c>
      <c r="AD11" s="5"/>
      <c r="AE11" s="2" t="s">
        <v>10</v>
      </c>
      <c r="AF11" s="1">
        <v>351.32</v>
      </c>
      <c r="AG11" s="3">
        <f t="shared" ref="AG11:AG31" si="12">MAX(AH$6-AF11-AH$7,0)</f>
        <v>135.13170480424222</v>
      </c>
      <c r="AH11" s="8">
        <f t="shared" ref="AH11:AH31" si="13">AG11/AH$8</f>
        <v>386.09058515497782</v>
      </c>
      <c r="AI11" s="4"/>
      <c r="AJ11" s="2" t="s">
        <v>10</v>
      </c>
      <c r="AK11" s="1">
        <v>516.80999999999995</v>
      </c>
      <c r="AL11" s="3">
        <f t="shared" ref="AL11:AL31" si="14">MAX(AM$6-AK11-AM$7,0)</f>
        <v>836.99383204728258</v>
      </c>
      <c r="AM11" s="8">
        <f t="shared" ref="AM11:AM31" si="15">AL11/AM$8</f>
        <v>1394.9897200788043</v>
      </c>
      <c r="AN11" s="5"/>
      <c r="AO11" s="2" t="s">
        <v>10</v>
      </c>
      <c r="AP11" s="1">
        <v>186.47</v>
      </c>
      <c r="AQ11" s="3">
        <f>AR$6-AP11-AR$7</f>
        <v>432.1496480031816</v>
      </c>
      <c r="AR11" s="8">
        <f t="shared" ref="AR11:AR31" si="16">(AQ11*2.5)/AR$8</f>
        <v>1385.0950256512228</v>
      </c>
    </row>
    <row r="12" spans="1:44" ht="20.100000000000001" customHeight="1">
      <c r="A12" s="2" t="s">
        <v>11</v>
      </c>
      <c r="B12" s="1">
        <v>893.03</v>
      </c>
      <c r="C12" s="3">
        <f t="shared" si="0"/>
        <v>1543.0610781911269</v>
      </c>
      <c r="D12" s="8">
        <f t="shared" si="1"/>
        <v>1624.2748191485546</v>
      </c>
      <c r="E12" s="4"/>
      <c r="F12" s="2" t="s">
        <v>11</v>
      </c>
      <c r="G12" s="1">
        <v>241.99</v>
      </c>
      <c r="H12" s="3">
        <f t="shared" si="2"/>
        <v>1054.605649452692</v>
      </c>
      <c r="I12" s="8">
        <f t="shared" si="3"/>
        <v>1255.4829160151096</v>
      </c>
      <c r="J12" s="4"/>
      <c r="K12" s="2" t="s">
        <v>11</v>
      </c>
      <c r="L12" s="26">
        <v>500.9475733855806</v>
      </c>
      <c r="M12" s="3">
        <f t="shared" si="4"/>
        <v>0</v>
      </c>
      <c r="N12" s="8">
        <f t="shared" si="5"/>
        <v>0</v>
      </c>
      <c r="O12" s="4"/>
      <c r="P12" s="2" t="s">
        <v>11</v>
      </c>
      <c r="Q12" s="26">
        <v>236.90449478993131</v>
      </c>
      <c r="R12" s="3">
        <f t="shared" si="6"/>
        <v>115.08615279188571</v>
      </c>
      <c r="S12" s="8">
        <f t="shared" si="7"/>
        <v>145.67867442010848</v>
      </c>
      <c r="T12" s="4"/>
      <c r="U12" s="2" t="s">
        <v>11</v>
      </c>
      <c r="V12" s="1">
        <v>286.75</v>
      </c>
      <c r="W12" s="3">
        <f t="shared" si="8"/>
        <v>46.292485019758907</v>
      </c>
      <c r="X12" s="8">
        <f t="shared" si="9"/>
        <v>330.66060728399214</v>
      </c>
      <c r="Y12" s="5"/>
      <c r="Z12" s="2" t="s">
        <v>11</v>
      </c>
      <c r="AA12" s="1">
        <v>178.82</v>
      </c>
      <c r="AB12" s="3">
        <f t="shared" si="10"/>
        <v>131.80113751279598</v>
      </c>
      <c r="AC12" s="8">
        <f t="shared" si="11"/>
        <v>1464.4570834755109</v>
      </c>
      <c r="AD12" s="5"/>
      <c r="AE12" s="2" t="s">
        <v>11</v>
      </c>
      <c r="AF12" s="1">
        <v>357.47</v>
      </c>
      <c r="AG12" s="3">
        <f t="shared" si="12"/>
        <v>128.98170480424218</v>
      </c>
      <c r="AH12" s="8">
        <f t="shared" si="13"/>
        <v>368.51915658354915</v>
      </c>
      <c r="AI12" s="4"/>
      <c r="AJ12" s="2" t="s">
        <v>11</v>
      </c>
      <c r="AK12" s="1">
        <v>524.32000000000005</v>
      </c>
      <c r="AL12" s="3">
        <f t="shared" si="14"/>
        <v>829.48383204728248</v>
      </c>
      <c r="AM12" s="8">
        <f t="shared" si="15"/>
        <v>1382.4730534121375</v>
      </c>
      <c r="AN12" s="5"/>
      <c r="AO12" s="2" t="s">
        <v>11</v>
      </c>
      <c r="AP12" s="1">
        <v>196.86</v>
      </c>
      <c r="AQ12" s="3">
        <f>AR$6-AP12-AR$7</f>
        <v>421.75964800318161</v>
      </c>
      <c r="AR12" s="8">
        <f t="shared" si="16"/>
        <v>1351.7937435999411</v>
      </c>
    </row>
    <row r="13" spans="1:44" ht="20.100000000000001" customHeight="1">
      <c r="A13" s="2" t="s">
        <v>12</v>
      </c>
      <c r="B13" s="1">
        <v>865.81</v>
      </c>
      <c r="C13" s="3">
        <f t="shared" si="0"/>
        <v>1570.2810781911269</v>
      </c>
      <c r="D13" s="8">
        <f t="shared" si="1"/>
        <v>1652.927450727502</v>
      </c>
      <c r="E13" s="4"/>
      <c r="F13" s="2" t="s">
        <v>12</v>
      </c>
      <c r="G13" s="1">
        <v>221.31</v>
      </c>
      <c r="H13" s="3">
        <f t="shared" si="2"/>
        <v>1075.285649452692</v>
      </c>
      <c r="I13" s="8">
        <f t="shared" si="3"/>
        <v>1280.1019636341573</v>
      </c>
      <c r="J13" s="4"/>
      <c r="K13" s="2" t="s">
        <v>12</v>
      </c>
      <c r="L13" s="26">
        <v>406.94261082484513</v>
      </c>
      <c r="M13" s="3">
        <f t="shared" si="4"/>
        <v>0</v>
      </c>
      <c r="N13" s="8">
        <f t="shared" si="5"/>
        <v>0</v>
      </c>
      <c r="O13" s="4"/>
      <c r="P13" s="2" t="s">
        <v>12</v>
      </c>
      <c r="Q13" s="26">
        <v>157.8819210725286</v>
      </c>
      <c r="R13" s="3">
        <f t="shared" si="6"/>
        <v>194.1087265092884</v>
      </c>
      <c r="S13" s="8">
        <f t="shared" si="7"/>
        <v>245.70724874593466</v>
      </c>
      <c r="T13" s="4"/>
      <c r="U13" s="2" t="s">
        <v>12</v>
      </c>
      <c r="V13" s="1">
        <v>280.67</v>
      </c>
      <c r="W13" s="3">
        <f t="shared" si="8"/>
        <v>52.372485019758891</v>
      </c>
      <c r="X13" s="8">
        <f t="shared" si="9"/>
        <v>374.08917871256347</v>
      </c>
      <c r="Y13" s="5"/>
      <c r="Z13" s="2" t="s">
        <v>12</v>
      </c>
      <c r="AA13" s="1">
        <v>175.34</v>
      </c>
      <c r="AB13" s="3">
        <f t="shared" si="10"/>
        <v>135.28113751279596</v>
      </c>
      <c r="AC13" s="8">
        <f t="shared" si="11"/>
        <v>1503.1237501421774</v>
      </c>
      <c r="AD13" s="5"/>
      <c r="AE13" s="2" t="s">
        <v>12</v>
      </c>
      <c r="AF13" s="1">
        <v>344.16</v>
      </c>
      <c r="AG13" s="3">
        <f t="shared" si="12"/>
        <v>142.29170480424219</v>
      </c>
      <c r="AH13" s="8">
        <f t="shared" si="13"/>
        <v>406.54772801212056</v>
      </c>
      <c r="AI13" s="4"/>
      <c r="AJ13" s="2" t="s">
        <v>12</v>
      </c>
      <c r="AK13" s="1">
        <v>507.1</v>
      </c>
      <c r="AL13" s="3">
        <f t="shared" si="14"/>
        <v>846.7038320472825</v>
      </c>
      <c r="AM13" s="8">
        <f t="shared" si="15"/>
        <v>1411.1730534121375</v>
      </c>
      <c r="AN13" s="5"/>
      <c r="AO13" s="2" t="s">
        <v>12</v>
      </c>
      <c r="AP13" s="1">
        <v>181.06</v>
      </c>
      <c r="AQ13" s="3">
        <f>AR$6-AP13-AR$7</f>
        <v>437.55964800318162</v>
      </c>
      <c r="AR13" s="8">
        <f t="shared" si="16"/>
        <v>1402.4347692409667</v>
      </c>
    </row>
    <row r="14" spans="1:44" ht="20.100000000000001" customHeight="1">
      <c r="A14" s="2" t="s">
        <v>13</v>
      </c>
      <c r="B14" s="1">
        <v>1050.26</v>
      </c>
      <c r="C14" s="3">
        <f t="shared" si="0"/>
        <v>1385.8310781911268</v>
      </c>
      <c r="D14" s="8">
        <f t="shared" si="1"/>
        <v>1458.7695559906599</v>
      </c>
      <c r="E14" s="4"/>
      <c r="F14" s="2" t="s">
        <v>13</v>
      </c>
      <c r="G14" s="1">
        <v>233.21</v>
      </c>
      <c r="H14" s="3">
        <f t="shared" si="2"/>
        <v>1063.385649452692</v>
      </c>
      <c r="I14" s="8">
        <f t="shared" si="3"/>
        <v>1265.9352969674906</v>
      </c>
      <c r="J14" s="4"/>
      <c r="K14" s="2" t="s">
        <v>13</v>
      </c>
      <c r="L14" s="26">
        <v>609.38923029194177</v>
      </c>
      <c r="M14" s="3">
        <f t="shared" si="4"/>
        <v>0</v>
      </c>
      <c r="N14" s="8">
        <f t="shared" si="5"/>
        <v>0</v>
      </c>
      <c r="O14" s="4"/>
      <c r="P14" s="2" t="s">
        <v>13</v>
      </c>
      <c r="Q14" s="26">
        <v>326.57960859981245</v>
      </c>
      <c r="R14" s="3">
        <f t="shared" si="6"/>
        <v>25.411038982004566</v>
      </c>
      <c r="S14" s="8">
        <f t="shared" si="7"/>
        <v>32.165872129119705</v>
      </c>
      <c r="T14" s="4"/>
      <c r="U14" s="2" t="s">
        <v>13</v>
      </c>
      <c r="V14" s="1">
        <v>337.16</v>
      </c>
      <c r="W14" s="3">
        <f t="shared" si="8"/>
        <v>0</v>
      </c>
      <c r="X14" s="8">
        <f t="shared" si="9"/>
        <v>0</v>
      </c>
      <c r="Y14" s="5"/>
      <c r="Z14" s="2" t="s">
        <v>13</v>
      </c>
      <c r="AA14" s="1">
        <v>209.36</v>
      </c>
      <c r="AB14" s="3">
        <f t="shared" si="10"/>
        <v>101.26113751279595</v>
      </c>
      <c r="AC14" s="8">
        <f t="shared" si="11"/>
        <v>1125.1237501421774</v>
      </c>
      <c r="AD14" s="5"/>
      <c r="AE14" s="2" t="s">
        <v>13</v>
      </c>
      <c r="AF14" s="1">
        <v>407.13</v>
      </c>
      <c r="AG14" s="3">
        <f t="shared" si="12"/>
        <v>79.321704804242216</v>
      </c>
      <c r="AH14" s="8">
        <f t="shared" si="13"/>
        <v>226.63344229783493</v>
      </c>
      <c r="AI14" s="4"/>
      <c r="AJ14" s="2" t="s">
        <v>13</v>
      </c>
      <c r="AK14" s="1">
        <v>602.02</v>
      </c>
      <c r="AL14" s="3">
        <f t="shared" si="14"/>
        <v>751.78383204728254</v>
      </c>
      <c r="AM14" s="8">
        <f t="shared" si="15"/>
        <v>1252.9730534121377</v>
      </c>
      <c r="AN14" s="5"/>
      <c r="AO14" s="2" t="s">
        <v>13</v>
      </c>
      <c r="AP14" s="1">
        <v>278.68</v>
      </c>
      <c r="AQ14" s="3">
        <f t="shared" ref="AQ14:AQ19" si="17">AR$6-AP14-AR$7</f>
        <v>339.93964800318162</v>
      </c>
      <c r="AR14" s="8">
        <f t="shared" si="16"/>
        <v>1089.5501538563512</v>
      </c>
    </row>
    <row r="15" spans="1:44" ht="20.100000000000001" customHeight="1">
      <c r="A15" s="2" t="s">
        <v>14</v>
      </c>
      <c r="B15" s="1">
        <v>742.41</v>
      </c>
      <c r="C15" s="3">
        <f t="shared" si="0"/>
        <v>1693.681078191127</v>
      </c>
      <c r="D15" s="8">
        <f t="shared" si="1"/>
        <v>1782.8221875696074</v>
      </c>
      <c r="E15" s="4"/>
      <c r="F15" s="2" t="s">
        <v>14</v>
      </c>
      <c r="G15" s="1">
        <v>159</v>
      </c>
      <c r="H15" s="3">
        <f t="shared" si="2"/>
        <v>1137.595649452692</v>
      </c>
      <c r="I15" s="8">
        <f t="shared" si="3"/>
        <v>1354.2805350627286</v>
      </c>
      <c r="J15" s="4"/>
      <c r="K15" s="2" t="s">
        <v>14</v>
      </c>
      <c r="L15" s="26">
        <v>295.45764934169182</v>
      </c>
      <c r="M15" s="3">
        <f t="shared" si="4"/>
        <v>85.040791041834638</v>
      </c>
      <c r="N15" s="8">
        <f t="shared" si="5"/>
        <v>107.64657093903118</v>
      </c>
      <c r="O15" s="4"/>
      <c r="P15" s="2" t="s">
        <v>14</v>
      </c>
      <c r="Q15" s="26">
        <v>107.68753233375371</v>
      </c>
      <c r="R15" s="3">
        <f t="shared" si="6"/>
        <v>244.30311524806328</v>
      </c>
      <c r="S15" s="8">
        <f t="shared" si="7"/>
        <v>309.24444968109276</v>
      </c>
      <c r="T15" s="4"/>
      <c r="U15" s="2" t="s">
        <v>14</v>
      </c>
      <c r="V15" s="1">
        <v>257.64</v>
      </c>
      <c r="W15" s="3">
        <f t="shared" si="8"/>
        <v>75.402485019758927</v>
      </c>
      <c r="X15" s="8">
        <f t="shared" si="9"/>
        <v>538.58917871256369</v>
      </c>
      <c r="Y15" s="5"/>
      <c r="Z15" s="2" t="s">
        <v>14</v>
      </c>
      <c r="AA15" s="1">
        <v>162</v>
      </c>
      <c r="AB15" s="3">
        <f t="shared" si="10"/>
        <v>148.62113751279597</v>
      </c>
      <c r="AC15" s="8">
        <f t="shared" si="11"/>
        <v>1651.3459723643998</v>
      </c>
      <c r="AD15" s="5"/>
      <c r="AE15" s="2" t="s">
        <v>14</v>
      </c>
      <c r="AF15" s="1">
        <v>297.10000000000002</v>
      </c>
      <c r="AG15" s="3">
        <f t="shared" si="12"/>
        <v>189.35170480424219</v>
      </c>
      <c r="AH15" s="8">
        <f t="shared" si="13"/>
        <v>541.00487086926341</v>
      </c>
      <c r="AI15" s="4"/>
      <c r="AJ15" s="2" t="s">
        <v>14</v>
      </c>
      <c r="AK15" s="1">
        <v>447.45</v>
      </c>
      <c r="AL15" s="3">
        <f t="shared" si="14"/>
        <v>906.35383204728248</v>
      </c>
      <c r="AM15" s="8">
        <f t="shared" si="15"/>
        <v>1510.5897200788042</v>
      </c>
      <c r="AN15" s="5"/>
      <c r="AO15" s="2" t="s">
        <v>14</v>
      </c>
      <c r="AP15" s="1">
        <v>189.21</v>
      </c>
      <c r="AQ15" s="3">
        <f t="shared" si="17"/>
        <v>429.40964800318159</v>
      </c>
      <c r="AR15" s="8">
        <f t="shared" si="16"/>
        <v>1376.3129743691718</v>
      </c>
    </row>
    <row r="16" spans="1:44" ht="20.100000000000001" customHeight="1">
      <c r="A16" s="2" t="s">
        <v>30</v>
      </c>
      <c r="B16" s="1">
        <v>919.29</v>
      </c>
      <c r="C16" s="3">
        <f t="shared" si="0"/>
        <v>1516.8010781911269</v>
      </c>
      <c r="D16" s="8">
        <f t="shared" si="1"/>
        <v>1596.6327138853967</v>
      </c>
      <c r="E16" s="4"/>
      <c r="F16" s="2" t="s">
        <v>30</v>
      </c>
      <c r="G16" s="1">
        <v>257.02</v>
      </c>
      <c r="H16" s="3">
        <f t="shared" si="2"/>
        <v>1039.575649452692</v>
      </c>
      <c r="I16" s="8">
        <f t="shared" si="3"/>
        <v>1237.5900588722525</v>
      </c>
      <c r="J16" s="4"/>
      <c r="K16" s="2" t="s">
        <v>30</v>
      </c>
      <c r="L16" s="26">
        <v>458.50694641811327</v>
      </c>
      <c r="M16" s="3">
        <f t="shared" si="4"/>
        <v>0</v>
      </c>
      <c r="N16" s="8">
        <f t="shared" si="5"/>
        <v>0</v>
      </c>
      <c r="O16" s="4"/>
      <c r="P16" s="2" t="s">
        <v>30</v>
      </c>
      <c r="Q16" s="26">
        <v>193.74804378681975</v>
      </c>
      <c r="R16" s="3">
        <f t="shared" si="6"/>
        <v>158.24260379499725</v>
      </c>
      <c r="S16" s="8">
        <f t="shared" si="7"/>
        <v>200.30709341138891</v>
      </c>
      <c r="T16" s="4"/>
      <c r="U16" s="2" t="s">
        <v>30</v>
      </c>
      <c r="V16" s="1">
        <v>297.74</v>
      </c>
      <c r="W16" s="3">
        <f t="shared" si="8"/>
        <v>35.302485019758898</v>
      </c>
      <c r="X16" s="8">
        <f t="shared" si="9"/>
        <v>252.16060728399211</v>
      </c>
      <c r="Y16" s="5"/>
      <c r="Z16" s="2" t="s">
        <v>30</v>
      </c>
      <c r="AA16" s="1">
        <v>185.92</v>
      </c>
      <c r="AB16" s="3">
        <f t="shared" si="10"/>
        <v>124.70113751279598</v>
      </c>
      <c r="AC16" s="8">
        <f t="shared" si="11"/>
        <v>1385.568194586622</v>
      </c>
      <c r="AD16" s="5"/>
      <c r="AE16" s="2" t="s">
        <v>30</v>
      </c>
      <c r="AF16" s="1">
        <v>364.17</v>
      </c>
      <c r="AG16" s="3">
        <f t="shared" si="12"/>
        <v>122.2817048042422</v>
      </c>
      <c r="AH16" s="8">
        <f t="shared" si="13"/>
        <v>349.37629944069204</v>
      </c>
      <c r="AI16" s="4"/>
      <c r="AJ16" s="2" t="s">
        <v>30</v>
      </c>
      <c r="AK16" s="1">
        <v>536.51</v>
      </c>
      <c r="AL16" s="3">
        <f t="shared" si="14"/>
        <v>817.29383204728254</v>
      </c>
      <c r="AM16" s="8">
        <f t="shared" si="15"/>
        <v>1362.1563867454709</v>
      </c>
      <c r="AN16" s="5"/>
      <c r="AO16" s="2" t="s">
        <v>30</v>
      </c>
      <c r="AP16" s="1">
        <v>194.4</v>
      </c>
      <c r="AQ16" s="3">
        <f t="shared" si="17"/>
        <v>424.21964800318165</v>
      </c>
      <c r="AR16" s="8">
        <f t="shared" si="16"/>
        <v>1359.6783589845566</v>
      </c>
    </row>
    <row r="17" spans="1:44" ht="20.100000000000001" customHeight="1">
      <c r="A17" s="2" t="s">
        <v>15</v>
      </c>
      <c r="B17" s="1">
        <v>897.57</v>
      </c>
      <c r="C17" s="3">
        <f t="shared" si="0"/>
        <v>1538.5210781911267</v>
      </c>
      <c r="D17" s="8">
        <f t="shared" si="1"/>
        <v>1619.4958717801335</v>
      </c>
      <c r="E17" s="4"/>
      <c r="F17" s="2" t="s">
        <v>15</v>
      </c>
      <c r="G17" s="1">
        <v>242.61</v>
      </c>
      <c r="H17" s="3">
        <f t="shared" si="2"/>
        <v>1053.9856494526919</v>
      </c>
      <c r="I17" s="8">
        <f t="shared" si="3"/>
        <v>1254.7448207770142</v>
      </c>
      <c r="J17" s="4"/>
      <c r="K17" s="2" t="s">
        <v>15</v>
      </c>
      <c r="L17" s="26">
        <v>439.18080159028943</v>
      </c>
      <c r="M17" s="3">
        <f t="shared" si="4"/>
        <v>0</v>
      </c>
      <c r="N17" s="8">
        <f t="shared" si="5"/>
        <v>0</v>
      </c>
      <c r="O17" s="4"/>
      <c r="P17" s="2" t="s">
        <v>15</v>
      </c>
      <c r="Q17" s="26">
        <v>182.797099926237</v>
      </c>
      <c r="R17" s="3">
        <f t="shared" si="6"/>
        <v>169.19354765558001</v>
      </c>
      <c r="S17" s="8">
        <f t="shared" si="7"/>
        <v>214.16904766529115</v>
      </c>
      <c r="T17" s="4"/>
      <c r="U17" s="2" t="s">
        <v>15</v>
      </c>
      <c r="V17" s="1">
        <v>290.77</v>
      </c>
      <c r="W17" s="3">
        <f t="shared" si="8"/>
        <v>42.272485019758925</v>
      </c>
      <c r="X17" s="8">
        <f t="shared" si="9"/>
        <v>301.94632156970658</v>
      </c>
      <c r="Y17" s="5"/>
      <c r="Z17" s="2" t="s">
        <v>15</v>
      </c>
      <c r="AA17" s="1">
        <v>181.45</v>
      </c>
      <c r="AB17" s="3">
        <f t="shared" si="10"/>
        <v>129.17113751279598</v>
      </c>
      <c r="AC17" s="8">
        <f t="shared" si="11"/>
        <v>1435.2348612532887</v>
      </c>
      <c r="AD17" s="5"/>
      <c r="AE17" s="2" t="s">
        <v>15</v>
      </c>
      <c r="AF17" s="1">
        <v>355.75</v>
      </c>
      <c r="AG17" s="3">
        <f t="shared" si="12"/>
        <v>130.70170480424221</v>
      </c>
      <c r="AH17" s="8">
        <f t="shared" si="13"/>
        <v>373.43344229783492</v>
      </c>
      <c r="AI17" s="4"/>
      <c r="AJ17" s="2" t="s">
        <v>15</v>
      </c>
      <c r="AK17" s="1">
        <v>523.96</v>
      </c>
      <c r="AL17" s="3">
        <f t="shared" si="14"/>
        <v>829.84383204728249</v>
      </c>
      <c r="AM17" s="8">
        <f t="shared" si="15"/>
        <v>1383.0730534121376</v>
      </c>
      <c r="AN17" s="5"/>
      <c r="AO17" s="2" t="s">
        <v>15</v>
      </c>
      <c r="AP17" s="1">
        <v>192.74</v>
      </c>
      <c r="AQ17" s="3">
        <f t="shared" si="17"/>
        <v>425.87964800318161</v>
      </c>
      <c r="AR17" s="8">
        <f t="shared" si="16"/>
        <v>1364.9988718050693</v>
      </c>
    </row>
    <row r="18" spans="1:44" ht="20.100000000000001" customHeight="1">
      <c r="A18" s="2" t="s">
        <v>16</v>
      </c>
      <c r="B18" s="1">
        <v>1031.93</v>
      </c>
      <c r="C18" s="3">
        <f t="shared" si="0"/>
        <v>1404.1610781911268</v>
      </c>
      <c r="D18" s="8">
        <f t="shared" si="1"/>
        <v>1478.064292832765</v>
      </c>
      <c r="E18" s="4"/>
      <c r="F18" s="2" t="s">
        <v>16</v>
      </c>
      <c r="G18" s="1">
        <v>234.84</v>
      </c>
      <c r="H18" s="3">
        <f t="shared" si="2"/>
        <v>1061.7556494526921</v>
      </c>
      <c r="I18" s="8">
        <f t="shared" si="3"/>
        <v>1263.9948207770144</v>
      </c>
      <c r="J18" s="4"/>
      <c r="K18" s="2" t="s">
        <v>16</v>
      </c>
      <c r="L18" s="26">
        <v>478.2248657546449</v>
      </c>
      <c r="M18" s="3">
        <f t="shared" si="4"/>
        <v>0</v>
      </c>
      <c r="N18" s="8">
        <f t="shared" si="5"/>
        <v>0</v>
      </c>
      <c r="O18" s="4"/>
      <c r="P18" s="2" t="s">
        <v>16</v>
      </c>
      <c r="Q18" s="26">
        <v>224.31920463621481</v>
      </c>
      <c r="R18" s="3">
        <f t="shared" si="6"/>
        <v>127.67144294560221</v>
      </c>
      <c r="S18" s="8">
        <f t="shared" si="7"/>
        <v>161.60942145012936</v>
      </c>
      <c r="T18" s="4"/>
      <c r="U18" s="2" t="s">
        <v>16</v>
      </c>
      <c r="V18" s="1">
        <v>350.1</v>
      </c>
      <c r="W18" s="3">
        <f t="shared" si="8"/>
        <v>0</v>
      </c>
      <c r="X18" s="8">
        <f t="shared" si="9"/>
        <v>0</v>
      </c>
      <c r="Y18" s="5"/>
      <c r="Z18" s="2" t="s">
        <v>16</v>
      </c>
      <c r="AA18" s="1">
        <v>217.61</v>
      </c>
      <c r="AB18" s="3">
        <f t="shared" si="10"/>
        <v>93.011137512795955</v>
      </c>
      <c r="AC18" s="8">
        <f t="shared" si="11"/>
        <v>1033.4570834755107</v>
      </c>
      <c r="AD18" s="5"/>
      <c r="AE18" s="2" t="s">
        <v>16</v>
      </c>
      <c r="AF18" s="1">
        <v>417.08</v>
      </c>
      <c r="AG18" s="3">
        <f t="shared" si="12"/>
        <v>69.371704804242228</v>
      </c>
      <c r="AH18" s="8">
        <f t="shared" si="13"/>
        <v>198.20487086926352</v>
      </c>
      <c r="AI18" s="4"/>
      <c r="AJ18" s="2" t="s">
        <v>16</v>
      </c>
      <c r="AK18" s="1">
        <v>613.28</v>
      </c>
      <c r="AL18" s="3">
        <f t="shared" si="14"/>
        <v>740.52383204728255</v>
      </c>
      <c r="AM18" s="8">
        <f t="shared" si="15"/>
        <v>1234.206386745471</v>
      </c>
      <c r="AN18" s="5"/>
      <c r="AO18" s="2" t="s">
        <v>16</v>
      </c>
      <c r="AP18" s="1">
        <v>288.20999999999998</v>
      </c>
      <c r="AQ18" s="3">
        <f t="shared" si="17"/>
        <v>330.40964800318164</v>
      </c>
      <c r="AR18" s="8">
        <f t="shared" si="16"/>
        <v>1059.0052820614796</v>
      </c>
    </row>
    <row r="19" spans="1:44" ht="20.100000000000001" customHeight="1">
      <c r="A19" s="2" t="s">
        <v>17</v>
      </c>
      <c r="B19" s="1">
        <v>810.75</v>
      </c>
      <c r="C19" s="3">
        <f t="shared" si="0"/>
        <v>1625.3410781911268</v>
      </c>
      <c r="D19" s="8">
        <f t="shared" si="1"/>
        <v>1710.885345464344</v>
      </c>
      <c r="E19" s="4"/>
      <c r="F19" s="2" t="s">
        <v>17</v>
      </c>
      <c r="G19" s="1">
        <v>149.86000000000001</v>
      </c>
      <c r="H19" s="3">
        <f t="shared" si="2"/>
        <v>1146.7356494526919</v>
      </c>
      <c r="I19" s="8">
        <f t="shared" si="3"/>
        <v>1365.1614874436809</v>
      </c>
      <c r="J19" s="4"/>
      <c r="K19" s="2" t="s">
        <v>17</v>
      </c>
      <c r="L19" s="26">
        <v>351.60163046162035</v>
      </c>
      <c r="M19" s="3">
        <f t="shared" si="4"/>
        <v>28.896809921906105</v>
      </c>
      <c r="N19" s="8">
        <f t="shared" si="5"/>
        <v>36.578240407476081</v>
      </c>
      <c r="O19" s="4"/>
      <c r="P19" s="2" t="s">
        <v>17</v>
      </c>
      <c r="Q19" s="26">
        <v>164.59772571314085</v>
      </c>
      <c r="R19" s="3">
        <f t="shared" si="6"/>
        <v>187.39292186867615</v>
      </c>
      <c r="S19" s="8">
        <f t="shared" si="7"/>
        <v>237.20623021351412</v>
      </c>
      <c r="T19" s="4"/>
      <c r="U19" s="2" t="s">
        <v>17</v>
      </c>
      <c r="V19" s="1">
        <v>257.70999999999998</v>
      </c>
      <c r="W19" s="3">
        <f t="shared" si="8"/>
        <v>75.332485019758934</v>
      </c>
      <c r="X19" s="8">
        <f t="shared" si="9"/>
        <v>538.08917871256381</v>
      </c>
      <c r="Y19" s="5"/>
      <c r="Z19" s="2" t="s">
        <v>17</v>
      </c>
      <c r="AA19" s="1">
        <v>158.47</v>
      </c>
      <c r="AB19" s="3">
        <f t="shared" si="10"/>
        <v>152.15113751279597</v>
      </c>
      <c r="AC19" s="8">
        <f t="shared" si="11"/>
        <v>1690.568194586622</v>
      </c>
      <c r="AD19" s="5"/>
      <c r="AE19" s="2" t="s">
        <v>17</v>
      </c>
      <c r="AF19" s="1">
        <v>342.56</v>
      </c>
      <c r="AG19" s="3">
        <f t="shared" si="12"/>
        <v>143.89170480424221</v>
      </c>
      <c r="AH19" s="8">
        <f t="shared" si="13"/>
        <v>411.11915658354917</v>
      </c>
      <c r="AI19" s="4"/>
      <c r="AJ19" s="2" t="s">
        <v>17</v>
      </c>
      <c r="AK19" s="1">
        <v>500.35</v>
      </c>
      <c r="AL19" s="3">
        <f t="shared" si="14"/>
        <v>853.4538320472825</v>
      </c>
      <c r="AM19" s="8">
        <f t="shared" si="15"/>
        <v>1422.4230534121375</v>
      </c>
      <c r="AN19" s="5"/>
      <c r="AO19" s="2" t="s">
        <v>17</v>
      </c>
      <c r="AP19" s="1">
        <v>262.45</v>
      </c>
      <c r="AQ19" s="3">
        <f t="shared" si="17"/>
        <v>356.16964800318163</v>
      </c>
      <c r="AR19" s="8">
        <f t="shared" si="16"/>
        <v>1141.5693846255822</v>
      </c>
    </row>
    <row r="20" spans="1:44" ht="20.100000000000001" customHeight="1">
      <c r="A20" s="2" t="s">
        <v>18</v>
      </c>
      <c r="B20" s="1">
        <v>854.53</v>
      </c>
      <c r="C20" s="3">
        <f t="shared" si="0"/>
        <v>1581.5610781911269</v>
      </c>
      <c r="D20" s="8">
        <f t="shared" si="1"/>
        <v>1664.8011349380283</v>
      </c>
      <c r="E20" s="4"/>
      <c r="F20" s="2" t="s">
        <v>18</v>
      </c>
      <c r="G20" s="1">
        <v>216.44</v>
      </c>
      <c r="H20" s="3">
        <f t="shared" si="2"/>
        <v>1080.1556494526919</v>
      </c>
      <c r="I20" s="8">
        <f t="shared" si="3"/>
        <v>1285.8995826817761</v>
      </c>
      <c r="J20" s="4"/>
      <c r="K20" s="2" t="s">
        <v>18</v>
      </c>
      <c r="L20" s="26">
        <v>425.07161495282452</v>
      </c>
      <c r="M20" s="3">
        <f t="shared" si="4"/>
        <v>0</v>
      </c>
      <c r="N20" s="8">
        <f t="shared" si="5"/>
        <v>0</v>
      </c>
      <c r="O20" s="4"/>
      <c r="P20" s="2" t="s">
        <v>18</v>
      </c>
      <c r="Q20" s="26">
        <v>187.358442303717</v>
      </c>
      <c r="R20" s="3">
        <f t="shared" si="6"/>
        <v>164.6322052781</v>
      </c>
      <c r="S20" s="8">
        <f t="shared" si="7"/>
        <v>208.39519655455695</v>
      </c>
      <c r="T20" s="4"/>
      <c r="U20" s="2" t="s">
        <v>18</v>
      </c>
      <c r="V20" s="1">
        <v>278.17</v>
      </c>
      <c r="W20" s="3">
        <f t="shared" si="8"/>
        <v>54.872485019758891</v>
      </c>
      <c r="X20" s="8">
        <f t="shared" si="9"/>
        <v>391.9463215697063</v>
      </c>
      <c r="Y20" s="5"/>
      <c r="Z20" s="2" t="s">
        <v>18</v>
      </c>
      <c r="AA20" s="1">
        <v>173.75</v>
      </c>
      <c r="AB20" s="3">
        <f t="shared" si="10"/>
        <v>136.87113751279597</v>
      </c>
      <c r="AC20" s="8">
        <f t="shared" si="11"/>
        <v>1520.7904168088442</v>
      </c>
      <c r="AD20" s="5"/>
      <c r="AE20" s="2" t="s">
        <v>18</v>
      </c>
      <c r="AF20" s="1">
        <v>342.33</v>
      </c>
      <c r="AG20" s="3">
        <f t="shared" si="12"/>
        <v>144.12170480424223</v>
      </c>
      <c r="AH20" s="8">
        <f t="shared" si="13"/>
        <v>411.77629944069213</v>
      </c>
      <c r="AI20" s="4"/>
      <c r="AJ20" s="2" t="s">
        <v>18</v>
      </c>
      <c r="AK20" s="1">
        <v>503.52</v>
      </c>
      <c r="AL20" s="3">
        <f t="shared" si="14"/>
        <v>850.28383204728254</v>
      </c>
      <c r="AM20" s="8">
        <f t="shared" si="15"/>
        <v>1417.1397200788042</v>
      </c>
      <c r="AN20" s="5"/>
      <c r="AO20" s="2" t="s">
        <v>18</v>
      </c>
      <c r="AP20" s="1">
        <v>183.69</v>
      </c>
      <c r="AQ20" s="3">
        <f t="shared" ref="AQ20:AQ29" si="18">AR$6-AP20-AR$7</f>
        <v>434.92964800318163</v>
      </c>
      <c r="AR20" s="8">
        <f t="shared" si="16"/>
        <v>1394.0052820614794</v>
      </c>
    </row>
    <row r="21" spans="1:44" ht="20.100000000000001" customHeight="1">
      <c r="A21" s="2" t="s">
        <v>19</v>
      </c>
      <c r="B21" s="1">
        <v>878.58</v>
      </c>
      <c r="C21" s="3">
        <f t="shared" si="0"/>
        <v>1557.5110781911269</v>
      </c>
      <c r="D21" s="8">
        <f t="shared" si="1"/>
        <v>1639.4853454643442</v>
      </c>
      <c r="E21" s="4"/>
      <c r="F21" s="2" t="s">
        <v>19</v>
      </c>
      <c r="G21" s="1">
        <v>231.13</v>
      </c>
      <c r="H21" s="3">
        <f t="shared" si="2"/>
        <v>1065.4656494526919</v>
      </c>
      <c r="I21" s="8">
        <f t="shared" si="3"/>
        <v>1268.4114874436809</v>
      </c>
      <c r="J21" s="4"/>
      <c r="K21" s="2" t="s">
        <v>19</v>
      </c>
      <c r="L21" s="26">
        <v>392.75196142759023</v>
      </c>
      <c r="M21" s="3">
        <f t="shared" si="4"/>
        <v>0</v>
      </c>
      <c r="N21" s="8">
        <f t="shared" si="5"/>
        <v>0</v>
      </c>
      <c r="O21" s="4"/>
      <c r="P21" s="2" t="s">
        <v>19</v>
      </c>
      <c r="Q21" s="26">
        <v>147.22087772438354</v>
      </c>
      <c r="R21" s="3">
        <f t="shared" si="6"/>
        <v>204.76976985743346</v>
      </c>
      <c r="S21" s="8">
        <f t="shared" si="7"/>
        <v>259.20224032586515</v>
      </c>
      <c r="T21" s="4"/>
      <c r="U21" s="2" t="s">
        <v>19</v>
      </c>
      <c r="V21" s="1">
        <v>286.74</v>
      </c>
      <c r="W21" s="3">
        <f t="shared" si="8"/>
        <v>46.302485019758898</v>
      </c>
      <c r="X21" s="8">
        <f t="shared" si="9"/>
        <v>330.73203585542069</v>
      </c>
      <c r="Y21" s="5"/>
      <c r="Z21" s="2" t="s">
        <v>19</v>
      </c>
      <c r="AA21" s="1">
        <v>179.06</v>
      </c>
      <c r="AB21" s="3">
        <f t="shared" si="10"/>
        <v>131.56113751279597</v>
      </c>
      <c r="AC21" s="8">
        <f t="shared" si="11"/>
        <v>1461.7904168088442</v>
      </c>
      <c r="AD21" s="5"/>
      <c r="AE21" s="2" t="s">
        <v>19</v>
      </c>
      <c r="AF21" s="1">
        <v>355.9</v>
      </c>
      <c r="AG21" s="3">
        <f t="shared" si="12"/>
        <v>130.55170480424223</v>
      </c>
      <c r="AH21" s="8">
        <f t="shared" si="13"/>
        <v>373.00487086926353</v>
      </c>
      <c r="AI21" s="4"/>
      <c r="AJ21" s="2" t="s">
        <v>19</v>
      </c>
      <c r="AK21" s="1">
        <v>522.37</v>
      </c>
      <c r="AL21" s="3">
        <f t="shared" si="14"/>
        <v>831.43383204728252</v>
      </c>
      <c r="AM21" s="8">
        <f t="shared" si="15"/>
        <v>1385.7230534121377</v>
      </c>
      <c r="AN21" s="5"/>
      <c r="AO21" s="2" t="s">
        <v>19</v>
      </c>
      <c r="AP21" s="1">
        <v>190.64</v>
      </c>
      <c r="AQ21" s="3">
        <f t="shared" si="18"/>
        <v>427.97964800318164</v>
      </c>
      <c r="AR21" s="8">
        <f t="shared" si="16"/>
        <v>1371.7296410358388</v>
      </c>
    </row>
    <row r="22" spans="1:44" ht="20.100000000000001" customHeight="1">
      <c r="A22" s="2" t="s">
        <v>20</v>
      </c>
      <c r="B22" s="1">
        <v>740.92</v>
      </c>
      <c r="C22" s="3">
        <f t="shared" si="0"/>
        <v>1695.1710781911268</v>
      </c>
      <c r="D22" s="8">
        <f t="shared" si="1"/>
        <v>1784.3906086222387</v>
      </c>
      <c r="E22" s="4"/>
      <c r="F22" s="2" t="s">
        <v>20</v>
      </c>
      <c r="G22" s="1">
        <v>94.15</v>
      </c>
      <c r="H22" s="3">
        <f t="shared" si="2"/>
        <v>1202.4456494526919</v>
      </c>
      <c r="I22" s="8">
        <f t="shared" si="3"/>
        <v>1431.4829160151094</v>
      </c>
      <c r="J22" s="4"/>
      <c r="K22" s="2" t="s">
        <v>20</v>
      </c>
      <c r="L22" s="26">
        <v>284.42028606818008</v>
      </c>
      <c r="M22" s="3">
        <f t="shared" si="4"/>
        <v>96.078154315346382</v>
      </c>
      <c r="N22" s="8">
        <f t="shared" si="5"/>
        <v>121.61791685486884</v>
      </c>
      <c r="O22" s="4"/>
      <c r="P22" s="2" t="s">
        <v>20</v>
      </c>
      <c r="Q22" s="26">
        <v>101.60592011042806</v>
      </c>
      <c r="R22" s="3">
        <f t="shared" si="6"/>
        <v>250.38472747138891</v>
      </c>
      <c r="S22" s="8">
        <f t="shared" si="7"/>
        <v>316.94269300175813</v>
      </c>
      <c r="T22" s="4"/>
      <c r="U22" s="2" t="s">
        <v>20</v>
      </c>
      <c r="V22" s="1">
        <v>241.57</v>
      </c>
      <c r="W22" s="3">
        <f t="shared" si="8"/>
        <v>91.472485019758921</v>
      </c>
      <c r="X22" s="8">
        <f t="shared" si="9"/>
        <v>653.37489299827791</v>
      </c>
      <c r="Y22" s="5"/>
      <c r="Z22" s="2" t="s">
        <v>20</v>
      </c>
      <c r="AA22" s="1">
        <v>151.03</v>
      </c>
      <c r="AB22" s="3">
        <f t="shared" si="10"/>
        <v>159.59113751279597</v>
      </c>
      <c r="AC22" s="8">
        <f t="shared" si="11"/>
        <v>1773.2348612532885</v>
      </c>
      <c r="AD22" s="5"/>
      <c r="AE22" s="2" t="s">
        <v>20</v>
      </c>
      <c r="AF22" s="1">
        <v>312.97000000000003</v>
      </c>
      <c r="AG22" s="3">
        <f t="shared" si="12"/>
        <v>173.48170480424218</v>
      </c>
      <c r="AH22" s="8">
        <f t="shared" si="13"/>
        <v>495.66201372640626</v>
      </c>
      <c r="AI22" s="4"/>
      <c r="AJ22" s="2" t="s">
        <v>20</v>
      </c>
      <c r="AK22" s="1">
        <v>455.58</v>
      </c>
      <c r="AL22" s="3">
        <f t="shared" si="14"/>
        <v>898.2238320472826</v>
      </c>
      <c r="AM22" s="8">
        <f t="shared" si="15"/>
        <v>1497.0397200788043</v>
      </c>
      <c r="AN22" s="5"/>
      <c r="AO22" s="2" t="s">
        <v>20</v>
      </c>
      <c r="AP22" s="1">
        <v>160.41</v>
      </c>
      <c r="AQ22" s="3">
        <f t="shared" si="18"/>
        <v>458.20964800318166</v>
      </c>
      <c r="AR22" s="8">
        <f t="shared" si="16"/>
        <v>1468.6206666768642</v>
      </c>
    </row>
    <row r="23" spans="1:44" ht="20.100000000000001" customHeight="1">
      <c r="A23" s="2" t="s">
        <v>21</v>
      </c>
      <c r="B23" s="1">
        <v>864.41</v>
      </c>
      <c r="C23" s="3">
        <f t="shared" si="0"/>
        <v>1571.681078191127</v>
      </c>
      <c r="D23" s="8">
        <f t="shared" si="1"/>
        <v>1654.4011349380285</v>
      </c>
      <c r="E23" s="4"/>
      <c r="F23" s="2" t="s">
        <v>21</v>
      </c>
      <c r="G23" s="1">
        <v>250.98</v>
      </c>
      <c r="H23" s="3">
        <f t="shared" si="2"/>
        <v>1045.615649452692</v>
      </c>
      <c r="I23" s="8">
        <f t="shared" si="3"/>
        <v>1244.7805350627286</v>
      </c>
      <c r="J23" s="4"/>
      <c r="K23" s="2" t="s">
        <v>21</v>
      </c>
      <c r="L23" s="26">
        <v>426.475781403675</v>
      </c>
      <c r="M23" s="3">
        <f t="shared" si="4"/>
        <v>0</v>
      </c>
      <c r="N23" s="8">
        <f t="shared" si="5"/>
        <v>0</v>
      </c>
      <c r="O23" s="4"/>
      <c r="P23" s="2" t="s">
        <v>21</v>
      </c>
      <c r="Q23" s="26">
        <v>188.34869603372721</v>
      </c>
      <c r="R23" s="3">
        <f t="shared" si="6"/>
        <v>163.64195154808979</v>
      </c>
      <c r="S23" s="8">
        <f t="shared" si="7"/>
        <v>207.14171082036682</v>
      </c>
      <c r="T23" s="4"/>
      <c r="U23" s="2" t="s">
        <v>21</v>
      </c>
      <c r="V23" s="1">
        <v>284.66000000000003</v>
      </c>
      <c r="W23" s="3">
        <f t="shared" si="8"/>
        <v>48.382485019758882</v>
      </c>
      <c r="X23" s="8">
        <f t="shared" si="9"/>
        <v>345.58917871256341</v>
      </c>
      <c r="Y23" s="5"/>
      <c r="Z23" s="2" t="s">
        <v>21</v>
      </c>
      <c r="AA23" s="1">
        <v>177.37</v>
      </c>
      <c r="AB23" s="3">
        <f t="shared" si="10"/>
        <v>133.25113751279596</v>
      </c>
      <c r="AC23" s="8">
        <f t="shared" si="11"/>
        <v>1480.568194586622</v>
      </c>
      <c r="AD23" s="5"/>
      <c r="AE23" s="2" t="s">
        <v>21</v>
      </c>
      <c r="AF23" s="1">
        <v>347.96</v>
      </c>
      <c r="AG23" s="3">
        <f t="shared" si="12"/>
        <v>138.49170480424223</v>
      </c>
      <c r="AH23" s="8">
        <f t="shared" si="13"/>
        <v>395.69058515497784</v>
      </c>
      <c r="AI23" s="4"/>
      <c r="AJ23" s="2" t="s">
        <v>21</v>
      </c>
      <c r="AK23" s="1">
        <v>511.52</v>
      </c>
      <c r="AL23" s="3">
        <f t="shared" si="14"/>
        <v>842.28383204728254</v>
      </c>
      <c r="AM23" s="8">
        <f t="shared" si="15"/>
        <v>1403.8063867454709</v>
      </c>
      <c r="AN23" s="5"/>
      <c r="AO23" s="2" t="s">
        <v>21</v>
      </c>
      <c r="AP23" s="1">
        <v>215.85</v>
      </c>
      <c r="AQ23" s="3">
        <f t="shared" si="18"/>
        <v>402.7696480031816</v>
      </c>
      <c r="AR23" s="8">
        <f t="shared" si="16"/>
        <v>1290.9283589845563</v>
      </c>
    </row>
    <row r="24" spans="1:44" ht="20.100000000000001" customHeight="1">
      <c r="A24" s="2" t="s">
        <v>36</v>
      </c>
      <c r="B24" s="1">
        <v>854.22</v>
      </c>
      <c r="C24" s="3">
        <f t="shared" si="0"/>
        <v>1581.8710781911268</v>
      </c>
      <c r="D24" s="8">
        <f t="shared" si="1"/>
        <v>1665.127450727502</v>
      </c>
      <c r="E24" s="4"/>
      <c r="F24" s="2" t="s">
        <v>36</v>
      </c>
      <c r="G24" s="1">
        <v>213.09</v>
      </c>
      <c r="H24" s="3">
        <f t="shared" si="2"/>
        <v>1083.5056494526921</v>
      </c>
      <c r="I24" s="8">
        <f t="shared" si="3"/>
        <v>1289.8876779198715</v>
      </c>
      <c r="J24" s="4"/>
      <c r="K24" s="2" t="s">
        <v>36</v>
      </c>
      <c r="L24" s="26">
        <v>440.94629516541113</v>
      </c>
      <c r="M24" s="3">
        <f t="shared" si="4"/>
        <v>0</v>
      </c>
      <c r="N24" s="8">
        <f t="shared" si="5"/>
        <v>0</v>
      </c>
      <c r="O24" s="4"/>
      <c r="P24" s="2" t="s">
        <v>36</v>
      </c>
      <c r="Q24" s="26">
        <v>188.28789780675785</v>
      </c>
      <c r="R24" s="3">
        <f t="shared" si="6"/>
        <v>163.70274977505915</v>
      </c>
      <c r="S24" s="8">
        <f t="shared" si="7"/>
        <v>207.21867060134068</v>
      </c>
      <c r="T24" s="4"/>
      <c r="U24" s="2" t="s">
        <v>36</v>
      </c>
      <c r="V24" s="1">
        <v>278.16000000000003</v>
      </c>
      <c r="W24" s="3">
        <f t="shared" si="8"/>
        <v>54.882485019758882</v>
      </c>
      <c r="X24" s="8">
        <f t="shared" si="9"/>
        <v>392.01775014113485</v>
      </c>
      <c r="Y24" s="5"/>
      <c r="Z24" s="2" t="s">
        <v>36</v>
      </c>
      <c r="AA24" s="1">
        <v>173.88</v>
      </c>
      <c r="AB24" s="3">
        <f t="shared" si="10"/>
        <v>136.74113751279597</v>
      </c>
      <c r="AC24" s="8">
        <f t="shared" si="11"/>
        <v>1519.3459723643998</v>
      </c>
      <c r="AD24" s="5"/>
      <c r="AE24" s="2" t="s">
        <v>36</v>
      </c>
      <c r="AF24" s="1">
        <v>343.65</v>
      </c>
      <c r="AG24" s="3">
        <f t="shared" si="12"/>
        <v>142.80170480424223</v>
      </c>
      <c r="AH24" s="8">
        <f t="shared" si="13"/>
        <v>408.00487086926353</v>
      </c>
      <c r="AI24" s="4"/>
      <c r="AJ24" s="2" t="s">
        <v>36</v>
      </c>
      <c r="AK24" s="1">
        <v>505.55</v>
      </c>
      <c r="AL24" s="3">
        <f t="shared" si="14"/>
        <v>848.25383204728257</v>
      </c>
      <c r="AM24" s="8">
        <f t="shared" si="15"/>
        <v>1413.756386745471</v>
      </c>
      <c r="AN24" s="5"/>
      <c r="AO24" s="2" t="s">
        <v>36</v>
      </c>
      <c r="AP24" s="1">
        <v>181.46</v>
      </c>
      <c r="AQ24" s="3">
        <f t="shared" si="18"/>
        <v>437.15964800318159</v>
      </c>
      <c r="AR24" s="8">
        <f t="shared" si="16"/>
        <v>1401.1527179589154</v>
      </c>
    </row>
    <row r="25" spans="1:44" ht="20.100000000000001" customHeight="1">
      <c r="A25" s="2" t="s">
        <v>22</v>
      </c>
      <c r="B25" s="1">
        <v>702.85</v>
      </c>
      <c r="C25" s="3">
        <f t="shared" si="0"/>
        <v>1733.2410781911269</v>
      </c>
      <c r="D25" s="8">
        <f t="shared" si="1"/>
        <v>1824.4642928327653</v>
      </c>
      <c r="E25" s="4"/>
      <c r="F25" s="2" t="s">
        <v>22</v>
      </c>
      <c r="G25" s="1">
        <v>154.26</v>
      </c>
      <c r="H25" s="3">
        <f t="shared" si="2"/>
        <v>1142.335649452692</v>
      </c>
      <c r="I25" s="8">
        <f t="shared" si="3"/>
        <v>1359.9233922055857</v>
      </c>
      <c r="J25" s="4"/>
      <c r="K25" s="2" t="s">
        <v>22</v>
      </c>
      <c r="L25" s="26">
        <v>252.34192633018256</v>
      </c>
      <c r="M25" s="3">
        <f t="shared" si="4"/>
        <v>128.1565140533439</v>
      </c>
      <c r="N25" s="8">
        <f t="shared" si="5"/>
        <v>162.2234355105619</v>
      </c>
      <c r="O25" s="4"/>
      <c r="P25" s="2" t="s">
        <v>22</v>
      </c>
      <c r="Q25" s="26">
        <v>95.369433232945511</v>
      </c>
      <c r="R25" s="3">
        <f t="shared" si="6"/>
        <v>256.62121434887149</v>
      </c>
      <c r="S25" s="8">
        <f t="shared" si="7"/>
        <v>324.8369801884449</v>
      </c>
      <c r="T25" s="4"/>
      <c r="U25" s="2" t="s">
        <v>22</v>
      </c>
      <c r="V25" s="1">
        <v>231.35</v>
      </c>
      <c r="W25" s="3">
        <f t="shared" si="8"/>
        <v>101.69248501975892</v>
      </c>
      <c r="X25" s="8">
        <f t="shared" si="9"/>
        <v>726.37489299827791</v>
      </c>
      <c r="Y25" s="5"/>
      <c r="Z25" s="2" t="s">
        <v>22</v>
      </c>
      <c r="AA25" s="1">
        <v>144.77000000000001</v>
      </c>
      <c r="AB25" s="3">
        <f t="shared" si="10"/>
        <v>165.85113751279596</v>
      </c>
      <c r="AC25" s="8">
        <f t="shared" si="11"/>
        <v>1842.7904168088442</v>
      </c>
      <c r="AD25" s="5"/>
      <c r="AE25" s="2" t="s">
        <v>22</v>
      </c>
      <c r="AF25" s="1">
        <v>298.97000000000003</v>
      </c>
      <c r="AG25" s="3">
        <f t="shared" si="12"/>
        <v>187.48170480424218</v>
      </c>
      <c r="AH25" s="8">
        <f t="shared" si="13"/>
        <v>535.66201372640626</v>
      </c>
      <c r="AI25" s="4"/>
      <c r="AJ25" s="2" t="s">
        <v>22</v>
      </c>
      <c r="AK25" s="1">
        <v>436.52</v>
      </c>
      <c r="AL25" s="3">
        <f t="shared" si="14"/>
        <v>917.28383204728254</v>
      </c>
      <c r="AM25" s="8">
        <f t="shared" si="15"/>
        <v>1528.8063867454709</v>
      </c>
      <c r="AN25" s="5"/>
      <c r="AO25" s="2" t="s">
        <v>22</v>
      </c>
      <c r="AP25" s="1">
        <v>163.04</v>
      </c>
      <c r="AQ25" s="3">
        <f t="shared" si="18"/>
        <v>455.57964800318166</v>
      </c>
      <c r="AR25" s="8">
        <f t="shared" si="16"/>
        <v>1460.1911794973771</v>
      </c>
    </row>
    <row r="26" spans="1:44" ht="20.100000000000001" customHeight="1">
      <c r="A26" s="2" t="s">
        <v>23</v>
      </c>
      <c r="B26" s="1">
        <v>849.8</v>
      </c>
      <c r="C26" s="3">
        <f t="shared" si="0"/>
        <v>1586.2910781911269</v>
      </c>
      <c r="D26" s="8">
        <f t="shared" si="1"/>
        <v>1669.7800823064495</v>
      </c>
      <c r="E26" s="4"/>
      <c r="F26" s="2" t="s">
        <v>23</v>
      </c>
      <c r="G26" s="1">
        <v>219.97</v>
      </c>
      <c r="H26" s="3">
        <f t="shared" si="2"/>
        <v>1076.625649452692</v>
      </c>
      <c r="I26" s="8">
        <f t="shared" si="3"/>
        <v>1281.6972017293951</v>
      </c>
      <c r="J26" s="4"/>
      <c r="K26" s="2" t="s">
        <v>23</v>
      </c>
      <c r="L26" s="26">
        <v>458.01565654147288</v>
      </c>
      <c r="M26" s="3">
        <f t="shared" si="4"/>
        <v>0</v>
      </c>
      <c r="N26" s="8">
        <f t="shared" si="5"/>
        <v>0</v>
      </c>
      <c r="O26" s="4"/>
      <c r="P26" s="2" t="s">
        <v>23</v>
      </c>
      <c r="Q26" s="26">
        <v>203.0625865317958</v>
      </c>
      <c r="R26" s="3">
        <f t="shared" si="6"/>
        <v>148.9280610500212</v>
      </c>
      <c r="S26" s="8">
        <f t="shared" si="7"/>
        <v>188.51653297471037</v>
      </c>
      <c r="T26" s="4"/>
      <c r="U26" s="2" t="s">
        <v>23</v>
      </c>
      <c r="V26" s="1">
        <v>270.27999999999997</v>
      </c>
      <c r="W26" s="3">
        <f t="shared" si="8"/>
        <v>62.762485019758934</v>
      </c>
      <c r="X26" s="8">
        <f t="shared" si="9"/>
        <v>448.30346442684947</v>
      </c>
      <c r="Y26" s="5"/>
      <c r="Z26" s="2" t="s">
        <v>23</v>
      </c>
      <c r="AA26" s="1">
        <v>168.86</v>
      </c>
      <c r="AB26" s="3">
        <f t="shared" si="10"/>
        <v>141.76113751279595</v>
      </c>
      <c r="AC26" s="8">
        <f t="shared" si="11"/>
        <v>1575.1237501421774</v>
      </c>
      <c r="AD26" s="5"/>
      <c r="AE26" s="2" t="s">
        <v>23</v>
      </c>
      <c r="AF26" s="1">
        <v>341.1</v>
      </c>
      <c r="AG26" s="3">
        <f t="shared" si="12"/>
        <v>145.35170480424219</v>
      </c>
      <c r="AH26" s="8">
        <f t="shared" si="13"/>
        <v>415.29058515497769</v>
      </c>
      <c r="AI26" s="4"/>
      <c r="AJ26" s="2" t="s">
        <v>23</v>
      </c>
      <c r="AK26" s="1">
        <v>498.55</v>
      </c>
      <c r="AL26" s="3">
        <f t="shared" si="14"/>
        <v>855.25383204728257</v>
      </c>
      <c r="AM26" s="8">
        <f t="shared" si="15"/>
        <v>1425.4230534121377</v>
      </c>
      <c r="AN26" s="5"/>
      <c r="AO26" s="2" t="s">
        <v>23</v>
      </c>
      <c r="AP26" s="1">
        <v>175.52</v>
      </c>
      <c r="AQ26" s="3">
        <f t="shared" si="18"/>
        <v>443.09964800318164</v>
      </c>
      <c r="AR26" s="8">
        <f t="shared" si="16"/>
        <v>1420.1911794973771</v>
      </c>
    </row>
    <row r="27" spans="1:44" ht="20.100000000000001" customHeight="1">
      <c r="A27" s="2" t="s">
        <v>24</v>
      </c>
      <c r="B27" s="1">
        <v>1003.15</v>
      </c>
      <c r="C27" s="3">
        <f t="shared" si="0"/>
        <v>1432.9410781911267</v>
      </c>
      <c r="D27" s="8">
        <f t="shared" si="1"/>
        <v>1508.3590296748703</v>
      </c>
      <c r="E27" s="4"/>
      <c r="F27" s="2" t="s">
        <v>24</v>
      </c>
      <c r="G27" s="1">
        <v>207.18</v>
      </c>
      <c r="H27" s="3">
        <f t="shared" si="2"/>
        <v>1089.4156494526919</v>
      </c>
      <c r="I27" s="8">
        <f t="shared" si="3"/>
        <v>1296.9233922055857</v>
      </c>
      <c r="J27" s="4"/>
      <c r="K27" s="2" t="s">
        <v>24</v>
      </c>
      <c r="L27" s="26">
        <v>443.04832710836126</v>
      </c>
      <c r="M27" s="3">
        <f t="shared" si="4"/>
        <v>0</v>
      </c>
      <c r="N27" s="8">
        <f t="shared" si="5"/>
        <v>0</v>
      </c>
      <c r="O27" s="4"/>
      <c r="P27" s="2" t="s">
        <v>24</v>
      </c>
      <c r="Q27" s="26">
        <v>185.59416778087842</v>
      </c>
      <c r="R27" s="3">
        <f t="shared" si="6"/>
        <v>166.39647980093858</v>
      </c>
      <c r="S27" s="8">
        <f t="shared" si="7"/>
        <v>210.62845544422603</v>
      </c>
      <c r="T27" s="4"/>
      <c r="U27" s="2" t="s">
        <v>24</v>
      </c>
      <c r="V27" s="1">
        <v>321.31</v>
      </c>
      <c r="W27" s="3">
        <f t="shared" si="8"/>
        <v>11.732485019758906</v>
      </c>
      <c r="X27" s="8">
        <f t="shared" si="9"/>
        <v>83.803464426849317</v>
      </c>
      <c r="Y27" s="5"/>
      <c r="Z27" s="2" t="s">
        <v>24</v>
      </c>
      <c r="AA27" s="1">
        <v>199.71</v>
      </c>
      <c r="AB27" s="3">
        <f t="shared" si="10"/>
        <v>110.91113751279596</v>
      </c>
      <c r="AC27" s="8">
        <f t="shared" si="11"/>
        <v>1232.3459723643996</v>
      </c>
      <c r="AD27" s="5"/>
      <c r="AE27" s="2" t="s">
        <v>24</v>
      </c>
      <c r="AF27" s="1">
        <v>393.23</v>
      </c>
      <c r="AG27" s="3">
        <f t="shared" si="12"/>
        <v>93.221704804242194</v>
      </c>
      <c r="AH27" s="8">
        <f t="shared" si="13"/>
        <v>266.34772801212057</v>
      </c>
      <c r="AI27" s="4"/>
      <c r="AJ27" s="2" t="s">
        <v>24</v>
      </c>
      <c r="AK27" s="1">
        <v>580.30999999999995</v>
      </c>
      <c r="AL27" s="3">
        <f t="shared" si="14"/>
        <v>773.49383204728258</v>
      </c>
      <c r="AM27" s="8">
        <f t="shared" si="15"/>
        <v>1289.1563867454711</v>
      </c>
      <c r="AN27" s="5"/>
      <c r="AO27" s="2" t="s">
        <v>24</v>
      </c>
      <c r="AP27" s="1">
        <v>257.39999999999998</v>
      </c>
      <c r="AQ27" s="3">
        <f t="shared" si="18"/>
        <v>361.21964800318165</v>
      </c>
      <c r="AR27" s="8">
        <f t="shared" si="16"/>
        <v>1157.7552820614796</v>
      </c>
    </row>
    <row r="28" spans="1:44" ht="20.100000000000001" customHeight="1">
      <c r="A28" s="2" t="s">
        <v>25</v>
      </c>
      <c r="B28" s="1">
        <v>784.01</v>
      </c>
      <c r="C28" s="3">
        <f t="shared" si="0"/>
        <v>1652.0810781911268</v>
      </c>
      <c r="D28" s="8">
        <f t="shared" si="1"/>
        <v>1739.0327138853968</v>
      </c>
      <c r="E28" s="4"/>
      <c r="F28" s="2" t="s">
        <v>25</v>
      </c>
      <c r="G28" s="1">
        <v>197.01</v>
      </c>
      <c r="H28" s="3">
        <f t="shared" si="2"/>
        <v>1099.585649452692</v>
      </c>
      <c r="I28" s="8">
        <f t="shared" si="3"/>
        <v>1309.0305350627286</v>
      </c>
      <c r="J28" s="4"/>
      <c r="K28" s="2" t="s">
        <v>25</v>
      </c>
      <c r="L28" s="26">
        <v>340.65522472482854</v>
      </c>
      <c r="M28" s="3">
        <f t="shared" si="4"/>
        <v>39.843215658697908</v>
      </c>
      <c r="N28" s="8">
        <f t="shared" si="5"/>
        <v>50.434450200883425</v>
      </c>
      <c r="O28" s="4"/>
      <c r="P28" s="2" t="s">
        <v>25</v>
      </c>
      <c r="Q28" s="26">
        <v>134.80235894006728</v>
      </c>
      <c r="R28" s="3">
        <f t="shared" si="6"/>
        <v>217.18828864174972</v>
      </c>
      <c r="S28" s="8">
        <f t="shared" si="7"/>
        <v>274.92188435664519</v>
      </c>
      <c r="T28" s="4"/>
      <c r="U28" s="2" t="s">
        <v>25</v>
      </c>
      <c r="V28" s="1">
        <v>258.95999999999998</v>
      </c>
      <c r="W28" s="3">
        <f t="shared" si="8"/>
        <v>74.082485019758934</v>
      </c>
      <c r="X28" s="8">
        <f t="shared" si="9"/>
        <v>529.16060728399236</v>
      </c>
      <c r="Y28" s="5"/>
      <c r="Z28" s="2" t="s">
        <v>25</v>
      </c>
      <c r="AA28" s="1">
        <v>161.77000000000001</v>
      </c>
      <c r="AB28" s="3">
        <f t="shared" si="10"/>
        <v>148.85113751279596</v>
      </c>
      <c r="AC28" s="8">
        <f t="shared" si="11"/>
        <v>1653.9015279199552</v>
      </c>
      <c r="AD28" s="5"/>
      <c r="AE28" s="2" t="s">
        <v>25</v>
      </c>
      <c r="AF28" s="1">
        <v>322.89</v>
      </c>
      <c r="AG28" s="3">
        <f t="shared" si="12"/>
        <v>163.56170480424223</v>
      </c>
      <c r="AH28" s="8">
        <f t="shared" si="13"/>
        <v>467.31915658354927</v>
      </c>
      <c r="AI28" s="4"/>
      <c r="AJ28" s="2" t="s">
        <v>25</v>
      </c>
      <c r="AK28" s="1">
        <v>473.13</v>
      </c>
      <c r="AL28" s="3">
        <f t="shared" si="14"/>
        <v>880.67383204728253</v>
      </c>
      <c r="AM28" s="8">
        <f t="shared" si="15"/>
        <v>1467.7897200788043</v>
      </c>
      <c r="AN28" s="5"/>
      <c r="AO28" s="2" t="s">
        <v>25</v>
      </c>
      <c r="AP28" s="1">
        <v>177.82</v>
      </c>
      <c r="AQ28" s="3">
        <f t="shared" si="18"/>
        <v>440.79964800318163</v>
      </c>
      <c r="AR28" s="8">
        <f t="shared" si="16"/>
        <v>1412.8193846255822</v>
      </c>
    </row>
    <row r="29" spans="1:44" ht="20.100000000000001" customHeight="1">
      <c r="A29" s="2" t="s">
        <v>26</v>
      </c>
      <c r="B29" s="1">
        <v>752.83</v>
      </c>
      <c r="C29" s="3">
        <f t="shared" si="0"/>
        <v>1683.2610781911269</v>
      </c>
      <c r="D29" s="8">
        <f t="shared" si="1"/>
        <v>1771.8537665169758</v>
      </c>
      <c r="E29" s="4"/>
      <c r="F29" s="2" t="s">
        <v>26</v>
      </c>
      <c r="G29" s="1">
        <v>100.77</v>
      </c>
      <c r="H29" s="3">
        <f t="shared" si="2"/>
        <v>1195.825649452692</v>
      </c>
      <c r="I29" s="8">
        <f t="shared" si="3"/>
        <v>1423.6019636341573</v>
      </c>
      <c r="J29" s="4"/>
      <c r="K29" s="2" t="s">
        <v>26</v>
      </c>
      <c r="L29" s="26">
        <v>286.776675731723</v>
      </c>
      <c r="M29" s="3">
        <f t="shared" si="4"/>
        <v>93.721764651803454</v>
      </c>
      <c r="N29" s="8">
        <f t="shared" si="5"/>
        <v>118.63514512886513</v>
      </c>
      <c r="O29" s="4"/>
      <c r="P29" s="2" t="s">
        <v>26</v>
      </c>
      <c r="Q29" s="26">
        <v>97.21941280385839</v>
      </c>
      <c r="R29" s="3">
        <f t="shared" si="6"/>
        <v>254.7712347779586</v>
      </c>
      <c r="S29" s="8">
        <f t="shared" si="7"/>
        <v>322.49523389615013</v>
      </c>
      <c r="T29" s="4"/>
      <c r="U29" s="2" t="s">
        <v>26</v>
      </c>
      <c r="V29" s="1">
        <v>245.97</v>
      </c>
      <c r="W29" s="3">
        <f t="shared" si="8"/>
        <v>87.072485019758915</v>
      </c>
      <c r="X29" s="8">
        <f t="shared" si="9"/>
        <v>621.94632156970647</v>
      </c>
      <c r="Y29" s="5"/>
      <c r="Z29" s="2" t="s">
        <v>26</v>
      </c>
      <c r="AA29" s="1">
        <v>153.86000000000001</v>
      </c>
      <c r="AB29" s="3">
        <f t="shared" si="10"/>
        <v>156.76113751279595</v>
      </c>
      <c r="AC29" s="8">
        <f t="shared" si="11"/>
        <v>1741.7904168088439</v>
      </c>
      <c r="AD29" s="5"/>
      <c r="AE29" s="2" t="s">
        <v>26</v>
      </c>
      <c r="AF29" s="1">
        <v>321.44</v>
      </c>
      <c r="AG29" s="3">
        <f t="shared" si="12"/>
        <v>165.01170480424221</v>
      </c>
      <c r="AH29" s="8">
        <f t="shared" si="13"/>
        <v>471.46201372640638</v>
      </c>
      <c r="AI29" s="4"/>
      <c r="AJ29" s="2" t="s">
        <v>26</v>
      </c>
      <c r="AK29" s="1">
        <v>465.24</v>
      </c>
      <c r="AL29" s="3">
        <f t="shared" si="14"/>
        <v>888.56383204728252</v>
      </c>
      <c r="AM29" s="8">
        <f t="shared" si="15"/>
        <v>1480.9397200788042</v>
      </c>
      <c r="AN29" s="5"/>
      <c r="AO29" s="2" t="s">
        <v>26</v>
      </c>
      <c r="AP29" s="1">
        <v>164.77</v>
      </c>
      <c r="AQ29" s="3">
        <f t="shared" si="18"/>
        <v>453.84964800318164</v>
      </c>
      <c r="AR29" s="8">
        <f t="shared" si="16"/>
        <v>1454.6463077025053</v>
      </c>
    </row>
    <row r="30" spans="1:44" ht="20.100000000000001" customHeight="1">
      <c r="A30" s="2" t="s">
        <v>27</v>
      </c>
      <c r="B30" s="1">
        <v>798.52</v>
      </c>
      <c r="C30" s="3">
        <f t="shared" si="0"/>
        <v>1637.5710781911268</v>
      </c>
      <c r="D30" s="8">
        <f t="shared" si="1"/>
        <v>1723.7590296748704</v>
      </c>
      <c r="E30" s="4"/>
      <c r="F30" s="2" t="s">
        <v>27</v>
      </c>
      <c r="G30" s="1">
        <v>119.68</v>
      </c>
      <c r="H30" s="3">
        <f t="shared" si="2"/>
        <v>1176.9156494526919</v>
      </c>
      <c r="I30" s="8">
        <f t="shared" si="3"/>
        <v>1401.0900588722523</v>
      </c>
      <c r="J30" s="4"/>
      <c r="K30" s="2" t="s">
        <v>27</v>
      </c>
      <c r="L30" s="26">
        <v>331.52023670071947</v>
      </c>
      <c r="M30" s="3">
        <f t="shared" si="4"/>
        <v>48.978203682806985</v>
      </c>
      <c r="N30" s="8">
        <f t="shared" si="5"/>
        <v>61.997726180768332</v>
      </c>
      <c r="O30" s="4"/>
      <c r="P30" s="2" t="s">
        <v>27</v>
      </c>
      <c r="Q30" s="26">
        <v>120.7695032457609</v>
      </c>
      <c r="R30" s="3">
        <f t="shared" si="6"/>
        <v>231.22114433605608</v>
      </c>
      <c r="S30" s="8">
        <f t="shared" si="7"/>
        <v>292.68499283045071</v>
      </c>
      <c r="T30" s="4"/>
      <c r="U30" s="2" t="s">
        <v>27</v>
      </c>
      <c r="V30" s="1">
        <v>258.79000000000002</v>
      </c>
      <c r="W30" s="3">
        <f t="shared" si="8"/>
        <v>74.252485019758893</v>
      </c>
      <c r="X30" s="8">
        <f t="shared" si="9"/>
        <v>530.3748929982778</v>
      </c>
      <c r="Y30" s="5"/>
      <c r="Z30" s="2" t="s">
        <v>27</v>
      </c>
      <c r="AA30" s="1">
        <v>161.99</v>
      </c>
      <c r="AB30" s="3">
        <f t="shared" si="10"/>
        <v>148.63113751279596</v>
      </c>
      <c r="AC30" s="8">
        <f t="shared" si="11"/>
        <v>1651.4570834755107</v>
      </c>
      <c r="AD30" s="5"/>
      <c r="AE30" s="2" t="s">
        <v>27</v>
      </c>
      <c r="AF30" s="1">
        <v>337.06</v>
      </c>
      <c r="AG30" s="3">
        <f t="shared" si="12"/>
        <v>149.39170480424221</v>
      </c>
      <c r="AH30" s="8">
        <f t="shared" si="13"/>
        <v>426.83344229783489</v>
      </c>
      <c r="AI30" s="4"/>
      <c r="AJ30" s="2" t="s">
        <v>27</v>
      </c>
      <c r="AK30" s="1">
        <v>486.72</v>
      </c>
      <c r="AL30" s="3">
        <f t="shared" si="14"/>
        <v>867.0838320472825</v>
      </c>
      <c r="AM30" s="8">
        <f t="shared" si="15"/>
        <v>1445.1397200788042</v>
      </c>
      <c r="AN30" s="5"/>
      <c r="AO30" s="2" t="s">
        <v>27</v>
      </c>
      <c r="AP30" s="1">
        <v>185.16</v>
      </c>
      <c r="AQ30" s="3">
        <f>AR$6-AP30-AR$7</f>
        <v>433.45964800318166</v>
      </c>
      <c r="AR30" s="8">
        <f t="shared" si="16"/>
        <v>1389.2937435999411</v>
      </c>
    </row>
    <row r="31" spans="1:44" ht="20.100000000000001" customHeight="1">
      <c r="A31" s="27" t="s">
        <v>34</v>
      </c>
      <c r="B31" s="1">
        <v>867.96</v>
      </c>
      <c r="C31" s="3">
        <f t="shared" si="0"/>
        <v>1568.1310781911268</v>
      </c>
      <c r="D31" s="8">
        <f t="shared" si="1"/>
        <v>1650.6642928327651</v>
      </c>
      <c r="E31" s="4"/>
      <c r="F31" s="27" t="s">
        <v>34</v>
      </c>
      <c r="G31" s="1">
        <v>135.13999999999999</v>
      </c>
      <c r="H31" s="3">
        <f t="shared" si="2"/>
        <v>1161.4556494526921</v>
      </c>
      <c r="I31" s="8">
        <f t="shared" si="3"/>
        <v>1382.6852969674906</v>
      </c>
      <c r="J31" s="4"/>
      <c r="K31" s="27" t="s">
        <v>34</v>
      </c>
      <c r="L31" s="26">
        <v>412.95566131622689</v>
      </c>
      <c r="M31" s="3">
        <f t="shared" si="4"/>
        <v>0</v>
      </c>
      <c r="N31" s="8">
        <f t="shared" si="5"/>
        <v>0</v>
      </c>
      <c r="O31" s="4"/>
      <c r="P31" s="27" t="s">
        <v>34</v>
      </c>
      <c r="Q31" s="26">
        <v>169.99030580098679</v>
      </c>
      <c r="R31" s="3">
        <f t="shared" si="6"/>
        <v>182.00034178083021</v>
      </c>
      <c r="S31" s="8">
        <f t="shared" si="7"/>
        <v>230.38017946940533</v>
      </c>
      <c r="T31" s="4"/>
      <c r="U31" s="27" t="s">
        <v>34</v>
      </c>
      <c r="V31" s="1">
        <v>287.26</v>
      </c>
      <c r="W31" s="3">
        <f t="shared" si="8"/>
        <v>45.782485019758916</v>
      </c>
      <c r="X31" s="8">
        <f t="shared" si="9"/>
        <v>327.01775014113508</v>
      </c>
      <c r="Y31" s="5"/>
      <c r="Z31" s="27" t="s">
        <v>34</v>
      </c>
      <c r="AA31" s="1">
        <v>179.22</v>
      </c>
      <c r="AB31" s="3">
        <f t="shared" si="10"/>
        <v>131.40113751279597</v>
      </c>
      <c r="AC31" s="8">
        <f t="shared" si="11"/>
        <v>1460.0126390310663</v>
      </c>
      <c r="AD31" s="5"/>
      <c r="AE31" s="27" t="s">
        <v>34</v>
      </c>
      <c r="AF31" s="1">
        <v>352.11</v>
      </c>
      <c r="AG31" s="3">
        <f t="shared" si="12"/>
        <v>134.3417048042422</v>
      </c>
      <c r="AH31" s="8">
        <f t="shared" si="13"/>
        <v>383.83344229783489</v>
      </c>
      <c r="AI31" s="4"/>
      <c r="AJ31" s="27" t="s">
        <v>34</v>
      </c>
      <c r="AK31" s="1">
        <v>518.21</v>
      </c>
      <c r="AL31" s="3">
        <f t="shared" si="14"/>
        <v>835.59383204728249</v>
      </c>
      <c r="AM31" s="8">
        <f t="shared" si="15"/>
        <v>1392.6563867454709</v>
      </c>
      <c r="AN31" s="5"/>
      <c r="AO31" s="27" t="s">
        <v>34</v>
      </c>
      <c r="AP31" s="1">
        <v>195.2</v>
      </c>
      <c r="AQ31" s="3">
        <f>AR$6-AP31-AR$7</f>
        <v>423.41964800318163</v>
      </c>
      <c r="AR31" s="8">
        <f t="shared" si="16"/>
        <v>1357.114256420454</v>
      </c>
    </row>
    <row r="32" spans="1:44" ht="20.100000000000001" customHeight="1">
      <c r="U32" s="28" t="s"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36"/>
      <c r="AP32" s="36"/>
      <c r="AQ32" s="36"/>
      <c r="AR32" s="6"/>
    </row>
    <row r="33" spans="21:44" ht="15" customHeight="1">
      <c r="U33" s="28" t="s">
        <v>0</v>
      </c>
      <c r="X33" s="29"/>
      <c r="Y33" s="5"/>
      <c r="Z33" s="5"/>
      <c r="AA33" s="5"/>
      <c r="AC33" s="29"/>
      <c r="AD33" s="5"/>
      <c r="AE33" s="5"/>
      <c r="AF33" s="5"/>
      <c r="AH33" s="29"/>
      <c r="AI33" s="5"/>
      <c r="AJ33" s="5"/>
      <c r="AK33" s="5"/>
      <c r="AL33" s="5"/>
      <c r="AM33" s="29"/>
      <c r="AN33" s="5"/>
      <c r="AO33" s="37"/>
      <c r="AP33" s="37"/>
      <c r="AQ33" s="37"/>
      <c r="AR33" s="6"/>
    </row>
    <row r="34" spans="21:44" ht="15" customHeight="1">
      <c r="U34" s="28" t="s">
        <v>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37"/>
      <c r="AP34" s="37"/>
      <c r="AQ34" s="37"/>
      <c r="AR34" s="7"/>
    </row>
    <row r="35" spans="21:44" ht="15" customHeight="1"/>
    <row r="36" spans="21:44" ht="15" customHeight="1"/>
    <row r="37" spans="21:44" ht="15" customHeight="1"/>
    <row r="38" spans="21:44" ht="15" customHeight="1"/>
    <row r="39" spans="21:44" ht="15" customHeight="1"/>
    <row r="40" spans="21:44" ht="15" customHeight="1"/>
    <row r="41" spans="21:44" ht="15" customHeight="1"/>
    <row r="42" spans="21:44" ht="15" customHeight="1"/>
    <row r="43" spans="21:44" ht="15" customHeight="1"/>
    <row r="44" spans="21:44" ht="15" customHeight="1"/>
    <row r="45" spans="21:44" ht="15" customHeight="1"/>
    <row r="46" spans="21:44" ht="15" customHeight="1"/>
    <row r="47" spans="21:44" ht="15" customHeight="1"/>
    <row r="48" spans="21:44" ht="15" customHeight="1"/>
    <row r="49" ht="15" customHeight="1"/>
    <row r="50" ht="15" customHeight="1"/>
  </sheetData>
  <mergeCells count="57">
    <mergeCell ref="AO32:AQ32"/>
    <mergeCell ref="AO33:AQ33"/>
    <mergeCell ref="AO34:AQ34"/>
    <mergeCell ref="AO3:AR3"/>
    <mergeCell ref="AO6:AQ6"/>
    <mergeCell ref="AO7:AQ7"/>
    <mergeCell ref="AO8:AQ8"/>
    <mergeCell ref="AO5:AQ5"/>
    <mergeCell ref="AO4:AQ4"/>
    <mergeCell ref="AE3:AH3"/>
    <mergeCell ref="AE7:AG7"/>
    <mergeCell ref="AE8:AG8"/>
    <mergeCell ref="AJ3:AM3"/>
    <mergeCell ref="AJ6:AL6"/>
    <mergeCell ref="AJ7:AL7"/>
    <mergeCell ref="AJ8:AL8"/>
    <mergeCell ref="AE5:AG5"/>
    <mergeCell ref="AJ5:AL5"/>
    <mergeCell ref="AE4:AG4"/>
    <mergeCell ref="AJ4:AL4"/>
    <mergeCell ref="U3:X3"/>
    <mergeCell ref="U6:W6"/>
    <mergeCell ref="U7:W7"/>
    <mergeCell ref="U8:W8"/>
    <mergeCell ref="Z3:AC3"/>
    <mergeCell ref="Z6:AB6"/>
    <mergeCell ref="Z7:AB7"/>
    <mergeCell ref="Z8:AB8"/>
    <mergeCell ref="Z5:AB5"/>
    <mergeCell ref="U5:W5"/>
    <mergeCell ref="Z4:AB4"/>
    <mergeCell ref="K8:M8"/>
    <mergeCell ref="P3:S3"/>
    <mergeCell ref="P6:R6"/>
    <mergeCell ref="P7:R7"/>
    <mergeCell ref="P8:R8"/>
    <mergeCell ref="A8:C8"/>
    <mergeCell ref="A7:C7"/>
    <mergeCell ref="A6:C6"/>
    <mergeCell ref="A3:D3"/>
    <mergeCell ref="AE6:AG6"/>
    <mergeCell ref="F3:I3"/>
    <mergeCell ref="F6:H6"/>
    <mergeCell ref="F7:H7"/>
    <mergeCell ref="F8:H8"/>
    <mergeCell ref="K3:N3"/>
    <mergeCell ref="K6:M6"/>
    <mergeCell ref="K7:M7"/>
    <mergeCell ref="A5:C5"/>
    <mergeCell ref="F5:H5"/>
    <mergeCell ref="K5:M5"/>
    <mergeCell ref="P5:R5"/>
    <mergeCell ref="A4:C4"/>
    <mergeCell ref="F4:H4"/>
    <mergeCell ref="K4:M4"/>
    <mergeCell ref="P4:R4"/>
    <mergeCell ref="U4:W4"/>
  </mergeCells>
  <pageMargins left="0.45" right="0.45" top="0.75" bottom="0.75" header="0.3" footer="0.3"/>
  <pageSetup paperSize="17" scale="64" orientation="landscape" horizontalDpi="200" verticalDpi="200" r:id="rId1"/>
  <headerFooter>
    <oddHeader>&amp;LDocket Nos. EL16-49, et al.
March 18, 2020
Appendix A to Keech Affidavit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Entry Capacity Resources</vt:lpstr>
      <vt:lpstr>'New Entry Capacity Resources'!Print_Area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2024-03-26T13:14:14Z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