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williamj\Desktop\"/>
    </mc:Choice>
  </mc:AlternateContent>
  <xr:revisionPtr revIDLastSave="0" documentId="8_{8A0CAAF9-35DE-450B-8F9E-7D271EBF3344}" xr6:coauthVersionLast="47" xr6:coauthVersionMax="47" xr10:uidLastSave="{00000000-0000-0000-0000-000000000000}"/>
  <bookViews>
    <workbookView xWindow="735" yWindow="735" windowWidth="14400" windowHeight="7492" tabRatio="828" xr2:uid="{00000000-000D-0000-FFFF-FFFF00000000}"/>
  </bookViews>
  <sheets>
    <sheet name="Workpaper page 1 DCP" sheetId="8" r:id="rId1"/>
    <sheet name="Workpaper page 2 JLM" sheetId="2" r:id="rId2"/>
    <sheet name="Workpaper pg 3_In Serv Fcst_ISL" sheetId="10" r:id="rId3"/>
    <sheet name="Workpaper pg 4_Actuals_ISL" sheetId="12" r:id="rId4"/>
    <sheet name="Workpaper page 5 - FERC 242 JLM" sheetId="11" r:id="rId5"/>
  </sheets>
  <definedNames>
    <definedName name="_xlnm._FilterDatabase" localSheetId="3" hidden="1">'Workpaper pg 4_Actuals_ISL'!$B$8:$AD$241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'Workpaper page 1 DCP'!$A$1:$J$38</definedName>
    <definedName name="_xlnm.Print_Area" localSheetId="1">'Workpaper page 2 JLM'!$A$1:$F$27</definedName>
    <definedName name="_xlnm.Print_Area" localSheetId="3">'Workpaper pg 4_Actuals_ISL'!$C$1:$V$240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8" i="10" l="1"/>
  <c r="F19" i="8" l="1"/>
  <c r="V236" i="12" l="1"/>
  <c r="AD236" i="12" s="1"/>
  <c r="V235" i="12"/>
  <c r="AD235" i="12" s="1"/>
  <c r="V234" i="12"/>
  <c r="AD234" i="12" s="1"/>
  <c r="V233" i="12"/>
  <c r="AD233" i="12" s="1"/>
  <c r="V232" i="12"/>
  <c r="AD232" i="12" s="1"/>
  <c r="V231" i="12"/>
  <c r="AD231" i="12" s="1"/>
  <c r="V230" i="12"/>
  <c r="AD230" i="12" s="1"/>
  <c r="V229" i="12"/>
  <c r="AD229" i="12" s="1"/>
  <c r="V228" i="12"/>
  <c r="AD228" i="12" s="1"/>
  <c r="V227" i="12"/>
  <c r="AD227" i="12" s="1"/>
  <c r="V226" i="12"/>
  <c r="AD226" i="12" s="1"/>
  <c r="V225" i="12"/>
  <c r="AD225" i="12" s="1"/>
  <c r="V224" i="12"/>
  <c r="AD224" i="12" s="1"/>
  <c r="V223" i="12"/>
  <c r="AD223" i="12" s="1"/>
  <c r="V222" i="12"/>
  <c r="AD222" i="12" s="1"/>
  <c r="V221" i="12"/>
  <c r="AD221" i="12" s="1"/>
  <c r="V220" i="12"/>
  <c r="AD220" i="12" s="1"/>
  <c r="V219" i="12"/>
  <c r="AD219" i="12" s="1"/>
  <c r="V218" i="12"/>
  <c r="AD218" i="12" s="1"/>
  <c r="V217" i="12"/>
  <c r="AD217" i="12" s="1"/>
  <c r="V216" i="12"/>
  <c r="AD216" i="12" s="1"/>
  <c r="V215" i="12"/>
  <c r="AD215" i="12" s="1"/>
  <c r="V214" i="12"/>
  <c r="AD214" i="12" s="1"/>
  <c r="V213" i="12"/>
  <c r="AD213" i="12" s="1"/>
  <c r="V212" i="12"/>
  <c r="AD212" i="12" s="1"/>
  <c r="V211" i="12"/>
  <c r="AD211" i="12" s="1"/>
  <c r="V210" i="12"/>
  <c r="AD210" i="12" s="1"/>
  <c r="V209" i="12"/>
  <c r="AD209" i="12" s="1"/>
  <c r="V208" i="12"/>
  <c r="AD208" i="12" s="1"/>
  <c r="V207" i="12"/>
  <c r="AD207" i="12" s="1"/>
  <c r="V206" i="12"/>
  <c r="AD206" i="12" s="1"/>
  <c r="V205" i="12"/>
  <c r="AD205" i="12" s="1"/>
  <c r="V204" i="12"/>
  <c r="AD204" i="12" s="1"/>
  <c r="V203" i="12"/>
  <c r="AD203" i="12" s="1"/>
  <c r="V202" i="12"/>
  <c r="AD202" i="12" s="1"/>
  <c r="V201" i="12"/>
  <c r="AD201" i="12" s="1"/>
  <c r="V200" i="12"/>
  <c r="AD200" i="12" s="1"/>
  <c r="V199" i="12"/>
  <c r="AD199" i="12" s="1"/>
  <c r="V198" i="12"/>
  <c r="AD198" i="12" s="1"/>
  <c r="V197" i="12"/>
  <c r="AD197" i="12" s="1"/>
  <c r="V196" i="12"/>
  <c r="AD196" i="12" s="1"/>
  <c r="V195" i="12"/>
  <c r="AD195" i="12" s="1"/>
  <c r="V194" i="12"/>
  <c r="AD194" i="12" s="1"/>
  <c r="V193" i="12"/>
  <c r="AD193" i="12" s="1"/>
  <c r="V192" i="12"/>
  <c r="AD192" i="12" s="1"/>
  <c r="V191" i="12"/>
  <c r="AD191" i="12" s="1"/>
  <c r="V190" i="12"/>
  <c r="AD190" i="12" s="1"/>
  <c r="V189" i="12"/>
  <c r="AD189" i="12" s="1"/>
  <c r="V188" i="12"/>
  <c r="AD188" i="12" s="1"/>
  <c r="V187" i="12"/>
  <c r="AD187" i="12" s="1"/>
  <c r="V186" i="12"/>
  <c r="AD186" i="12" s="1"/>
  <c r="V185" i="12"/>
  <c r="AD185" i="12" s="1"/>
  <c r="V184" i="12"/>
  <c r="AD184" i="12" s="1"/>
  <c r="V183" i="12"/>
  <c r="AD183" i="12" s="1"/>
  <c r="V182" i="12"/>
  <c r="AD182" i="12" s="1"/>
  <c r="V181" i="12"/>
  <c r="AD181" i="12" s="1"/>
  <c r="V180" i="12"/>
  <c r="AD180" i="12" s="1"/>
  <c r="V179" i="12"/>
  <c r="AD179" i="12" s="1"/>
  <c r="V178" i="12"/>
  <c r="AD178" i="12" s="1"/>
  <c r="V177" i="12"/>
  <c r="AD177" i="12" s="1"/>
  <c r="V176" i="12"/>
  <c r="AD176" i="12" s="1"/>
  <c r="V175" i="12"/>
  <c r="AD175" i="12" s="1"/>
  <c r="V174" i="12"/>
  <c r="AD174" i="12" s="1"/>
  <c r="V173" i="12"/>
  <c r="AD173" i="12" s="1"/>
  <c r="V172" i="12"/>
  <c r="AD172" i="12" s="1"/>
  <c r="V171" i="12"/>
  <c r="AD171" i="12" s="1"/>
  <c r="V170" i="12"/>
  <c r="AD170" i="12" s="1"/>
  <c r="V169" i="12"/>
  <c r="AD169" i="12" s="1"/>
  <c r="V168" i="12"/>
  <c r="AD168" i="12" s="1"/>
  <c r="V167" i="12"/>
  <c r="AD167" i="12" s="1"/>
  <c r="V166" i="12"/>
  <c r="AD166" i="12" s="1"/>
  <c r="V165" i="12"/>
  <c r="AD165" i="12" s="1"/>
  <c r="V164" i="12"/>
  <c r="AD164" i="12" s="1"/>
  <c r="V163" i="12"/>
  <c r="AD163" i="12" s="1"/>
  <c r="V162" i="12"/>
  <c r="AD162" i="12" s="1"/>
  <c r="V161" i="12"/>
  <c r="AD161" i="12" s="1"/>
  <c r="V160" i="12"/>
  <c r="AD160" i="12" s="1"/>
  <c r="V159" i="12"/>
  <c r="AD159" i="12" s="1"/>
  <c r="V158" i="12"/>
  <c r="AD158" i="12" s="1"/>
  <c r="V152" i="12"/>
  <c r="AD152" i="12" s="1"/>
  <c r="V151" i="12"/>
  <c r="AD151" i="12" s="1"/>
  <c r="V150" i="12"/>
  <c r="AD150" i="12" s="1"/>
  <c r="V149" i="12"/>
  <c r="AD149" i="12" s="1"/>
  <c r="V148" i="12"/>
  <c r="AD148" i="12" s="1"/>
  <c r="V147" i="12"/>
  <c r="AD147" i="12" s="1"/>
  <c r="V146" i="12"/>
  <c r="AD146" i="12" s="1"/>
  <c r="V145" i="12"/>
  <c r="AD145" i="12" s="1"/>
  <c r="V144" i="12"/>
  <c r="AD144" i="12" s="1"/>
  <c r="V143" i="12"/>
  <c r="AD143" i="12" s="1"/>
  <c r="V142" i="12"/>
  <c r="AD142" i="12" s="1"/>
  <c r="V141" i="12"/>
  <c r="AD141" i="12" s="1"/>
  <c r="V140" i="12"/>
  <c r="AD140" i="12" s="1"/>
  <c r="V139" i="12"/>
  <c r="AD139" i="12" s="1"/>
  <c r="V138" i="12"/>
  <c r="AD138" i="12" s="1"/>
  <c r="V137" i="12"/>
  <c r="AD137" i="12" s="1"/>
  <c r="V136" i="12"/>
  <c r="AD136" i="12" s="1"/>
  <c r="V135" i="12"/>
  <c r="AD135" i="12" s="1"/>
  <c r="V134" i="12"/>
  <c r="AD134" i="12" s="1"/>
  <c r="V133" i="12"/>
  <c r="AD133" i="12" s="1"/>
  <c r="V132" i="12"/>
  <c r="AD132" i="12" s="1"/>
  <c r="A236" i="12"/>
  <c r="A235" i="12"/>
  <c r="A234" i="12"/>
  <c r="A233" i="12"/>
  <c r="A232" i="12"/>
  <c r="A231" i="12"/>
  <c r="A230" i="12"/>
  <c r="A229" i="12"/>
  <c r="A228" i="12"/>
  <c r="A227" i="12"/>
  <c r="A226" i="12"/>
  <c r="A225" i="12"/>
  <c r="A224" i="12"/>
  <c r="A223" i="12"/>
  <c r="A222" i="12"/>
  <c r="A221" i="12"/>
  <c r="A220" i="12"/>
  <c r="A219" i="12"/>
  <c r="A218" i="12"/>
  <c r="A217" i="12"/>
  <c r="A216" i="12"/>
  <c r="A215" i="12"/>
  <c r="A214" i="12"/>
  <c r="A213" i="12"/>
  <c r="A212" i="12"/>
  <c r="A211" i="12"/>
  <c r="A210" i="12"/>
  <c r="A209" i="12"/>
  <c r="A208" i="12"/>
  <c r="A207" i="12"/>
  <c r="A206" i="12"/>
  <c r="A205" i="12"/>
  <c r="A204" i="12"/>
  <c r="A203" i="12"/>
  <c r="A202" i="12"/>
  <c r="A201" i="12"/>
  <c r="A200" i="12"/>
  <c r="A199" i="12"/>
  <c r="A198" i="12"/>
  <c r="A197" i="12"/>
  <c r="A196" i="12"/>
  <c r="A195" i="12"/>
  <c r="A194" i="12"/>
  <c r="A193" i="12"/>
  <c r="A192" i="12"/>
  <c r="A191" i="12"/>
  <c r="A190" i="12"/>
  <c r="A189" i="12"/>
  <c r="A188" i="12"/>
  <c r="A187" i="12"/>
  <c r="A186" i="12"/>
  <c r="A185" i="12"/>
  <c r="A184" i="12"/>
  <c r="A183" i="12"/>
  <c r="A182" i="12"/>
  <c r="A181" i="12"/>
  <c r="A180" i="12"/>
  <c r="A179" i="12"/>
  <c r="A178" i="12"/>
  <c r="A177" i="12"/>
  <c r="A176" i="12"/>
  <c r="A175" i="12"/>
  <c r="A174" i="12"/>
  <c r="A173" i="12"/>
  <c r="A172" i="12"/>
  <c r="A171" i="12"/>
  <c r="A170" i="12"/>
  <c r="A169" i="12"/>
  <c r="A168" i="12"/>
  <c r="A167" i="12"/>
  <c r="A166" i="12"/>
  <c r="A165" i="12"/>
  <c r="A164" i="12"/>
  <c r="A163" i="12"/>
  <c r="A162" i="12"/>
  <c r="A161" i="12"/>
  <c r="A160" i="12"/>
  <c r="A159" i="12"/>
  <c r="A158" i="12"/>
  <c r="A152" i="12"/>
  <c r="A151" i="12"/>
  <c r="A150" i="12"/>
  <c r="A149" i="12"/>
  <c r="A148" i="12"/>
  <c r="A147" i="12"/>
  <c r="A146" i="12"/>
  <c r="A145" i="12"/>
  <c r="A144" i="12"/>
  <c r="A143" i="12"/>
  <c r="A142" i="12"/>
  <c r="A141" i="12"/>
  <c r="A140" i="12"/>
  <c r="A139" i="12"/>
  <c r="A138" i="12"/>
  <c r="A137" i="12"/>
  <c r="A136" i="12"/>
  <c r="A135" i="12"/>
  <c r="A134" i="12"/>
  <c r="A133" i="12"/>
  <c r="A132" i="12"/>
  <c r="A131" i="12"/>
  <c r="A130" i="12"/>
  <c r="A129" i="12"/>
  <c r="A128" i="12"/>
  <c r="A127" i="12"/>
  <c r="A126" i="12"/>
  <c r="A125" i="12"/>
  <c r="A124" i="12"/>
  <c r="A113" i="12"/>
  <c r="A112" i="12"/>
  <c r="A107" i="12"/>
  <c r="A106" i="12"/>
  <c r="A96" i="12"/>
  <c r="A95" i="12"/>
  <c r="A94" i="12"/>
  <c r="A9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A61" i="12"/>
  <c r="A62" i="12"/>
  <c r="A63" i="12"/>
  <c r="A64" i="12"/>
  <c r="A65" i="12"/>
  <c r="A66" i="12"/>
  <c r="A67" i="12"/>
  <c r="A68" i="12"/>
  <c r="A69" i="12"/>
  <c r="A70" i="12"/>
  <c r="A71" i="12"/>
  <c r="A72" i="12"/>
  <c r="A73" i="12"/>
  <c r="A74" i="12"/>
  <c r="A75" i="12"/>
  <c r="A76" i="12"/>
  <c r="A77" i="12"/>
  <c r="A78" i="12"/>
  <c r="A79" i="12"/>
  <c r="A80" i="12"/>
  <c r="A81" i="12"/>
  <c r="A82" i="12"/>
  <c r="A83" i="12"/>
  <c r="A84" i="12"/>
  <c r="A85" i="12"/>
  <c r="A86" i="12"/>
  <c r="A87" i="12"/>
  <c r="A88" i="12"/>
  <c r="A13" i="12"/>
  <c r="H115" i="12"/>
  <c r="H117" i="12" s="1"/>
  <c r="H109" i="12"/>
  <c r="H98" i="12"/>
  <c r="V59" i="12" l="1"/>
  <c r="AD59" i="12" s="1"/>
  <c r="V50" i="12"/>
  <c r="AD50" i="12" s="1"/>
  <c r="V28" i="12"/>
  <c r="AD28" i="12" s="1"/>
  <c r="V51" i="12"/>
  <c r="AD51" i="12" s="1"/>
  <c r="V83" i="12"/>
  <c r="AD83" i="12" s="1"/>
  <c r="V88" i="12"/>
  <c r="AD88" i="12" s="1"/>
  <c r="V72" i="12"/>
  <c r="AD72" i="12" s="1"/>
  <c r="V64" i="12"/>
  <c r="AD64" i="12" s="1"/>
  <c r="V20" i="12"/>
  <c r="AD20" i="12" s="1"/>
  <c r="V52" i="12"/>
  <c r="AD52" i="12" s="1"/>
  <c r="V23" i="12"/>
  <c r="AD23" i="12" s="1"/>
  <c r="V31" i="12"/>
  <c r="AD31" i="12" s="1"/>
  <c r="V47" i="12"/>
  <c r="AD47" i="12" s="1"/>
  <c r="V35" i="12"/>
  <c r="AD35" i="12" s="1"/>
  <c r="V87" i="12"/>
  <c r="AD87" i="12" s="1"/>
  <c r="V55" i="12"/>
  <c r="AD55" i="12" s="1"/>
  <c r="V67" i="12"/>
  <c r="AD67" i="12" s="1"/>
  <c r="V86" i="12"/>
  <c r="AD86" i="12" s="1"/>
  <c r="V78" i="12"/>
  <c r="AD78" i="12" s="1"/>
  <c r="V70" i="12"/>
  <c r="AD70" i="12" s="1"/>
  <c r="V56" i="12"/>
  <c r="AD56" i="12" s="1"/>
  <c r="V79" i="12"/>
  <c r="AD79" i="12" s="1"/>
  <c r="V15" i="12"/>
  <c r="AD15" i="12" s="1"/>
  <c r="V39" i="12"/>
  <c r="AD39" i="12" s="1"/>
  <c r="V48" i="12"/>
  <c r="AD48" i="12" s="1"/>
  <c r="V69" i="12"/>
  <c r="AD69" i="12" s="1"/>
  <c r="V75" i="12"/>
  <c r="AD75" i="12" s="1"/>
  <c r="V24" i="12"/>
  <c r="AD24" i="12" s="1"/>
  <c r="H157" i="12"/>
  <c r="H238" i="12" s="1"/>
  <c r="G157" i="12"/>
  <c r="F157" i="12"/>
  <c r="E157" i="12"/>
  <c r="D157" i="12"/>
  <c r="C157" i="12"/>
  <c r="H154" i="12"/>
  <c r="V238" i="12"/>
  <c r="V239" i="12" s="1"/>
  <c r="T238" i="12"/>
  <c r="S238" i="12"/>
  <c r="R238" i="12"/>
  <c r="Q238" i="12"/>
  <c r="P238" i="12"/>
  <c r="O238" i="12"/>
  <c r="N238" i="12"/>
  <c r="M238" i="12"/>
  <c r="L238" i="12"/>
  <c r="K238" i="12"/>
  <c r="J238" i="12"/>
  <c r="I238" i="12"/>
  <c r="H90" i="12"/>
  <c r="H100" i="12" s="1"/>
  <c r="B30" i="12"/>
  <c r="B29" i="12"/>
  <c r="B28" i="12"/>
  <c r="B27" i="12"/>
  <c r="B26" i="12"/>
  <c r="B25" i="12"/>
  <c r="B24" i="12"/>
  <c r="B23" i="12"/>
  <c r="B22" i="12"/>
  <c r="B21" i="12"/>
  <c r="B20" i="12"/>
  <c r="B19" i="12"/>
  <c r="B18" i="12"/>
  <c r="B17" i="12"/>
  <c r="B16" i="12"/>
  <c r="B15" i="12"/>
  <c r="B14" i="12"/>
  <c r="B13" i="12"/>
  <c r="B39" i="12"/>
  <c r="B38" i="12"/>
  <c r="B37" i="12"/>
  <c r="B36" i="12"/>
  <c r="B35" i="12"/>
  <c r="B34" i="12"/>
  <c r="B33" i="12"/>
  <c r="B32" i="12"/>
  <c r="B31" i="12"/>
  <c r="B86" i="12"/>
  <c r="B85" i="12"/>
  <c r="B84" i="12"/>
  <c r="B83" i="12"/>
  <c r="B82" i="12"/>
  <c r="B81" i="12"/>
  <c r="B80" i="12"/>
  <c r="B79" i="12"/>
  <c r="B78" i="12"/>
  <c r="B77" i="12"/>
  <c r="B76" i="12"/>
  <c r="B75" i="12"/>
  <c r="B74" i="12"/>
  <c r="B73" i="12"/>
  <c r="B72" i="12"/>
  <c r="B71" i="12"/>
  <c r="B70" i="12"/>
  <c r="B69" i="12"/>
  <c r="B68" i="12"/>
  <c r="B67" i="12"/>
  <c r="B66" i="12"/>
  <c r="B65" i="12"/>
  <c r="B64" i="12"/>
  <c r="B63" i="12"/>
  <c r="B62" i="12"/>
  <c r="B61" i="12"/>
  <c r="B60" i="12"/>
  <c r="B59" i="12"/>
  <c r="B58" i="12"/>
  <c r="B57" i="12"/>
  <c r="B56" i="12"/>
  <c r="B55" i="12"/>
  <c r="B54" i="12"/>
  <c r="B53" i="12"/>
  <c r="B52" i="12"/>
  <c r="B51" i="12"/>
  <c r="B50" i="12"/>
  <c r="B49" i="12"/>
  <c r="B48" i="12"/>
  <c r="B47" i="12"/>
  <c r="B46" i="12"/>
  <c r="B45" i="12"/>
  <c r="B44" i="12"/>
  <c r="B43" i="12"/>
  <c r="B42" i="12"/>
  <c r="B41" i="12"/>
  <c r="B40" i="12"/>
  <c r="B87" i="12"/>
  <c r="B88" i="12"/>
  <c r="V13" i="12" l="1"/>
  <c r="AD13" i="12" s="1"/>
  <c r="V33" i="12"/>
  <c r="AD33" i="12" s="1"/>
  <c r="V25" i="12"/>
  <c r="AD25" i="12" s="1"/>
  <c r="V49" i="12"/>
  <c r="AD49" i="12" s="1"/>
  <c r="V62" i="12"/>
  <c r="AD62" i="12" s="1"/>
  <c r="V71" i="12"/>
  <c r="AD71" i="12" s="1"/>
  <c r="V29" i="12"/>
  <c r="AD29" i="12" s="1"/>
  <c r="V53" i="12"/>
  <c r="AD53" i="12" s="1"/>
  <c r="V14" i="12"/>
  <c r="AD14" i="12" s="1"/>
  <c r="V30" i="12"/>
  <c r="AD30" i="12" s="1"/>
  <c r="V80" i="12"/>
  <c r="AD80" i="12" s="1"/>
  <c r="V42" i="12"/>
  <c r="AD42" i="12" s="1"/>
  <c r="V84" i="12"/>
  <c r="AD84" i="12" s="1"/>
  <c r="V19" i="12"/>
  <c r="AD19" i="12" s="1"/>
  <c r="V44" i="12"/>
  <c r="AD44" i="12" s="1"/>
  <c r="V41" i="12"/>
  <c r="AD41" i="12" s="1"/>
  <c r="V73" i="12"/>
  <c r="AD73" i="12" s="1"/>
  <c r="V77" i="12"/>
  <c r="AD77" i="12" s="1"/>
  <c r="V61" i="12"/>
  <c r="AD61" i="12" s="1"/>
  <c r="V60" i="12"/>
  <c r="AD60" i="12" s="1"/>
  <c r="V74" i="12"/>
  <c r="AD74" i="12" s="1"/>
  <c r="V16" i="12"/>
  <c r="AD16" i="12" s="1"/>
  <c r="V65" i="12"/>
  <c r="AD65" i="12" s="1"/>
  <c r="V38" i="12"/>
  <c r="AD38" i="12" s="1"/>
  <c r="V46" i="12"/>
  <c r="AD46" i="12" s="1"/>
  <c r="V18" i="12"/>
  <c r="AD18" i="12" s="1"/>
  <c r="V58" i="12"/>
  <c r="AD58" i="12" s="1"/>
  <c r="V27" i="12"/>
  <c r="AD27" i="12" s="1"/>
  <c r="V45" i="12"/>
  <c r="AD45" i="12" s="1"/>
  <c r="V57" i="12"/>
  <c r="AD57" i="12" s="1"/>
  <c r="V68" i="12"/>
  <c r="AD68" i="12" s="1"/>
  <c r="V40" i="12"/>
  <c r="AD40" i="12" s="1"/>
  <c r="V43" i="12"/>
  <c r="AD43" i="12" s="1"/>
  <c r="V63" i="12"/>
  <c r="AD63" i="12" s="1"/>
  <c r="V82" i="12"/>
  <c r="AD82" i="12" s="1"/>
  <c r="V32" i="12"/>
  <c r="AD32" i="12" s="1"/>
  <c r="V17" i="12"/>
  <c r="AD17" i="12" s="1"/>
  <c r="V22" i="12"/>
  <c r="AD22" i="12" s="1"/>
  <c r="V26" i="12"/>
  <c r="AD26" i="12" s="1"/>
  <c r="V85" i="12"/>
  <c r="AD85" i="12" s="1"/>
  <c r="V34" i="12"/>
  <c r="AD34" i="12" s="1"/>
  <c r="V54" i="12"/>
  <c r="AD54" i="12" s="1"/>
  <c r="V76" i="12"/>
  <c r="AD76" i="12" s="1"/>
  <c r="V21" i="12"/>
  <c r="AD21" i="12" s="1"/>
  <c r="V66" i="12"/>
  <c r="AD66" i="12" s="1"/>
  <c r="V37" i="12"/>
  <c r="AD37" i="12" s="1"/>
  <c r="V81" i="12"/>
  <c r="AD81" i="12" s="1"/>
  <c r="V36" i="12"/>
  <c r="AD36" i="12" s="1"/>
  <c r="H240" i="12"/>
  <c r="V96" i="12"/>
  <c r="AD96" i="12" s="1"/>
  <c r="U26" i="10" l="1"/>
  <c r="T26" i="10"/>
  <c r="S26" i="10"/>
  <c r="R26" i="10"/>
  <c r="Q26" i="10"/>
  <c r="P26" i="10"/>
  <c r="O26" i="10"/>
  <c r="N26" i="10"/>
  <c r="W26" i="10" s="1"/>
  <c r="M26" i="10"/>
  <c r="L26" i="10"/>
  <c r="K26" i="10"/>
  <c r="J26" i="10"/>
  <c r="U25" i="10"/>
  <c r="T25" i="10"/>
  <c r="S25" i="10"/>
  <c r="R25" i="10"/>
  <c r="Q25" i="10"/>
  <c r="P25" i="10"/>
  <c r="O25" i="10"/>
  <c r="N25" i="10"/>
  <c r="M25" i="10"/>
  <c r="L25" i="10"/>
  <c r="K25" i="10"/>
  <c r="J25" i="10"/>
  <c r="W25" i="10" s="1"/>
  <c r="U24" i="10"/>
  <c r="T24" i="10"/>
  <c r="S24" i="10"/>
  <c r="R24" i="10"/>
  <c r="Q24" i="10"/>
  <c r="P24" i="10"/>
  <c r="O24" i="10"/>
  <c r="N24" i="10"/>
  <c r="W24" i="10" s="1"/>
  <c r="M24" i="10"/>
  <c r="L24" i="10"/>
  <c r="K24" i="10"/>
  <c r="J24" i="10"/>
  <c r="U23" i="10"/>
  <c r="T23" i="10"/>
  <c r="S23" i="10"/>
  <c r="R23" i="10"/>
  <c r="Q23" i="10"/>
  <c r="P23" i="10"/>
  <c r="O23" i="10"/>
  <c r="N23" i="10"/>
  <c r="M23" i="10"/>
  <c r="L23" i="10"/>
  <c r="K23" i="10"/>
  <c r="J23" i="10"/>
  <c r="W23" i="10" s="1"/>
  <c r="U22" i="10"/>
  <c r="T22" i="10"/>
  <c r="S22" i="10"/>
  <c r="R22" i="10"/>
  <c r="Q22" i="10"/>
  <c r="P22" i="10"/>
  <c r="O22" i="10"/>
  <c r="N22" i="10"/>
  <c r="W22" i="10" s="1"/>
  <c r="M22" i="10"/>
  <c r="L22" i="10"/>
  <c r="K22" i="10"/>
  <c r="J22" i="10"/>
  <c r="U21" i="10"/>
  <c r="T21" i="10"/>
  <c r="S21" i="10"/>
  <c r="R21" i="10"/>
  <c r="Q21" i="10"/>
  <c r="P21" i="10"/>
  <c r="O21" i="10"/>
  <c r="N21" i="10"/>
  <c r="M21" i="10"/>
  <c r="L21" i="10"/>
  <c r="K21" i="10"/>
  <c r="J21" i="10"/>
  <c r="U20" i="10"/>
  <c r="T20" i="10"/>
  <c r="S20" i="10"/>
  <c r="R20" i="10"/>
  <c r="Q20" i="10"/>
  <c r="P20" i="10"/>
  <c r="O20" i="10"/>
  <c r="N20" i="10"/>
  <c r="W20" i="10" s="1"/>
  <c r="M20" i="10"/>
  <c r="L20" i="10"/>
  <c r="K20" i="10"/>
  <c r="J20" i="10"/>
  <c r="U19" i="10"/>
  <c r="T19" i="10"/>
  <c r="S19" i="10"/>
  <c r="R19" i="10"/>
  <c r="Q19" i="10"/>
  <c r="P19" i="10"/>
  <c r="O19" i="10"/>
  <c r="N19" i="10"/>
  <c r="M19" i="10"/>
  <c r="L19" i="10"/>
  <c r="K19" i="10"/>
  <c r="J19" i="10"/>
  <c r="W19" i="10" s="1"/>
  <c r="U18" i="10"/>
  <c r="T18" i="10"/>
  <c r="S18" i="10"/>
  <c r="R18" i="10"/>
  <c r="Q18" i="10"/>
  <c r="P18" i="10"/>
  <c r="O18" i="10"/>
  <c r="N18" i="10"/>
  <c r="W18" i="10" s="1"/>
  <c r="M18" i="10"/>
  <c r="L18" i="10"/>
  <c r="K18" i="10"/>
  <c r="J18" i="10"/>
  <c r="U17" i="10"/>
  <c r="T17" i="10"/>
  <c r="S17" i="10"/>
  <c r="R17" i="10"/>
  <c r="Q17" i="10"/>
  <c r="P17" i="10"/>
  <c r="O17" i="10"/>
  <c r="N17" i="10"/>
  <c r="M17" i="10"/>
  <c r="L17" i="10"/>
  <c r="K17" i="10"/>
  <c r="J17" i="10"/>
  <c r="W17" i="10" s="1"/>
  <c r="U16" i="10"/>
  <c r="T16" i="10"/>
  <c r="S16" i="10"/>
  <c r="R16" i="10"/>
  <c r="Q16" i="10"/>
  <c r="P16" i="10"/>
  <c r="O16" i="10"/>
  <c r="N16" i="10"/>
  <c r="W16" i="10" s="1"/>
  <c r="M16" i="10"/>
  <c r="L16" i="10"/>
  <c r="K16" i="10"/>
  <c r="J16" i="10"/>
  <c r="U15" i="10"/>
  <c r="T15" i="10"/>
  <c r="S15" i="10"/>
  <c r="R15" i="10"/>
  <c r="Q15" i="10"/>
  <c r="P15" i="10"/>
  <c r="O15" i="10"/>
  <c r="N15" i="10"/>
  <c r="M15" i="10"/>
  <c r="L15" i="10"/>
  <c r="K15" i="10"/>
  <c r="J15" i="10"/>
  <c r="W15" i="10" s="1"/>
  <c r="U14" i="10"/>
  <c r="T14" i="10"/>
  <c r="S14" i="10"/>
  <c r="R14" i="10"/>
  <c r="Q14" i="10"/>
  <c r="P14" i="10"/>
  <c r="O14" i="10"/>
  <c r="N14" i="10"/>
  <c r="W14" i="10" s="1"/>
  <c r="M14" i="10"/>
  <c r="L14" i="10"/>
  <c r="K14" i="10"/>
  <c r="J14" i="10"/>
  <c r="U13" i="10"/>
  <c r="T13" i="10"/>
  <c r="S13" i="10"/>
  <c r="R13" i="10"/>
  <c r="Q13" i="10"/>
  <c r="P13" i="10"/>
  <c r="O13" i="10"/>
  <c r="N13" i="10"/>
  <c r="M13" i="10"/>
  <c r="L13" i="10"/>
  <c r="K13" i="10"/>
  <c r="J13" i="10"/>
  <c r="U12" i="10"/>
  <c r="T12" i="10"/>
  <c r="S12" i="10"/>
  <c r="R12" i="10"/>
  <c r="Q12" i="10"/>
  <c r="P12" i="10"/>
  <c r="O12" i="10"/>
  <c r="N12" i="10"/>
  <c r="M12" i="10"/>
  <c r="L12" i="10"/>
  <c r="K12" i="10"/>
  <c r="J12" i="10"/>
  <c r="U11" i="10"/>
  <c r="T11" i="10"/>
  <c r="S11" i="10"/>
  <c r="R11" i="10"/>
  <c r="Q11" i="10"/>
  <c r="P11" i="10"/>
  <c r="O11" i="10"/>
  <c r="N11" i="10"/>
  <c r="M11" i="10"/>
  <c r="L11" i="10"/>
  <c r="K11" i="10"/>
  <c r="J11" i="10"/>
  <c r="K10" i="10"/>
  <c r="L10" i="10"/>
  <c r="M10" i="10"/>
  <c r="N10" i="10"/>
  <c r="O10" i="10"/>
  <c r="P10" i="10"/>
  <c r="Q10" i="10"/>
  <c r="R10" i="10"/>
  <c r="S10" i="10"/>
  <c r="T10" i="10"/>
  <c r="U10" i="10"/>
  <c r="J10" i="10"/>
  <c r="D10" i="10"/>
  <c r="D11" i="10"/>
  <c r="D12" i="10"/>
  <c r="D13" i="10"/>
  <c r="D14" i="10"/>
  <c r="D15" i="10"/>
  <c r="D16" i="10"/>
  <c r="D17" i="10"/>
  <c r="D18" i="10"/>
  <c r="D19" i="10"/>
  <c r="D20" i="10"/>
  <c r="D21" i="10"/>
  <c r="D22" i="10"/>
  <c r="D23" i="10"/>
  <c r="D24" i="10"/>
  <c r="D25" i="10"/>
  <c r="D26" i="10"/>
  <c r="W21" i="10"/>
  <c r="H26" i="10"/>
  <c r="H25" i="10"/>
  <c r="H24" i="10"/>
  <c r="H23" i="10"/>
  <c r="H22" i="10"/>
  <c r="H21" i="10"/>
  <c r="H20" i="10"/>
  <c r="H19" i="10"/>
  <c r="H18" i="10"/>
  <c r="H17" i="10"/>
  <c r="H16" i="10"/>
  <c r="H15" i="10"/>
  <c r="H14" i="10"/>
  <c r="T154" i="12" l="1"/>
  <c r="S154" i="12"/>
  <c r="R154" i="12"/>
  <c r="Q154" i="12"/>
  <c r="P154" i="12"/>
  <c r="O154" i="12"/>
  <c r="N154" i="12"/>
  <c r="M154" i="12"/>
  <c r="L154" i="12"/>
  <c r="K154" i="12"/>
  <c r="J154" i="12"/>
  <c r="I154" i="12"/>
  <c r="V131" i="12"/>
  <c r="AD131" i="12" s="1"/>
  <c r="V130" i="12"/>
  <c r="AD130" i="12" s="1"/>
  <c r="V129" i="12"/>
  <c r="AD129" i="12" s="1"/>
  <c r="V128" i="12"/>
  <c r="AD128" i="12" s="1"/>
  <c r="V127" i="12"/>
  <c r="AD127" i="12" s="1"/>
  <c r="V126" i="12"/>
  <c r="AD126" i="12" s="1"/>
  <c r="V125" i="12"/>
  <c r="AD125" i="12" s="1"/>
  <c r="V124" i="12"/>
  <c r="AD124" i="12" s="1"/>
  <c r="T115" i="12"/>
  <c r="S115" i="12"/>
  <c r="R115" i="12"/>
  <c r="Q115" i="12"/>
  <c r="P115" i="12"/>
  <c r="O115" i="12"/>
  <c r="N115" i="12"/>
  <c r="M115" i="12"/>
  <c r="L115" i="12"/>
  <c r="K115" i="12"/>
  <c r="J115" i="12"/>
  <c r="I115" i="12"/>
  <c r="V113" i="12"/>
  <c r="X113" i="12" s="1"/>
  <c r="V112" i="12"/>
  <c r="T109" i="12"/>
  <c r="S109" i="12"/>
  <c r="R109" i="12"/>
  <c r="Q109" i="12"/>
  <c r="P109" i="12"/>
  <c r="O109" i="12"/>
  <c r="N109" i="12"/>
  <c r="M109" i="12"/>
  <c r="L109" i="12"/>
  <c r="K109" i="12"/>
  <c r="J109" i="12"/>
  <c r="I109" i="12"/>
  <c r="V107" i="12"/>
  <c r="Y107" i="12" s="1"/>
  <c r="V106" i="12"/>
  <c r="X106" i="12" s="1"/>
  <c r="T98" i="12"/>
  <c r="S98" i="12"/>
  <c r="R98" i="12"/>
  <c r="Q98" i="12"/>
  <c r="P98" i="12"/>
  <c r="O98" i="12"/>
  <c r="N98" i="12"/>
  <c r="M98" i="12"/>
  <c r="L98" i="12"/>
  <c r="K98" i="12"/>
  <c r="J98" i="12"/>
  <c r="I98" i="12"/>
  <c r="V95" i="12"/>
  <c r="AD95" i="12" s="1"/>
  <c r="V94" i="12"/>
  <c r="AD94" i="12" s="1"/>
  <c r="V93" i="12"/>
  <c r="AD93" i="12" s="1"/>
  <c r="T90" i="12"/>
  <c r="S90" i="12"/>
  <c r="R90" i="12"/>
  <c r="Q90" i="12"/>
  <c r="P90" i="12"/>
  <c r="O90" i="12"/>
  <c r="N90" i="12"/>
  <c r="M90" i="12"/>
  <c r="L90" i="12"/>
  <c r="K90" i="12"/>
  <c r="J90" i="12"/>
  <c r="I90" i="12"/>
  <c r="H13" i="10"/>
  <c r="W13" i="10" s="1"/>
  <c r="H12" i="10"/>
  <c r="W12" i="10" s="1"/>
  <c r="H11" i="10"/>
  <c r="W11" i="10" s="1"/>
  <c r="H10" i="10"/>
  <c r="M240" i="12" l="1"/>
  <c r="N117" i="12"/>
  <c r="R100" i="12"/>
  <c r="I117" i="12"/>
  <c r="Q117" i="12"/>
  <c r="O240" i="12"/>
  <c r="M117" i="12"/>
  <c r="P117" i="12"/>
  <c r="N240" i="12"/>
  <c r="O100" i="12"/>
  <c r="K117" i="12"/>
  <c r="S117" i="12"/>
  <c r="I240" i="12"/>
  <c r="Q240" i="12"/>
  <c r="O117" i="12"/>
  <c r="L117" i="12"/>
  <c r="T117" i="12"/>
  <c r="J240" i="12"/>
  <c r="R240" i="12"/>
  <c r="L100" i="12"/>
  <c r="K240" i="12"/>
  <c r="P100" i="12"/>
  <c r="S240" i="12"/>
  <c r="T100" i="12"/>
  <c r="M100" i="12"/>
  <c r="J117" i="12"/>
  <c r="R117" i="12"/>
  <c r="P240" i="12"/>
  <c r="V98" i="12"/>
  <c r="V99" i="12" s="1"/>
  <c r="N100" i="12"/>
  <c r="Y106" i="12"/>
  <c r="V154" i="12"/>
  <c r="I100" i="12"/>
  <c r="Q100" i="12"/>
  <c r="K100" i="12"/>
  <c r="Y113" i="12"/>
  <c r="S100" i="12"/>
  <c r="AB89" i="12"/>
  <c r="AC89" i="12" s="1"/>
  <c r="J100" i="12"/>
  <c r="V90" i="12"/>
  <c r="V91" i="12" s="1"/>
  <c r="V115" i="12"/>
  <c r="V109" i="12"/>
  <c r="L240" i="12"/>
  <c r="T240" i="12"/>
  <c r="X107" i="12"/>
  <c r="X112" i="12"/>
  <c r="Y112" i="12"/>
  <c r="V240" i="12" l="1"/>
  <c r="AB240" i="12" s="1"/>
  <c r="V155" i="12"/>
  <c r="V100" i="12"/>
  <c r="Y109" i="12"/>
  <c r="V117" i="12"/>
  <c r="X109" i="12"/>
  <c r="X115" i="12"/>
  <c r="AB90" i="12"/>
  <c r="AC90" i="12"/>
  <c r="Y115" i="12"/>
  <c r="D22" i="11"/>
  <c r="F22" i="8"/>
  <c r="F16" i="8"/>
  <c r="AB100" i="12" l="1"/>
  <c r="V101" i="12"/>
  <c r="Y117" i="12"/>
  <c r="X117" i="12"/>
  <c r="AB117" i="12" s="1"/>
  <c r="G28" i="10"/>
  <c r="F28" i="10"/>
  <c r="E3" i="12" l="1"/>
  <c r="V8" i="12" l="1"/>
  <c r="C121" i="12"/>
  <c r="I8" i="12"/>
  <c r="Q8" i="12"/>
  <c r="J8" i="12"/>
  <c r="T8" i="12"/>
  <c r="R8" i="12"/>
  <c r="M8" i="12"/>
  <c r="C10" i="12"/>
  <c r="AA8" i="12"/>
  <c r="S8" i="12"/>
  <c r="C103" i="12"/>
  <c r="N8" i="12"/>
  <c r="P8" i="12"/>
  <c r="K8" i="12"/>
  <c r="O8" i="12"/>
  <c r="L8" i="12"/>
  <c r="C33" i="11"/>
  <c r="C35" i="11" s="1"/>
  <c r="L103" i="12" l="1"/>
  <c r="L121" i="12"/>
  <c r="O121" i="12"/>
  <c r="O103" i="12"/>
  <c r="M103" i="12"/>
  <c r="M121" i="12"/>
  <c r="K103" i="12"/>
  <c r="K121" i="12"/>
  <c r="R121" i="12"/>
  <c r="R103" i="12"/>
  <c r="T121" i="12"/>
  <c r="T103" i="12"/>
  <c r="J121" i="12"/>
  <c r="J103" i="12"/>
  <c r="Q103" i="12"/>
  <c r="Q121" i="12"/>
  <c r="P103" i="12"/>
  <c r="P121" i="12"/>
  <c r="I103" i="12"/>
  <c r="I121" i="12"/>
  <c r="N103" i="12"/>
  <c r="N121" i="12"/>
  <c r="S103" i="12"/>
  <c r="S121" i="12"/>
  <c r="V103" i="12"/>
  <c r="V121" i="12"/>
  <c r="G22" i="8"/>
  <c r="W7" i="10" l="1"/>
  <c r="G6" i="10"/>
  <c r="U7" i="10"/>
  <c r="T7" i="10"/>
  <c r="S7" i="10"/>
  <c r="R7" i="10"/>
  <c r="Q7" i="10"/>
  <c r="P7" i="10"/>
  <c r="O7" i="10"/>
  <c r="N7" i="10"/>
  <c r="M7" i="10"/>
  <c r="L7" i="10"/>
  <c r="K7" i="10"/>
  <c r="J7" i="10"/>
  <c r="H28" i="10" l="1"/>
  <c r="F27" i="2" l="1"/>
  <c r="F21" i="2"/>
  <c r="E24" i="8"/>
  <c r="G23" i="8"/>
  <c r="G21" i="8"/>
  <c r="G20" i="8"/>
  <c r="G19" i="8"/>
  <c r="G18" i="8"/>
  <c r="G17" i="8"/>
  <c r="G15" i="8"/>
  <c r="A15" i="8"/>
  <c r="A16" i="8" s="1"/>
  <c r="A17" i="8" s="1"/>
  <c r="A18" i="8" s="1"/>
  <c r="A19" i="8" s="1"/>
  <c r="A20" i="8" s="1"/>
  <c r="E9" i="8"/>
  <c r="G9" i="8" s="1"/>
  <c r="A21" i="8" l="1"/>
  <c r="A24" i="8" s="1"/>
  <c r="A22" i="8"/>
  <c r="F24" i="8"/>
  <c r="G16" i="8"/>
  <c r="G24" i="8" s="1"/>
  <c r="S28" i="10"/>
  <c r="T28" i="10"/>
  <c r="Q28" i="10"/>
  <c r="U28" i="10"/>
  <c r="R28" i="10"/>
  <c r="P28" i="10"/>
  <c r="L28" i="10"/>
  <c r="O28" i="10"/>
  <c r="K28" i="10"/>
  <c r="M28" i="10"/>
  <c r="J28" i="10"/>
  <c r="W10" i="10"/>
  <c r="W28" i="10" s="1"/>
  <c r="N28"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Millett, Jennifer</author>
    <author>Yarbrough, Kevin</author>
  </authors>
  <commentList>
    <comment ref="F14" authorId="0" shapeId="0" xr:uid="{00000000-0006-0000-0100-000001000000}">
      <text>
        <r>
          <rPr>
            <b/>
            <sz val="9"/>
            <color indexed="81"/>
            <rFont val="Tahoma"/>
            <family val="2"/>
          </rPr>
          <t>Millett, Jennifer:</t>
        </r>
        <r>
          <rPr>
            <sz val="9"/>
            <color indexed="81"/>
            <rFont val="Tahoma"/>
            <family val="2"/>
          </rPr>
          <t xml:space="preserve">
Excludes Intangible Plant for Transmission project
 </t>
        </r>
      </text>
    </comment>
    <comment ref="F19" authorId="1" shapeId="0" xr:uid="{7D3AD958-CFD1-4ADE-8814-B34727C9C8B3}">
      <text>
        <r>
          <rPr>
            <b/>
            <sz val="9"/>
            <color indexed="81"/>
            <rFont val="Tahoma"/>
            <family val="2"/>
          </rPr>
          <t>Yarbrough, Kevin:</t>
        </r>
        <r>
          <rPr>
            <sz val="9"/>
            <color indexed="81"/>
            <rFont val="Tahoma"/>
            <family val="2"/>
          </rPr>
          <t xml:space="preserve">
Includes $31,731 from FERC 362
</t>
        </r>
      </text>
    </comment>
    <comment ref="F26" authorId="0" shapeId="0" xr:uid="{5DFD6B56-FF9B-44C6-A8AC-453FCC3DD2B1}">
      <text>
        <r>
          <rPr>
            <b/>
            <sz val="9"/>
            <color indexed="81"/>
            <rFont val="Tahoma"/>
            <family val="2"/>
          </rPr>
          <t>Millett, Jennifer:</t>
        </r>
        <r>
          <rPr>
            <sz val="9"/>
            <color indexed="81"/>
            <rFont val="Tahoma"/>
            <family val="2"/>
          </rPr>
          <t xml:space="preserve">
Excludes Intangible Plant of $232,322.13</t>
        </r>
      </text>
    </comment>
  </commentList>
</comments>
</file>

<file path=xl/sharedStrings.xml><?xml version="1.0" encoding="utf-8"?>
<sst xmlns="http://schemas.openxmlformats.org/spreadsheetml/2006/main" count="949" uniqueCount="368">
  <si>
    <t>Old Dominion Electric Cooperative</t>
  </si>
  <si>
    <t>Form 1</t>
  </si>
  <si>
    <t>Transmission O&amp;M</t>
  </si>
  <si>
    <t>Adjs.</t>
  </si>
  <si>
    <t>Adjusted</t>
  </si>
  <si>
    <t>Reference</t>
  </si>
  <si>
    <t>Pg. 321.96.b</t>
  </si>
  <si>
    <t>Source of Adjustments</t>
  </si>
  <si>
    <t>Note 1</t>
  </si>
  <si>
    <t>Pg. 321.93.b</t>
  </si>
  <si>
    <t>Net Transmission O&amp;M in Template</t>
  </si>
  <si>
    <t>Notes:</t>
  </si>
  <si>
    <t>template ln. 66</t>
  </si>
  <si>
    <t>Expense Items</t>
  </si>
  <si>
    <t>(Template Entries)</t>
  </si>
  <si>
    <t>Clover</t>
  </si>
  <si>
    <t>North Anna</t>
  </si>
  <si>
    <t>Asset Balance</t>
  </si>
  <si>
    <t>Removed per formula</t>
  </si>
  <si>
    <t>Description</t>
  </si>
  <si>
    <t>Line</t>
  </si>
  <si>
    <t>No.</t>
  </si>
  <si>
    <t>(a)</t>
  </si>
  <si>
    <t>(b)</t>
  </si>
  <si>
    <t>(c)</t>
  </si>
  <si>
    <t>(d)</t>
  </si>
  <si>
    <t>(e)</t>
  </si>
  <si>
    <t>(f)</t>
  </si>
  <si>
    <t>(g)</t>
  </si>
  <si>
    <t>Template Workpapers</t>
  </si>
  <si>
    <t>Transmission Account Balances</t>
  </si>
  <si>
    <t>ODEC- Static Var</t>
  </si>
  <si>
    <t>Excluded Facilities:</t>
  </si>
  <si>
    <t>Included Facilities:</t>
  </si>
  <si>
    <t>Transmission Original Cost Workpaper for</t>
  </si>
  <si>
    <t>Excluded Plant Cost Support</t>
  </si>
  <si>
    <t>Attachment 5 - Line 149</t>
  </si>
  <si>
    <t>Eastern Shore Facilities</t>
  </si>
  <si>
    <t>Total Excluded Facilities</t>
  </si>
  <si>
    <t>Total Included Facilities (template line 150)</t>
  </si>
  <si>
    <t>Pg. 321.88.b</t>
  </si>
  <si>
    <t>(560) Operation Supervision and Engineering</t>
  </si>
  <si>
    <t>Pg. 321.83.b</t>
  </si>
  <si>
    <t>(561.4) Scheduling, Sys Control and Dispatch</t>
  </si>
  <si>
    <t>(561.7) Generation Interconnection Studies</t>
  </si>
  <si>
    <t>Pg. 321.91.b</t>
  </si>
  <si>
    <t>(561.8) Reliability, Planning and Standards Development</t>
  </si>
  <si>
    <t>Pg. 321.92.b</t>
  </si>
  <si>
    <t>(562) Station Expenses</t>
  </si>
  <si>
    <t>(563) Overhead Lines Expenses</t>
  </si>
  <si>
    <t>Pg. 321.94.b</t>
  </si>
  <si>
    <t>(564) Underground Lines Expenses</t>
  </si>
  <si>
    <t>Pg. 321.95.b</t>
  </si>
  <si>
    <t>(565) Transmission of Electricity by Others</t>
  </si>
  <si>
    <r>
      <t xml:space="preserve">Total Transmission Assets </t>
    </r>
    <r>
      <rPr>
        <sz val="12"/>
        <rFont val="Arial"/>
        <family val="2"/>
      </rPr>
      <t>(FF1 p. 207.58.g)</t>
    </r>
  </si>
  <si>
    <t>Transmission</t>
  </si>
  <si>
    <t>Capital Transmission Additions, Retirements, and CWIP</t>
  </si>
  <si>
    <t>Transmission - included facilities</t>
  </si>
  <si>
    <t>Total Additions - included facilities</t>
  </si>
  <si>
    <t>Total Transmission additions</t>
  </si>
  <si>
    <t>Total Additions - excluded facilities</t>
  </si>
  <si>
    <t>Transmission - excluded facilities</t>
  </si>
  <si>
    <t>R/P Strs. Cir. 6778 Yr 2019-2020</t>
  </si>
  <si>
    <t>Delta</t>
  </si>
  <si>
    <t xml:space="preserve">     through the exclusion/inclusion factor in the formula.</t>
  </si>
  <si>
    <t>CTs - Louisa/Marsh Run/Wildcat/Diesels</t>
  </si>
  <si>
    <t>Total Retirements - included facilities</t>
  </si>
  <si>
    <t>Total Retirements - excluded facilities</t>
  </si>
  <si>
    <t>Total Transmission Retirements</t>
  </si>
  <si>
    <t>Total Transmission Transfers</t>
  </si>
  <si>
    <t>Total Transfers - excluded facilities</t>
  </si>
  <si>
    <t>OLD DOMINION ELECTRIC COOPERATIVE</t>
  </si>
  <si>
    <t>Transmission Capital Projects</t>
  </si>
  <si>
    <t>Wallops Line Undergrounding</t>
  </si>
  <si>
    <t>Estimated</t>
  </si>
  <si>
    <t xml:space="preserve">Total </t>
  </si>
  <si>
    <t>Total</t>
  </si>
  <si>
    <t>In Service</t>
  </si>
  <si>
    <t>Priors</t>
  </si>
  <si>
    <t>Budget</t>
  </si>
  <si>
    <t>Project</t>
  </si>
  <si>
    <t>SOURCE: Annual Plant In Service (PIS) Report for 10K support (Plant In Service Summary) for project set and PowerPlan for Monthly Cash Flows. PowerPlan Report 1201 run monthly was also used for Retirements</t>
  </si>
  <si>
    <t>Actuals Year</t>
  </si>
  <si>
    <t>Budget Year</t>
  </si>
  <si>
    <t>(570) Maintenance of Station Equipment</t>
  </si>
  <si>
    <t>Account Number</t>
  </si>
  <si>
    <t>Account Description</t>
  </si>
  <si>
    <t>General Ledger Balance</t>
  </si>
  <si>
    <t xml:space="preserve">           1.222420.0000</t>
  </si>
  <si>
    <t xml:space="preserve">       Misc Current &amp; Accrued Liab</t>
  </si>
  <si>
    <t xml:space="preserve">        1810.222420.0100</t>
  </si>
  <si>
    <t xml:space="preserve">       Misc Current/Accrued Liab-DOE</t>
  </si>
  <si>
    <t xml:space="preserve">        1810.222420.0301</t>
  </si>
  <si>
    <t xml:space="preserve">       Accr N.A.Maint Cont-U1</t>
  </si>
  <si>
    <t xml:space="preserve">        1810.222420.0302</t>
  </si>
  <si>
    <t xml:space="preserve">       Accr N.A.Maint Cont-U2</t>
  </si>
  <si>
    <t xml:space="preserve">        1810.222420.2000</t>
  </si>
  <si>
    <t xml:space="preserve">       DOE D&amp;D-Current</t>
  </si>
  <si>
    <t xml:space="preserve">           1.222420.3000</t>
  </si>
  <si>
    <t xml:space="preserve">       Accr.Liab.-Empl Vacation</t>
  </si>
  <si>
    <t xml:space="preserve">           1.222420.4000</t>
  </si>
  <si>
    <t xml:space="preserve">       Accr.Liab.-FERC Filing Fee</t>
  </si>
  <si>
    <t xml:space="preserve">           1.222420.5000</t>
  </si>
  <si>
    <t xml:space="preserve">       Accr.Liab-Flex Spending-CBA</t>
  </si>
  <si>
    <t xml:space="preserve">           1.222420.5001</t>
  </si>
  <si>
    <t xml:space="preserve">       Accr.Liab-Flex Spending-KSPH</t>
  </si>
  <si>
    <t xml:space="preserve">           1.222420.5100</t>
  </si>
  <si>
    <t xml:space="preserve">       Accr.Liab-Severance</t>
  </si>
  <si>
    <t xml:space="preserve">           1.222420.5110</t>
  </si>
  <si>
    <t xml:space="preserve">       Accr.Liab.-HSA</t>
  </si>
  <si>
    <t xml:space="preserve">           1.222420.6000</t>
  </si>
  <si>
    <t xml:space="preserve">       Accr.Liab.-Ecuador</t>
  </si>
  <si>
    <t xml:space="preserve">           1.222420.6100</t>
  </si>
  <si>
    <t xml:space="preserve">       Accr.Liab.-PSE&amp;G</t>
  </si>
  <si>
    <t xml:space="preserve">           1.222420.9010</t>
  </si>
  <si>
    <t xml:space="preserve">       Deferred Energy (Reclass)</t>
  </si>
  <si>
    <t>Total Object Account 222420</t>
  </si>
  <si>
    <t>Breakout of Accr. Liab - Empl Vacation</t>
  </si>
  <si>
    <t>Total Plant</t>
  </si>
  <si>
    <t>Total Plant + Corporate</t>
  </si>
  <si>
    <t>R/P Strs. Cir. 6745/6/8 Yr 2019-2020</t>
  </si>
  <si>
    <t>FERC</t>
  </si>
  <si>
    <t>3530 - Station Equipment</t>
  </si>
  <si>
    <t>3550 - Poles and Fixtures</t>
  </si>
  <si>
    <t xml:space="preserve">Install Fiber Optic Comm Eq Tasley Substation                      </t>
  </si>
  <si>
    <t xml:space="preserve">Install Fiber Optic Comm Eq Kellam Substation                      </t>
  </si>
  <si>
    <t>WO</t>
  </si>
  <si>
    <t>Asset ID</t>
  </si>
  <si>
    <t>3520 - Structures and Improvements</t>
  </si>
  <si>
    <t>Tie to FERC Form 1 Electric PIS Pg 206. Transmission Plant Line 47</t>
  </si>
  <si>
    <t>Corporate (FERC 920)</t>
  </si>
  <si>
    <t>Clover (FERC 500)</t>
  </si>
  <si>
    <t>Marsh Run (FERC 548)</t>
  </si>
  <si>
    <t>Louisa (FERC 548)</t>
  </si>
  <si>
    <t>Wildcat Point (FERC 548)</t>
  </si>
  <si>
    <t>SCADA Data Concentrator-TR</t>
  </si>
  <si>
    <t xml:space="preserve">Install Fiber Optic Comm Eq Belle Haven Substation                 </t>
  </si>
  <si>
    <t xml:space="preserve">Install Fiber Optic Comm Eq Purdue Substation                      </t>
  </si>
  <si>
    <t xml:space="preserve">Install Fiber Optic Comm Eq Cheriton Substation                    </t>
  </si>
  <si>
    <t xml:space="preserve">Install Fiber Optic Comm Eq Kendall Grove Substation               </t>
  </si>
  <si>
    <t>Install Fiber Optic Comm Eq Greenbush Substation</t>
  </si>
  <si>
    <t>Install Fiber Optic Comm Eq Hallwood Substation</t>
  </si>
  <si>
    <t>Install Fiber Optic Comm Eq Oak Hall Substation</t>
  </si>
  <si>
    <t>Install Fiber Optic Comm Eq Chincoteague Substation</t>
  </si>
  <si>
    <t>Install Fiber Optic Comm Eq Wallops Substation</t>
  </si>
  <si>
    <t>For each month, run: 1200 (Additions), 1201 (Retirements) and 1203 (Transfers)</t>
  </si>
  <si>
    <t>Transfer In</t>
  </si>
  <si>
    <t>Transfer Out</t>
  </si>
  <si>
    <t>TL-6703 Transmission Line Easements</t>
  </si>
  <si>
    <t>241493</t>
  </si>
  <si>
    <t>3502 - Land Rights</t>
  </si>
  <si>
    <t>Capacitor Bank</t>
  </si>
  <si>
    <t>Panel</t>
  </si>
  <si>
    <t>Structure 81A Ductile Iron 60ft</t>
  </si>
  <si>
    <t>241354</t>
  </si>
  <si>
    <t>Structure 81B Ductile Iron 60ft</t>
  </si>
  <si>
    <t>Structure 82A Ductile Iron 60ft</t>
  </si>
  <si>
    <t>Structure 82B Ductile Iron 60ft</t>
  </si>
  <si>
    <t>Structure 83A Ductile Iron 55ft</t>
  </si>
  <si>
    <t>Structure 83B Ductile Iron 55ft</t>
  </si>
  <si>
    <t>Structure 84A Ductile Iron 60ft</t>
  </si>
  <si>
    <t>Structure 84B Ductile Iron 60ft</t>
  </si>
  <si>
    <t>Structure 85A Ductile Iron 55ft</t>
  </si>
  <si>
    <t>Structure 85B Ductile Iron 55ft</t>
  </si>
  <si>
    <t>Structure 86A Ductile Iron 55ft</t>
  </si>
  <si>
    <t>Structure 86B Ductile Iron 55ft</t>
  </si>
  <si>
    <t>Structure 87A Ductile Iron 60ft</t>
  </si>
  <si>
    <t>Structure 87B Ductile Iron 60ft</t>
  </si>
  <si>
    <t>Structure 88A Ductile Iron 60ft</t>
  </si>
  <si>
    <t>Structure 88B Ductile Iron 60ft</t>
  </si>
  <si>
    <t>Structure 89A Ductile Iron 65ft</t>
  </si>
  <si>
    <t>Structure 89B Ductile Iron 65ft</t>
  </si>
  <si>
    <t>TOTAL</t>
  </si>
  <si>
    <t>NAPS -2-EP-MT-1A GSU Repl</t>
  </si>
  <si>
    <t>Total Transfers - included facilities</t>
  </si>
  <si>
    <t>CLOVER LAND SWITCHYARD</t>
  </si>
  <si>
    <t>D99-6021</t>
  </si>
  <si>
    <t>3501 - Land</t>
  </si>
  <si>
    <t>oil stop valve w/fdn</t>
  </si>
  <si>
    <t>C0124188</t>
  </si>
  <si>
    <t>CONTROL BUILDING</t>
  </si>
  <si>
    <t>DRAINAGE SYSTEM</t>
  </si>
  <si>
    <t>FENCE</t>
  </si>
  <si>
    <t>FOUNDATION</t>
  </si>
  <si>
    <t>LIGHT AND POWER SYSTEM CIRCUIT PANEL</t>
  </si>
  <si>
    <t>LIGHT FIXTURE</t>
  </si>
  <si>
    <t>SITE PREPARATION</t>
  </si>
  <si>
    <t>STONE OR GRAVEL</t>
  </si>
  <si>
    <t>STREET LIGHT FIXTURE</t>
  </si>
  <si>
    <t>TRANSFER SWITCH</t>
  </si>
  <si>
    <t>Surveillance System</t>
  </si>
  <si>
    <t>D24619</t>
  </si>
  <si>
    <t>HVAC #1</t>
  </si>
  <si>
    <t>D942158</t>
  </si>
  <si>
    <t>HVAC #2 (Battery Room)</t>
  </si>
  <si>
    <t>D944274</t>
  </si>
  <si>
    <t>Roof, Fully Adhered EPDM system, 1700 sq. ft. (Con</t>
  </si>
  <si>
    <t>D944885</t>
  </si>
  <si>
    <t>AIR BREAK SWITCH</t>
  </si>
  <si>
    <t>ARRESTER</t>
  </si>
  <si>
    <t>CABINET / EQUIPMENT ENCLOSURE</t>
  </si>
  <si>
    <t>CABLE</t>
  </si>
  <si>
    <t>CABLE TROUGH / CABLE TRENCH</t>
  </si>
  <si>
    <t>CAPACITOR COUPLING</t>
  </si>
  <si>
    <t>CIRCUIT BREAKER GAS</t>
  </si>
  <si>
    <t>CONDUIT</t>
  </si>
  <si>
    <t>ENCLOSURE / CABINET</t>
  </si>
  <si>
    <t>EQUIPMENT RACK</t>
  </si>
  <si>
    <t>FAULT RECORDER</t>
  </si>
  <si>
    <t>RELAY PANEL #1 (G112)</t>
  </si>
  <si>
    <t>RELAY PANEL #13 (UNIT #1 PILOT WIRE)</t>
  </si>
  <si>
    <t>RELAY PANEL #14 (UNIT #2 PILOT WIRE)</t>
  </si>
  <si>
    <t>RELAY PANEL #16 RESERVE AUX TRF PILOT WIRE</t>
  </si>
  <si>
    <t>RELAY PANEL #19 TRF TRIP CONTROL</t>
  </si>
  <si>
    <t>RELAY PANEL #2 (G1T2068)</t>
  </si>
  <si>
    <t>RELAY PANEL #3 ((206812)</t>
  </si>
  <si>
    <t>RELAY PANEL #4 (SX1212)</t>
  </si>
  <si>
    <t>RELAY PANEL #5 (SX12T235)</t>
  </si>
  <si>
    <t>RELAY PANEL #6 (23512)</t>
  </si>
  <si>
    <t>RELAY PANEL #7 (G212)</t>
  </si>
  <si>
    <t>RELAY PANEL #8 (G2TL9)</t>
  </si>
  <si>
    <t>RELAY PANEL #9 (L912)</t>
  </si>
  <si>
    <t>RELAY PANEL ANNUNCIATOR</t>
  </si>
  <si>
    <t>RTU REMOTE TERMINAL UNIT</t>
  </si>
  <si>
    <t>STRUCTURAL STEEL</t>
  </si>
  <si>
    <t>TRANSFORMER STATION SERVICE 300KVA</t>
  </si>
  <si>
    <t>TUNING UNIT</t>
  </si>
  <si>
    <t>Switchboard Panel 'Station Ethernet'</t>
  </si>
  <si>
    <t>Battery monitor (BDSXL)</t>
  </si>
  <si>
    <t>D53259</t>
  </si>
  <si>
    <t>BE1-59N Relay - Installed on Pnl #16-Ln 235</t>
  </si>
  <si>
    <t>D941930</t>
  </si>
  <si>
    <t>BE1-59N Relay - Installed on Pnl #27-Ln 235</t>
  </si>
  <si>
    <t>Multifunction protection device SEL35 installed</t>
  </si>
  <si>
    <t>Multifunction protection device SEL421 installed</t>
  </si>
  <si>
    <t>RELAY PANEL #17</t>
  </si>
  <si>
    <t>Transmitter/Receiver cs28a installed on new</t>
  </si>
  <si>
    <t>Transmitter/Receiver cs51c installed on new</t>
  </si>
  <si>
    <t>Battery, 135VDC, 400AH with rack</t>
  </si>
  <si>
    <t>D942108</t>
  </si>
  <si>
    <t>Grounding grid</t>
  </si>
  <si>
    <t>RTU 'SEL1102' on Annun Panel</t>
  </si>
  <si>
    <t>RTU 'SEL2411' on Annun Panel</t>
  </si>
  <si>
    <t>RTU 'SEL3332' on Annun Panel</t>
  </si>
  <si>
    <t>Coupling Capacitor,230kv,relay accuracy lin 2068</t>
  </si>
  <si>
    <t>D942982</t>
  </si>
  <si>
    <t>Battery charger, 125VDC, 25Amp w/stand</t>
  </si>
  <si>
    <t>D944253</t>
  </si>
  <si>
    <t>RTU Network Auto Scanner installed on Communicatio</t>
  </si>
  <si>
    <t>Coupling capacitor 230kV relay accuracy-SX12P1</t>
  </si>
  <si>
    <t>D944925</t>
  </si>
  <si>
    <t>Coupling Capacitor 230kV P2P1</t>
  </si>
  <si>
    <t>D946233</t>
  </si>
  <si>
    <t>Coupling Capacitor</t>
  </si>
  <si>
    <t>D946241</t>
  </si>
  <si>
    <t>3540 - Towers and Fixtures</t>
  </si>
  <si>
    <t>TOWER</t>
  </si>
  <si>
    <t>FOUNDATION / FOR POLE</t>
  </si>
  <si>
    <t>POLE STEEL</t>
  </si>
  <si>
    <t xml:space="preserve">Install Fiber Optic Comm Eq Red Bank Substation  (Weirwood D.P.) </t>
  </si>
  <si>
    <t>Circuit TL-6750 Pole Replacement (Cheriton to Kellam)</t>
  </si>
  <si>
    <t>Project #</t>
  </si>
  <si>
    <t>Project Description</t>
  </si>
  <si>
    <t>Mo</t>
  </si>
  <si>
    <t>Plant</t>
  </si>
  <si>
    <t>241456</t>
  </si>
  <si>
    <t>North Anna- Mini Switchyard Rebuild</t>
  </si>
  <si>
    <t>D77885A.1</t>
  </si>
  <si>
    <t>Transformer Bushing Monitoring Syst</t>
  </si>
  <si>
    <t>D94176.1</t>
  </si>
  <si>
    <t>D94882.1</t>
  </si>
  <si>
    <t>D93121.1</t>
  </si>
  <si>
    <t>241436</t>
  </si>
  <si>
    <t>Bayview Meter - Other</t>
  </si>
  <si>
    <t>Conversion</t>
  </si>
  <si>
    <t>Line 6745 Pole 37, 60/S-04.2 Galvanized Steel Pole</t>
  </si>
  <si>
    <t>Line 6745 Pole 41, 80/S-04.2 Galvanized Steel Pole</t>
  </si>
  <si>
    <t>Line 6745/6746 Pole 48, 75/S-06.5 Galvanized Steel Pole</t>
  </si>
  <si>
    <t>Line 6746 Pole 37, 70/S-04.2 Galvanized Steel Pole</t>
  </si>
  <si>
    <t>Line 6746 Pole 41, 70/S-04.2 Galvanized Steel Pole</t>
  </si>
  <si>
    <t>Line 6748 Pole 11, 66/ENG Weathering Steel Pole with 18'-6" Galvanized Steel Vibratory Caisson</t>
  </si>
  <si>
    <t>Line 6748 Pole 28, 62/ENG Weathering Steel Pole with 21'-6" Galvanized Steel Vibratory Caisson</t>
  </si>
  <si>
    <t>Line 6748 Pole 3, 62/ENG Weathering Steel Pole with 18'-0" Galvanized Steel Vibratory Caisson</t>
  </si>
  <si>
    <t>Line 6748 Pole 9, 66/ENG Weathering Steel Pole with 20'-0" Galvanized Steel Vibratory Caisson</t>
  </si>
  <si>
    <t>Control Building</t>
  </si>
  <si>
    <t>Site Preparation - Clearing, Excavation, Grading</t>
  </si>
  <si>
    <t>Air Break Switch (GOAB) 3070-D1</t>
  </si>
  <si>
    <t>Air Break Switch (GOAB) 3070-D2</t>
  </si>
  <si>
    <t>Air Break Switch (GOAB) 3071-D1</t>
  </si>
  <si>
    <t>Air Break Switch (GOAB) 3071-D2</t>
  </si>
  <si>
    <t>Air Break Switch (GOAB) 3072-D1</t>
  </si>
  <si>
    <t>Air Break Switch (GOAB) 3072-D2</t>
  </si>
  <si>
    <t>Air Break Switch (GOAB) 3073-D1</t>
  </si>
  <si>
    <t>Air Break Switch (GOAB) 3073-D2</t>
  </si>
  <si>
    <t>Air Break Switch (GOAB) 3074-D1</t>
  </si>
  <si>
    <t>Air Break Switch (GOAB) 3074-D2</t>
  </si>
  <si>
    <t>Air Break Switch (GOAB) 3075-D1</t>
  </si>
  <si>
    <t>Air Break Switch (GOAB) 3075-D2</t>
  </si>
  <si>
    <t>Air Break Switch (GOAB) 3076-D1</t>
  </si>
  <si>
    <t>Air Break Switch (GOAB) 3076-D2</t>
  </si>
  <si>
    <t>Air Break Switch (MOAB) T1H1</t>
  </si>
  <si>
    <t>Air Break Switch (MOAB) T1H2</t>
  </si>
  <si>
    <t>ASCR Cable (1 set)</t>
  </si>
  <si>
    <t>Battery/Battery Charger/Set</t>
  </si>
  <si>
    <t>Bus Conductor (1 set)</t>
  </si>
  <si>
    <t>Cable Trench (1 set)</t>
  </si>
  <si>
    <t>Calpine Interface</t>
  </si>
  <si>
    <t>Circuit Breaker 3070</t>
  </si>
  <si>
    <t>Circuit Breaker 3071</t>
  </si>
  <si>
    <t>Circuit Breaker 3072</t>
  </si>
  <si>
    <t>Circuit Breaker 3074</t>
  </si>
  <si>
    <t>Circuit Breaker 3075</t>
  </si>
  <si>
    <t>Circuit Breaker 3076</t>
  </si>
  <si>
    <t>Circuit Switcher 6750-L8</t>
  </si>
  <si>
    <t>Communication Equipment (1 set)</t>
  </si>
  <si>
    <t>Control &amp; Comm Cable (1 set)</t>
  </si>
  <si>
    <t>Current Transformer</t>
  </si>
  <si>
    <t>Fence</t>
  </si>
  <si>
    <t>Grounding Grid</t>
  </si>
  <si>
    <t>Lightning Arrester</t>
  </si>
  <si>
    <t>Meter</t>
  </si>
  <si>
    <t>Power Cable (1 set)</t>
  </si>
  <si>
    <t>Router</t>
  </si>
  <si>
    <t>SEL Protective Relays Multiple Types</t>
  </si>
  <si>
    <t>SEL RTAC</t>
  </si>
  <si>
    <t>Steel Structure</t>
  </si>
  <si>
    <t>Voltage Transformer</t>
  </si>
  <si>
    <t>Pole, Steel</t>
  </si>
  <si>
    <t>Transmission poles (steel)</t>
  </si>
  <si>
    <t>Insulator</t>
  </si>
  <si>
    <t>3560 - Overhead Conductors and Devi</t>
  </si>
  <si>
    <t>Switcher; Circuit 115KV Switching - 1200A, Pre-Z 03/31/2000</t>
  </si>
  <si>
    <t>Brkr;Circuit Pwr,72.5KV,2000A Circuit Breaker 03/31/2000</t>
  </si>
  <si>
    <t>Breaker,Circuit,72.5KV,1200A Circuit Breaker 02/01/1996</t>
  </si>
  <si>
    <t>Capacitor; Bank 69KV, 2.7MVAR Switching 03/31/2000</t>
  </si>
  <si>
    <t>Relay; Panels Switching 03/31/2000</t>
  </si>
  <si>
    <t>Primary; Material (Misc) Switching 03/31/2000</t>
  </si>
  <si>
    <t>Cable; Control Switching 03/31/2000</t>
  </si>
  <si>
    <t>Secondary; Material Misc Switching 03/31/2000</t>
  </si>
  <si>
    <t>Switch; Disconnect, 69KV Switching - 1200A Pascor 03/31/2000</t>
  </si>
  <si>
    <t>Structures; Steel Switching 03/31/2000</t>
  </si>
  <si>
    <t>Xfrmr;Potntial 69KV,350KV Bil Switching 03/31/2000</t>
  </si>
  <si>
    <t>Equipment; Gpr Switching 02/28/2005</t>
  </si>
  <si>
    <t>Arrester; 60KV, 48KV MCOV Switching 03/31/2000</t>
  </si>
  <si>
    <t>Bayview Instrument Transformer</t>
  </si>
  <si>
    <t>Real Time Automation Controller SCADA Remote Term Equip</t>
  </si>
  <si>
    <t>241378</t>
  </si>
  <si>
    <t>Control Installation Switching 07/01/1976</t>
  </si>
  <si>
    <t>Bayview Advanced Meter SEL-735</t>
  </si>
  <si>
    <t>Meter SEL-734 PN 0734009V1D1216E5XXX 6/1/2010</t>
  </si>
  <si>
    <t>Router - SN-6721-VZLTE</t>
  </si>
  <si>
    <t>241315</t>
  </si>
  <si>
    <t>Bayview Comm Equipment</t>
  </si>
  <si>
    <t>Structure 41A Wood 65ft Line 6746 1/1/1983</t>
  </si>
  <si>
    <t>Structure 48 Wood 65ft Line 6746 1/1/1983</t>
  </si>
  <si>
    <t>Structure 37A Wood 65ft Line 6746 1/1/1983</t>
  </si>
  <si>
    <t>Structure 37B Wood 60ft Line 6745 1/1/1983</t>
  </si>
  <si>
    <t>Structure 41B Wood 60ft Line 6745 1/1/1983</t>
  </si>
  <si>
    <t>Structure 3 Wood 70ft Line 6748 1/1/1989</t>
  </si>
  <si>
    <t>Structure 9 Wood 85ft Line 6748 1/1/1989</t>
  </si>
  <si>
    <t>Structure 28 Wood 80ft Line 6748 1/1/1989</t>
  </si>
  <si>
    <t>Structure 11 Wood 75ft Line 6748 1/1/1989</t>
  </si>
  <si>
    <t>Summary of 2023 Formulary Transmission Expenses &amp; Adjustments</t>
  </si>
  <si>
    <t>1.  Excluded $681,264 ($470,962 in wheeling charges and $210,302 in facility charges) from account 562 related to Virginia mainland</t>
  </si>
  <si>
    <t xml:space="preserve">     cost of facilities that ODEC does not own and thus would otherwise not be properly excluded from the transmission revenue requirements</t>
  </si>
  <si>
    <t>YE 2023 Accrued Liabilities - FERC 242</t>
  </si>
  <si>
    <t>2024 In Service Forecast</t>
  </si>
  <si>
    <t>Support for Unfunded Reserves Inputs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</si>
</sst>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
    <numFmt numFmtId="166" formatCode="_(* #,##0_);_(* \(#,##0\);_(* &quot;-&quot;??_);_(@_)"/>
    <numFmt numFmtId="167" formatCode="General_)"/>
    <numFmt numFmtId="168" formatCode="&quot;$&quot;#,##0"/>
  </numFmts>
  <fonts count="41"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u/>
      <sz val="10"/>
      <name val="Arial"/>
      <family val="2"/>
    </font>
    <font>
      <u val="singleAccounting"/>
      <sz val="10"/>
      <name val="Arial"/>
      <family val="2"/>
    </font>
    <font>
      <b/>
      <sz val="10"/>
      <name val="Arial"/>
      <family val="2"/>
    </font>
    <font>
      <b/>
      <sz val="12"/>
      <name val="Arial"/>
      <family val="2"/>
    </font>
    <font>
      <b/>
      <i/>
      <sz val="10"/>
      <name val="Arial"/>
      <family val="2"/>
    </font>
    <font>
      <b/>
      <sz val="16"/>
      <name val="Arial"/>
      <family val="2"/>
    </font>
    <font>
      <sz val="12"/>
      <name val="Arial"/>
      <family val="2"/>
    </font>
    <font>
      <sz val="12"/>
      <name val="Arial"/>
      <family val="2"/>
    </font>
    <font>
      <u/>
      <sz val="12"/>
      <name val="Arial"/>
      <family val="2"/>
    </font>
    <font>
      <u val="singleAccounting"/>
      <sz val="12"/>
      <name val="Arial"/>
      <family val="2"/>
    </font>
    <font>
      <b/>
      <u/>
      <sz val="12"/>
      <name val="Arial"/>
      <family val="2"/>
    </font>
    <font>
      <b/>
      <u val="singleAccounting"/>
      <sz val="12"/>
      <name val="Arial"/>
      <family val="2"/>
    </font>
    <font>
      <b/>
      <i/>
      <u/>
      <sz val="12"/>
      <name val="Arial"/>
      <family val="2"/>
    </font>
    <font>
      <b/>
      <i/>
      <sz val="12"/>
      <name val="Arial"/>
      <family val="2"/>
    </font>
    <font>
      <b/>
      <u val="singleAccounting"/>
      <sz val="10"/>
      <name val="Arial"/>
      <family val="2"/>
    </font>
    <font>
      <sz val="10"/>
      <name val="Arial"/>
      <family val="2"/>
    </font>
    <font>
      <b/>
      <sz val="11"/>
      <color theme="1"/>
      <name val="Calibri"/>
      <family val="2"/>
      <scheme val="minor"/>
    </font>
    <font>
      <b/>
      <sz val="12"/>
      <color theme="1"/>
      <name val="Arial"/>
      <family val="2"/>
    </font>
    <font>
      <sz val="10"/>
      <name val="Helv"/>
    </font>
    <font>
      <sz val="9"/>
      <color indexed="81"/>
      <name val="Tahoma"/>
      <family val="2"/>
    </font>
    <font>
      <b/>
      <sz val="9"/>
      <color indexed="81"/>
      <name val="Tahoma"/>
      <family val="2"/>
    </font>
    <font>
      <sz val="12"/>
      <color theme="1"/>
      <name val="Arial"/>
      <family val="2"/>
    </font>
    <font>
      <sz val="11"/>
      <color theme="1"/>
      <name val="Arial"/>
      <family val="2"/>
    </font>
    <font>
      <sz val="10"/>
      <name val="Arial"/>
      <family val="2"/>
    </font>
    <font>
      <u/>
      <sz val="10"/>
      <name val="Arial"/>
      <family val="2"/>
    </font>
    <font>
      <sz val="10"/>
      <name val="Tms Rmn"/>
    </font>
    <font>
      <b/>
      <i/>
      <u/>
      <sz val="11"/>
      <name val="Arial"/>
      <family val="2"/>
    </font>
    <font>
      <sz val="11"/>
      <name val="Arial"/>
      <family val="2"/>
    </font>
    <font>
      <b/>
      <i/>
      <sz val="11"/>
      <name val="Arial"/>
      <family val="2"/>
    </font>
    <font>
      <b/>
      <sz val="11"/>
      <name val="Arial"/>
      <family val="2"/>
    </font>
    <font>
      <b/>
      <sz val="11"/>
      <color theme="1"/>
      <name val="Arial"/>
      <family val="2"/>
    </font>
    <font>
      <b/>
      <sz val="11"/>
      <color rgb="FF0070C0"/>
      <name val="Arial"/>
      <family val="2"/>
    </font>
    <font>
      <i/>
      <sz val="11"/>
      <name val="Arial"/>
      <family val="2"/>
    </font>
    <font>
      <sz val="10"/>
      <color theme="1"/>
      <name val="Arial"/>
      <family val="2"/>
    </font>
    <font>
      <b/>
      <sz val="11"/>
      <color rgb="FFFF0000"/>
      <name val="Arial"/>
      <family val="2"/>
    </font>
    <font>
      <sz val="11"/>
      <color rgb="FFFF0000"/>
      <name val="Arial"/>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4">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16">
    <xf numFmtId="0" fontId="0" fillId="0" borderId="0"/>
    <xf numFmtId="43" fontId="3" fillId="0" borderId="0" applyFont="0" applyFill="0" applyBorder="0" applyAlignment="0" applyProtection="0"/>
    <xf numFmtId="43" fontId="20" fillId="0" borderId="0" applyFont="0" applyFill="0" applyBorder="0" applyAlignment="0" applyProtection="0"/>
    <xf numFmtId="44" fontId="3" fillId="0" borderId="0" applyFont="0" applyFill="0" applyBorder="0" applyAlignment="0" applyProtection="0"/>
    <xf numFmtId="44" fontId="20" fillId="0" borderId="0" applyFont="0" applyFill="0" applyBorder="0" applyAlignment="0" applyProtection="0"/>
    <xf numFmtId="9" fontId="3" fillId="0" borderId="0" applyFont="0" applyFill="0" applyBorder="0" applyAlignment="0" applyProtection="0"/>
    <xf numFmtId="167" fontId="23"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37" fontId="30" fillId="0" borderId="0"/>
    <xf numFmtId="37" fontId="30" fillId="0" borderId="0"/>
    <xf numFmtId="0" fontId="1" fillId="0" borderId="0"/>
    <xf numFmtId="44" fontId="1" fillId="0" borderId="0" applyFont="0" applyFill="0" applyBorder="0" applyAlignment="0" applyProtection="0"/>
  </cellStyleXfs>
  <cellXfs count="171">
    <xf numFmtId="0" fontId="0" fillId="0" borderId="0" xfId="0"/>
    <xf numFmtId="0" fontId="0" fillId="0" borderId="0" xfId="0" quotePrefix="1" applyAlignment="1">
      <alignment horizontal="left"/>
    </xf>
    <xf numFmtId="0" fontId="0" fillId="0" borderId="0" xfId="0" applyAlignment="1">
      <alignment horizontal="center"/>
    </xf>
    <xf numFmtId="0" fontId="5" fillId="0" borderId="0" xfId="0" applyFont="1" applyAlignment="1">
      <alignment horizontal="center"/>
    </xf>
    <xf numFmtId="0" fontId="5" fillId="0" borderId="0" xfId="0" quotePrefix="1" applyFont="1" applyAlignment="1">
      <alignment horizontal="left"/>
    </xf>
    <xf numFmtId="0" fontId="8" fillId="0" borderId="0" xfId="0" quotePrefix="1" applyFont="1" applyAlignment="1">
      <alignment horizontal="centerContinuous"/>
    </xf>
    <xf numFmtId="0" fontId="8" fillId="0" borderId="0" xfId="0" applyFont="1" applyAlignment="1">
      <alignment horizontal="centerContinuous"/>
    </xf>
    <xf numFmtId="0" fontId="0" fillId="0" borderId="0" xfId="0" applyAlignment="1">
      <alignment horizontal="left"/>
    </xf>
    <xf numFmtId="0" fontId="9" fillId="0" borderId="0" xfId="0" quotePrefix="1" applyFont="1" applyAlignment="1">
      <alignment horizontal="center"/>
    </xf>
    <xf numFmtId="0" fontId="0" fillId="0" borderId="0" xfId="0" quotePrefix="1" applyAlignment="1">
      <alignment horizontal="center"/>
    </xf>
    <xf numFmtId="43" fontId="0" fillId="0" borderId="0" xfId="0" applyNumberFormat="1"/>
    <xf numFmtId="0" fontId="10" fillId="0" borderId="0" xfId="0" quotePrefix="1" applyFont="1" applyAlignment="1">
      <alignment horizontal="centerContinuous"/>
    </xf>
    <xf numFmtId="0" fontId="10" fillId="0" borderId="0" xfId="0" applyFont="1" applyAlignment="1">
      <alignment horizontal="centerContinuous"/>
    </xf>
    <xf numFmtId="0" fontId="8" fillId="0" borderId="1" xfId="0" applyFont="1" applyBorder="1"/>
    <xf numFmtId="0" fontId="11" fillId="0" borderId="1" xfId="0" applyFont="1" applyBorder="1"/>
    <xf numFmtId="0" fontId="11" fillId="0" borderId="0" xfId="0" applyFont="1"/>
    <xf numFmtId="43" fontId="11" fillId="0" borderId="0" xfId="1" applyFont="1"/>
    <xf numFmtId="43" fontId="11" fillId="0" borderId="0" xfId="0" applyNumberFormat="1" applyFont="1"/>
    <xf numFmtId="0" fontId="0" fillId="0" borderId="0" xfId="0" applyAlignment="1">
      <alignment horizontal="centerContinuous"/>
    </xf>
    <xf numFmtId="0" fontId="11" fillId="0" borderId="0" xfId="0" quotePrefix="1" applyFont="1" applyAlignment="1">
      <alignment horizontal="left"/>
    </xf>
    <xf numFmtId="0" fontId="12" fillId="0" borderId="0" xfId="0" applyFont="1"/>
    <xf numFmtId="0" fontId="12" fillId="0" borderId="0" xfId="0" applyFont="1" applyAlignment="1">
      <alignment horizontal="center"/>
    </xf>
    <xf numFmtId="14" fontId="12" fillId="0" borderId="0" xfId="0" applyNumberFormat="1" applyFont="1" applyAlignment="1">
      <alignment horizontal="center"/>
    </xf>
    <xf numFmtId="0" fontId="13" fillId="0" borderId="0" xfId="0" applyFont="1" applyAlignment="1">
      <alignment horizontal="center"/>
    </xf>
    <xf numFmtId="43" fontId="14" fillId="0" borderId="0" xfId="1" applyFont="1" applyAlignment="1">
      <alignment horizontal="center"/>
    </xf>
    <xf numFmtId="0" fontId="12" fillId="0" borderId="0" xfId="0" quotePrefix="1" applyFont="1" applyAlignment="1">
      <alignment horizontal="center"/>
    </xf>
    <xf numFmtId="0" fontId="15" fillId="0" borderId="0" xfId="0" applyFont="1" applyAlignment="1">
      <alignment horizontal="left"/>
    </xf>
    <xf numFmtId="43" fontId="12" fillId="0" borderId="0" xfId="1" applyFont="1"/>
    <xf numFmtId="164" fontId="12" fillId="0" borderId="0" xfId="3" applyNumberFormat="1" applyFont="1"/>
    <xf numFmtId="165" fontId="12" fillId="0" borderId="0" xfId="5" applyNumberFormat="1" applyFont="1"/>
    <xf numFmtId="43" fontId="16" fillId="0" borderId="0" xfId="1" applyFont="1"/>
    <xf numFmtId="0" fontId="8" fillId="0" borderId="0" xfId="0" quotePrefix="1" applyFont="1" applyAlignment="1">
      <alignment horizontal="left"/>
    </xf>
    <xf numFmtId="167" fontId="17" fillId="0" borderId="0" xfId="0" applyNumberFormat="1" applyFont="1"/>
    <xf numFmtId="167" fontId="11" fillId="0" borderId="0" xfId="0" applyNumberFormat="1" applyFont="1"/>
    <xf numFmtId="10" fontId="0" fillId="0" borderId="0" xfId="0" applyNumberFormat="1"/>
    <xf numFmtId="164" fontId="12" fillId="0" borderId="0" xfId="3" applyNumberFormat="1" applyFont="1" applyFill="1"/>
    <xf numFmtId="164" fontId="18" fillId="0" borderId="0" xfId="4" applyNumberFormat="1" applyFont="1" applyAlignment="1">
      <alignment horizontal="right"/>
    </xf>
    <xf numFmtId="164" fontId="8" fillId="0" borderId="2" xfId="4" applyNumberFormat="1" applyFont="1" applyBorder="1"/>
    <xf numFmtId="164" fontId="0" fillId="0" borderId="0" xfId="0" applyNumberFormat="1"/>
    <xf numFmtId="0" fontId="29" fillId="0" borderId="0" xfId="0" applyFont="1" applyAlignment="1">
      <alignment horizontal="center"/>
    </xf>
    <xf numFmtId="164" fontId="0" fillId="0" borderId="0" xfId="10" applyNumberFormat="1" applyFont="1"/>
    <xf numFmtId="164" fontId="0" fillId="0" borderId="0" xfId="10" applyNumberFormat="1" applyFont="1" applyAlignment="1">
      <alignment horizontal="left"/>
    </xf>
    <xf numFmtId="164" fontId="7" fillId="0" borderId="0" xfId="10" applyNumberFormat="1" applyFont="1"/>
    <xf numFmtId="164" fontId="3" fillId="0" borderId="0" xfId="10" quotePrefix="1" applyNumberFormat="1" applyFont="1" applyAlignment="1">
      <alignment horizontal="left"/>
    </xf>
    <xf numFmtId="164" fontId="19" fillId="0" borderId="0" xfId="10" applyNumberFormat="1" applyFont="1"/>
    <xf numFmtId="164" fontId="3" fillId="0" borderId="0" xfId="10" applyNumberFormat="1" applyFont="1" applyAlignment="1">
      <alignment horizontal="left"/>
    </xf>
    <xf numFmtId="164" fontId="0" fillId="0" borderId="0" xfId="10" quotePrefix="1" applyNumberFormat="1" applyFont="1" applyAlignment="1">
      <alignment horizontal="left"/>
    </xf>
    <xf numFmtId="0" fontId="3" fillId="2" borderId="0" xfId="0" quotePrefix="1" applyFont="1" applyFill="1" applyAlignment="1">
      <alignment horizontal="left"/>
    </xf>
    <xf numFmtId="164" fontId="6" fillId="2" borderId="0" xfId="10" applyNumberFormat="1" applyFont="1" applyFill="1"/>
    <xf numFmtId="164" fontId="12" fillId="2" borderId="0" xfId="3" quotePrefix="1" applyNumberFormat="1" applyFont="1" applyFill="1" applyAlignment="1">
      <alignment horizontal="center"/>
    </xf>
    <xf numFmtId="164" fontId="14" fillId="2" borderId="0" xfId="3" applyNumberFormat="1" applyFont="1" applyFill="1"/>
    <xf numFmtId="0" fontId="0" fillId="2" borderId="0" xfId="0" applyFill="1"/>
    <xf numFmtId="164" fontId="11" fillId="0" borderId="0" xfId="3" applyNumberFormat="1" applyFont="1" applyFill="1"/>
    <xf numFmtId="0" fontId="11" fillId="0" borderId="0" xfId="12" applyNumberFormat="1" applyFont="1"/>
    <xf numFmtId="0" fontId="18" fillId="0" borderId="0" xfId="7" applyFont="1"/>
    <xf numFmtId="0" fontId="11" fillId="0" borderId="0" xfId="12" applyNumberFormat="1" applyFont="1" applyAlignment="1">
      <alignment horizontal="left"/>
    </xf>
    <xf numFmtId="37" fontId="11" fillId="0" borderId="0" xfId="12" applyFont="1"/>
    <xf numFmtId="37" fontId="11" fillId="0" borderId="0" xfId="12" applyFont="1" applyAlignment="1">
      <alignment horizontal="left"/>
    </xf>
    <xf numFmtId="1" fontId="8" fillId="0" borderId="0" xfId="6" applyNumberFormat="1" applyFont="1" applyAlignment="1">
      <alignment horizontal="center" vertical="center"/>
    </xf>
    <xf numFmtId="167" fontId="8" fillId="0" borderId="0" xfId="6" applyFont="1" applyAlignment="1">
      <alignment horizontal="center" vertical="center"/>
    </xf>
    <xf numFmtId="0" fontId="8" fillId="0" borderId="0" xfId="7" applyFont="1"/>
    <xf numFmtId="164" fontId="12" fillId="0" borderId="0" xfId="0" applyNumberFormat="1" applyFont="1"/>
    <xf numFmtId="167" fontId="11" fillId="0" borderId="0" xfId="0" applyNumberFormat="1" applyFont="1" applyAlignment="1">
      <alignment horizontal="left"/>
    </xf>
    <xf numFmtId="0" fontId="3" fillId="0" borderId="0" xfId="0" applyFont="1" applyAlignment="1">
      <alignment horizontal="left"/>
    </xf>
    <xf numFmtId="0" fontId="21" fillId="0" borderId="0" xfId="0" applyFont="1"/>
    <xf numFmtId="49" fontId="0" fillId="0" borderId="0" xfId="0" applyNumberFormat="1"/>
    <xf numFmtId="43" fontId="0" fillId="0" borderId="0" xfId="1" applyFont="1"/>
    <xf numFmtId="0" fontId="3" fillId="0" borderId="0" xfId="0" applyFont="1"/>
    <xf numFmtId="0" fontId="7" fillId="0" borderId="0" xfId="0" applyFont="1"/>
    <xf numFmtId="0" fontId="7" fillId="0" borderId="0" xfId="0" applyFont="1" applyAlignment="1">
      <alignment horizontal="center"/>
    </xf>
    <xf numFmtId="43" fontId="0" fillId="0" borderId="1" xfId="1" applyFont="1" applyBorder="1"/>
    <xf numFmtId="17" fontId="22" fillId="0" borderId="1" xfId="7" applyNumberFormat="1" applyFont="1" applyBorder="1" applyAlignment="1">
      <alignment horizontal="center"/>
    </xf>
    <xf numFmtId="17" fontId="8" fillId="0" borderId="0" xfId="0" applyNumberFormat="1" applyFont="1" applyAlignment="1">
      <alignment horizontal="center"/>
    </xf>
    <xf numFmtId="0" fontId="8" fillId="0" borderId="0" xfId="0" applyFont="1" applyAlignment="1">
      <alignment horizontal="center"/>
    </xf>
    <xf numFmtId="17" fontId="8" fillId="0" borderId="1" xfId="0" applyNumberFormat="1" applyFont="1" applyBorder="1" applyAlignment="1">
      <alignment horizontal="center"/>
    </xf>
    <xf numFmtId="0" fontId="8" fillId="0" borderId="1" xfId="0" applyFont="1" applyBorder="1" applyAlignment="1">
      <alignment horizontal="center"/>
    </xf>
    <xf numFmtId="0" fontId="18" fillId="0" borderId="0" xfId="13" applyNumberFormat="1" applyFont="1" applyAlignment="1">
      <alignment horizontal="left"/>
    </xf>
    <xf numFmtId="37" fontId="11" fillId="0" borderId="0" xfId="13" applyFont="1" applyAlignment="1">
      <alignment horizontal="right"/>
    </xf>
    <xf numFmtId="37" fontId="11" fillId="0" borderId="0" xfId="13" applyFont="1"/>
    <xf numFmtId="0" fontId="8" fillId="0" borderId="0" xfId="12" applyNumberFormat="1" applyFont="1" applyAlignment="1">
      <alignment horizontal="left"/>
    </xf>
    <xf numFmtId="37" fontId="8" fillId="0" borderId="0" xfId="12" applyFont="1"/>
    <xf numFmtId="164" fontId="8" fillId="0" borderId="0" xfId="4" applyNumberFormat="1" applyFont="1" applyFill="1" applyBorder="1" applyProtection="1"/>
    <xf numFmtId="0" fontId="26" fillId="0" borderId="0" xfId="7" applyFont="1" applyAlignment="1">
      <alignment horizontal="left"/>
    </xf>
    <xf numFmtId="0" fontId="26" fillId="0" borderId="0" xfId="7" applyFont="1"/>
    <xf numFmtId="164" fontId="18" fillId="0" borderId="0" xfId="4" applyNumberFormat="1" applyFont="1" applyAlignment="1">
      <alignment horizontal="left"/>
    </xf>
    <xf numFmtId="164" fontId="18" fillId="0" borderId="0" xfId="4" applyNumberFormat="1" applyFont="1" applyAlignment="1"/>
    <xf numFmtId="164" fontId="3" fillId="2" borderId="0" xfId="10" applyNumberFormat="1" applyFont="1" applyFill="1"/>
    <xf numFmtId="164" fontId="3" fillId="2" borderId="0" xfId="11" applyNumberFormat="1" applyFont="1" applyFill="1"/>
    <xf numFmtId="164" fontId="11" fillId="2" borderId="0" xfId="3" applyNumberFormat="1" applyFont="1" applyFill="1"/>
    <xf numFmtId="168" fontId="11" fillId="0" borderId="0" xfId="4" applyNumberFormat="1" applyFont="1" applyBorder="1"/>
    <xf numFmtId="0" fontId="32" fillId="0" borderId="0" xfId="0" applyFont="1" applyAlignment="1">
      <alignment horizontal="left"/>
    </xf>
    <xf numFmtId="42" fontId="11" fillId="0" borderId="0" xfId="4" applyNumberFormat="1" applyFont="1" applyBorder="1"/>
    <xf numFmtId="41" fontId="11" fillId="0" borderId="0" xfId="0" applyNumberFormat="1" applyFont="1"/>
    <xf numFmtId="14" fontId="11" fillId="0" borderId="0" xfId="12" applyNumberFormat="1" applyFont="1"/>
    <xf numFmtId="0" fontId="22" fillId="0" borderId="0" xfId="14" applyFont="1"/>
    <xf numFmtId="0" fontId="22" fillId="0" borderId="0" xfId="14" applyFont="1" applyAlignment="1">
      <alignment horizontal="left"/>
    </xf>
    <xf numFmtId="0" fontId="27" fillId="0" borderId="0" xfId="14" applyFont="1"/>
    <xf numFmtId="0" fontId="22" fillId="0" borderId="0" xfId="14" applyFont="1" applyAlignment="1">
      <alignment horizontal="center"/>
    </xf>
    <xf numFmtId="0" fontId="38" fillId="0" borderId="0" xfId="14" applyFont="1"/>
    <xf numFmtId="0" fontId="38" fillId="0" borderId="0" xfId="14" applyFont="1" applyAlignment="1">
      <alignment horizontal="left"/>
    </xf>
    <xf numFmtId="0" fontId="27" fillId="0" borderId="0" xfId="14" applyFont="1" applyAlignment="1">
      <alignment horizontal="left"/>
    </xf>
    <xf numFmtId="0" fontId="35" fillId="0" borderId="0" xfId="14" applyFont="1" applyAlignment="1">
      <alignment horizontal="center"/>
    </xf>
    <xf numFmtId="0" fontId="35" fillId="0" borderId="0" xfId="14" applyFont="1" applyAlignment="1">
      <alignment horizontal="left"/>
    </xf>
    <xf numFmtId="17" fontId="22" fillId="0" borderId="0" xfId="14" applyNumberFormat="1" applyFont="1" applyAlignment="1">
      <alignment horizontal="center"/>
    </xf>
    <xf numFmtId="0" fontId="35" fillId="3" borderId="0" xfId="14" applyFont="1" applyFill="1" applyAlignment="1">
      <alignment horizontal="center"/>
    </xf>
    <xf numFmtId="167" fontId="31" fillId="0" borderId="0" xfId="14" applyNumberFormat="1" applyFont="1"/>
    <xf numFmtId="167" fontId="31" fillId="0" borderId="0" xfId="14" applyNumberFormat="1" applyFont="1" applyAlignment="1">
      <alignment horizontal="left"/>
    </xf>
    <xf numFmtId="164" fontId="32" fillId="0" borderId="0" xfId="15" applyNumberFormat="1" applyFont="1" applyAlignment="1">
      <alignment horizontal="left"/>
    </xf>
    <xf numFmtId="0" fontId="32" fillId="0" borderId="0" xfId="14" applyFont="1" applyAlignment="1">
      <alignment horizontal="left"/>
    </xf>
    <xf numFmtId="164" fontId="32" fillId="2" borderId="0" xfId="15" applyNumberFormat="1" applyFont="1" applyFill="1"/>
    <xf numFmtId="164" fontId="32" fillId="2" borderId="0" xfId="15" applyNumberFormat="1" applyFont="1" applyFill="1" applyBorder="1"/>
    <xf numFmtId="164" fontId="27" fillId="0" borderId="0" xfId="15" applyNumberFormat="1" applyFont="1"/>
    <xf numFmtId="164" fontId="32" fillId="0" borderId="1" xfId="15" applyNumberFormat="1" applyFont="1" applyBorder="1" applyAlignment="1">
      <alignment horizontal="left"/>
    </xf>
    <xf numFmtId="0" fontId="32" fillId="0" borderId="1" xfId="14" applyFont="1" applyBorder="1" applyAlignment="1">
      <alignment horizontal="left"/>
    </xf>
    <xf numFmtId="164" fontId="32" fillId="2" borderId="1" xfId="15" applyNumberFormat="1" applyFont="1" applyFill="1" applyBorder="1"/>
    <xf numFmtId="164" fontId="27" fillId="0" borderId="1" xfId="15" applyNumberFormat="1" applyFont="1" applyBorder="1"/>
    <xf numFmtId="0" fontId="27" fillId="0" borderId="1" xfId="14" applyFont="1" applyBorder="1"/>
    <xf numFmtId="164" fontId="32" fillId="0" borderId="3" xfId="15" applyNumberFormat="1" applyFont="1" applyBorder="1" applyAlignment="1">
      <alignment horizontal="left"/>
    </xf>
    <xf numFmtId="0" fontId="32" fillId="0" borderId="3" xfId="14" applyFont="1" applyBorder="1" applyAlignment="1">
      <alignment horizontal="left"/>
    </xf>
    <xf numFmtId="164" fontId="32" fillId="2" borderId="3" xfId="15" applyNumberFormat="1" applyFont="1" applyFill="1" applyBorder="1"/>
    <xf numFmtId="164" fontId="27" fillId="0" borderId="3" xfId="15" applyNumberFormat="1" applyFont="1" applyBorder="1"/>
    <xf numFmtId="0" fontId="27" fillId="0" borderId="3" xfId="14" applyFont="1" applyBorder="1"/>
    <xf numFmtId="164" fontId="27" fillId="0" borderId="0" xfId="15" applyNumberFormat="1" applyFont="1" applyBorder="1"/>
    <xf numFmtId="164" fontId="27" fillId="0" borderId="0" xfId="14" applyNumberFormat="1" applyFont="1"/>
    <xf numFmtId="164" fontId="32" fillId="0" borderId="0" xfId="15" applyNumberFormat="1" applyFont="1"/>
    <xf numFmtId="164" fontId="33" fillId="0" borderId="0" xfId="15" applyNumberFormat="1" applyFont="1" applyAlignment="1">
      <alignment horizontal="right"/>
    </xf>
    <xf numFmtId="164" fontId="33" fillId="0" borderId="0" xfId="15" applyNumberFormat="1" applyFont="1" applyAlignment="1">
      <alignment horizontal="left"/>
    </xf>
    <xf numFmtId="164" fontId="34" fillId="0" borderId="3" xfId="15" applyNumberFormat="1" applyFont="1" applyBorder="1"/>
    <xf numFmtId="164" fontId="34" fillId="0" borderId="0" xfId="15" applyNumberFormat="1" applyFont="1" applyBorder="1"/>
    <xf numFmtId="164" fontId="34" fillId="0" borderId="0" xfId="15" applyNumberFormat="1" applyFont="1"/>
    <xf numFmtId="164" fontId="35" fillId="0" borderId="3" xfId="14" applyNumberFormat="1" applyFont="1" applyBorder="1"/>
    <xf numFmtId="0" fontId="35" fillId="0" borderId="3" xfId="14" applyFont="1" applyBorder="1"/>
    <xf numFmtId="164" fontId="35" fillId="0" borderId="0" xfId="14" applyNumberFormat="1" applyFont="1"/>
    <xf numFmtId="164" fontId="34" fillId="0" borderId="0" xfId="15" applyNumberFormat="1" applyFont="1" applyAlignment="1">
      <alignment horizontal="left"/>
    </xf>
    <xf numFmtId="164" fontId="34" fillId="0" borderId="2" xfId="15" applyNumberFormat="1" applyFont="1" applyBorder="1"/>
    <xf numFmtId="164" fontId="36" fillId="0" borderId="2" xfId="15" applyNumberFormat="1" applyFont="1" applyBorder="1"/>
    <xf numFmtId="17" fontId="35" fillId="0" borderId="0" xfId="14" applyNumberFormat="1" applyFont="1" applyAlignment="1">
      <alignment horizontal="center"/>
    </xf>
    <xf numFmtId="0" fontId="32" fillId="0" borderId="0" xfId="14" applyFont="1"/>
    <xf numFmtId="37" fontId="0" fillId="0" borderId="0" xfId="0" applyNumberFormat="1"/>
    <xf numFmtId="0" fontId="37" fillId="0" borderId="0" xfId="14" applyFont="1"/>
    <xf numFmtId="164" fontId="27" fillId="0" borderId="0" xfId="15" applyNumberFormat="1" applyFont="1" applyAlignment="1">
      <alignment horizontal="left"/>
    </xf>
    <xf numFmtId="164" fontId="32" fillId="0" borderId="0" xfId="15" applyNumberFormat="1" applyFont="1" applyAlignment="1">
      <alignment horizontal="left" indent="3"/>
    </xf>
    <xf numFmtId="164" fontId="32" fillId="0" borderId="0" xfId="15" applyNumberFormat="1" applyFont="1" applyFill="1"/>
    <xf numFmtId="164" fontId="32" fillId="0" borderId="0" xfId="15" applyNumberFormat="1" applyFont="1" applyFill="1" applyBorder="1"/>
    <xf numFmtId="0" fontId="1" fillId="0" borderId="0" xfId="14"/>
    <xf numFmtId="0" fontId="1" fillId="0" borderId="0" xfId="14" applyAlignment="1">
      <alignment horizontal="left"/>
    </xf>
    <xf numFmtId="37" fontId="11" fillId="0" borderId="0" xfId="1" applyNumberFormat="1" applyFont="1" applyAlignment="1">
      <alignment horizontal="center"/>
    </xf>
    <xf numFmtId="0" fontId="11" fillId="0" borderId="0" xfId="0" applyFont="1" applyAlignment="1">
      <alignment horizontal="center"/>
    </xf>
    <xf numFmtId="166" fontId="22" fillId="0" borderId="0" xfId="1" applyNumberFormat="1" applyFont="1"/>
    <xf numFmtId="166" fontId="38" fillId="0" borderId="0" xfId="1" applyNumberFormat="1" applyFont="1"/>
    <xf numFmtId="166" fontId="27" fillId="0" borderId="0" xfId="1" applyNumberFormat="1" applyFont="1"/>
    <xf numFmtId="166" fontId="35" fillId="0" borderId="0" xfId="1" applyNumberFormat="1" applyFont="1" applyAlignment="1">
      <alignment horizontal="center"/>
    </xf>
    <xf numFmtId="166" fontId="31" fillId="0" borderId="0" xfId="1" applyNumberFormat="1" applyFont="1"/>
    <xf numFmtId="166" fontId="32" fillId="0" borderId="0" xfId="1" applyNumberFormat="1" applyFont="1" applyAlignment="1">
      <alignment horizontal="left"/>
    </xf>
    <xf numFmtId="166" fontId="32" fillId="0" borderId="0" xfId="1" applyNumberFormat="1" applyFont="1"/>
    <xf numFmtId="166" fontId="1" fillId="0" borderId="0" xfId="1" applyNumberFormat="1" applyFont="1"/>
    <xf numFmtId="166" fontId="27" fillId="0" borderId="0" xfId="1" applyNumberFormat="1" applyFont="1" applyBorder="1"/>
    <xf numFmtId="166" fontId="32" fillId="0" borderId="1" xfId="1" applyNumberFormat="1" applyFont="1" applyBorder="1" applyAlignment="1">
      <alignment horizontal="left"/>
    </xf>
    <xf numFmtId="166" fontId="32" fillId="0" borderId="3" xfId="1" applyNumberFormat="1" applyFont="1" applyBorder="1" applyAlignment="1">
      <alignment horizontal="left"/>
    </xf>
    <xf numFmtId="0" fontId="35" fillId="3" borderId="0" xfId="14" applyFont="1" applyFill="1" applyAlignment="1">
      <alignment horizontal="left"/>
    </xf>
    <xf numFmtId="0" fontId="27" fillId="0" borderId="0" xfId="14" applyFont="1" applyAlignment="1">
      <alignment horizontal="right"/>
    </xf>
    <xf numFmtId="164" fontId="39" fillId="0" borderId="0" xfId="15" applyNumberFormat="1" applyFont="1" applyBorder="1"/>
    <xf numFmtId="164" fontId="40" fillId="0" borderId="0" xfId="15" applyNumberFormat="1" applyFont="1"/>
    <xf numFmtId="164" fontId="40" fillId="0" borderId="0" xfId="14" applyNumberFormat="1" applyFont="1"/>
    <xf numFmtId="166" fontId="27" fillId="0" borderId="0" xfId="14" applyNumberFormat="1" applyFont="1"/>
    <xf numFmtId="166" fontId="27" fillId="0" borderId="1" xfId="14" applyNumberFormat="1" applyFont="1" applyBorder="1"/>
    <xf numFmtId="166" fontId="27" fillId="0" borderId="1" xfId="1" applyNumberFormat="1" applyFont="1" applyBorder="1"/>
    <xf numFmtId="166" fontId="27" fillId="0" borderId="3" xfId="1" applyNumberFormat="1" applyFont="1" applyBorder="1"/>
    <xf numFmtId="2" fontId="0" fillId="0" borderId="0" xfId="0" applyNumberFormat="1"/>
    <xf numFmtId="0" fontId="8" fillId="0" borderId="0" xfId="7" applyFont="1" applyAlignment="1">
      <alignment horizontal="center"/>
    </xf>
    <xf numFmtId="0" fontId="18" fillId="0" borderId="0" xfId="7" applyFont="1" applyAlignment="1">
      <alignment horizontal="center"/>
    </xf>
  </cellXfs>
  <cellStyles count="16">
    <cellStyle name="Comma" xfId="1" builtinId="3"/>
    <cellStyle name="Comma 2" xfId="2" xr:uid="{00000000-0005-0000-0000-000001000000}"/>
    <cellStyle name="Comma 3" xfId="9" xr:uid="{00000000-0005-0000-0000-000002000000}"/>
    <cellStyle name="Currency" xfId="3" builtinId="4"/>
    <cellStyle name="Currency 2" xfId="4" xr:uid="{00000000-0005-0000-0000-000004000000}"/>
    <cellStyle name="Currency 2 2" xfId="11" xr:uid="{00000000-0005-0000-0000-000005000000}"/>
    <cellStyle name="Currency 3" xfId="8" xr:uid="{00000000-0005-0000-0000-000006000000}"/>
    <cellStyle name="Currency 3 2" xfId="15" xr:uid="{C1B2F384-5780-4C12-9610-D85020F000ED}"/>
    <cellStyle name="Currency 4" xfId="10" xr:uid="{00000000-0005-0000-0000-000007000000}"/>
    <cellStyle name="Normal" xfId="0" builtinId="0"/>
    <cellStyle name="Normal 2" xfId="7" xr:uid="{00000000-0005-0000-0000-000009000000}"/>
    <cellStyle name="Normal 2 2" xfId="14" xr:uid="{E6318594-691E-4378-B487-BB8EA0856F89}"/>
    <cellStyle name="Normal 2 4" xfId="6" xr:uid="{00000000-0005-0000-0000-00000A000000}"/>
    <cellStyle name="Normal 4" xfId="13" xr:uid="{00000000-0005-0000-0000-00000B000000}"/>
    <cellStyle name="Normal_Capital Admin Assets 08" xfId="12" xr:uid="{00000000-0005-0000-0000-00000C000000}"/>
    <cellStyle name="Percent" xfId="5" builtin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5"/>
  <sheetViews>
    <sheetView tabSelected="1" showWhiteSpace="0" view="pageLayout" zoomScaleNormal="100" workbookViewId="0">
      <selection activeCell="B6" sqref="B6"/>
    </sheetView>
  </sheetViews>
  <sheetFormatPr defaultRowHeight="12.75" x14ac:dyDescent="0.35"/>
  <cols>
    <col min="2" max="2" width="31.3984375" customWidth="1"/>
    <col min="3" max="3" width="20.3984375" customWidth="1"/>
    <col min="4" max="4" width="15.73046875" customWidth="1"/>
    <col min="5" max="5" width="16" customWidth="1"/>
    <col min="6" max="6" width="14.59765625" customWidth="1"/>
    <col min="7" max="7" width="17.73046875" customWidth="1"/>
    <col min="17" max="17" width="9.59765625" bestFit="1" customWidth="1"/>
  </cols>
  <sheetData>
    <row r="1" spans="1:17" ht="20.65" x14ac:dyDescent="0.6">
      <c r="B1" s="11" t="s">
        <v>0</v>
      </c>
      <c r="C1" s="5"/>
      <c r="D1" s="6"/>
      <c r="E1" s="6"/>
      <c r="F1" s="6"/>
      <c r="G1" s="6"/>
      <c r="H1" s="6"/>
      <c r="I1" s="6"/>
    </row>
    <row r="2" spans="1:17" ht="20.65" x14ac:dyDescent="0.6">
      <c r="B2" s="12" t="s">
        <v>29</v>
      </c>
      <c r="C2" s="6"/>
      <c r="D2" s="6"/>
      <c r="E2" s="6"/>
      <c r="F2" s="6"/>
      <c r="G2" s="6"/>
      <c r="H2" s="6"/>
      <c r="I2" s="6"/>
    </row>
    <row r="3" spans="1:17" ht="20.65" x14ac:dyDescent="0.6">
      <c r="B3" s="12" t="s">
        <v>362</v>
      </c>
      <c r="C3" s="18"/>
      <c r="D3" s="18"/>
      <c r="E3" s="18"/>
      <c r="F3" s="18"/>
      <c r="G3" s="18"/>
      <c r="H3" s="18"/>
      <c r="I3" s="18"/>
    </row>
    <row r="6" spans="1:17" x14ac:dyDescent="0.35">
      <c r="F6" s="2"/>
      <c r="G6" s="2"/>
    </row>
    <row r="7" spans="1:17" x14ac:dyDescent="0.35">
      <c r="F7" s="2"/>
      <c r="G7" s="2"/>
    </row>
    <row r="8" spans="1:17" x14ac:dyDescent="0.35">
      <c r="D8" s="2">
        <v>2023</v>
      </c>
      <c r="F8" s="2"/>
      <c r="G8" s="9" t="s">
        <v>14</v>
      </c>
    </row>
    <row r="9" spans="1:17" x14ac:dyDescent="0.35">
      <c r="A9" s="2" t="s">
        <v>20</v>
      </c>
      <c r="D9" s="2" t="s">
        <v>1</v>
      </c>
      <c r="E9" s="2">
        <f>+D8</f>
        <v>2023</v>
      </c>
      <c r="F9" s="2"/>
      <c r="G9" s="2">
        <f>+E9</f>
        <v>2023</v>
      </c>
    </row>
    <row r="10" spans="1:17" x14ac:dyDescent="0.35">
      <c r="A10" s="3" t="s">
        <v>21</v>
      </c>
      <c r="B10" s="3" t="s">
        <v>19</v>
      </c>
      <c r="D10" s="3" t="s">
        <v>5</v>
      </c>
      <c r="E10" s="3" t="s">
        <v>1</v>
      </c>
      <c r="F10" s="39" t="s">
        <v>3</v>
      </c>
      <c r="G10" s="3" t="s">
        <v>4</v>
      </c>
      <c r="H10" s="4" t="s">
        <v>7</v>
      </c>
    </row>
    <row r="11" spans="1:17" x14ac:dyDescent="0.35">
      <c r="A11" s="9" t="s">
        <v>22</v>
      </c>
      <c r="B11" s="9" t="s">
        <v>23</v>
      </c>
      <c r="D11" s="9" t="s">
        <v>24</v>
      </c>
      <c r="E11" s="9" t="s">
        <v>25</v>
      </c>
      <c r="F11" s="9" t="s">
        <v>26</v>
      </c>
      <c r="G11" s="9" t="s">
        <v>27</v>
      </c>
      <c r="H11" s="9" t="s">
        <v>28</v>
      </c>
    </row>
    <row r="12" spans="1:17" x14ac:dyDescent="0.35">
      <c r="A12" s="2"/>
      <c r="B12" s="1"/>
      <c r="D12" s="1"/>
      <c r="E12" s="40"/>
      <c r="F12" s="40"/>
      <c r="G12" s="40"/>
    </row>
    <row r="13" spans="1:17" x14ac:dyDescent="0.35">
      <c r="A13" s="2"/>
      <c r="B13" s="8" t="s">
        <v>13</v>
      </c>
      <c r="E13" s="40"/>
      <c r="F13" s="40"/>
      <c r="G13" s="40"/>
    </row>
    <row r="14" spans="1:17" x14ac:dyDescent="0.35">
      <c r="A14" s="2">
        <v>1</v>
      </c>
      <c r="B14" t="s">
        <v>2</v>
      </c>
      <c r="E14" s="40"/>
      <c r="F14" s="40"/>
      <c r="G14" s="40"/>
      <c r="H14" s="41"/>
    </row>
    <row r="15" spans="1:17" ht="13.15" x14ac:dyDescent="0.4">
      <c r="A15" s="2">
        <f>A14+1</f>
        <v>2</v>
      </c>
      <c r="B15" s="7" t="s">
        <v>41</v>
      </c>
      <c r="C15" s="1"/>
      <c r="D15" s="1" t="s">
        <v>42</v>
      </c>
      <c r="E15" s="86">
        <v>1108748</v>
      </c>
      <c r="F15" s="86"/>
      <c r="G15" s="42">
        <f t="shared" ref="G15:G23" si="0">F15+E15</f>
        <v>1108748</v>
      </c>
      <c r="H15" s="40"/>
      <c r="Q15" s="168"/>
    </row>
    <row r="16" spans="1:17" ht="13.15" x14ac:dyDescent="0.4">
      <c r="A16" s="2">
        <f t="shared" ref="A16:A24" si="1">A15+1</f>
        <v>3</v>
      </c>
      <c r="B16" s="7" t="s">
        <v>43</v>
      </c>
      <c r="C16" s="1"/>
      <c r="D16" s="1" t="s">
        <v>40</v>
      </c>
      <c r="E16" s="86">
        <v>4422031</v>
      </c>
      <c r="F16" s="86">
        <f>-E16</f>
        <v>-4422031</v>
      </c>
      <c r="G16" s="42">
        <f t="shared" si="0"/>
        <v>0</v>
      </c>
      <c r="H16" s="40" t="s">
        <v>18</v>
      </c>
    </row>
    <row r="17" spans="1:17" ht="13.15" x14ac:dyDescent="0.4">
      <c r="A17" s="2">
        <f t="shared" si="1"/>
        <v>4</v>
      </c>
      <c r="B17" s="7" t="s">
        <v>44</v>
      </c>
      <c r="C17" s="1"/>
      <c r="D17" s="1" t="s">
        <v>45</v>
      </c>
      <c r="E17" s="86">
        <v>0</v>
      </c>
      <c r="F17" s="86"/>
      <c r="G17" s="42">
        <f t="shared" si="0"/>
        <v>0</v>
      </c>
      <c r="H17" s="40"/>
    </row>
    <row r="18" spans="1:17" ht="13.15" x14ac:dyDescent="0.4">
      <c r="A18" s="2">
        <f t="shared" si="1"/>
        <v>5</v>
      </c>
      <c r="B18" s="7" t="s">
        <v>46</v>
      </c>
      <c r="C18" s="1"/>
      <c r="D18" s="1" t="s">
        <v>47</v>
      </c>
      <c r="E18" s="86">
        <v>245835</v>
      </c>
      <c r="F18" s="86"/>
      <c r="G18" s="42">
        <f t="shared" si="0"/>
        <v>245835</v>
      </c>
      <c r="H18" s="40"/>
      <c r="Q18" s="168"/>
    </row>
    <row r="19" spans="1:17" ht="13.15" x14ac:dyDescent="0.4">
      <c r="A19" s="2">
        <f t="shared" si="1"/>
        <v>6</v>
      </c>
      <c r="B19" s="7" t="s">
        <v>48</v>
      </c>
      <c r="C19" s="1"/>
      <c r="D19" s="1" t="s">
        <v>9</v>
      </c>
      <c r="E19" s="86">
        <v>965467</v>
      </c>
      <c r="F19" s="87">
        <f>-185929.26-285032.88-156372.6-53929.02</f>
        <v>-681263.76</v>
      </c>
      <c r="G19" s="42">
        <f t="shared" si="0"/>
        <v>284203.24</v>
      </c>
      <c r="H19" s="43" t="s">
        <v>8</v>
      </c>
    </row>
    <row r="20" spans="1:17" ht="13.15" x14ac:dyDescent="0.4">
      <c r="A20" s="2">
        <f t="shared" si="1"/>
        <v>7</v>
      </c>
      <c r="B20" s="7" t="s">
        <v>49</v>
      </c>
      <c r="C20" s="1"/>
      <c r="D20" s="1" t="s">
        <v>50</v>
      </c>
      <c r="E20" s="86">
        <v>821773</v>
      </c>
      <c r="F20" s="86"/>
      <c r="G20" s="42">
        <f t="shared" si="0"/>
        <v>821773</v>
      </c>
      <c r="H20" s="40"/>
    </row>
    <row r="21" spans="1:17" ht="13.15" x14ac:dyDescent="0.4">
      <c r="A21" s="2">
        <f t="shared" si="1"/>
        <v>8</v>
      </c>
      <c r="B21" s="1" t="s">
        <v>51</v>
      </c>
      <c r="C21" s="1"/>
      <c r="D21" s="1" t="s">
        <v>52</v>
      </c>
      <c r="E21" s="86">
        <v>270456</v>
      </c>
      <c r="F21" s="86"/>
      <c r="G21" s="42">
        <f t="shared" si="0"/>
        <v>270456</v>
      </c>
      <c r="H21" s="40"/>
    </row>
    <row r="22" spans="1:17" ht="13.15" x14ac:dyDescent="0.4">
      <c r="A22" s="2">
        <f>A20+1</f>
        <v>8</v>
      </c>
      <c r="B22" s="7" t="s">
        <v>53</v>
      </c>
      <c r="C22" s="1"/>
      <c r="D22" s="1" t="s">
        <v>6</v>
      </c>
      <c r="E22" s="86">
        <v>166735849</v>
      </c>
      <c r="F22" s="86">
        <f>-E22</f>
        <v>-166735849</v>
      </c>
      <c r="G22" s="42">
        <f t="shared" si="0"/>
        <v>0</v>
      </c>
      <c r="H22" s="45" t="s">
        <v>18</v>
      </c>
    </row>
    <row r="23" spans="1:17" ht="16.5" x14ac:dyDescent="0.85">
      <c r="A23" s="2">
        <v>10</v>
      </c>
      <c r="B23" s="63" t="s">
        <v>84</v>
      </c>
      <c r="C23" s="1"/>
      <c r="D23" s="1" t="s">
        <v>6</v>
      </c>
      <c r="E23" s="48">
        <v>120650</v>
      </c>
      <c r="F23" s="48">
        <v>0</v>
      </c>
      <c r="G23" s="44">
        <f t="shared" si="0"/>
        <v>120650</v>
      </c>
      <c r="H23" s="45"/>
    </row>
    <row r="24" spans="1:17" ht="13.15" x14ac:dyDescent="0.4">
      <c r="A24" s="2">
        <f t="shared" si="1"/>
        <v>11</v>
      </c>
      <c r="B24" s="1" t="s">
        <v>10</v>
      </c>
      <c r="D24" s="7" t="s">
        <v>12</v>
      </c>
      <c r="E24" s="40">
        <f>SUM(E15:E23)</f>
        <v>174690809</v>
      </c>
      <c r="F24" s="40">
        <f>SUM(F15:F23)</f>
        <v>-171839143.75999999</v>
      </c>
      <c r="G24" s="42">
        <f>SUM(G15:G23)</f>
        <v>2851665.24</v>
      </c>
      <c r="H24" s="40"/>
    </row>
    <row r="25" spans="1:17" ht="13.15" x14ac:dyDescent="0.4">
      <c r="A25" s="2"/>
      <c r="E25" s="40"/>
      <c r="F25" s="40"/>
      <c r="G25" s="42"/>
      <c r="H25" s="40"/>
    </row>
    <row r="26" spans="1:17" x14ac:dyDescent="0.35">
      <c r="E26" s="40"/>
      <c r="F26" s="40"/>
      <c r="G26" s="40"/>
      <c r="H26" s="46"/>
      <c r="J26" s="38"/>
    </row>
    <row r="27" spans="1:17" x14ac:dyDescent="0.35">
      <c r="E27" s="40"/>
      <c r="F27" s="40"/>
      <c r="G27" s="40"/>
      <c r="H27" s="46"/>
    </row>
    <row r="28" spans="1:17" x14ac:dyDescent="0.35">
      <c r="E28" s="40"/>
      <c r="F28" s="40"/>
      <c r="G28" s="40"/>
      <c r="H28" s="40"/>
    </row>
    <row r="29" spans="1:17" x14ac:dyDescent="0.35">
      <c r="E29" s="40"/>
      <c r="F29" s="40"/>
      <c r="G29" s="40"/>
      <c r="H29" s="40"/>
    </row>
    <row r="30" spans="1:17" x14ac:dyDescent="0.35">
      <c r="B30" t="s">
        <v>11</v>
      </c>
      <c r="C30" s="47" t="s">
        <v>363</v>
      </c>
      <c r="D30" s="51"/>
      <c r="E30" s="51"/>
      <c r="F30" s="51"/>
      <c r="G30" s="51"/>
      <c r="H30" s="51"/>
      <c r="I30" s="51"/>
      <c r="J30" s="51"/>
      <c r="K30" s="51"/>
    </row>
    <row r="31" spans="1:17" x14ac:dyDescent="0.35">
      <c r="C31" s="47" t="s">
        <v>364</v>
      </c>
      <c r="D31" s="51"/>
      <c r="E31" s="51"/>
      <c r="F31" s="51"/>
      <c r="G31" s="51"/>
      <c r="H31" s="51"/>
      <c r="I31" s="51"/>
      <c r="J31" s="51"/>
      <c r="K31" s="51"/>
    </row>
    <row r="32" spans="1:17" x14ac:dyDescent="0.35">
      <c r="C32" s="47" t="s">
        <v>64</v>
      </c>
      <c r="D32" s="51"/>
      <c r="E32" s="51"/>
      <c r="F32" s="51"/>
      <c r="G32" s="51"/>
      <c r="H32" s="51"/>
      <c r="I32" s="51"/>
      <c r="J32" s="51"/>
      <c r="K32" s="51"/>
    </row>
    <row r="35" spans="3:3" x14ac:dyDescent="0.35">
      <c r="C35" s="1"/>
    </row>
    <row r="36" spans="3:3" x14ac:dyDescent="0.35">
      <c r="C36" s="1"/>
    </row>
    <row r="37" spans="3:3" x14ac:dyDescent="0.35">
      <c r="C37" s="1"/>
    </row>
    <row r="55" spans="3:4" x14ac:dyDescent="0.35">
      <c r="C55" s="34"/>
      <c r="D55" s="34"/>
    </row>
  </sheetData>
  <pageMargins left="0.7" right="0.7" top="0.75" bottom="0.75" header="0.3" footer="0.3"/>
  <pageSetup scale="81" fitToHeight="10" orientation="landscape" horizontalDpi="1200" verticalDpi="1200" r:id="rId1"/>
  <headerFooter scaleWithDoc="0">
    <oddHeader>&amp;R&amp;"Arial,Bold"ODEC Workpapers Supporting May 2024 Filing
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7"/>
  <sheetViews>
    <sheetView view="pageLayout" zoomScaleNormal="100" workbookViewId="0">
      <selection activeCell="F19" sqref="F19"/>
    </sheetView>
  </sheetViews>
  <sheetFormatPr defaultRowHeight="12.75" x14ac:dyDescent="0.35"/>
  <cols>
    <col min="1" max="1" width="10.265625" customWidth="1"/>
    <col min="2" max="2" width="33.59765625" customWidth="1"/>
    <col min="3" max="4" width="4.265625" customWidth="1"/>
    <col min="6" max="6" width="18.265625" customWidth="1"/>
    <col min="7" max="7" width="14" bestFit="1" customWidth="1"/>
    <col min="8" max="8" width="17.73046875" bestFit="1" customWidth="1"/>
  </cols>
  <sheetData>
    <row r="1" spans="1:8" ht="20.65" x14ac:dyDescent="0.6">
      <c r="A1" s="11" t="s">
        <v>0</v>
      </c>
      <c r="B1" s="18"/>
      <c r="C1" s="18"/>
      <c r="D1" s="18"/>
      <c r="E1" s="18"/>
      <c r="F1" s="18"/>
    </row>
    <row r="2" spans="1:8" ht="20.65" x14ac:dyDescent="0.6">
      <c r="A2" s="12" t="s">
        <v>34</v>
      </c>
      <c r="B2" s="18"/>
      <c r="C2" s="18"/>
      <c r="D2" s="18"/>
      <c r="E2" s="18"/>
      <c r="F2" s="18"/>
    </row>
    <row r="3" spans="1:8" ht="20.65" x14ac:dyDescent="0.6">
      <c r="A3" s="12" t="s">
        <v>35</v>
      </c>
      <c r="B3" s="11"/>
      <c r="C3" s="18"/>
      <c r="D3" s="18"/>
      <c r="E3" s="18"/>
      <c r="F3" s="18"/>
    </row>
    <row r="4" spans="1:8" ht="20.65" x14ac:dyDescent="0.6">
      <c r="A4" s="12" t="s">
        <v>36</v>
      </c>
      <c r="B4" s="11"/>
      <c r="C4" s="18"/>
      <c r="D4" s="18"/>
      <c r="E4" s="18"/>
      <c r="F4" s="18"/>
    </row>
    <row r="5" spans="1:8" ht="20.65" x14ac:dyDescent="0.6">
      <c r="A5" s="12"/>
      <c r="B5" s="11"/>
      <c r="C5" s="18"/>
      <c r="D5" s="18"/>
      <c r="E5" s="18"/>
      <c r="F5" s="18"/>
    </row>
    <row r="7" spans="1:8" ht="15" x14ac:dyDescent="0.4">
      <c r="B7" s="13" t="s">
        <v>30</v>
      </c>
      <c r="C7" s="14"/>
      <c r="D7" s="14"/>
      <c r="E7" s="14"/>
      <c r="F7" s="14"/>
    </row>
    <row r="8" spans="1:8" ht="15" x14ac:dyDescent="0.4">
      <c r="B8" s="15"/>
      <c r="C8" s="15"/>
      <c r="D8" s="15"/>
      <c r="E8" s="15"/>
      <c r="F8" s="15"/>
    </row>
    <row r="9" spans="1:8" ht="15" x14ac:dyDescent="0.4">
      <c r="A9" s="20"/>
      <c r="B9" s="20"/>
      <c r="C9" s="20"/>
      <c r="D9" s="20"/>
      <c r="E9" s="20"/>
      <c r="F9" s="20"/>
      <c r="G9" s="20"/>
      <c r="H9" s="20"/>
    </row>
    <row r="10" spans="1:8" ht="15" x14ac:dyDescent="0.4">
      <c r="A10" s="21" t="s">
        <v>20</v>
      </c>
      <c r="B10" s="20"/>
      <c r="C10" s="20"/>
      <c r="D10" s="20"/>
      <c r="E10" s="20"/>
      <c r="F10" s="22">
        <v>45291</v>
      </c>
      <c r="G10" s="20"/>
      <c r="H10" s="20"/>
    </row>
    <row r="11" spans="1:8" ht="17.25" x14ac:dyDescent="0.7">
      <c r="A11" s="23" t="s">
        <v>21</v>
      </c>
      <c r="B11" s="24" t="s">
        <v>19</v>
      </c>
      <c r="C11" s="24"/>
      <c r="D11" s="24"/>
      <c r="E11" s="24"/>
      <c r="F11" s="24" t="s">
        <v>17</v>
      </c>
      <c r="G11" s="20"/>
      <c r="H11" s="20"/>
    </row>
    <row r="12" spans="1:8" ht="15" x14ac:dyDescent="0.4">
      <c r="A12" s="25" t="s">
        <v>22</v>
      </c>
      <c r="B12" s="25" t="s">
        <v>23</v>
      </c>
      <c r="C12" s="20"/>
      <c r="D12" s="20"/>
      <c r="E12" s="20"/>
      <c r="F12" s="25" t="s">
        <v>24</v>
      </c>
      <c r="G12" s="20"/>
      <c r="H12" s="20"/>
    </row>
    <row r="13" spans="1:8" ht="15" x14ac:dyDescent="0.4">
      <c r="A13" s="25"/>
      <c r="B13" s="25"/>
      <c r="C13" s="20"/>
      <c r="D13" s="20"/>
      <c r="E13" s="20"/>
      <c r="F13" s="25"/>
      <c r="G13" s="20"/>
      <c r="H13" s="20"/>
    </row>
    <row r="14" spans="1:8" ht="15" x14ac:dyDescent="0.4">
      <c r="A14" s="25">
        <v>1</v>
      </c>
      <c r="B14" s="31" t="s">
        <v>54</v>
      </c>
      <c r="C14" s="20"/>
      <c r="D14" s="20"/>
      <c r="E14" s="20"/>
      <c r="F14" s="49">
        <v>129532899</v>
      </c>
      <c r="G14" s="20"/>
      <c r="H14" s="61"/>
    </row>
    <row r="15" spans="1:8" ht="15" x14ac:dyDescent="0.4">
      <c r="A15" s="25"/>
      <c r="B15" s="25"/>
      <c r="C15" s="20"/>
      <c r="D15" s="20"/>
      <c r="E15" s="20"/>
      <c r="F15" s="25"/>
      <c r="G15" s="20"/>
      <c r="H15" s="20"/>
    </row>
    <row r="16" spans="1:8" ht="15" x14ac:dyDescent="0.4">
      <c r="A16" s="20"/>
      <c r="B16" s="26" t="s">
        <v>32</v>
      </c>
      <c r="C16" s="20"/>
      <c r="D16" s="20"/>
      <c r="E16" s="20"/>
      <c r="F16" s="25"/>
      <c r="G16" s="20"/>
      <c r="H16" s="20"/>
    </row>
    <row r="17" spans="1:8" ht="15" x14ac:dyDescent="0.4">
      <c r="A17" s="25"/>
      <c r="B17" s="25"/>
      <c r="C17" s="20"/>
      <c r="D17" s="20"/>
      <c r="E17" s="20"/>
      <c r="F17" s="25"/>
      <c r="G17" s="20"/>
      <c r="H17" s="20"/>
    </row>
    <row r="18" spans="1:8" ht="15" x14ac:dyDescent="0.4">
      <c r="A18" s="21">
        <v>2</v>
      </c>
      <c r="B18" s="27" t="s">
        <v>15</v>
      </c>
      <c r="C18" s="27"/>
      <c r="D18" s="27"/>
      <c r="E18" s="27"/>
      <c r="F18" s="88">
        <v>10015648</v>
      </c>
      <c r="G18" s="35"/>
      <c r="H18" s="20"/>
    </row>
    <row r="19" spans="1:8" ht="15" x14ac:dyDescent="0.4">
      <c r="A19" s="21">
        <v>3</v>
      </c>
      <c r="B19" s="27" t="s">
        <v>16</v>
      </c>
      <c r="C19" s="27"/>
      <c r="D19" s="27"/>
      <c r="E19" s="27"/>
      <c r="F19" s="88">
        <v>7120015</v>
      </c>
      <c r="G19" s="35"/>
      <c r="H19" s="20"/>
    </row>
    <row r="20" spans="1:8" ht="17.25" x14ac:dyDescent="0.7">
      <c r="A20" s="21">
        <v>4</v>
      </c>
      <c r="B20" s="16" t="s">
        <v>65</v>
      </c>
      <c r="C20" s="27"/>
      <c r="D20" s="27"/>
      <c r="E20" s="27"/>
      <c r="F20" s="50">
        <v>63241085</v>
      </c>
      <c r="G20" s="52"/>
      <c r="H20" s="20"/>
    </row>
    <row r="21" spans="1:8" ht="15" x14ac:dyDescent="0.4">
      <c r="A21" s="21">
        <v>5</v>
      </c>
      <c r="B21" s="27" t="s">
        <v>38</v>
      </c>
      <c r="C21" s="27"/>
      <c r="D21" s="27"/>
      <c r="E21" s="27"/>
      <c r="F21" s="28">
        <f>SUM(F18:F20)</f>
        <v>80376748</v>
      </c>
      <c r="G21" s="29"/>
      <c r="H21" s="20"/>
    </row>
    <row r="22" spans="1:8" ht="15" x14ac:dyDescent="0.4">
      <c r="A22" s="21"/>
      <c r="B22" s="27"/>
      <c r="C22" s="27"/>
      <c r="D22" s="27"/>
      <c r="E22" s="27"/>
      <c r="F22" s="28"/>
      <c r="G22" s="29"/>
      <c r="H22" s="20"/>
    </row>
    <row r="23" spans="1:8" ht="18.399999999999999" x14ac:dyDescent="0.85">
      <c r="A23" s="21"/>
      <c r="B23" s="30" t="s">
        <v>33</v>
      </c>
      <c r="C23" s="27"/>
      <c r="D23" s="27"/>
      <c r="E23" s="27"/>
      <c r="F23" s="28"/>
      <c r="G23" s="29"/>
      <c r="H23" s="20"/>
    </row>
    <row r="24" spans="1:8" ht="15" x14ac:dyDescent="0.4">
      <c r="A24" s="21"/>
      <c r="B24" s="27"/>
      <c r="C24" s="27"/>
      <c r="D24" s="27"/>
      <c r="E24" s="27"/>
      <c r="F24" s="28"/>
      <c r="G24" s="29"/>
      <c r="H24" s="20"/>
    </row>
    <row r="25" spans="1:8" ht="15" x14ac:dyDescent="0.4">
      <c r="A25" s="21">
        <v>6</v>
      </c>
      <c r="B25" s="27" t="s">
        <v>31</v>
      </c>
      <c r="C25" s="27"/>
      <c r="D25" s="27"/>
      <c r="E25" s="27"/>
      <c r="F25" s="88">
        <v>1928349.3</v>
      </c>
      <c r="G25" s="29"/>
      <c r="H25" s="20"/>
    </row>
    <row r="26" spans="1:8" ht="17.25" x14ac:dyDescent="0.7">
      <c r="A26" s="21">
        <v>7</v>
      </c>
      <c r="B26" s="27" t="s">
        <v>37</v>
      </c>
      <c r="C26" s="27"/>
      <c r="D26" s="27"/>
      <c r="E26" s="27"/>
      <c r="F26" s="50">
        <v>47227802</v>
      </c>
      <c r="G26" s="29"/>
      <c r="H26" s="20"/>
    </row>
    <row r="27" spans="1:8" ht="15" x14ac:dyDescent="0.4">
      <c r="A27" s="21">
        <v>8</v>
      </c>
      <c r="B27" s="27" t="s">
        <v>39</v>
      </c>
      <c r="C27" s="27"/>
      <c r="D27" s="27"/>
      <c r="E27" s="27"/>
      <c r="F27" s="28">
        <f>SUM(F25:F26)</f>
        <v>49156151.299999997</v>
      </c>
      <c r="G27" s="20"/>
      <c r="H27" s="20"/>
    </row>
    <row r="28" spans="1:8" ht="15" x14ac:dyDescent="0.4">
      <c r="A28" s="21"/>
      <c r="B28" s="20"/>
      <c r="C28" s="20"/>
      <c r="D28" s="20"/>
      <c r="E28" s="20"/>
      <c r="F28" s="20"/>
      <c r="G28" s="20"/>
      <c r="H28" s="20"/>
    </row>
    <row r="29" spans="1:8" ht="15" x14ac:dyDescent="0.4">
      <c r="A29" s="2"/>
      <c r="B29" s="15"/>
      <c r="C29" s="15"/>
      <c r="D29" s="15"/>
      <c r="E29" s="15"/>
      <c r="F29" s="15"/>
    </row>
    <row r="30" spans="1:8" ht="15" x14ac:dyDescent="0.4">
      <c r="B30" s="19"/>
      <c r="C30" s="15"/>
      <c r="D30" s="15"/>
      <c r="E30" s="15"/>
      <c r="F30" s="17"/>
      <c r="G30" s="10"/>
    </row>
    <row r="31" spans="1:8" ht="15" x14ac:dyDescent="0.4">
      <c r="B31" s="16"/>
      <c r="C31" s="16"/>
      <c r="D31" s="16"/>
      <c r="E31" s="16"/>
      <c r="F31" s="16"/>
    </row>
    <row r="32" spans="1:8" ht="15" x14ac:dyDescent="0.4">
      <c r="B32" s="15"/>
      <c r="C32" s="15"/>
      <c r="D32" s="15"/>
      <c r="E32" s="15"/>
      <c r="F32" s="15"/>
    </row>
    <row r="33" spans="2:6" ht="15" x14ac:dyDescent="0.4">
      <c r="B33" s="15"/>
      <c r="C33" s="15"/>
      <c r="D33" s="15"/>
      <c r="E33" s="15"/>
      <c r="F33" s="15"/>
    </row>
    <row r="34" spans="2:6" ht="15" x14ac:dyDescent="0.4">
      <c r="B34" s="15"/>
      <c r="C34" s="15"/>
      <c r="D34" s="15"/>
      <c r="E34" s="15"/>
      <c r="F34" s="15"/>
    </row>
    <row r="35" spans="2:6" ht="15" x14ac:dyDescent="0.4">
      <c r="B35" s="15"/>
      <c r="C35" s="15"/>
      <c r="D35" s="15"/>
      <c r="E35" s="15"/>
      <c r="F35" s="16"/>
    </row>
    <row r="36" spans="2:6" ht="15" x14ac:dyDescent="0.4">
      <c r="B36" s="15"/>
      <c r="C36" s="15"/>
      <c r="D36" s="15"/>
      <c r="E36" s="15"/>
      <c r="F36" s="15"/>
    </row>
    <row r="37" spans="2:6" ht="15" x14ac:dyDescent="0.4">
      <c r="B37" s="15"/>
      <c r="C37" s="15"/>
      <c r="D37" s="15"/>
      <c r="E37" s="15"/>
      <c r="F37" s="15"/>
    </row>
  </sheetData>
  <phoneticPr fontId="4" type="noConversion"/>
  <pageMargins left="0.7" right="0.7" top="0.75" bottom="0.75" header="0.3" footer="0.3"/>
  <pageSetup fitToHeight="10" orientation="landscape" horizontalDpi="1200" verticalDpi="1200" r:id="rId1"/>
  <headerFooter scaleWithDoc="0">
    <oddHeader>&amp;R&amp;"Arial,Bold"ODEC Workpapers Supporting May 2024 Filing
Page &amp;P of &amp;N</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66"/>
  <sheetViews>
    <sheetView view="pageLayout" zoomScaleNormal="85" workbookViewId="0">
      <selection activeCell="B6" sqref="B6"/>
    </sheetView>
  </sheetViews>
  <sheetFormatPr defaultColWidth="9.265625" defaultRowHeight="15" x14ac:dyDescent="0.4"/>
  <cols>
    <col min="1" max="1" width="14.59765625" style="55" customWidth="1"/>
    <col min="2" max="2" width="75.3984375" style="53" bestFit="1" customWidth="1"/>
    <col min="3" max="3" width="17.73046875" style="53" customWidth="1"/>
    <col min="4" max="4" width="13.265625" style="53" customWidth="1"/>
    <col min="5" max="5" width="2.73046875" style="53" customWidth="1"/>
    <col min="6" max="6" width="15.265625" style="53" customWidth="1"/>
    <col min="7" max="7" width="14.59765625" style="53" customWidth="1"/>
    <col min="8" max="8" width="15.265625" style="53" customWidth="1"/>
    <col min="9" max="9" width="2.73046875" style="53" customWidth="1"/>
    <col min="10" max="10" width="13.265625" style="53" customWidth="1"/>
    <col min="11" max="11" width="15.59765625" style="53" customWidth="1"/>
    <col min="12" max="12" width="13.265625" style="53" customWidth="1"/>
    <col min="13" max="13" width="16.265625" style="53" customWidth="1"/>
    <col min="14" max="14" width="15.265625" style="53" customWidth="1"/>
    <col min="15" max="15" width="14.59765625" style="53" customWidth="1"/>
    <col min="16" max="16" width="13.265625" style="53" customWidth="1"/>
    <col min="17" max="17" width="14.59765625" style="53" customWidth="1"/>
    <col min="18" max="20" width="13.265625" style="53" customWidth="1"/>
    <col min="21" max="21" width="15.59765625" style="53" customWidth="1"/>
    <col min="22" max="22" width="2.73046875" style="53" customWidth="1"/>
    <col min="23" max="23" width="17.73046875" style="15" customWidth="1"/>
    <col min="24" max="16384" width="9.265625" style="15"/>
  </cols>
  <sheetData>
    <row r="1" spans="1:23" x14ac:dyDescent="0.4">
      <c r="B1" s="169" t="s">
        <v>71</v>
      </c>
      <c r="C1" s="169"/>
      <c r="D1" s="169"/>
      <c r="E1" s="169"/>
      <c r="F1" s="169"/>
      <c r="G1" s="169"/>
      <c r="H1" s="169"/>
      <c r="I1" s="169"/>
      <c r="J1" s="169"/>
      <c r="K1" s="169"/>
      <c r="L1" s="169"/>
      <c r="M1" s="169"/>
      <c r="N1" s="169"/>
      <c r="O1" s="169"/>
      <c r="P1" s="169"/>
      <c r="Q1" s="169"/>
      <c r="R1" s="169"/>
      <c r="S1" s="169"/>
      <c r="T1" s="169"/>
      <c r="U1" s="169"/>
      <c r="V1" s="60"/>
    </row>
    <row r="2" spans="1:23" x14ac:dyDescent="0.4">
      <c r="B2" s="170" t="s">
        <v>72</v>
      </c>
      <c r="C2" s="170"/>
      <c r="D2" s="170"/>
      <c r="E2" s="170"/>
      <c r="F2" s="170"/>
      <c r="G2" s="170"/>
      <c r="H2" s="170"/>
      <c r="I2" s="170"/>
      <c r="J2" s="170"/>
      <c r="K2" s="170"/>
      <c r="L2" s="170"/>
      <c r="M2" s="170"/>
      <c r="N2" s="170"/>
      <c r="O2" s="170"/>
      <c r="P2" s="170"/>
      <c r="Q2" s="170"/>
      <c r="R2" s="170"/>
      <c r="S2" s="170"/>
      <c r="T2" s="170"/>
      <c r="U2" s="170"/>
      <c r="V2" s="54"/>
    </row>
    <row r="3" spans="1:23" x14ac:dyDescent="0.4">
      <c r="B3" s="170" t="s">
        <v>366</v>
      </c>
      <c r="C3" s="170"/>
      <c r="D3" s="170"/>
      <c r="E3" s="170"/>
      <c r="F3" s="170"/>
      <c r="G3" s="170"/>
      <c r="H3" s="170"/>
      <c r="I3" s="170"/>
      <c r="J3" s="170"/>
      <c r="K3" s="170"/>
      <c r="L3" s="170"/>
      <c r="M3" s="170"/>
      <c r="N3" s="170"/>
      <c r="O3" s="170"/>
      <c r="P3" s="170"/>
      <c r="Q3" s="170"/>
      <c r="R3" s="170"/>
      <c r="S3" s="170"/>
      <c r="T3" s="170"/>
      <c r="U3" s="170"/>
      <c r="V3" s="54"/>
    </row>
    <row r="4" spans="1:23" x14ac:dyDescent="0.4">
      <c r="B4" s="15" t="s">
        <v>83</v>
      </c>
      <c r="C4" s="147">
        <v>2024</v>
      </c>
      <c r="D4" s="15"/>
      <c r="E4" s="54"/>
      <c r="F4" s="56"/>
      <c r="G4" s="56"/>
      <c r="H4" s="56"/>
      <c r="I4" s="54"/>
      <c r="J4" s="56"/>
      <c r="K4" s="54"/>
      <c r="L4" s="54"/>
      <c r="M4" s="54"/>
      <c r="N4" s="54"/>
      <c r="O4" s="54"/>
      <c r="P4" s="54"/>
      <c r="Q4" s="54"/>
      <c r="R4" s="54"/>
      <c r="S4" s="54"/>
      <c r="T4" s="54"/>
      <c r="U4" s="54"/>
      <c r="V4" s="54"/>
    </row>
    <row r="5" spans="1:23" x14ac:dyDescent="0.4">
      <c r="B5" s="56"/>
      <c r="C5" s="56"/>
      <c r="D5" s="56"/>
      <c r="E5" s="54"/>
      <c r="F5" s="56"/>
      <c r="G5" s="56"/>
      <c r="H5" s="56"/>
      <c r="I5" s="54"/>
      <c r="J5" s="56"/>
      <c r="K5" s="54"/>
      <c r="L5" s="54"/>
      <c r="M5" s="54"/>
      <c r="N5" s="54"/>
      <c r="O5" s="54"/>
      <c r="P5" s="54"/>
      <c r="Q5" s="54"/>
      <c r="R5" s="54"/>
      <c r="S5" s="54"/>
      <c r="T5" s="54"/>
      <c r="U5" s="54"/>
      <c r="V5" s="54"/>
    </row>
    <row r="6" spans="1:23" x14ac:dyDescent="0.4">
      <c r="A6" s="57"/>
      <c r="C6" s="72" t="s">
        <v>74</v>
      </c>
      <c r="D6" s="72"/>
      <c r="F6" s="72" t="s">
        <v>75</v>
      </c>
      <c r="G6" s="73">
        <f>$C$4</f>
        <v>2024</v>
      </c>
      <c r="H6" s="72" t="s">
        <v>76</v>
      </c>
      <c r="J6" s="53">
        <v>1</v>
      </c>
      <c r="K6" s="53">
        <v>2</v>
      </c>
      <c r="L6" s="53">
        <v>3</v>
      </c>
      <c r="M6" s="53">
        <v>4</v>
      </c>
      <c r="N6" s="53">
        <v>5</v>
      </c>
      <c r="O6" s="53">
        <v>6</v>
      </c>
      <c r="P6" s="53">
        <v>7</v>
      </c>
      <c r="Q6" s="53">
        <v>8</v>
      </c>
      <c r="R6" s="53">
        <v>9</v>
      </c>
      <c r="S6" s="53">
        <v>10</v>
      </c>
      <c r="T6" s="53">
        <v>11</v>
      </c>
      <c r="U6" s="53">
        <v>12</v>
      </c>
    </row>
    <row r="7" spans="1:23" x14ac:dyDescent="0.4">
      <c r="A7" s="58"/>
      <c r="B7" s="59"/>
      <c r="C7" s="74" t="s">
        <v>77</v>
      </c>
      <c r="D7" s="74" t="s">
        <v>263</v>
      </c>
      <c r="E7" s="15"/>
      <c r="F7" s="74" t="s">
        <v>78</v>
      </c>
      <c r="G7" s="74" t="s">
        <v>79</v>
      </c>
      <c r="H7" s="74" t="s">
        <v>80</v>
      </c>
      <c r="I7" s="15"/>
      <c r="J7" s="71" t="str">
        <f>"Jan-"&amp;RIGHT($C$4,2)</f>
        <v>Jan-24</v>
      </c>
      <c r="K7" s="71" t="str">
        <f>"Feb-"&amp;RIGHT($C$4,2)</f>
        <v>Feb-24</v>
      </c>
      <c r="L7" s="71" t="str">
        <f>"Mar-"&amp;RIGHT($C$4,2)</f>
        <v>Mar-24</v>
      </c>
      <c r="M7" s="71" t="str">
        <f>"Apr-"&amp;RIGHT($C$4,2)</f>
        <v>Apr-24</v>
      </c>
      <c r="N7" s="71" t="str">
        <f>"May-"&amp;RIGHT($C$4,2)</f>
        <v>May-24</v>
      </c>
      <c r="O7" s="71" t="str">
        <f>"Jun-"&amp;RIGHT($C$4,2)</f>
        <v>Jun-24</v>
      </c>
      <c r="P7" s="71" t="str">
        <f>"Jul-"&amp;RIGHT($C$4,2)</f>
        <v>Jul-24</v>
      </c>
      <c r="Q7" s="71" t="str">
        <f>"Aug-"&amp;RIGHT($C$4,2)</f>
        <v>Aug-24</v>
      </c>
      <c r="R7" s="71" t="str">
        <f>"Sep-"&amp;RIGHT($C$4,2)</f>
        <v>Sep-24</v>
      </c>
      <c r="S7" s="71" t="str">
        <f>"Oct-"&amp;RIGHT($C$4,2)</f>
        <v>Oct-24</v>
      </c>
      <c r="T7" s="71" t="str">
        <f>"Nov-"&amp;RIGHT($C$4,2)</f>
        <v>Nov-24</v>
      </c>
      <c r="U7" s="71" t="str">
        <f>"Dec-"&amp;RIGHT($C$4,2)</f>
        <v>Dec-24</v>
      </c>
      <c r="V7" s="15"/>
      <c r="W7" s="75" t="str">
        <f>"Total "&amp;$C$4</f>
        <v>Total 2024</v>
      </c>
    </row>
    <row r="8" spans="1:23" x14ac:dyDescent="0.4">
      <c r="A8" s="76"/>
      <c r="B8" s="32" t="s">
        <v>55</v>
      </c>
      <c r="C8" s="32"/>
      <c r="D8" s="32"/>
      <c r="F8" s="89"/>
      <c r="G8" s="89"/>
      <c r="H8" s="89"/>
      <c r="I8" s="89"/>
      <c r="J8" s="89"/>
      <c r="K8" s="89"/>
      <c r="L8" s="89"/>
      <c r="M8" s="89"/>
      <c r="N8" s="89"/>
      <c r="O8" s="89"/>
      <c r="P8" s="89"/>
      <c r="Q8" s="89"/>
      <c r="R8" s="89"/>
      <c r="S8" s="89"/>
      <c r="T8" s="89"/>
      <c r="U8" s="89"/>
      <c r="V8" s="89"/>
      <c r="W8" s="89"/>
    </row>
    <row r="9" spans="1:23" x14ac:dyDescent="0.4">
      <c r="A9" s="76" t="s">
        <v>261</v>
      </c>
      <c r="B9" s="32" t="s">
        <v>262</v>
      </c>
      <c r="C9" s="32"/>
      <c r="D9" s="32"/>
      <c r="F9" s="89"/>
      <c r="G9" s="89"/>
      <c r="H9" s="89"/>
      <c r="I9" s="89"/>
      <c r="J9" s="89"/>
      <c r="K9" s="89"/>
      <c r="L9" s="89"/>
      <c r="M9" s="89"/>
      <c r="N9" s="89"/>
      <c r="O9" s="89"/>
      <c r="P9" s="89"/>
      <c r="Q9" s="89"/>
      <c r="R9" s="89"/>
      <c r="S9" s="89"/>
      <c r="T9" s="89"/>
      <c r="U9" s="89"/>
      <c r="V9" s="89"/>
      <c r="W9" s="89"/>
    </row>
    <row r="10" spans="1:23" x14ac:dyDescent="0.4">
      <c r="A10" s="62">
        <v>241436</v>
      </c>
      <c r="B10" s="33" t="s">
        <v>120</v>
      </c>
      <c r="C10" s="93">
        <v>45473</v>
      </c>
      <c r="D10" s="146">
        <f>MONTH(C10)</f>
        <v>6</v>
      </c>
      <c r="F10" s="91">
        <v>397370.38</v>
      </c>
      <c r="G10" s="91">
        <v>0</v>
      </c>
      <c r="H10" s="91">
        <f>F10+G10</f>
        <v>397370.38</v>
      </c>
      <c r="I10" s="91"/>
      <c r="J10" s="91">
        <f t="shared" ref="J10:J26" si="0">IF($D10=J$6,$H10,0)</f>
        <v>0</v>
      </c>
      <c r="K10" s="91">
        <f t="shared" ref="K10:U25" si="1">IF($D10=K$6,$H10,0)</f>
        <v>0</v>
      </c>
      <c r="L10" s="91">
        <f t="shared" si="1"/>
        <v>0</v>
      </c>
      <c r="M10" s="91">
        <f t="shared" si="1"/>
        <v>0</v>
      </c>
      <c r="N10" s="91">
        <f t="shared" si="1"/>
        <v>0</v>
      </c>
      <c r="O10" s="91">
        <f t="shared" si="1"/>
        <v>397370.38</v>
      </c>
      <c r="P10" s="91">
        <f t="shared" si="1"/>
        <v>0</v>
      </c>
      <c r="Q10" s="91">
        <f t="shared" si="1"/>
        <v>0</v>
      </c>
      <c r="R10" s="91">
        <f t="shared" si="1"/>
        <v>0</v>
      </c>
      <c r="S10" s="91">
        <f t="shared" si="1"/>
        <v>0</v>
      </c>
      <c r="T10" s="91">
        <f t="shared" si="1"/>
        <v>0</v>
      </c>
      <c r="U10" s="91">
        <f t="shared" si="1"/>
        <v>0</v>
      </c>
      <c r="V10" s="89"/>
      <c r="W10" s="91">
        <f>SUM(J10:U10)</f>
        <v>397370.38</v>
      </c>
    </row>
    <row r="11" spans="1:23" x14ac:dyDescent="0.4">
      <c r="A11" s="62">
        <v>241437</v>
      </c>
      <c r="B11" s="33" t="s">
        <v>62</v>
      </c>
      <c r="C11" s="93">
        <v>45473</v>
      </c>
      <c r="D11" s="146">
        <f t="shared" ref="D11:D26" si="2">MONTH(C11)</f>
        <v>6</v>
      </c>
      <c r="F11" s="92">
        <v>2007309.1199999999</v>
      </c>
      <c r="G11" s="92">
        <v>0</v>
      </c>
      <c r="H11" s="92">
        <f t="shared" ref="H11:H26" si="3">F11+G11</f>
        <v>2007309.1199999999</v>
      </c>
      <c r="I11" s="92"/>
      <c r="J11" s="92">
        <f t="shared" si="0"/>
        <v>0</v>
      </c>
      <c r="K11" s="92">
        <f t="shared" si="1"/>
        <v>0</v>
      </c>
      <c r="L11" s="92">
        <f t="shared" si="1"/>
        <v>0</v>
      </c>
      <c r="M11" s="92">
        <f t="shared" si="1"/>
        <v>0</v>
      </c>
      <c r="N11" s="92">
        <f t="shared" si="1"/>
        <v>0</v>
      </c>
      <c r="O11" s="92">
        <f t="shared" si="1"/>
        <v>2007309.1199999999</v>
      </c>
      <c r="P11" s="92">
        <f t="shared" si="1"/>
        <v>0</v>
      </c>
      <c r="Q11" s="92">
        <f t="shared" si="1"/>
        <v>0</v>
      </c>
      <c r="R11" s="92">
        <f t="shared" si="1"/>
        <v>0</v>
      </c>
      <c r="S11" s="92">
        <f t="shared" si="1"/>
        <v>0</v>
      </c>
      <c r="T11" s="92">
        <f t="shared" si="1"/>
        <v>0</v>
      </c>
      <c r="U11" s="92">
        <f t="shared" si="1"/>
        <v>0</v>
      </c>
      <c r="V11" s="92"/>
      <c r="W11" s="92">
        <f t="shared" ref="W11:W26" si="4">SUM(J11:U11)</f>
        <v>2007309.1199999999</v>
      </c>
    </row>
    <row r="12" spans="1:23" x14ac:dyDescent="0.4">
      <c r="A12" s="62">
        <v>241464</v>
      </c>
      <c r="B12" s="33" t="s">
        <v>73</v>
      </c>
      <c r="C12" s="93">
        <v>45412</v>
      </c>
      <c r="D12" s="146">
        <f t="shared" si="2"/>
        <v>4</v>
      </c>
      <c r="F12" s="92">
        <v>3615462.28</v>
      </c>
      <c r="G12" s="92">
        <v>2000000</v>
      </c>
      <c r="H12" s="92">
        <f t="shared" si="3"/>
        <v>5615462.2799999993</v>
      </c>
      <c r="I12" s="92"/>
      <c r="J12" s="92">
        <f t="shared" si="0"/>
        <v>0</v>
      </c>
      <c r="K12" s="92">
        <f t="shared" si="1"/>
        <v>0</v>
      </c>
      <c r="L12" s="92">
        <f t="shared" si="1"/>
        <v>0</v>
      </c>
      <c r="M12" s="92">
        <f t="shared" si="1"/>
        <v>5615462.2799999993</v>
      </c>
      <c r="N12" s="92">
        <f t="shared" si="1"/>
        <v>0</v>
      </c>
      <c r="O12" s="92">
        <f t="shared" si="1"/>
        <v>0</v>
      </c>
      <c r="P12" s="92">
        <f t="shared" si="1"/>
        <v>0</v>
      </c>
      <c r="Q12" s="92">
        <f t="shared" si="1"/>
        <v>0</v>
      </c>
      <c r="R12" s="92">
        <f t="shared" si="1"/>
        <v>0</v>
      </c>
      <c r="S12" s="92">
        <f t="shared" si="1"/>
        <v>0</v>
      </c>
      <c r="T12" s="92">
        <f t="shared" si="1"/>
        <v>0</v>
      </c>
      <c r="U12" s="92">
        <f t="shared" si="1"/>
        <v>0</v>
      </c>
      <c r="V12" s="92"/>
      <c r="W12" s="92">
        <f t="shared" si="4"/>
        <v>5615462.2799999993</v>
      </c>
    </row>
    <row r="13" spans="1:23" x14ac:dyDescent="0.4">
      <c r="A13" s="62">
        <v>241473</v>
      </c>
      <c r="B13" s="33" t="s">
        <v>135</v>
      </c>
      <c r="C13" s="93">
        <v>45473</v>
      </c>
      <c r="D13" s="146">
        <f t="shared" si="2"/>
        <v>6</v>
      </c>
      <c r="F13" s="92">
        <v>209338</v>
      </c>
      <c r="G13" s="92">
        <v>0</v>
      </c>
      <c r="H13" s="92">
        <f t="shared" si="3"/>
        <v>209338</v>
      </c>
      <c r="I13" s="92"/>
      <c r="J13" s="92">
        <f t="shared" si="0"/>
        <v>0</v>
      </c>
      <c r="K13" s="92">
        <f t="shared" si="1"/>
        <v>0</v>
      </c>
      <c r="L13" s="92">
        <f t="shared" si="1"/>
        <v>0</v>
      </c>
      <c r="M13" s="92">
        <f t="shared" si="1"/>
        <v>0</v>
      </c>
      <c r="N13" s="92">
        <f t="shared" si="1"/>
        <v>0</v>
      </c>
      <c r="O13" s="92">
        <f t="shared" si="1"/>
        <v>209338</v>
      </c>
      <c r="P13" s="92">
        <f t="shared" si="1"/>
        <v>0</v>
      </c>
      <c r="Q13" s="92">
        <f t="shared" si="1"/>
        <v>0</v>
      </c>
      <c r="R13" s="92">
        <f t="shared" si="1"/>
        <v>0</v>
      </c>
      <c r="S13" s="92">
        <f t="shared" si="1"/>
        <v>0</v>
      </c>
      <c r="T13" s="92">
        <f t="shared" si="1"/>
        <v>0</v>
      </c>
      <c r="U13" s="92">
        <f t="shared" si="1"/>
        <v>0</v>
      </c>
      <c r="V13" s="92"/>
      <c r="W13" s="92">
        <f t="shared" si="4"/>
        <v>209338</v>
      </c>
    </row>
    <row r="14" spans="1:23" x14ac:dyDescent="0.4">
      <c r="A14" s="62">
        <v>241520</v>
      </c>
      <c r="B14" s="33" t="s">
        <v>124</v>
      </c>
      <c r="C14" s="93">
        <v>45657</v>
      </c>
      <c r="D14" s="146">
        <f t="shared" si="2"/>
        <v>12</v>
      </c>
      <c r="F14" s="92">
        <v>12159.380000000001</v>
      </c>
      <c r="G14" s="92">
        <v>34000</v>
      </c>
      <c r="H14" s="92">
        <f t="shared" si="3"/>
        <v>46159.380000000005</v>
      </c>
      <c r="I14" s="92"/>
      <c r="J14" s="92">
        <f t="shared" si="0"/>
        <v>0</v>
      </c>
      <c r="K14" s="92">
        <f t="shared" si="1"/>
        <v>0</v>
      </c>
      <c r="L14" s="92">
        <f t="shared" si="1"/>
        <v>0</v>
      </c>
      <c r="M14" s="92">
        <f t="shared" si="1"/>
        <v>0</v>
      </c>
      <c r="N14" s="92">
        <f t="shared" si="1"/>
        <v>0</v>
      </c>
      <c r="O14" s="92">
        <f t="shared" si="1"/>
        <v>0</v>
      </c>
      <c r="P14" s="92">
        <f t="shared" si="1"/>
        <v>0</v>
      </c>
      <c r="Q14" s="92">
        <f t="shared" si="1"/>
        <v>0</v>
      </c>
      <c r="R14" s="92">
        <f t="shared" si="1"/>
        <v>0</v>
      </c>
      <c r="S14" s="92">
        <f t="shared" si="1"/>
        <v>0</v>
      </c>
      <c r="T14" s="92">
        <f t="shared" si="1"/>
        <v>0</v>
      </c>
      <c r="U14" s="92">
        <f t="shared" si="1"/>
        <v>46159.380000000005</v>
      </c>
      <c r="V14" s="92"/>
      <c r="W14" s="92">
        <f t="shared" si="4"/>
        <v>46159.380000000005</v>
      </c>
    </row>
    <row r="15" spans="1:23" x14ac:dyDescent="0.4">
      <c r="A15" s="62">
        <v>241521</v>
      </c>
      <c r="B15" s="33" t="s">
        <v>125</v>
      </c>
      <c r="C15" s="93">
        <v>45657</v>
      </c>
      <c r="D15" s="146">
        <f t="shared" si="2"/>
        <v>12</v>
      </c>
      <c r="F15" s="92">
        <v>10804.37</v>
      </c>
      <c r="G15" s="92">
        <v>34000</v>
      </c>
      <c r="H15" s="92">
        <f t="shared" si="3"/>
        <v>44804.37</v>
      </c>
      <c r="I15" s="92"/>
      <c r="J15" s="92">
        <f t="shared" si="0"/>
        <v>0</v>
      </c>
      <c r="K15" s="92">
        <f t="shared" si="1"/>
        <v>0</v>
      </c>
      <c r="L15" s="92">
        <f t="shared" si="1"/>
        <v>0</v>
      </c>
      <c r="M15" s="92">
        <f t="shared" si="1"/>
        <v>0</v>
      </c>
      <c r="N15" s="92">
        <f t="shared" si="1"/>
        <v>0</v>
      </c>
      <c r="O15" s="92">
        <f t="shared" si="1"/>
        <v>0</v>
      </c>
      <c r="P15" s="92">
        <f t="shared" si="1"/>
        <v>0</v>
      </c>
      <c r="Q15" s="92">
        <f t="shared" si="1"/>
        <v>0</v>
      </c>
      <c r="R15" s="92">
        <f t="shared" si="1"/>
        <v>0</v>
      </c>
      <c r="S15" s="92">
        <f t="shared" si="1"/>
        <v>0</v>
      </c>
      <c r="T15" s="92">
        <f t="shared" si="1"/>
        <v>0</v>
      </c>
      <c r="U15" s="92">
        <f t="shared" si="1"/>
        <v>44804.37</v>
      </c>
      <c r="V15" s="92"/>
      <c r="W15" s="92">
        <f t="shared" si="4"/>
        <v>44804.37</v>
      </c>
    </row>
    <row r="16" spans="1:23" x14ac:dyDescent="0.4">
      <c r="A16" s="62">
        <v>241522</v>
      </c>
      <c r="B16" s="33" t="s">
        <v>138</v>
      </c>
      <c r="C16" s="93">
        <v>45657</v>
      </c>
      <c r="D16" s="146">
        <f t="shared" si="2"/>
        <v>12</v>
      </c>
      <c r="F16" s="92">
        <v>10000</v>
      </c>
      <c r="G16" s="92">
        <v>34000</v>
      </c>
      <c r="H16" s="92">
        <f t="shared" si="3"/>
        <v>44000</v>
      </c>
      <c r="I16" s="92"/>
      <c r="J16" s="92">
        <f t="shared" si="0"/>
        <v>0</v>
      </c>
      <c r="K16" s="92">
        <f t="shared" si="1"/>
        <v>0</v>
      </c>
      <c r="L16" s="92">
        <f t="shared" si="1"/>
        <v>0</v>
      </c>
      <c r="M16" s="92">
        <f t="shared" si="1"/>
        <v>0</v>
      </c>
      <c r="N16" s="92">
        <f t="shared" si="1"/>
        <v>0</v>
      </c>
      <c r="O16" s="92">
        <f t="shared" si="1"/>
        <v>0</v>
      </c>
      <c r="P16" s="92">
        <f t="shared" si="1"/>
        <v>0</v>
      </c>
      <c r="Q16" s="92">
        <f t="shared" si="1"/>
        <v>0</v>
      </c>
      <c r="R16" s="92">
        <f t="shared" si="1"/>
        <v>0</v>
      </c>
      <c r="S16" s="92">
        <f t="shared" si="1"/>
        <v>0</v>
      </c>
      <c r="T16" s="92">
        <f t="shared" si="1"/>
        <v>0</v>
      </c>
      <c r="U16" s="92">
        <f t="shared" si="1"/>
        <v>44000</v>
      </c>
      <c r="V16" s="92"/>
      <c r="W16" s="92">
        <f t="shared" si="4"/>
        <v>44000</v>
      </c>
    </row>
    <row r="17" spans="1:23" x14ac:dyDescent="0.4">
      <c r="A17" s="62">
        <v>241523</v>
      </c>
      <c r="B17" s="33" t="s">
        <v>139</v>
      </c>
      <c r="C17" s="93">
        <v>45657</v>
      </c>
      <c r="D17" s="146">
        <f t="shared" si="2"/>
        <v>12</v>
      </c>
      <c r="F17" s="92">
        <v>13907.5</v>
      </c>
      <c r="G17" s="92">
        <v>34000</v>
      </c>
      <c r="H17" s="92">
        <f t="shared" si="3"/>
        <v>47907.5</v>
      </c>
      <c r="I17" s="92"/>
      <c r="J17" s="92">
        <f t="shared" si="0"/>
        <v>0</v>
      </c>
      <c r="K17" s="92">
        <f t="shared" si="1"/>
        <v>0</v>
      </c>
      <c r="L17" s="92">
        <f t="shared" si="1"/>
        <v>0</v>
      </c>
      <c r="M17" s="92">
        <f t="shared" si="1"/>
        <v>0</v>
      </c>
      <c r="N17" s="92">
        <f t="shared" si="1"/>
        <v>0</v>
      </c>
      <c r="O17" s="92">
        <f t="shared" si="1"/>
        <v>0</v>
      </c>
      <c r="P17" s="92">
        <f t="shared" si="1"/>
        <v>0</v>
      </c>
      <c r="Q17" s="92">
        <f t="shared" si="1"/>
        <v>0</v>
      </c>
      <c r="R17" s="92">
        <f t="shared" si="1"/>
        <v>0</v>
      </c>
      <c r="S17" s="92">
        <f t="shared" si="1"/>
        <v>0</v>
      </c>
      <c r="T17" s="92">
        <f t="shared" si="1"/>
        <v>0</v>
      </c>
      <c r="U17" s="92">
        <f t="shared" si="1"/>
        <v>47907.5</v>
      </c>
      <c r="V17" s="92"/>
      <c r="W17" s="92">
        <f t="shared" si="4"/>
        <v>47907.5</v>
      </c>
    </row>
    <row r="18" spans="1:23" x14ac:dyDescent="0.4">
      <c r="A18" s="62">
        <v>241524</v>
      </c>
      <c r="B18" s="33" t="s">
        <v>259</v>
      </c>
      <c r="C18" s="93">
        <v>45657</v>
      </c>
      <c r="D18" s="146">
        <f t="shared" si="2"/>
        <v>12</v>
      </c>
      <c r="F18" s="92">
        <v>10000</v>
      </c>
      <c r="G18" s="92">
        <v>34000</v>
      </c>
      <c r="H18" s="92">
        <f t="shared" si="3"/>
        <v>44000</v>
      </c>
      <c r="I18" s="92"/>
      <c r="J18" s="92">
        <f t="shared" si="0"/>
        <v>0</v>
      </c>
      <c r="K18" s="92">
        <f t="shared" si="1"/>
        <v>0</v>
      </c>
      <c r="L18" s="92">
        <f t="shared" si="1"/>
        <v>0</v>
      </c>
      <c r="M18" s="92">
        <f t="shared" si="1"/>
        <v>0</v>
      </c>
      <c r="N18" s="92">
        <f t="shared" si="1"/>
        <v>0</v>
      </c>
      <c r="O18" s="92">
        <f t="shared" si="1"/>
        <v>0</v>
      </c>
      <c r="P18" s="92">
        <f t="shared" si="1"/>
        <v>0</v>
      </c>
      <c r="Q18" s="92">
        <f t="shared" si="1"/>
        <v>0</v>
      </c>
      <c r="R18" s="92">
        <f t="shared" si="1"/>
        <v>0</v>
      </c>
      <c r="S18" s="92">
        <f t="shared" si="1"/>
        <v>0</v>
      </c>
      <c r="T18" s="92">
        <f t="shared" si="1"/>
        <v>0</v>
      </c>
      <c r="U18" s="92">
        <f t="shared" si="1"/>
        <v>44000</v>
      </c>
      <c r="V18" s="92"/>
      <c r="W18" s="92">
        <f t="shared" si="4"/>
        <v>44000</v>
      </c>
    </row>
    <row r="19" spans="1:23" x14ac:dyDescent="0.4">
      <c r="A19" s="62">
        <v>241525</v>
      </c>
      <c r="B19" s="33" t="s">
        <v>136</v>
      </c>
      <c r="C19" s="93">
        <v>45657</v>
      </c>
      <c r="D19" s="146">
        <f t="shared" si="2"/>
        <v>12</v>
      </c>
      <c r="F19" s="92">
        <v>10000</v>
      </c>
      <c r="G19" s="92">
        <v>34000</v>
      </c>
      <c r="H19" s="92">
        <f t="shared" si="3"/>
        <v>44000</v>
      </c>
      <c r="I19" s="92"/>
      <c r="J19" s="92">
        <f t="shared" si="0"/>
        <v>0</v>
      </c>
      <c r="K19" s="92">
        <f t="shared" si="1"/>
        <v>0</v>
      </c>
      <c r="L19" s="92">
        <f t="shared" si="1"/>
        <v>0</v>
      </c>
      <c r="M19" s="92">
        <f t="shared" si="1"/>
        <v>0</v>
      </c>
      <c r="N19" s="92">
        <f t="shared" si="1"/>
        <v>0</v>
      </c>
      <c r="O19" s="92">
        <f t="shared" si="1"/>
        <v>0</v>
      </c>
      <c r="P19" s="92">
        <f t="shared" si="1"/>
        <v>0</v>
      </c>
      <c r="Q19" s="92">
        <f t="shared" si="1"/>
        <v>0</v>
      </c>
      <c r="R19" s="92">
        <f t="shared" si="1"/>
        <v>0</v>
      </c>
      <c r="S19" s="92">
        <f t="shared" si="1"/>
        <v>0</v>
      </c>
      <c r="T19" s="92">
        <f t="shared" si="1"/>
        <v>0</v>
      </c>
      <c r="U19" s="92">
        <f t="shared" si="1"/>
        <v>44000</v>
      </c>
      <c r="V19" s="92"/>
      <c r="W19" s="92">
        <f t="shared" si="4"/>
        <v>44000</v>
      </c>
    </row>
    <row r="20" spans="1:23" x14ac:dyDescent="0.4">
      <c r="A20" s="62">
        <v>241526</v>
      </c>
      <c r="B20" s="33" t="s">
        <v>140</v>
      </c>
      <c r="C20" s="93">
        <v>45657</v>
      </c>
      <c r="D20" s="146">
        <f t="shared" si="2"/>
        <v>12</v>
      </c>
      <c r="F20" s="92">
        <v>10000</v>
      </c>
      <c r="G20" s="92">
        <v>34000</v>
      </c>
      <c r="H20" s="92">
        <f t="shared" si="3"/>
        <v>44000</v>
      </c>
      <c r="I20" s="92"/>
      <c r="J20" s="92">
        <f t="shared" si="0"/>
        <v>0</v>
      </c>
      <c r="K20" s="92">
        <f t="shared" si="1"/>
        <v>0</v>
      </c>
      <c r="L20" s="92">
        <f t="shared" si="1"/>
        <v>0</v>
      </c>
      <c r="M20" s="92">
        <f t="shared" si="1"/>
        <v>0</v>
      </c>
      <c r="N20" s="92">
        <f t="shared" si="1"/>
        <v>0</v>
      </c>
      <c r="O20" s="92">
        <f t="shared" si="1"/>
        <v>0</v>
      </c>
      <c r="P20" s="92">
        <f t="shared" si="1"/>
        <v>0</v>
      </c>
      <c r="Q20" s="92">
        <f t="shared" si="1"/>
        <v>0</v>
      </c>
      <c r="R20" s="92">
        <f t="shared" si="1"/>
        <v>0</v>
      </c>
      <c r="S20" s="92">
        <f t="shared" si="1"/>
        <v>0</v>
      </c>
      <c r="T20" s="92">
        <f t="shared" si="1"/>
        <v>0</v>
      </c>
      <c r="U20" s="92">
        <f t="shared" si="1"/>
        <v>44000</v>
      </c>
      <c r="V20" s="92"/>
      <c r="W20" s="92">
        <f t="shared" si="4"/>
        <v>44000</v>
      </c>
    </row>
    <row r="21" spans="1:23" x14ac:dyDescent="0.4">
      <c r="A21" s="62">
        <v>241527</v>
      </c>
      <c r="B21" s="33" t="s">
        <v>141</v>
      </c>
      <c r="C21" s="93">
        <v>45657</v>
      </c>
      <c r="D21" s="146">
        <f t="shared" si="2"/>
        <v>12</v>
      </c>
      <c r="F21" s="92">
        <v>10000</v>
      </c>
      <c r="G21" s="92">
        <v>34000</v>
      </c>
      <c r="H21" s="92">
        <f t="shared" si="3"/>
        <v>44000</v>
      </c>
      <c r="I21" s="92"/>
      <c r="J21" s="92">
        <f t="shared" si="0"/>
        <v>0</v>
      </c>
      <c r="K21" s="92">
        <f t="shared" si="1"/>
        <v>0</v>
      </c>
      <c r="L21" s="92">
        <f t="shared" si="1"/>
        <v>0</v>
      </c>
      <c r="M21" s="92">
        <f t="shared" si="1"/>
        <v>0</v>
      </c>
      <c r="N21" s="92">
        <f t="shared" si="1"/>
        <v>0</v>
      </c>
      <c r="O21" s="92">
        <f t="shared" si="1"/>
        <v>0</v>
      </c>
      <c r="P21" s="92">
        <f t="shared" si="1"/>
        <v>0</v>
      </c>
      <c r="Q21" s="92">
        <f t="shared" si="1"/>
        <v>0</v>
      </c>
      <c r="R21" s="92">
        <f t="shared" si="1"/>
        <v>0</v>
      </c>
      <c r="S21" s="92">
        <f t="shared" si="1"/>
        <v>0</v>
      </c>
      <c r="T21" s="92">
        <f t="shared" si="1"/>
        <v>0</v>
      </c>
      <c r="U21" s="92">
        <f t="shared" si="1"/>
        <v>44000</v>
      </c>
      <c r="V21" s="92"/>
      <c r="W21" s="92">
        <f t="shared" si="4"/>
        <v>44000</v>
      </c>
    </row>
    <row r="22" spans="1:23" x14ac:dyDescent="0.4">
      <c r="A22" s="62">
        <v>241528</v>
      </c>
      <c r="B22" s="33" t="s">
        <v>142</v>
      </c>
      <c r="C22" s="93">
        <v>45657</v>
      </c>
      <c r="D22" s="146">
        <f t="shared" si="2"/>
        <v>12</v>
      </c>
      <c r="F22" s="92">
        <v>10000</v>
      </c>
      <c r="G22" s="92">
        <v>34000</v>
      </c>
      <c r="H22" s="92">
        <f t="shared" si="3"/>
        <v>44000</v>
      </c>
      <c r="I22" s="92"/>
      <c r="J22" s="92">
        <f t="shared" si="0"/>
        <v>0</v>
      </c>
      <c r="K22" s="92">
        <f t="shared" si="1"/>
        <v>0</v>
      </c>
      <c r="L22" s="92">
        <f t="shared" si="1"/>
        <v>0</v>
      </c>
      <c r="M22" s="92">
        <f t="shared" si="1"/>
        <v>0</v>
      </c>
      <c r="N22" s="92">
        <f t="shared" si="1"/>
        <v>0</v>
      </c>
      <c r="O22" s="92">
        <f t="shared" si="1"/>
        <v>0</v>
      </c>
      <c r="P22" s="92">
        <f t="shared" si="1"/>
        <v>0</v>
      </c>
      <c r="Q22" s="92">
        <f t="shared" si="1"/>
        <v>0</v>
      </c>
      <c r="R22" s="92">
        <f t="shared" si="1"/>
        <v>0</v>
      </c>
      <c r="S22" s="92">
        <f t="shared" si="1"/>
        <v>0</v>
      </c>
      <c r="T22" s="92">
        <f t="shared" si="1"/>
        <v>0</v>
      </c>
      <c r="U22" s="92">
        <f t="shared" si="1"/>
        <v>44000</v>
      </c>
      <c r="V22" s="92"/>
      <c r="W22" s="92">
        <f t="shared" si="4"/>
        <v>44000</v>
      </c>
    </row>
    <row r="23" spans="1:23" x14ac:dyDescent="0.4">
      <c r="A23" s="62">
        <v>241529</v>
      </c>
      <c r="B23" s="33" t="s">
        <v>143</v>
      </c>
      <c r="C23" s="93">
        <v>45657</v>
      </c>
      <c r="D23" s="146">
        <f t="shared" si="2"/>
        <v>12</v>
      </c>
      <c r="F23" s="92">
        <v>10000</v>
      </c>
      <c r="G23" s="92">
        <v>34000</v>
      </c>
      <c r="H23" s="92">
        <f t="shared" si="3"/>
        <v>44000</v>
      </c>
      <c r="I23" s="92"/>
      <c r="J23" s="92">
        <f t="shared" si="0"/>
        <v>0</v>
      </c>
      <c r="K23" s="92">
        <f t="shared" si="1"/>
        <v>0</v>
      </c>
      <c r="L23" s="92">
        <f t="shared" si="1"/>
        <v>0</v>
      </c>
      <c r="M23" s="92">
        <f t="shared" si="1"/>
        <v>0</v>
      </c>
      <c r="N23" s="92">
        <f t="shared" si="1"/>
        <v>0</v>
      </c>
      <c r="O23" s="92">
        <f t="shared" si="1"/>
        <v>0</v>
      </c>
      <c r="P23" s="92">
        <f t="shared" si="1"/>
        <v>0</v>
      </c>
      <c r="Q23" s="92">
        <f t="shared" si="1"/>
        <v>0</v>
      </c>
      <c r="R23" s="92">
        <f t="shared" si="1"/>
        <v>0</v>
      </c>
      <c r="S23" s="92">
        <f t="shared" si="1"/>
        <v>0</v>
      </c>
      <c r="T23" s="92">
        <f t="shared" si="1"/>
        <v>0</v>
      </c>
      <c r="U23" s="92">
        <f t="shared" si="1"/>
        <v>44000</v>
      </c>
      <c r="V23" s="92"/>
      <c r="W23" s="92">
        <f t="shared" si="4"/>
        <v>44000</v>
      </c>
    </row>
    <row r="24" spans="1:23" x14ac:dyDescent="0.4">
      <c r="A24" s="62">
        <v>241530</v>
      </c>
      <c r="B24" s="33" t="s">
        <v>144</v>
      </c>
      <c r="C24" s="93">
        <v>45657</v>
      </c>
      <c r="D24" s="146">
        <f t="shared" si="2"/>
        <v>12</v>
      </c>
      <c r="F24" s="92">
        <v>10000</v>
      </c>
      <c r="G24" s="92">
        <v>34000</v>
      </c>
      <c r="H24" s="92">
        <f t="shared" si="3"/>
        <v>44000</v>
      </c>
      <c r="I24" s="92"/>
      <c r="J24" s="92">
        <f t="shared" si="0"/>
        <v>0</v>
      </c>
      <c r="K24" s="92">
        <f t="shared" si="1"/>
        <v>0</v>
      </c>
      <c r="L24" s="92">
        <f t="shared" si="1"/>
        <v>0</v>
      </c>
      <c r="M24" s="92">
        <f t="shared" si="1"/>
        <v>0</v>
      </c>
      <c r="N24" s="92">
        <f t="shared" si="1"/>
        <v>0</v>
      </c>
      <c r="O24" s="92">
        <f t="shared" si="1"/>
        <v>0</v>
      </c>
      <c r="P24" s="92">
        <f t="shared" si="1"/>
        <v>0</v>
      </c>
      <c r="Q24" s="92">
        <f t="shared" si="1"/>
        <v>0</v>
      </c>
      <c r="R24" s="92">
        <f t="shared" si="1"/>
        <v>0</v>
      </c>
      <c r="S24" s="92">
        <f t="shared" si="1"/>
        <v>0</v>
      </c>
      <c r="T24" s="92">
        <f t="shared" si="1"/>
        <v>0</v>
      </c>
      <c r="U24" s="92">
        <f t="shared" si="1"/>
        <v>44000</v>
      </c>
      <c r="V24" s="92"/>
      <c r="W24" s="92">
        <f t="shared" si="4"/>
        <v>44000</v>
      </c>
    </row>
    <row r="25" spans="1:23" x14ac:dyDescent="0.4">
      <c r="A25" s="62">
        <v>241531</v>
      </c>
      <c r="B25" s="33" t="s">
        <v>137</v>
      </c>
      <c r="C25" s="93">
        <v>45657</v>
      </c>
      <c r="D25" s="146">
        <f t="shared" si="2"/>
        <v>12</v>
      </c>
      <c r="F25" s="92">
        <v>10000</v>
      </c>
      <c r="G25" s="92">
        <v>34000</v>
      </c>
      <c r="H25" s="92">
        <f t="shared" si="3"/>
        <v>44000</v>
      </c>
      <c r="I25" s="92"/>
      <c r="J25" s="92">
        <f t="shared" si="0"/>
        <v>0</v>
      </c>
      <c r="K25" s="92">
        <f t="shared" si="1"/>
        <v>0</v>
      </c>
      <c r="L25" s="92">
        <f t="shared" si="1"/>
        <v>0</v>
      </c>
      <c r="M25" s="92">
        <f t="shared" si="1"/>
        <v>0</v>
      </c>
      <c r="N25" s="92">
        <f t="shared" si="1"/>
        <v>0</v>
      </c>
      <c r="O25" s="92">
        <f t="shared" si="1"/>
        <v>0</v>
      </c>
      <c r="P25" s="92">
        <f t="shared" si="1"/>
        <v>0</v>
      </c>
      <c r="Q25" s="92">
        <f t="shared" si="1"/>
        <v>0</v>
      </c>
      <c r="R25" s="92">
        <f t="shared" si="1"/>
        <v>0</v>
      </c>
      <c r="S25" s="92">
        <f t="shared" si="1"/>
        <v>0</v>
      </c>
      <c r="T25" s="92">
        <f t="shared" si="1"/>
        <v>0</v>
      </c>
      <c r="U25" s="92">
        <f t="shared" si="1"/>
        <v>44000</v>
      </c>
      <c r="V25" s="92"/>
      <c r="W25" s="92">
        <f t="shared" si="4"/>
        <v>44000</v>
      </c>
    </row>
    <row r="26" spans="1:23" x14ac:dyDescent="0.4">
      <c r="A26" s="62">
        <v>241616</v>
      </c>
      <c r="B26" s="33" t="s">
        <v>260</v>
      </c>
      <c r="C26" s="93">
        <v>45657</v>
      </c>
      <c r="D26" s="146">
        <f t="shared" si="2"/>
        <v>12</v>
      </c>
      <c r="F26" s="92">
        <v>52000</v>
      </c>
      <c r="G26" s="92">
        <v>230000</v>
      </c>
      <c r="H26" s="92">
        <f t="shared" si="3"/>
        <v>282000</v>
      </c>
      <c r="I26" s="92"/>
      <c r="J26" s="92">
        <f t="shared" si="0"/>
        <v>0</v>
      </c>
      <c r="K26" s="92">
        <f t="shared" ref="K26:U26" si="5">IF($D26=K$6,$H26,0)</f>
        <v>0</v>
      </c>
      <c r="L26" s="92">
        <f t="shared" si="5"/>
        <v>0</v>
      </c>
      <c r="M26" s="92">
        <f t="shared" si="5"/>
        <v>0</v>
      </c>
      <c r="N26" s="92">
        <f t="shared" si="5"/>
        <v>0</v>
      </c>
      <c r="O26" s="92">
        <f t="shared" si="5"/>
        <v>0</v>
      </c>
      <c r="P26" s="92">
        <f t="shared" si="5"/>
        <v>0</v>
      </c>
      <c r="Q26" s="92">
        <f t="shared" si="5"/>
        <v>0</v>
      </c>
      <c r="R26" s="92">
        <f t="shared" si="5"/>
        <v>0</v>
      </c>
      <c r="S26" s="92">
        <f t="shared" si="5"/>
        <v>0</v>
      </c>
      <c r="T26" s="92">
        <f t="shared" si="5"/>
        <v>0</v>
      </c>
      <c r="U26" s="92">
        <f t="shared" si="5"/>
        <v>282000</v>
      </c>
      <c r="V26" s="92"/>
      <c r="W26" s="92">
        <f t="shared" si="4"/>
        <v>282000</v>
      </c>
    </row>
    <row r="27" spans="1:23" x14ac:dyDescent="0.4">
      <c r="B27" s="78"/>
      <c r="C27" s="78"/>
      <c r="D27" s="78"/>
      <c r="F27" s="77"/>
      <c r="G27" s="77"/>
      <c r="H27" s="77"/>
      <c r="J27" s="77"/>
      <c r="K27" s="77"/>
      <c r="L27" s="77"/>
      <c r="M27" s="77"/>
      <c r="N27" s="77"/>
      <c r="O27" s="77"/>
      <c r="P27" s="77"/>
      <c r="Q27" s="77"/>
      <c r="R27" s="77"/>
      <c r="S27" s="77"/>
      <c r="T27" s="77"/>
      <c r="U27" s="77"/>
      <c r="W27" s="77"/>
    </row>
    <row r="28" spans="1:23" ht="15.4" thickBot="1" x14ac:dyDescent="0.45">
      <c r="A28" s="85" t="str">
        <f>"Total Transmission Forecasted 2024 In Service"</f>
        <v>Total Transmission Forecasted 2024 In Service</v>
      </c>
      <c r="B28" s="84"/>
      <c r="C28" s="36"/>
      <c r="D28" s="36"/>
      <c r="F28" s="37">
        <f>SUM(F8:F27)</f>
        <v>6408351.0299999993</v>
      </c>
      <c r="G28" s="37">
        <f>SUM(G8:G27)</f>
        <v>2638000</v>
      </c>
      <c r="H28" s="37">
        <f>SUM(H8:H27)</f>
        <v>9046351.0299999993</v>
      </c>
      <c r="J28" s="37">
        <f t="shared" ref="J28:U28" si="6">SUM(J8:J27)</f>
        <v>0</v>
      </c>
      <c r="K28" s="37">
        <f t="shared" si="6"/>
        <v>0</v>
      </c>
      <c r="L28" s="37">
        <f t="shared" si="6"/>
        <v>0</v>
      </c>
      <c r="M28" s="37">
        <f t="shared" si="6"/>
        <v>5615462.2799999993</v>
      </c>
      <c r="N28" s="37">
        <f t="shared" si="6"/>
        <v>0</v>
      </c>
      <c r="O28" s="37">
        <f t="shared" si="6"/>
        <v>2614017.5</v>
      </c>
      <c r="P28" s="37">
        <f t="shared" si="6"/>
        <v>0</v>
      </c>
      <c r="Q28" s="37">
        <f t="shared" si="6"/>
        <v>0</v>
      </c>
      <c r="R28" s="37">
        <f t="shared" si="6"/>
        <v>0</v>
      </c>
      <c r="S28" s="37">
        <f t="shared" si="6"/>
        <v>0</v>
      </c>
      <c r="T28" s="37">
        <f t="shared" si="6"/>
        <v>0</v>
      </c>
      <c r="U28" s="37">
        <f t="shared" si="6"/>
        <v>816871.25</v>
      </c>
      <c r="W28" s="37">
        <f>SUM(W8:W27)</f>
        <v>9046351.0299999993</v>
      </c>
    </row>
    <row r="29" spans="1:23" ht="15.4" thickTop="1" x14ac:dyDescent="0.4">
      <c r="A29" s="79"/>
      <c r="B29" s="80"/>
      <c r="C29" s="80"/>
      <c r="D29" s="80"/>
      <c r="E29" s="80"/>
      <c r="F29" s="80"/>
      <c r="G29" s="80"/>
      <c r="H29" s="80"/>
      <c r="I29" s="80"/>
      <c r="J29" s="81"/>
      <c r="K29" s="81"/>
      <c r="L29" s="81"/>
      <c r="M29" s="81"/>
      <c r="N29" s="81"/>
      <c r="O29" s="81"/>
      <c r="P29" s="81"/>
      <c r="Q29" s="81"/>
      <c r="R29" s="81"/>
      <c r="S29" s="81"/>
      <c r="T29" s="81"/>
      <c r="U29" s="81"/>
      <c r="V29" s="81"/>
    </row>
    <row r="31" spans="1:23" x14ac:dyDescent="0.4">
      <c r="A31" s="79"/>
    </row>
    <row r="41" spans="1:22" x14ac:dyDescent="0.4">
      <c r="A41" s="82"/>
      <c r="B41" s="83"/>
      <c r="C41" s="83"/>
      <c r="D41" s="83"/>
      <c r="E41" s="83"/>
      <c r="F41" s="83"/>
      <c r="G41" s="83"/>
      <c r="H41" s="83"/>
      <c r="I41" s="83"/>
      <c r="J41" s="83"/>
      <c r="K41" s="83"/>
      <c r="L41" s="83"/>
      <c r="M41" s="83"/>
      <c r="N41" s="83"/>
      <c r="O41" s="83"/>
      <c r="P41" s="83"/>
      <c r="Q41" s="83"/>
      <c r="R41" s="83"/>
      <c r="S41" s="83"/>
      <c r="T41" s="83"/>
      <c r="U41" s="83"/>
      <c r="V41" s="83"/>
    </row>
    <row r="42" spans="1:22" x14ac:dyDescent="0.4">
      <c r="A42" s="82"/>
      <c r="B42" s="83"/>
      <c r="C42" s="83"/>
      <c r="D42" s="83"/>
      <c r="E42" s="83"/>
      <c r="F42" s="83"/>
      <c r="G42" s="83"/>
      <c r="H42" s="83"/>
      <c r="I42" s="83"/>
      <c r="J42" s="83"/>
      <c r="K42" s="83"/>
      <c r="L42" s="83"/>
      <c r="M42" s="83"/>
      <c r="N42" s="83"/>
      <c r="O42" s="83"/>
      <c r="P42" s="83"/>
      <c r="Q42" s="83"/>
      <c r="R42" s="83"/>
      <c r="S42" s="83"/>
      <c r="T42" s="83"/>
      <c r="U42" s="83"/>
      <c r="V42" s="83"/>
    </row>
    <row r="43" spans="1:22" x14ac:dyDescent="0.4">
      <c r="A43" s="82"/>
      <c r="B43" s="83"/>
      <c r="C43" s="83"/>
      <c r="D43" s="83"/>
      <c r="E43" s="83"/>
      <c r="F43" s="83"/>
      <c r="G43" s="83"/>
      <c r="H43" s="83"/>
      <c r="I43" s="83"/>
      <c r="J43" s="83"/>
      <c r="K43" s="83"/>
      <c r="L43" s="83"/>
      <c r="M43" s="83"/>
      <c r="N43" s="83"/>
      <c r="O43" s="83"/>
      <c r="P43" s="83"/>
      <c r="Q43" s="83"/>
      <c r="R43" s="83"/>
      <c r="S43" s="83"/>
      <c r="T43" s="83"/>
      <c r="U43" s="83"/>
      <c r="V43" s="83"/>
    </row>
    <row r="44" spans="1:22" x14ac:dyDescent="0.4">
      <c r="A44" s="82"/>
      <c r="B44" s="83"/>
      <c r="C44" s="83"/>
      <c r="D44" s="83"/>
      <c r="E44" s="83"/>
      <c r="F44" s="83"/>
      <c r="G44" s="83"/>
      <c r="H44" s="83"/>
      <c r="I44" s="83"/>
      <c r="J44" s="83"/>
      <c r="K44" s="83"/>
      <c r="L44" s="83"/>
      <c r="M44" s="83"/>
      <c r="N44" s="83"/>
      <c r="O44" s="83"/>
      <c r="P44" s="83"/>
      <c r="Q44" s="83"/>
      <c r="R44" s="83"/>
      <c r="S44" s="83"/>
      <c r="T44" s="83"/>
      <c r="U44" s="83"/>
      <c r="V44" s="83"/>
    </row>
    <row r="45" spans="1:22" x14ac:dyDescent="0.4">
      <c r="A45" s="82"/>
      <c r="B45" s="83"/>
      <c r="C45" s="83"/>
      <c r="D45" s="83"/>
      <c r="E45" s="83"/>
      <c r="F45" s="83"/>
      <c r="G45" s="83"/>
      <c r="H45" s="83"/>
      <c r="I45" s="83"/>
      <c r="J45" s="83"/>
      <c r="K45" s="83"/>
      <c r="L45" s="83"/>
      <c r="M45" s="83"/>
      <c r="N45" s="83"/>
      <c r="O45" s="83"/>
      <c r="P45" s="83"/>
      <c r="Q45" s="83"/>
      <c r="R45" s="83"/>
      <c r="S45" s="83"/>
      <c r="T45" s="83"/>
      <c r="U45" s="83"/>
      <c r="V45" s="83"/>
    </row>
    <row r="46" spans="1:22" x14ac:dyDescent="0.4">
      <c r="A46" s="82"/>
      <c r="B46" s="83"/>
      <c r="C46" s="83"/>
      <c r="D46" s="83"/>
      <c r="E46" s="83"/>
      <c r="F46" s="83"/>
      <c r="G46" s="83"/>
      <c r="H46" s="83"/>
      <c r="I46" s="83"/>
      <c r="J46" s="83"/>
      <c r="K46" s="83"/>
      <c r="L46" s="83"/>
      <c r="M46" s="83"/>
      <c r="N46" s="83"/>
      <c r="O46" s="83"/>
      <c r="P46" s="83"/>
      <c r="Q46" s="83"/>
      <c r="R46" s="83"/>
      <c r="S46" s="83"/>
      <c r="T46" s="83"/>
      <c r="U46" s="83"/>
      <c r="V46" s="83"/>
    </row>
    <row r="47" spans="1:22" x14ac:dyDescent="0.4">
      <c r="A47" s="82"/>
      <c r="B47" s="83"/>
      <c r="C47" s="83"/>
      <c r="D47" s="83"/>
      <c r="E47" s="83"/>
      <c r="F47" s="83"/>
      <c r="G47" s="83"/>
      <c r="H47" s="83"/>
      <c r="I47" s="83"/>
      <c r="J47" s="83"/>
      <c r="K47" s="83"/>
      <c r="L47" s="83"/>
      <c r="M47" s="83"/>
      <c r="N47" s="83"/>
      <c r="O47" s="83"/>
      <c r="P47" s="83"/>
      <c r="Q47" s="83"/>
      <c r="R47" s="83"/>
      <c r="S47" s="83"/>
      <c r="T47" s="83"/>
      <c r="U47" s="83"/>
      <c r="V47" s="83"/>
    </row>
    <row r="48" spans="1:22" x14ac:dyDescent="0.4">
      <c r="A48" s="82"/>
      <c r="B48" s="83"/>
      <c r="C48" s="83"/>
      <c r="D48" s="83"/>
      <c r="E48" s="83"/>
      <c r="F48" s="83"/>
      <c r="G48" s="83"/>
      <c r="H48" s="83"/>
      <c r="I48" s="83"/>
      <c r="J48" s="83"/>
      <c r="K48" s="83"/>
      <c r="L48" s="83"/>
      <c r="M48" s="83"/>
      <c r="N48" s="83"/>
      <c r="O48" s="83"/>
      <c r="P48" s="83"/>
      <c r="Q48" s="83"/>
      <c r="R48" s="83"/>
      <c r="S48" s="83"/>
      <c r="T48" s="83"/>
      <c r="U48" s="83"/>
      <c r="V48" s="83"/>
    </row>
    <row r="49" spans="1:22" x14ac:dyDescent="0.4">
      <c r="A49" s="82"/>
      <c r="B49" s="83"/>
      <c r="C49" s="83"/>
      <c r="D49" s="83"/>
      <c r="E49" s="83"/>
      <c r="F49" s="83"/>
      <c r="G49" s="83"/>
      <c r="H49" s="83"/>
      <c r="I49" s="83"/>
      <c r="J49" s="83"/>
      <c r="K49" s="83"/>
      <c r="L49" s="83"/>
      <c r="M49" s="83"/>
      <c r="N49" s="83"/>
      <c r="O49" s="83"/>
      <c r="P49" s="83"/>
      <c r="Q49" s="83"/>
      <c r="R49" s="83"/>
      <c r="S49" s="83"/>
      <c r="T49" s="83"/>
      <c r="U49" s="83"/>
      <c r="V49" s="83"/>
    </row>
    <row r="50" spans="1:22" x14ac:dyDescent="0.4">
      <c r="A50" s="82"/>
      <c r="B50" s="83"/>
      <c r="C50" s="83"/>
      <c r="D50" s="83"/>
      <c r="E50" s="83"/>
      <c r="F50" s="83"/>
      <c r="G50" s="83"/>
      <c r="H50" s="83"/>
      <c r="I50" s="83"/>
      <c r="J50" s="83"/>
      <c r="K50" s="83"/>
      <c r="L50" s="83"/>
      <c r="M50" s="83"/>
      <c r="N50" s="83"/>
      <c r="O50" s="83"/>
      <c r="P50" s="83"/>
      <c r="Q50" s="83"/>
      <c r="R50" s="83"/>
      <c r="S50" s="83"/>
      <c r="T50" s="83"/>
      <c r="U50" s="83"/>
      <c r="V50" s="83"/>
    </row>
    <row r="51" spans="1:22" x14ac:dyDescent="0.4">
      <c r="A51" s="82"/>
      <c r="B51" s="83"/>
      <c r="C51" s="83"/>
      <c r="D51" s="83"/>
      <c r="E51" s="83"/>
      <c r="F51" s="83"/>
      <c r="G51" s="83"/>
      <c r="H51" s="83"/>
      <c r="I51" s="83"/>
      <c r="J51" s="83"/>
      <c r="K51" s="83"/>
      <c r="L51" s="83"/>
      <c r="M51" s="83"/>
      <c r="N51" s="83"/>
      <c r="O51" s="83"/>
      <c r="P51" s="83"/>
      <c r="Q51" s="83"/>
      <c r="R51" s="83"/>
      <c r="S51" s="83"/>
      <c r="T51" s="83"/>
      <c r="U51" s="83"/>
      <c r="V51" s="83"/>
    </row>
    <row r="52" spans="1:22" x14ac:dyDescent="0.4">
      <c r="A52" s="82"/>
      <c r="B52" s="83"/>
      <c r="C52" s="83"/>
      <c r="D52" s="83"/>
      <c r="E52" s="83"/>
      <c r="F52" s="83"/>
      <c r="G52" s="83"/>
      <c r="H52" s="83"/>
      <c r="I52" s="83"/>
      <c r="J52" s="83"/>
      <c r="K52" s="83"/>
      <c r="L52" s="83"/>
      <c r="M52" s="83"/>
      <c r="N52" s="83"/>
      <c r="O52" s="83"/>
      <c r="P52" s="83"/>
      <c r="Q52" s="83"/>
      <c r="R52" s="83"/>
      <c r="S52" s="83"/>
      <c r="T52" s="83"/>
      <c r="U52" s="83"/>
      <c r="V52" s="83"/>
    </row>
    <row r="53" spans="1:22" x14ac:dyDescent="0.4">
      <c r="A53" s="82"/>
      <c r="B53" s="83"/>
      <c r="C53" s="83"/>
      <c r="D53" s="83"/>
      <c r="E53" s="83"/>
      <c r="F53" s="83"/>
      <c r="G53" s="83"/>
      <c r="H53" s="83"/>
      <c r="I53" s="83"/>
      <c r="J53" s="83"/>
      <c r="K53" s="83"/>
      <c r="L53" s="83"/>
      <c r="M53" s="83"/>
      <c r="N53" s="83"/>
      <c r="O53" s="83"/>
      <c r="P53" s="83"/>
      <c r="Q53" s="83"/>
      <c r="R53" s="83"/>
      <c r="S53" s="83"/>
      <c r="T53" s="83"/>
      <c r="U53" s="83"/>
      <c r="V53" s="83"/>
    </row>
    <row r="54" spans="1:22" x14ac:dyDescent="0.4">
      <c r="A54" s="82"/>
      <c r="B54" s="83"/>
      <c r="C54" s="83"/>
      <c r="D54" s="83"/>
      <c r="E54" s="83"/>
      <c r="F54" s="83"/>
      <c r="G54" s="83"/>
      <c r="H54" s="83"/>
      <c r="I54" s="83"/>
      <c r="J54" s="83"/>
      <c r="K54" s="83"/>
      <c r="L54" s="83"/>
      <c r="M54" s="83"/>
      <c r="N54" s="83"/>
      <c r="O54" s="83"/>
      <c r="P54" s="83"/>
      <c r="Q54" s="83"/>
      <c r="R54" s="83"/>
      <c r="S54" s="83"/>
      <c r="T54" s="83"/>
      <c r="U54" s="83"/>
      <c r="V54" s="83"/>
    </row>
    <row r="55" spans="1:22" x14ac:dyDescent="0.4">
      <c r="A55" s="82"/>
      <c r="B55" s="83"/>
      <c r="C55" s="83"/>
      <c r="D55" s="83"/>
      <c r="E55" s="83"/>
      <c r="F55" s="83"/>
      <c r="G55" s="83"/>
      <c r="H55" s="83"/>
      <c r="I55" s="83"/>
      <c r="J55" s="83"/>
      <c r="K55" s="83"/>
      <c r="L55" s="83"/>
      <c r="M55" s="83"/>
      <c r="N55" s="83"/>
      <c r="O55" s="83"/>
      <c r="P55" s="83"/>
      <c r="Q55" s="83"/>
      <c r="R55" s="83"/>
      <c r="S55" s="83"/>
      <c r="T55" s="83"/>
      <c r="U55" s="83"/>
      <c r="V55" s="83"/>
    </row>
    <row r="56" spans="1:22" x14ac:dyDescent="0.4">
      <c r="A56" s="82"/>
      <c r="B56" s="83"/>
      <c r="C56" s="83"/>
      <c r="D56" s="83"/>
      <c r="E56" s="83"/>
      <c r="F56" s="83"/>
      <c r="G56" s="83"/>
      <c r="H56" s="83"/>
      <c r="I56" s="83"/>
      <c r="J56" s="83"/>
      <c r="K56" s="83"/>
      <c r="L56" s="83"/>
      <c r="M56" s="83"/>
      <c r="N56" s="83"/>
      <c r="O56" s="83"/>
      <c r="P56" s="83"/>
      <c r="Q56" s="83"/>
      <c r="R56" s="83"/>
      <c r="S56" s="83"/>
      <c r="T56" s="83"/>
      <c r="U56" s="83"/>
      <c r="V56" s="83"/>
    </row>
    <row r="57" spans="1:22" x14ac:dyDescent="0.4">
      <c r="A57" s="82"/>
      <c r="B57" s="83"/>
      <c r="C57" s="83"/>
      <c r="D57" s="83"/>
      <c r="E57" s="83"/>
      <c r="F57" s="83"/>
      <c r="G57" s="83"/>
      <c r="H57" s="83"/>
      <c r="I57" s="83"/>
      <c r="J57" s="83"/>
      <c r="K57" s="83"/>
      <c r="L57" s="83"/>
      <c r="M57" s="83"/>
      <c r="N57" s="83"/>
      <c r="O57" s="83"/>
      <c r="P57" s="83"/>
      <c r="Q57" s="83"/>
      <c r="R57" s="83"/>
      <c r="S57" s="83"/>
      <c r="T57" s="83"/>
      <c r="U57" s="83"/>
      <c r="V57" s="83"/>
    </row>
    <row r="58" spans="1:22" x14ac:dyDescent="0.4">
      <c r="A58" s="82"/>
      <c r="B58" s="83"/>
      <c r="C58" s="83"/>
      <c r="D58" s="83"/>
      <c r="E58" s="83"/>
      <c r="F58" s="83"/>
      <c r="G58" s="83"/>
      <c r="H58" s="83"/>
      <c r="I58" s="83"/>
      <c r="J58" s="83"/>
      <c r="K58" s="83"/>
      <c r="L58" s="83"/>
      <c r="M58" s="83"/>
      <c r="N58" s="83"/>
      <c r="O58" s="83"/>
      <c r="P58" s="83"/>
      <c r="Q58" s="83"/>
      <c r="R58" s="83"/>
      <c r="S58" s="83"/>
      <c r="T58" s="83"/>
      <c r="U58" s="83"/>
      <c r="V58" s="83"/>
    </row>
    <row r="59" spans="1:22" x14ac:dyDescent="0.4">
      <c r="A59" s="82"/>
      <c r="B59" s="83"/>
      <c r="C59" s="83"/>
      <c r="D59" s="83"/>
      <c r="E59" s="83"/>
      <c r="F59" s="83"/>
      <c r="G59" s="83"/>
      <c r="H59" s="83"/>
      <c r="I59" s="83"/>
      <c r="J59" s="83"/>
      <c r="K59" s="83"/>
      <c r="L59" s="83"/>
      <c r="M59" s="83"/>
      <c r="N59" s="83"/>
      <c r="O59" s="83"/>
      <c r="P59" s="83"/>
      <c r="Q59" s="83"/>
      <c r="R59" s="83"/>
      <c r="S59" s="83"/>
      <c r="T59" s="83"/>
      <c r="U59" s="83"/>
      <c r="V59" s="83"/>
    </row>
    <row r="60" spans="1:22" x14ac:dyDescent="0.4">
      <c r="A60" s="82"/>
      <c r="B60" s="83"/>
      <c r="C60" s="83"/>
      <c r="D60" s="83"/>
      <c r="E60" s="83"/>
      <c r="F60" s="83"/>
      <c r="G60" s="83"/>
      <c r="H60" s="83"/>
      <c r="I60" s="83"/>
      <c r="J60" s="83"/>
      <c r="K60" s="83"/>
      <c r="L60" s="83"/>
      <c r="M60" s="83"/>
      <c r="N60" s="83"/>
      <c r="O60" s="83"/>
      <c r="P60" s="83"/>
      <c r="Q60" s="83"/>
      <c r="R60" s="83"/>
      <c r="S60" s="83"/>
      <c r="T60" s="83"/>
      <c r="U60" s="83"/>
      <c r="V60" s="83"/>
    </row>
    <row r="61" spans="1:22" x14ac:dyDescent="0.4">
      <c r="A61" s="82"/>
      <c r="B61" s="83"/>
      <c r="C61" s="83"/>
      <c r="D61" s="83"/>
      <c r="E61" s="83"/>
      <c r="F61" s="83"/>
      <c r="G61" s="83"/>
      <c r="H61" s="83"/>
      <c r="I61" s="83"/>
      <c r="J61" s="83"/>
      <c r="K61" s="83"/>
      <c r="L61" s="83"/>
      <c r="M61" s="83"/>
      <c r="N61" s="83"/>
      <c r="O61" s="83"/>
      <c r="P61" s="83"/>
      <c r="Q61" s="83"/>
      <c r="R61" s="83"/>
      <c r="S61" s="83"/>
      <c r="T61" s="83"/>
      <c r="U61" s="83"/>
      <c r="V61" s="83"/>
    </row>
    <row r="62" spans="1:22" x14ac:dyDescent="0.4">
      <c r="A62" s="82"/>
      <c r="B62" s="83"/>
      <c r="C62" s="83"/>
      <c r="D62" s="83"/>
      <c r="E62" s="83"/>
      <c r="F62" s="83"/>
      <c r="G62" s="83"/>
      <c r="H62" s="83"/>
      <c r="I62" s="83"/>
      <c r="J62" s="83"/>
      <c r="K62" s="83"/>
      <c r="L62" s="83"/>
      <c r="M62" s="83"/>
      <c r="N62" s="83"/>
      <c r="O62" s="83"/>
      <c r="P62" s="83"/>
      <c r="Q62" s="83"/>
      <c r="R62" s="83"/>
      <c r="S62" s="83"/>
      <c r="T62" s="83"/>
      <c r="U62" s="83"/>
      <c r="V62" s="83"/>
    </row>
    <row r="63" spans="1:22" x14ac:dyDescent="0.4">
      <c r="A63" s="82"/>
      <c r="B63" s="83"/>
      <c r="C63" s="83"/>
      <c r="D63" s="83"/>
      <c r="E63" s="83"/>
      <c r="F63" s="83"/>
      <c r="G63" s="83"/>
      <c r="H63" s="83"/>
      <c r="I63" s="83"/>
      <c r="J63" s="83"/>
      <c r="K63" s="83"/>
      <c r="L63" s="83"/>
      <c r="M63" s="83"/>
      <c r="N63" s="83"/>
      <c r="O63" s="83"/>
      <c r="P63" s="83"/>
      <c r="Q63" s="83"/>
      <c r="R63" s="83"/>
      <c r="S63" s="83"/>
      <c r="T63" s="83"/>
      <c r="U63" s="83"/>
      <c r="V63" s="83"/>
    </row>
    <row r="64" spans="1:22" x14ac:dyDescent="0.4">
      <c r="A64" s="82"/>
      <c r="B64" s="83"/>
      <c r="C64" s="83"/>
      <c r="D64" s="83"/>
      <c r="E64" s="83"/>
      <c r="F64" s="83"/>
      <c r="G64" s="83"/>
      <c r="H64" s="83"/>
      <c r="I64" s="83"/>
      <c r="J64" s="83"/>
      <c r="K64" s="83"/>
      <c r="L64" s="83"/>
      <c r="M64" s="83"/>
      <c r="N64" s="83"/>
      <c r="O64" s="83"/>
      <c r="P64" s="83"/>
      <c r="Q64" s="83"/>
      <c r="R64" s="83"/>
      <c r="S64" s="83"/>
      <c r="T64" s="83"/>
      <c r="U64" s="83"/>
      <c r="V64" s="83"/>
    </row>
    <row r="65" spans="1:22" x14ac:dyDescent="0.4">
      <c r="A65" s="82"/>
      <c r="B65" s="83"/>
      <c r="C65" s="83"/>
      <c r="D65" s="83"/>
      <c r="E65" s="83"/>
      <c r="F65" s="83"/>
      <c r="G65" s="83"/>
      <c r="H65" s="83"/>
      <c r="I65" s="83"/>
      <c r="J65" s="83"/>
      <c r="K65" s="83"/>
      <c r="L65" s="83"/>
      <c r="M65" s="83"/>
      <c r="N65" s="83"/>
      <c r="O65" s="83"/>
      <c r="P65" s="83"/>
      <c r="Q65" s="83"/>
      <c r="R65" s="83"/>
      <c r="S65" s="83"/>
      <c r="T65" s="83"/>
      <c r="U65" s="83"/>
      <c r="V65" s="83"/>
    </row>
    <row r="66" spans="1:22" x14ac:dyDescent="0.4">
      <c r="A66" s="82"/>
      <c r="B66" s="83"/>
      <c r="C66" s="83"/>
      <c r="D66" s="83"/>
      <c r="E66" s="83"/>
      <c r="F66" s="83"/>
      <c r="G66" s="83"/>
      <c r="H66" s="83"/>
      <c r="I66" s="83"/>
      <c r="J66" s="83"/>
      <c r="K66" s="83"/>
      <c r="L66" s="83"/>
      <c r="M66" s="83"/>
      <c r="N66" s="83"/>
      <c r="O66" s="83"/>
      <c r="P66" s="83"/>
      <c r="Q66" s="83"/>
      <c r="R66" s="83"/>
      <c r="S66" s="83"/>
      <c r="T66" s="83"/>
      <c r="U66" s="83"/>
      <c r="V66" s="83"/>
    </row>
  </sheetData>
  <mergeCells count="3">
    <mergeCell ref="B1:U1"/>
    <mergeCell ref="B3:U3"/>
    <mergeCell ref="B2:U2"/>
  </mergeCells>
  <pageMargins left="0.7" right="0.7" top="0.75" bottom="0.75" header="0.3" footer="0.3"/>
  <pageSetup scale="34" fitToHeight="10" orientation="landscape" horizontalDpi="1200" verticalDpi="1200" r:id="rId1"/>
  <headerFooter scaleWithDoc="0">
    <oddHeader>&amp;R&amp;"Arial,Bold"ODEC Workpapers Supporting May 2024 Filing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7F9E0-CE15-4135-9564-C767A4E4079B}">
  <sheetPr>
    <pageSetUpPr fitToPage="1"/>
  </sheetPr>
  <dimension ref="A1:AD242"/>
  <sheetViews>
    <sheetView view="pageLayout" topLeftCell="H208" zoomScaleNormal="90" workbookViewId="0">
      <selection activeCell="B6" sqref="B6"/>
    </sheetView>
  </sheetViews>
  <sheetFormatPr defaultColWidth="9.265625" defaultRowHeight="14.25" outlineLevelCol="1" x14ac:dyDescent="0.45"/>
  <cols>
    <col min="1" max="1" width="12.3984375" style="144" customWidth="1"/>
    <col min="2" max="2" width="9.265625" style="144"/>
    <col min="3" max="3" width="18.73046875" style="144" customWidth="1"/>
    <col min="4" max="4" width="31.73046875" style="144" customWidth="1"/>
    <col min="5" max="6" width="12.265625" style="145" customWidth="1"/>
    <col min="7" max="7" width="24.73046875" style="145" customWidth="1"/>
    <col min="8" max="8" width="16.265625" style="155" customWidth="1"/>
    <col min="9" max="9" width="13" style="144" bestFit="1" customWidth="1"/>
    <col min="10" max="10" width="12.265625" style="144" bestFit="1" customWidth="1"/>
    <col min="11" max="11" width="13" style="144" bestFit="1" customWidth="1"/>
    <col min="12" max="12" width="15.59765625" style="144" bestFit="1" customWidth="1"/>
    <col min="13" max="16" width="14.265625" style="144" bestFit="1" customWidth="1"/>
    <col min="17" max="17" width="14.265625" style="144" customWidth="1"/>
    <col min="18" max="18" width="14.265625" style="144" bestFit="1" customWidth="1"/>
    <col min="19" max="19" width="16.59765625" style="144" customWidth="1"/>
    <col min="20" max="20" width="14.265625" style="144" bestFit="1" customWidth="1"/>
    <col min="21" max="21" width="2.73046875" style="144" customWidth="1"/>
    <col min="22" max="22" width="17.73046875" style="144" customWidth="1"/>
    <col min="23" max="23" width="4.59765625" style="144" hidden="1" customWidth="1" outlineLevel="1"/>
    <col min="24" max="24" width="12.265625" style="144" hidden="1" customWidth="1" outlineLevel="1"/>
    <col min="25" max="25" width="14.265625" style="144" hidden="1" customWidth="1" outlineLevel="1"/>
    <col min="26" max="26" width="4.59765625" style="144" hidden="1" customWidth="1" outlineLevel="1"/>
    <col min="27" max="27" width="26.73046875" style="144" hidden="1" customWidth="1" outlineLevel="1"/>
    <col min="28" max="28" width="15.3984375" style="144" hidden="1" customWidth="1" outlineLevel="1"/>
    <col min="29" max="29" width="14" style="144" hidden="1" customWidth="1" outlineLevel="1" collapsed="1"/>
    <col min="30" max="30" width="9.265625" style="144" collapsed="1"/>
    <col min="31" max="16384" width="9.265625" style="144"/>
  </cols>
  <sheetData>
    <row r="1" spans="1:30" s="96" customFormat="1" ht="15" x14ac:dyDescent="0.4">
      <c r="C1" s="94" t="s">
        <v>0</v>
      </c>
      <c r="D1" s="94"/>
      <c r="E1" s="95"/>
      <c r="F1" s="95"/>
      <c r="G1" s="95"/>
      <c r="H1" s="148"/>
    </row>
    <row r="2" spans="1:30" s="96" customFormat="1" ht="15" x14ac:dyDescent="0.4">
      <c r="C2" s="94" t="s">
        <v>56</v>
      </c>
      <c r="D2" s="94"/>
      <c r="E2" s="95"/>
      <c r="F2" s="95"/>
      <c r="G2" s="95"/>
      <c r="H2" s="148"/>
    </row>
    <row r="3" spans="1:30" s="96" customFormat="1" ht="15" x14ac:dyDescent="0.4">
      <c r="C3" s="94" t="s">
        <v>82</v>
      </c>
      <c r="D3" s="94"/>
      <c r="E3" s="97">
        <f>'Workpaper pg 3_In Serv Fcst_ISL'!C4-1</f>
        <v>2023</v>
      </c>
      <c r="F3" s="95"/>
      <c r="G3" s="95"/>
      <c r="H3" s="148"/>
    </row>
    <row r="4" spans="1:30" s="98" customFormat="1" ht="12.75" x14ac:dyDescent="0.35">
      <c r="C4" s="98" t="s">
        <v>129</v>
      </c>
      <c r="E4" s="99"/>
      <c r="F4" s="99"/>
      <c r="G4" s="99"/>
      <c r="H4" s="149"/>
    </row>
    <row r="5" spans="1:30" s="98" customFormat="1" ht="12.75" x14ac:dyDescent="0.35">
      <c r="E5" s="99"/>
      <c r="F5" s="99"/>
      <c r="G5" s="99"/>
      <c r="H5" s="149"/>
    </row>
    <row r="6" spans="1:30" s="98" customFormat="1" ht="12.75" x14ac:dyDescent="0.35">
      <c r="C6" s="98" t="s">
        <v>81</v>
      </c>
      <c r="E6" s="99"/>
      <c r="F6" s="99"/>
      <c r="G6" s="99"/>
      <c r="H6" s="149"/>
    </row>
    <row r="7" spans="1:30" s="96" customFormat="1" ht="13.5" x14ac:dyDescent="0.35">
      <c r="C7" s="96" t="s">
        <v>145</v>
      </c>
      <c r="E7" s="100"/>
      <c r="F7" s="100"/>
      <c r="G7" s="100"/>
      <c r="H7" s="150"/>
    </row>
    <row r="8" spans="1:30" s="96" customFormat="1" ht="15" x14ac:dyDescent="0.4">
      <c r="C8" s="101" t="s">
        <v>264</v>
      </c>
      <c r="D8" s="101" t="s">
        <v>19</v>
      </c>
      <c r="E8" s="101" t="s">
        <v>126</v>
      </c>
      <c r="F8" s="101" t="s">
        <v>127</v>
      </c>
      <c r="G8" s="101" t="s">
        <v>121</v>
      </c>
      <c r="H8" s="151" t="s">
        <v>76</v>
      </c>
      <c r="I8" s="103" t="str">
        <f>"Jan-"&amp;RIGHT($E$3,2)</f>
        <v>Jan-23</v>
      </c>
      <c r="J8" s="103" t="str">
        <f>"Feb-"&amp;RIGHT($E$3,2)</f>
        <v>Feb-23</v>
      </c>
      <c r="K8" s="103" t="str">
        <f>"Mar-"&amp;RIGHT($E$3,2)</f>
        <v>Mar-23</v>
      </c>
      <c r="L8" s="103" t="str">
        <f>"Apr-"&amp;RIGHT($E$3,2)</f>
        <v>Apr-23</v>
      </c>
      <c r="M8" s="103" t="str">
        <f>"May-"&amp;RIGHT($E$3,2)</f>
        <v>May-23</v>
      </c>
      <c r="N8" s="103" t="str">
        <f>"Jun-"&amp;RIGHT($E$3,2)</f>
        <v>Jun-23</v>
      </c>
      <c r="O8" s="103" t="str">
        <f>"Jul-"&amp;RIGHT($E$3,2)</f>
        <v>Jul-23</v>
      </c>
      <c r="P8" s="103" t="str">
        <f>"Aug-"&amp;RIGHT($E$3,2)</f>
        <v>Aug-23</v>
      </c>
      <c r="Q8" s="103" t="str">
        <f>"Sep-"&amp;RIGHT($E$3,2)</f>
        <v>Sep-23</v>
      </c>
      <c r="R8" s="103" t="str">
        <f>"Oct-"&amp;RIGHT($E$3,2)</f>
        <v>Oct-23</v>
      </c>
      <c r="S8" s="103" t="str">
        <f>"Nov-"&amp;RIGHT($E$3,2)</f>
        <v>Nov-23</v>
      </c>
      <c r="T8" s="103" t="str">
        <f>"Dec-"&amp;RIGHT($E$3,2)</f>
        <v>Dec-23</v>
      </c>
      <c r="U8" s="103"/>
      <c r="V8" s="97" t="str">
        <f>"Total "&amp;$E$3</f>
        <v>Total 2023</v>
      </c>
      <c r="W8" s="97"/>
      <c r="X8" s="68" t="s">
        <v>146</v>
      </c>
      <c r="Y8" s="68" t="s">
        <v>147</v>
      </c>
      <c r="Z8" s="97"/>
      <c r="AA8" s="97" t="str">
        <f>$E$3&amp; " PIS Report"</f>
        <v>2023 PIS Report</v>
      </c>
      <c r="AB8" s="97" t="s">
        <v>63</v>
      </c>
    </row>
    <row r="10" spans="1:30" s="96" customFormat="1" ht="13.9" x14ac:dyDescent="0.4">
      <c r="C10" s="159" t="str">
        <f>$E$3&amp;" Actual Additions"</f>
        <v>2023 Actual Additions</v>
      </c>
      <c r="D10" s="104"/>
      <c r="E10" s="100"/>
      <c r="F10" s="100"/>
      <c r="G10" s="100"/>
      <c r="H10" s="150"/>
    </row>
    <row r="11" spans="1:30" s="96" customFormat="1" ht="13.5" x14ac:dyDescent="0.35">
      <c r="E11" s="100"/>
      <c r="F11" s="100"/>
      <c r="G11" s="100"/>
      <c r="H11" s="150"/>
    </row>
    <row r="12" spans="1:30" s="96" customFormat="1" ht="13.9" x14ac:dyDescent="0.4">
      <c r="C12" s="105" t="s">
        <v>57</v>
      </c>
      <c r="D12" s="105"/>
      <c r="E12" s="106"/>
      <c r="F12" s="106"/>
      <c r="G12" s="106"/>
      <c r="H12" s="152"/>
    </row>
    <row r="13" spans="1:30" s="96" customFormat="1" ht="13.5" x14ac:dyDescent="0.35">
      <c r="A13" s="96" t="str">
        <f>TEXT(F13,0)</f>
        <v>99431311</v>
      </c>
      <c r="B13" s="96" t="str">
        <f t="shared" ref="B13:B30" si="0">TEXT(E13,0)</f>
        <v>241354</v>
      </c>
      <c r="C13" s="107" t="s">
        <v>55</v>
      </c>
      <c r="D13" s="107" t="s">
        <v>153</v>
      </c>
      <c r="E13" s="108" t="s">
        <v>154</v>
      </c>
      <c r="F13" s="108">
        <v>99431311</v>
      </c>
      <c r="G13" s="108" t="s">
        <v>123</v>
      </c>
      <c r="H13" s="153">
        <v>84.08</v>
      </c>
      <c r="I13" s="109">
        <v>51.1</v>
      </c>
      <c r="J13" s="109">
        <v>-30.2</v>
      </c>
      <c r="K13" s="109">
        <v>63.18</v>
      </c>
      <c r="L13" s="109">
        <v>0</v>
      </c>
      <c r="M13" s="109">
        <v>0</v>
      </c>
      <c r="N13" s="110">
        <v>0</v>
      </c>
      <c r="O13" s="110">
        <v>0</v>
      </c>
      <c r="P13" s="109">
        <v>0</v>
      </c>
      <c r="Q13" s="109">
        <v>0</v>
      </c>
      <c r="R13" s="109">
        <v>0</v>
      </c>
      <c r="S13" s="109">
        <v>0</v>
      </c>
      <c r="T13" s="109">
        <v>0</v>
      </c>
      <c r="U13" s="111"/>
      <c r="V13" s="111">
        <f>SUM(I13:T13)</f>
        <v>84.08</v>
      </c>
      <c r="W13" s="111"/>
      <c r="X13" s="111"/>
      <c r="Y13" s="111"/>
      <c r="Z13" s="111"/>
      <c r="AD13" s="150">
        <f t="shared" ref="AD13:AD76" si="1">H13-V13</f>
        <v>0</v>
      </c>
    </row>
    <row r="14" spans="1:30" s="96" customFormat="1" ht="13.5" x14ac:dyDescent="0.35">
      <c r="A14" s="96" t="str">
        <f t="shared" ref="A14:A77" si="2">TEXT(F14,0)</f>
        <v>99431314</v>
      </c>
      <c r="B14" s="96" t="str">
        <f t="shared" si="0"/>
        <v>241354</v>
      </c>
      <c r="C14" s="107" t="s">
        <v>55</v>
      </c>
      <c r="D14" s="107" t="s">
        <v>155</v>
      </c>
      <c r="E14" s="108" t="s">
        <v>154</v>
      </c>
      <c r="F14" s="108">
        <v>99431314</v>
      </c>
      <c r="G14" s="108" t="s">
        <v>123</v>
      </c>
      <c r="H14" s="153">
        <v>84.08</v>
      </c>
      <c r="I14" s="109">
        <v>51.1</v>
      </c>
      <c r="J14" s="109">
        <v>-30.2</v>
      </c>
      <c r="K14" s="109">
        <v>63.18</v>
      </c>
      <c r="L14" s="109">
        <v>0</v>
      </c>
      <c r="M14" s="109">
        <v>0</v>
      </c>
      <c r="N14" s="110">
        <v>0</v>
      </c>
      <c r="O14" s="110">
        <v>0</v>
      </c>
      <c r="P14" s="109">
        <v>0</v>
      </c>
      <c r="Q14" s="109">
        <v>0</v>
      </c>
      <c r="R14" s="109">
        <v>0</v>
      </c>
      <c r="S14" s="109">
        <v>0</v>
      </c>
      <c r="T14" s="109">
        <v>0</v>
      </c>
      <c r="U14" s="111"/>
      <c r="V14" s="111">
        <f t="shared" ref="V14:V77" si="3">SUM(I14:T14)</f>
        <v>84.08</v>
      </c>
      <c r="W14" s="111"/>
      <c r="X14" s="111"/>
      <c r="Y14" s="111"/>
      <c r="Z14" s="111"/>
      <c r="AD14" s="150">
        <f t="shared" si="1"/>
        <v>0</v>
      </c>
    </row>
    <row r="15" spans="1:30" s="96" customFormat="1" ht="13.5" x14ac:dyDescent="0.35">
      <c r="A15" s="96" t="str">
        <f t="shared" si="2"/>
        <v>99431317</v>
      </c>
      <c r="B15" s="96" t="str">
        <f t="shared" si="0"/>
        <v>241354</v>
      </c>
      <c r="C15" s="107" t="s">
        <v>55</v>
      </c>
      <c r="D15" s="107" t="s">
        <v>156</v>
      </c>
      <c r="E15" s="108" t="s">
        <v>154</v>
      </c>
      <c r="F15" s="108">
        <v>99431317</v>
      </c>
      <c r="G15" s="108" t="s">
        <v>123</v>
      </c>
      <c r="H15" s="153">
        <v>84.08</v>
      </c>
      <c r="I15" s="109">
        <v>51.1</v>
      </c>
      <c r="J15" s="109">
        <v>-30.2</v>
      </c>
      <c r="K15" s="109">
        <v>63.18</v>
      </c>
      <c r="L15" s="109">
        <v>0</v>
      </c>
      <c r="M15" s="109">
        <v>0</v>
      </c>
      <c r="N15" s="110">
        <v>0</v>
      </c>
      <c r="O15" s="110">
        <v>0</v>
      </c>
      <c r="P15" s="109">
        <v>0</v>
      </c>
      <c r="Q15" s="109">
        <v>0</v>
      </c>
      <c r="R15" s="109">
        <v>0</v>
      </c>
      <c r="S15" s="109">
        <v>0</v>
      </c>
      <c r="T15" s="109">
        <v>0</v>
      </c>
      <c r="U15" s="111"/>
      <c r="V15" s="111">
        <f t="shared" si="3"/>
        <v>84.08</v>
      </c>
      <c r="W15" s="111"/>
      <c r="X15" s="111"/>
      <c r="Y15" s="111"/>
      <c r="Z15" s="111"/>
      <c r="AD15" s="150">
        <f t="shared" si="1"/>
        <v>0</v>
      </c>
    </row>
    <row r="16" spans="1:30" s="96" customFormat="1" ht="13.5" x14ac:dyDescent="0.35">
      <c r="A16" s="96" t="str">
        <f t="shared" si="2"/>
        <v>99431320</v>
      </c>
      <c r="B16" s="96" t="str">
        <f t="shared" si="0"/>
        <v>241354</v>
      </c>
      <c r="C16" s="107" t="s">
        <v>55</v>
      </c>
      <c r="D16" s="107" t="s">
        <v>157</v>
      </c>
      <c r="E16" s="108" t="s">
        <v>154</v>
      </c>
      <c r="F16" s="108">
        <v>99431320</v>
      </c>
      <c r="G16" s="108" t="s">
        <v>123</v>
      </c>
      <c r="H16" s="153">
        <v>84.08</v>
      </c>
      <c r="I16" s="109">
        <v>51.1</v>
      </c>
      <c r="J16" s="109">
        <v>-30.2</v>
      </c>
      <c r="K16" s="109">
        <v>63.18</v>
      </c>
      <c r="L16" s="109">
        <v>0</v>
      </c>
      <c r="M16" s="109">
        <v>0</v>
      </c>
      <c r="N16" s="110">
        <v>0</v>
      </c>
      <c r="O16" s="110">
        <v>0</v>
      </c>
      <c r="P16" s="109">
        <v>0</v>
      </c>
      <c r="Q16" s="109">
        <v>0</v>
      </c>
      <c r="R16" s="109">
        <v>0</v>
      </c>
      <c r="S16" s="109">
        <v>0</v>
      </c>
      <c r="T16" s="109">
        <v>0</v>
      </c>
      <c r="U16" s="111"/>
      <c r="V16" s="111">
        <f t="shared" si="3"/>
        <v>84.08</v>
      </c>
      <c r="W16" s="111"/>
      <c r="X16" s="111"/>
      <c r="Y16" s="111"/>
      <c r="Z16" s="111"/>
      <c r="AD16" s="150">
        <f t="shared" si="1"/>
        <v>0</v>
      </c>
    </row>
    <row r="17" spans="1:30" s="96" customFormat="1" ht="13.5" x14ac:dyDescent="0.35">
      <c r="A17" s="96" t="str">
        <f t="shared" si="2"/>
        <v>99431323</v>
      </c>
      <c r="B17" s="96" t="str">
        <f t="shared" si="0"/>
        <v>241354</v>
      </c>
      <c r="C17" s="107" t="s">
        <v>55</v>
      </c>
      <c r="D17" s="107" t="s">
        <v>158</v>
      </c>
      <c r="E17" s="108" t="s">
        <v>154</v>
      </c>
      <c r="F17" s="108">
        <v>99431323</v>
      </c>
      <c r="G17" s="108" t="s">
        <v>123</v>
      </c>
      <c r="H17" s="153">
        <v>84.08</v>
      </c>
      <c r="I17" s="109">
        <v>51.1</v>
      </c>
      <c r="J17" s="109">
        <v>-30.2</v>
      </c>
      <c r="K17" s="109">
        <v>63.18</v>
      </c>
      <c r="L17" s="109">
        <v>0</v>
      </c>
      <c r="M17" s="109">
        <v>0</v>
      </c>
      <c r="N17" s="110">
        <v>0</v>
      </c>
      <c r="O17" s="110">
        <v>0</v>
      </c>
      <c r="P17" s="109">
        <v>0</v>
      </c>
      <c r="Q17" s="109">
        <v>0</v>
      </c>
      <c r="R17" s="109">
        <v>0</v>
      </c>
      <c r="S17" s="109">
        <v>0</v>
      </c>
      <c r="T17" s="109">
        <v>0</v>
      </c>
      <c r="U17" s="111"/>
      <c r="V17" s="111">
        <f t="shared" si="3"/>
        <v>84.08</v>
      </c>
      <c r="W17" s="111"/>
      <c r="X17" s="111"/>
      <c r="Y17" s="111"/>
      <c r="Z17" s="111"/>
      <c r="AD17" s="150">
        <f t="shared" si="1"/>
        <v>0</v>
      </c>
    </row>
    <row r="18" spans="1:30" s="96" customFormat="1" ht="13.5" x14ac:dyDescent="0.35">
      <c r="A18" s="96" t="str">
        <f t="shared" si="2"/>
        <v>99431326</v>
      </c>
      <c r="B18" s="96" t="str">
        <f t="shared" si="0"/>
        <v>241354</v>
      </c>
      <c r="C18" s="107" t="s">
        <v>55</v>
      </c>
      <c r="D18" s="107" t="s">
        <v>159</v>
      </c>
      <c r="E18" s="108" t="s">
        <v>154</v>
      </c>
      <c r="F18" s="108">
        <v>99431326</v>
      </c>
      <c r="G18" s="108" t="s">
        <v>123</v>
      </c>
      <c r="H18" s="153">
        <v>84.08</v>
      </c>
      <c r="I18" s="109">
        <v>51.1</v>
      </c>
      <c r="J18" s="109">
        <v>-30.2</v>
      </c>
      <c r="K18" s="109">
        <v>63.18</v>
      </c>
      <c r="L18" s="109">
        <v>0</v>
      </c>
      <c r="M18" s="109">
        <v>0</v>
      </c>
      <c r="N18" s="110">
        <v>0</v>
      </c>
      <c r="O18" s="110">
        <v>0</v>
      </c>
      <c r="P18" s="109">
        <v>0</v>
      </c>
      <c r="Q18" s="109">
        <v>0</v>
      </c>
      <c r="R18" s="109">
        <v>0</v>
      </c>
      <c r="S18" s="109">
        <v>0</v>
      </c>
      <c r="T18" s="109">
        <v>0</v>
      </c>
      <c r="U18" s="111"/>
      <c r="V18" s="111">
        <f t="shared" si="3"/>
        <v>84.08</v>
      </c>
      <c r="W18" s="111"/>
      <c r="X18" s="111"/>
      <c r="Y18" s="111"/>
      <c r="Z18" s="111"/>
      <c r="AD18" s="150">
        <f t="shared" si="1"/>
        <v>0</v>
      </c>
    </row>
    <row r="19" spans="1:30" s="96" customFormat="1" ht="13.5" x14ac:dyDescent="0.35">
      <c r="A19" s="96" t="str">
        <f t="shared" si="2"/>
        <v>99431329</v>
      </c>
      <c r="B19" s="96" t="str">
        <f t="shared" si="0"/>
        <v>241354</v>
      </c>
      <c r="C19" s="107" t="s">
        <v>55</v>
      </c>
      <c r="D19" s="107" t="s">
        <v>160</v>
      </c>
      <c r="E19" s="108" t="s">
        <v>154</v>
      </c>
      <c r="F19" s="108">
        <v>99431329</v>
      </c>
      <c r="G19" s="108" t="s">
        <v>123</v>
      </c>
      <c r="H19" s="153">
        <v>84.08</v>
      </c>
      <c r="I19" s="109">
        <v>51.1</v>
      </c>
      <c r="J19" s="109">
        <v>-30.2</v>
      </c>
      <c r="K19" s="109">
        <v>63.18</v>
      </c>
      <c r="L19" s="109">
        <v>0</v>
      </c>
      <c r="M19" s="109">
        <v>0</v>
      </c>
      <c r="N19" s="110">
        <v>0</v>
      </c>
      <c r="O19" s="110">
        <v>0</v>
      </c>
      <c r="P19" s="109">
        <v>0</v>
      </c>
      <c r="Q19" s="109">
        <v>0</v>
      </c>
      <c r="R19" s="109">
        <v>0</v>
      </c>
      <c r="S19" s="109">
        <v>0</v>
      </c>
      <c r="T19" s="109">
        <v>0</v>
      </c>
      <c r="U19" s="111"/>
      <c r="V19" s="111">
        <f t="shared" si="3"/>
        <v>84.08</v>
      </c>
      <c r="W19" s="111"/>
      <c r="X19" s="111"/>
      <c r="Y19" s="111"/>
      <c r="Z19" s="111"/>
      <c r="AD19" s="150">
        <f t="shared" si="1"/>
        <v>0</v>
      </c>
    </row>
    <row r="20" spans="1:30" s="96" customFormat="1" ht="13.5" x14ac:dyDescent="0.35">
      <c r="A20" s="96" t="str">
        <f t="shared" si="2"/>
        <v>99431332</v>
      </c>
      <c r="B20" s="96" t="str">
        <f t="shared" si="0"/>
        <v>241354</v>
      </c>
      <c r="C20" s="107" t="s">
        <v>55</v>
      </c>
      <c r="D20" s="107" t="s">
        <v>161</v>
      </c>
      <c r="E20" s="108" t="s">
        <v>154</v>
      </c>
      <c r="F20" s="108">
        <v>99431332</v>
      </c>
      <c r="G20" s="108" t="s">
        <v>123</v>
      </c>
      <c r="H20" s="153">
        <v>84.08</v>
      </c>
      <c r="I20" s="109">
        <v>51.1</v>
      </c>
      <c r="J20" s="109">
        <v>-30.2</v>
      </c>
      <c r="K20" s="109">
        <v>63.18</v>
      </c>
      <c r="L20" s="109">
        <v>0</v>
      </c>
      <c r="M20" s="109">
        <v>0</v>
      </c>
      <c r="N20" s="110">
        <v>0</v>
      </c>
      <c r="O20" s="110">
        <v>0</v>
      </c>
      <c r="P20" s="109">
        <v>0</v>
      </c>
      <c r="Q20" s="109">
        <v>0</v>
      </c>
      <c r="R20" s="109">
        <v>0</v>
      </c>
      <c r="S20" s="109">
        <v>0</v>
      </c>
      <c r="T20" s="109">
        <v>0</v>
      </c>
      <c r="U20" s="111"/>
      <c r="V20" s="111">
        <f t="shared" si="3"/>
        <v>84.08</v>
      </c>
      <c r="W20" s="111"/>
      <c r="X20" s="111"/>
      <c r="Y20" s="111"/>
      <c r="Z20" s="111"/>
      <c r="AD20" s="150">
        <f t="shared" si="1"/>
        <v>0</v>
      </c>
    </row>
    <row r="21" spans="1:30" s="96" customFormat="1" ht="13.5" x14ac:dyDescent="0.35">
      <c r="A21" s="96" t="str">
        <f t="shared" si="2"/>
        <v>99431335</v>
      </c>
      <c r="B21" s="96" t="str">
        <f t="shared" si="0"/>
        <v>241354</v>
      </c>
      <c r="C21" s="107" t="s">
        <v>55</v>
      </c>
      <c r="D21" s="107" t="s">
        <v>162</v>
      </c>
      <c r="E21" s="108" t="s">
        <v>154</v>
      </c>
      <c r="F21" s="108">
        <v>99431335</v>
      </c>
      <c r="G21" s="108" t="s">
        <v>123</v>
      </c>
      <c r="H21" s="153">
        <v>84.08</v>
      </c>
      <c r="I21" s="109">
        <v>51.1</v>
      </c>
      <c r="J21" s="109">
        <v>-30.2</v>
      </c>
      <c r="K21" s="109">
        <v>63.18</v>
      </c>
      <c r="L21" s="109">
        <v>0</v>
      </c>
      <c r="M21" s="109">
        <v>0</v>
      </c>
      <c r="N21" s="110">
        <v>0</v>
      </c>
      <c r="O21" s="110">
        <v>0</v>
      </c>
      <c r="P21" s="109">
        <v>0</v>
      </c>
      <c r="Q21" s="109">
        <v>0</v>
      </c>
      <c r="R21" s="109">
        <v>0</v>
      </c>
      <c r="S21" s="109">
        <v>0</v>
      </c>
      <c r="T21" s="109">
        <v>0</v>
      </c>
      <c r="U21" s="111"/>
      <c r="V21" s="111">
        <f t="shared" si="3"/>
        <v>84.08</v>
      </c>
      <c r="W21" s="111"/>
      <c r="X21" s="111"/>
      <c r="Y21" s="111"/>
      <c r="Z21" s="111"/>
      <c r="AD21" s="150">
        <f t="shared" si="1"/>
        <v>0</v>
      </c>
    </row>
    <row r="22" spans="1:30" s="96" customFormat="1" ht="13.5" x14ac:dyDescent="0.35">
      <c r="A22" s="96" t="str">
        <f t="shared" si="2"/>
        <v>99431338</v>
      </c>
      <c r="B22" s="96" t="str">
        <f t="shared" si="0"/>
        <v>241354</v>
      </c>
      <c r="C22" s="107" t="s">
        <v>55</v>
      </c>
      <c r="D22" s="107" t="s">
        <v>163</v>
      </c>
      <c r="E22" s="108" t="s">
        <v>154</v>
      </c>
      <c r="F22" s="108">
        <v>99431338</v>
      </c>
      <c r="G22" s="108" t="s">
        <v>123</v>
      </c>
      <c r="H22" s="153">
        <v>84.08</v>
      </c>
      <c r="I22" s="109">
        <v>51.1</v>
      </c>
      <c r="J22" s="109">
        <v>-30.2</v>
      </c>
      <c r="K22" s="109">
        <v>63.18</v>
      </c>
      <c r="L22" s="109">
        <v>0</v>
      </c>
      <c r="M22" s="109">
        <v>0</v>
      </c>
      <c r="N22" s="110">
        <v>0</v>
      </c>
      <c r="O22" s="110">
        <v>0</v>
      </c>
      <c r="P22" s="109">
        <v>0</v>
      </c>
      <c r="Q22" s="109">
        <v>0</v>
      </c>
      <c r="R22" s="109">
        <v>0</v>
      </c>
      <c r="S22" s="109">
        <v>0</v>
      </c>
      <c r="T22" s="109">
        <v>0</v>
      </c>
      <c r="U22" s="111"/>
      <c r="V22" s="111">
        <f t="shared" si="3"/>
        <v>84.08</v>
      </c>
      <c r="W22" s="111"/>
      <c r="X22" s="111"/>
      <c r="Y22" s="111"/>
      <c r="Z22" s="111"/>
      <c r="AD22" s="150">
        <f t="shared" si="1"/>
        <v>0</v>
      </c>
    </row>
    <row r="23" spans="1:30" s="96" customFormat="1" ht="13.5" x14ac:dyDescent="0.35">
      <c r="A23" s="96" t="str">
        <f t="shared" si="2"/>
        <v>99431341</v>
      </c>
      <c r="B23" s="96" t="str">
        <f t="shared" si="0"/>
        <v>241354</v>
      </c>
      <c r="C23" s="107" t="s">
        <v>55</v>
      </c>
      <c r="D23" s="107" t="s">
        <v>164</v>
      </c>
      <c r="E23" s="108" t="s">
        <v>154</v>
      </c>
      <c r="F23" s="108">
        <v>99431341</v>
      </c>
      <c r="G23" s="108" t="s">
        <v>123</v>
      </c>
      <c r="H23" s="153">
        <v>84.12</v>
      </c>
      <c r="I23" s="109">
        <v>51.2</v>
      </c>
      <c r="J23" s="109">
        <v>-30.23</v>
      </c>
      <c r="K23" s="109">
        <v>63.15</v>
      </c>
      <c r="L23" s="109">
        <v>0</v>
      </c>
      <c r="M23" s="109">
        <v>0</v>
      </c>
      <c r="N23" s="110">
        <v>0</v>
      </c>
      <c r="O23" s="110">
        <v>0</v>
      </c>
      <c r="P23" s="109">
        <v>0</v>
      </c>
      <c r="Q23" s="109">
        <v>0</v>
      </c>
      <c r="R23" s="109">
        <v>0</v>
      </c>
      <c r="S23" s="109">
        <v>0</v>
      </c>
      <c r="T23" s="109">
        <v>0</v>
      </c>
      <c r="U23" s="111"/>
      <c r="V23" s="111">
        <f t="shared" si="3"/>
        <v>84.12</v>
      </c>
      <c r="W23" s="111"/>
      <c r="X23" s="111"/>
      <c r="Y23" s="111"/>
      <c r="Z23" s="111"/>
      <c r="AD23" s="150">
        <f t="shared" si="1"/>
        <v>0</v>
      </c>
    </row>
    <row r="24" spans="1:30" s="96" customFormat="1" ht="13.5" x14ac:dyDescent="0.35">
      <c r="A24" s="96" t="str">
        <f t="shared" si="2"/>
        <v>99431344</v>
      </c>
      <c r="B24" s="96" t="str">
        <f t="shared" si="0"/>
        <v>241354</v>
      </c>
      <c r="C24" s="107" t="s">
        <v>55</v>
      </c>
      <c r="D24" s="107" t="s">
        <v>165</v>
      </c>
      <c r="E24" s="108" t="s">
        <v>154</v>
      </c>
      <c r="F24" s="108">
        <v>99431344</v>
      </c>
      <c r="G24" s="108" t="s">
        <v>123</v>
      </c>
      <c r="H24" s="153">
        <v>84.08</v>
      </c>
      <c r="I24" s="109">
        <v>51.1</v>
      </c>
      <c r="J24" s="109">
        <v>-30.2</v>
      </c>
      <c r="K24" s="109">
        <v>63.18</v>
      </c>
      <c r="L24" s="109">
        <v>0</v>
      </c>
      <c r="M24" s="109">
        <v>0</v>
      </c>
      <c r="N24" s="110">
        <v>0</v>
      </c>
      <c r="O24" s="110">
        <v>0</v>
      </c>
      <c r="P24" s="109">
        <v>0</v>
      </c>
      <c r="Q24" s="109">
        <v>0</v>
      </c>
      <c r="R24" s="109">
        <v>0</v>
      </c>
      <c r="S24" s="109">
        <v>0</v>
      </c>
      <c r="T24" s="109">
        <v>0</v>
      </c>
      <c r="U24" s="111"/>
      <c r="V24" s="111">
        <f t="shared" si="3"/>
        <v>84.08</v>
      </c>
      <c r="W24" s="111"/>
      <c r="X24" s="111"/>
      <c r="Y24" s="111"/>
      <c r="Z24" s="111"/>
      <c r="AD24" s="150">
        <f t="shared" si="1"/>
        <v>0</v>
      </c>
    </row>
    <row r="25" spans="1:30" s="96" customFormat="1" ht="13.5" x14ac:dyDescent="0.35">
      <c r="A25" s="96" t="str">
        <f t="shared" si="2"/>
        <v>99431347</v>
      </c>
      <c r="B25" s="96" t="str">
        <f t="shared" si="0"/>
        <v>241354</v>
      </c>
      <c r="C25" s="107" t="s">
        <v>55</v>
      </c>
      <c r="D25" s="107" t="s">
        <v>166</v>
      </c>
      <c r="E25" s="108" t="s">
        <v>154</v>
      </c>
      <c r="F25" s="108">
        <v>99431347</v>
      </c>
      <c r="G25" s="108" t="s">
        <v>123</v>
      </c>
      <c r="H25" s="153">
        <v>84.08</v>
      </c>
      <c r="I25" s="109">
        <v>51.1</v>
      </c>
      <c r="J25" s="109">
        <v>-30.2</v>
      </c>
      <c r="K25" s="109">
        <v>63.18</v>
      </c>
      <c r="L25" s="109">
        <v>0</v>
      </c>
      <c r="M25" s="109">
        <v>0</v>
      </c>
      <c r="N25" s="110">
        <v>0</v>
      </c>
      <c r="O25" s="110">
        <v>0</v>
      </c>
      <c r="P25" s="109">
        <v>0</v>
      </c>
      <c r="Q25" s="109">
        <v>0</v>
      </c>
      <c r="R25" s="109">
        <v>0</v>
      </c>
      <c r="S25" s="109">
        <v>0</v>
      </c>
      <c r="T25" s="109">
        <v>0</v>
      </c>
      <c r="U25" s="111"/>
      <c r="V25" s="111">
        <f t="shared" si="3"/>
        <v>84.08</v>
      </c>
      <c r="W25" s="111"/>
      <c r="X25" s="111"/>
      <c r="Y25" s="111"/>
      <c r="Z25" s="111"/>
      <c r="AD25" s="150">
        <f t="shared" si="1"/>
        <v>0</v>
      </c>
    </row>
    <row r="26" spans="1:30" s="96" customFormat="1" ht="13.5" x14ac:dyDescent="0.35">
      <c r="A26" s="96" t="str">
        <f t="shared" si="2"/>
        <v>99431350</v>
      </c>
      <c r="B26" s="96" t="str">
        <f t="shared" si="0"/>
        <v>241354</v>
      </c>
      <c r="C26" s="107" t="s">
        <v>55</v>
      </c>
      <c r="D26" s="107" t="s">
        <v>167</v>
      </c>
      <c r="E26" s="108" t="s">
        <v>154</v>
      </c>
      <c r="F26" s="108">
        <v>99431350</v>
      </c>
      <c r="G26" s="108" t="s">
        <v>123</v>
      </c>
      <c r="H26" s="153">
        <v>84.08</v>
      </c>
      <c r="I26" s="109">
        <v>51.1</v>
      </c>
      <c r="J26" s="109">
        <v>-30.2</v>
      </c>
      <c r="K26" s="109">
        <v>63.18</v>
      </c>
      <c r="L26" s="109">
        <v>0</v>
      </c>
      <c r="M26" s="109">
        <v>0</v>
      </c>
      <c r="N26" s="110">
        <v>0</v>
      </c>
      <c r="O26" s="110">
        <v>0</v>
      </c>
      <c r="P26" s="109">
        <v>0</v>
      </c>
      <c r="Q26" s="109">
        <v>0</v>
      </c>
      <c r="R26" s="109">
        <v>0</v>
      </c>
      <c r="S26" s="109">
        <v>0</v>
      </c>
      <c r="T26" s="109">
        <v>0</v>
      </c>
      <c r="U26" s="111"/>
      <c r="V26" s="111">
        <f t="shared" si="3"/>
        <v>84.08</v>
      </c>
      <c r="W26" s="111"/>
      <c r="X26" s="111"/>
      <c r="Y26" s="111"/>
      <c r="Z26" s="111"/>
      <c r="AD26" s="150">
        <f t="shared" si="1"/>
        <v>0</v>
      </c>
    </row>
    <row r="27" spans="1:30" s="96" customFormat="1" ht="13.5" x14ac:dyDescent="0.35">
      <c r="A27" s="96" t="str">
        <f t="shared" si="2"/>
        <v>99431353</v>
      </c>
      <c r="B27" s="96" t="str">
        <f t="shared" si="0"/>
        <v>241354</v>
      </c>
      <c r="C27" s="107" t="s">
        <v>55</v>
      </c>
      <c r="D27" s="107" t="s">
        <v>168</v>
      </c>
      <c r="E27" s="108" t="s">
        <v>154</v>
      </c>
      <c r="F27" s="108">
        <v>99431353</v>
      </c>
      <c r="G27" s="108" t="s">
        <v>123</v>
      </c>
      <c r="H27" s="153">
        <v>84.08</v>
      </c>
      <c r="I27" s="109">
        <v>51.1</v>
      </c>
      <c r="J27" s="109">
        <v>-30.2</v>
      </c>
      <c r="K27" s="109">
        <v>63.18</v>
      </c>
      <c r="L27" s="109">
        <v>0</v>
      </c>
      <c r="M27" s="109">
        <v>0</v>
      </c>
      <c r="N27" s="110">
        <v>0</v>
      </c>
      <c r="O27" s="110">
        <v>0</v>
      </c>
      <c r="P27" s="109">
        <v>0</v>
      </c>
      <c r="Q27" s="109">
        <v>0</v>
      </c>
      <c r="R27" s="109">
        <v>0</v>
      </c>
      <c r="S27" s="109">
        <v>0</v>
      </c>
      <c r="T27" s="109">
        <v>0</v>
      </c>
      <c r="U27" s="111"/>
      <c r="V27" s="111">
        <f t="shared" si="3"/>
        <v>84.08</v>
      </c>
      <c r="W27" s="111"/>
      <c r="X27" s="111"/>
      <c r="Y27" s="111"/>
      <c r="Z27" s="111"/>
      <c r="AD27" s="150">
        <f t="shared" si="1"/>
        <v>0</v>
      </c>
    </row>
    <row r="28" spans="1:30" s="96" customFormat="1" ht="13.5" x14ac:dyDescent="0.35">
      <c r="A28" s="96" t="str">
        <f t="shared" si="2"/>
        <v>99431356</v>
      </c>
      <c r="B28" s="96" t="str">
        <f t="shared" si="0"/>
        <v>241354</v>
      </c>
      <c r="C28" s="107" t="s">
        <v>55</v>
      </c>
      <c r="D28" s="107" t="s">
        <v>169</v>
      </c>
      <c r="E28" s="108" t="s">
        <v>154</v>
      </c>
      <c r="F28" s="108">
        <v>99431356</v>
      </c>
      <c r="G28" s="108" t="s">
        <v>123</v>
      </c>
      <c r="H28" s="153">
        <v>84.08</v>
      </c>
      <c r="I28" s="109">
        <v>51.1</v>
      </c>
      <c r="J28" s="109">
        <v>-30.2</v>
      </c>
      <c r="K28" s="109">
        <v>63.18</v>
      </c>
      <c r="L28" s="109">
        <v>0</v>
      </c>
      <c r="M28" s="109">
        <v>0</v>
      </c>
      <c r="N28" s="110">
        <v>0</v>
      </c>
      <c r="O28" s="110">
        <v>0</v>
      </c>
      <c r="P28" s="109">
        <v>0</v>
      </c>
      <c r="Q28" s="109">
        <v>0</v>
      </c>
      <c r="R28" s="109">
        <v>0</v>
      </c>
      <c r="S28" s="109">
        <v>0</v>
      </c>
      <c r="T28" s="109">
        <v>0</v>
      </c>
      <c r="U28" s="111"/>
      <c r="V28" s="111">
        <f t="shared" si="3"/>
        <v>84.08</v>
      </c>
      <c r="W28" s="111"/>
      <c r="X28" s="111"/>
      <c r="Y28" s="111"/>
      <c r="Z28" s="111"/>
      <c r="AD28" s="150">
        <f t="shared" si="1"/>
        <v>0</v>
      </c>
    </row>
    <row r="29" spans="1:30" s="96" customFormat="1" ht="13.5" x14ac:dyDescent="0.35">
      <c r="A29" s="96" t="str">
        <f t="shared" si="2"/>
        <v>99431359</v>
      </c>
      <c r="B29" s="96" t="str">
        <f t="shared" si="0"/>
        <v>241354</v>
      </c>
      <c r="C29" s="107" t="s">
        <v>55</v>
      </c>
      <c r="D29" s="107" t="s">
        <v>170</v>
      </c>
      <c r="E29" s="108" t="s">
        <v>154</v>
      </c>
      <c r="F29" s="108">
        <v>99431359</v>
      </c>
      <c r="G29" s="108" t="s">
        <v>123</v>
      </c>
      <c r="H29" s="153">
        <v>84.08</v>
      </c>
      <c r="I29" s="109">
        <v>51.1</v>
      </c>
      <c r="J29" s="109">
        <v>-30.2</v>
      </c>
      <c r="K29" s="109">
        <v>63.18</v>
      </c>
      <c r="L29" s="109">
        <v>0</v>
      </c>
      <c r="M29" s="109">
        <v>0</v>
      </c>
      <c r="N29" s="110">
        <v>0</v>
      </c>
      <c r="O29" s="110">
        <v>0</v>
      </c>
      <c r="P29" s="109">
        <v>0</v>
      </c>
      <c r="Q29" s="109">
        <v>0</v>
      </c>
      <c r="R29" s="109">
        <v>0</v>
      </c>
      <c r="S29" s="109">
        <v>0</v>
      </c>
      <c r="T29" s="109">
        <v>0</v>
      </c>
      <c r="U29" s="111"/>
      <c r="V29" s="111">
        <f t="shared" si="3"/>
        <v>84.08</v>
      </c>
      <c r="W29" s="111"/>
      <c r="X29" s="111"/>
      <c r="Y29" s="111"/>
      <c r="Z29" s="111"/>
      <c r="AD29" s="150">
        <f t="shared" si="1"/>
        <v>0</v>
      </c>
    </row>
    <row r="30" spans="1:30" s="116" customFormat="1" ht="13.5" x14ac:dyDescent="0.35">
      <c r="A30" s="96" t="str">
        <f t="shared" si="2"/>
        <v>99431362</v>
      </c>
      <c r="B30" s="96" t="str">
        <f t="shared" si="0"/>
        <v>241354</v>
      </c>
      <c r="C30" s="112" t="s">
        <v>55</v>
      </c>
      <c r="D30" s="112" t="s">
        <v>171</v>
      </c>
      <c r="E30" s="113" t="s">
        <v>154</v>
      </c>
      <c r="F30" s="113">
        <v>99431362</v>
      </c>
      <c r="G30" s="113" t="s">
        <v>123</v>
      </c>
      <c r="H30" s="157">
        <v>84.08</v>
      </c>
      <c r="I30" s="114">
        <v>51.1</v>
      </c>
      <c r="J30" s="114">
        <v>-30.2</v>
      </c>
      <c r="K30" s="114">
        <v>63.18</v>
      </c>
      <c r="L30" s="114">
        <v>0</v>
      </c>
      <c r="M30" s="114">
        <v>0</v>
      </c>
      <c r="N30" s="114">
        <v>0</v>
      </c>
      <c r="O30" s="114">
        <v>0</v>
      </c>
      <c r="P30" s="114">
        <v>0</v>
      </c>
      <c r="Q30" s="114">
        <v>0</v>
      </c>
      <c r="R30" s="114">
        <v>0</v>
      </c>
      <c r="S30" s="114">
        <v>0</v>
      </c>
      <c r="T30" s="114">
        <v>0</v>
      </c>
      <c r="U30" s="115"/>
      <c r="V30" s="115">
        <f t="shared" si="3"/>
        <v>84.08</v>
      </c>
      <c r="W30" s="115"/>
      <c r="X30" s="115"/>
      <c r="Y30" s="115"/>
      <c r="Z30" s="115"/>
      <c r="AD30" s="166">
        <f t="shared" si="1"/>
        <v>0</v>
      </c>
    </row>
    <row r="31" spans="1:30" s="96" customFormat="1" ht="13.5" x14ac:dyDescent="0.35">
      <c r="A31" s="96" t="str">
        <f t="shared" si="2"/>
        <v>99452543</v>
      </c>
      <c r="B31" s="96" t="str">
        <f t="shared" ref="B31:B39" si="4">TEXT(E31,0)</f>
        <v>241436</v>
      </c>
      <c r="C31" s="107" t="s">
        <v>55</v>
      </c>
      <c r="D31" s="107" t="s">
        <v>275</v>
      </c>
      <c r="E31" s="108" t="s">
        <v>272</v>
      </c>
      <c r="F31" s="108">
        <v>99452543</v>
      </c>
      <c r="G31" s="108" t="s">
        <v>123</v>
      </c>
      <c r="H31" s="153">
        <v>36521.42</v>
      </c>
      <c r="I31" s="109">
        <v>0</v>
      </c>
      <c r="J31" s="109">
        <v>0</v>
      </c>
      <c r="K31" s="109">
        <v>0</v>
      </c>
      <c r="L31" s="109">
        <v>0</v>
      </c>
      <c r="M31" s="109">
        <v>0</v>
      </c>
      <c r="N31" s="110">
        <v>0</v>
      </c>
      <c r="O31" s="110">
        <v>0</v>
      </c>
      <c r="P31" s="109">
        <v>0</v>
      </c>
      <c r="Q31" s="109">
        <v>0</v>
      </c>
      <c r="R31" s="109">
        <v>0</v>
      </c>
      <c r="S31" s="109">
        <v>0</v>
      </c>
      <c r="T31" s="109">
        <v>36521.42</v>
      </c>
      <c r="U31" s="111"/>
      <c r="V31" s="111">
        <f t="shared" si="3"/>
        <v>36521.42</v>
      </c>
      <c r="W31" s="111"/>
      <c r="X31" s="111"/>
      <c r="Y31" s="111"/>
      <c r="Z31" s="111"/>
      <c r="AD31" s="150">
        <f t="shared" si="1"/>
        <v>0</v>
      </c>
    </row>
    <row r="32" spans="1:30" s="96" customFormat="1" ht="13.5" x14ac:dyDescent="0.35">
      <c r="A32" s="96" t="str">
        <f t="shared" si="2"/>
        <v>99452546</v>
      </c>
      <c r="B32" s="96" t="str">
        <f t="shared" si="4"/>
        <v>241436</v>
      </c>
      <c r="C32" s="107" t="s">
        <v>55</v>
      </c>
      <c r="D32" s="107" t="s">
        <v>276</v>
      </c>
      <c r="E32" s="108" t="s">
        <v>272</v>
      </c>
      <c r="F32" s="108">
        <v>99452546</v>
      </c>
      <c r="G32" s="108" t="s">
        <v>123</v>
      </c>
      <c r="H32" s="153">
        <v>38639.050000000003</v>
      </c>
      <c r="I32" s="109">
        <v>0</v>
      </c>
      <c r="J32" s="109">
        <v>0</v>
      </c>
      <c r="K32" s="109">
        <v>0</v>
      </c>
      <c r="L32" s="109">
        <v>0</v>
      </c>
      <c r="M32" s="109">
        <v>0</v>
      </c>
      <c r="N32" s="110">
        <v>0</v>
      </c>
      <c r="O32" s="110">
        <v>0</v>
      </c>
      <c r="P32" s="109">
        <v>0</v>
      </c>
      <c r="Q32" s="109">
        <v>0</v>
      </c>
      <c r="R32" s="109">
        <v>0</v>
      </c>
      <c r="S32" s="109">
        <v>0</v>
      </c>
      <c r="T32" s="109">
        <v>38639.050000000003</v>
      </c>
      <c r="U32" s="111"/>
      <c r="V32" s="111">
        <f t="shared" si="3"/>
        <v>38639.050000000003</v>
      </c>
      <c r="W32" s="111"/>
      <c r="X32" s="111"/>
      <c r="Y32" s="111"/>
      <c r="Z32" s="111"/>
      <c r="AD32" s="150">
        <f t="shared" si="1"/>
        <v>0</v>
      </c>
    </row>
    <row r="33" spans="1:30" s="96" customFormat="1" ht="13.5" x14ac:dyDescent="0.35">
      <c r="A33" s="96" t="str">
        <f t="shared" si="2"/>
        <v>99452561</v>
      </c>
      <c r="B33" s="96" t="str">
        <f t="shared" si="4"/>
        <v>241436</v>
      </c>
      <c r="C33" s="107" t="s">
        <v>55</v>
      </c>
      <c r="D33" s="107" t="s">
        <v>277</v>
      </c>
      <c r="E33" s="108" t="s">
        <v>272</v>
      </c>
      <c r="F33" s="108">
        <v>99452561</v>
      </c>
      <c r="G33" s="108" t="s">
        <v>123</v>
      </c>
      <c r="H33" s="153">
        <v>38110.89</v>
      </c>
      <c r="I33" s="109">
        <v>0</v>
      </c>
      <c r="J33" s="109">
        <v>0</v>
      </c>
      <c r="K33" s="109">
        <v>0</v>
      </c>
      <c r="L33" s="109">
        <v>0</v>
      </c>
      <c r="M33" s="109">
        <v>0</v>
      </c>
      <c r="N33" s="110">
        <v>0</v>
      </c>
      <c r="O33" s="110">
        <v>0</v>
      </c>
      <c r="P33" s="109">
        <v>0</v>
      </c>
      <c r="Q33" s="109">
        <v>0</v>
      </c>
      <c r="R33" s="109">
        <v>0</v>
      </c>
      <c r="S33" s="109">
        <v>0</v>
      </c>
      <c r="T33" s="109">
        <v>38110.89</v>
      </c>
      <c r="U33" s="111"/>
      <c r="V33" s="111">
        <f t="shared" si="3"/>
        <v>38110.89</v>
      </c>
      <c r="W33" s="111"/>
      <c r="X33" s="111"/>
      <c r="Y33" s="111"/>
      <c r="Z33" s="111"/>
      <c r="AD33" s="150">
        <f t="shared" si="1"/>
        <v>0</v>
      </c>
    </row>
    <row r="34" spans="1:30" s="96" customFormat="1" ht="13.5" x14ac:dyDescent="0.35">
      <c r="A34" s="96" t="str">
        <f t="shared" si="2"/>
        <v>99452558</v>
      </c>
      <c r="B34" s="96" t="str">
        <f t="shared" si="4"/>
        <v>241436</v>
      </c>
      <c r="C34" s="107" t="s">
        <v>55</v>
      </c>
      <c r="D34" s="107" t="s">
        <v>278</v>
      </c>
      <c r="E34" s="108" t="s">
        <v>272</v>
      </c>
      <c r="F34" s="108">
        <v>99452558</v>
      </c>
      <c r="G34" s="108" t="s">
        <v>123</v>
      </c>
      <c r="H34" s="153">
        <v>37607.9</v>
      </c>
      <c r="I34" s="109">
        <v>0</v>
      </c>
      <c r="J34" s="109">
        <v>0</v>
      </c>
      <c r="K34" s="109">
        <v>0</v>
      </c>
      <c r="L34" s="109">
        <v>0</v>
      </c>
      <c r="M34" s="109">
        <v>0</v>
      </c>
      <c r="N34" s="110">
        <v>0</v>
      </c>
      <c r="O34" s="110">
        <v>0</v>
      </c>
      <c r="P34" s="109">
        <v>0</v>
      </c>
      <c r="Q34" s="109">
        <v>0</v>
      </c>
      <c r="R34" s="109">
        <v>0</v>
      </c>
      <c r="S34" s="109">
        <v>0</v>
      </c>
      <c r="T34" s="109">
        <v>37607.9</v>
      </c>
      <c r="U34" s="111"/>
      <c r="V34" s="111">
        <f t="shared" si="3"/>
        <v>37607.9</v>
      </c>
      <c r="W34" s="111"/>
      <c r="X34" s="111"/>
      <c r="Y34" s="111"/>
      <c r="Z34" s="111"/>
      <c r="AD34" s="150">
        <f t="shared" si="1"/>
        <v>0</v>
      </c>
    </row>
    <row r="35" spans="1:30" s="96" customFormat="1" ht="13.5" x14ac:dyDescent="0.35">
      <c r="A35" s="96" t="str">
        <f t="shared" si="2"/>
        <v>99452555</v>
      </c>
      <c r="B35" s="96" t="str">
        <f t="shared" si="4"/>
        <v>241436</v>
      </c>
      <c r="C35" s="107" t="s">
        <v>55</v>
      </c>
      <c r="D35" s="107" t="s">
        <v>279</v>
      </c>
      <c r="E35" s="108" t="s">
        <v>272</v>
      </c>
      <c r="F35" s="108">
        <v>99452555</v>
      </c>
      <c r="G35" s="108" t="s">
        <v>123</v>
      </c>
      <c r="H35" s="153">
        <v>37607.9</v>
      </c>
      <c r="I35" s="109">
        <v>0</v>
      </c>
      <c r="J35" s="109">
        <v>0</v>
      </c>
      <c r="K35" s="109">
        <v>0</v>
      </c>
      <c r="L35" s="109">
        <v>0</v>
      </c>
      <c r="M35" s="109">
        <v>0</v>
      </c>
      <c r="N35" s="110">
        <v>0</v>
      </c>
      <c r="O35" s="110">
        <v>0</v>
      </c>
      <c r="P35" s="109">
        <v>0</v>
      </c>
      <c r="Q35" s="109">
        <v>0</v>
      </c>
      <c r="R35" s="109">
        <v>0</v>
      </c>
      <c r="S35" s="109">
        <v>0</v>
      </c>
      <c r="T35" s="109">
        <v>37607.9</v>
      </c>
      <c r="U35" s="111"/>
      <c r="V35" s="111">
        <f t="shared" si="3"/>
        <v>37607.9</v>
      </c>
      <c r="W35" s="111"/>
      <c r="X35" s="111"/>
      <c r="Y35" s="111"/>
      <c r="Z35" s="111"/>
      <c r="AD35" s="150">
        <f t="shared" si="1"/>
        <v>0</v>
      </c>
    </row>
    <row r="36" spans="1:30" s="96" customFormat="1" ht="13.5" x14ac:dyDescent="0.35">
      <c r="A36" s="96" t="str">
        <f t="shared" si="2"/>
        <v>99452567</v>
      </c>
      <c r="B36" s="96" t="str">
        <f t="shared" si="4"/>
        <v>241436</v>
      </c>
      <c r="C36" s="107" t="s">
        <v>55</v>
      </c>
      <c r="D36" s="107" t="s">
        <v>280</v>
      </c>
      <c r="E36" s="108" t="s">
        <v>272</v>
      </c>
      <c r="F36" s="108">
        <v>99452567</v>
      </c>
      <c r="G36" s="108" t="s">
        <v>123</v>
      </c>
      <c r="H36" s="153">
        <v>48068.68</v>
      </c>
      <c r="I36" s="109">
        <v>0</v>
      </c>
      <c r="J36" s="109">
        <v>0</v>
      </c>
      <c r="K36" s="109">
        <v>0</v>
      </c>
      <c r="L36" s="109">
        <v>0</v>
      </c>
      <c r="M36" s="109">
        <v>0</v>
      </c>
      <c r="N36" s="110">
        <v>0</v>
      </c>
      <c r="O36" s="110">
        <v>0</v>
      </c>
      <c r="P36" s="109">
        <v>0</v>
      </c>
      <c r="Q36" s="109">
        <v>0</v>
      </c>
      <c r="R36" s="109">
        <v>0</v>
      </c>
      <c r="S36" s="109">
        <v>0</v>
      </c>
      <c r="T36" s="109">
        <v>48068.68</v>
      </c>
      <c r="U36" s="111"/>
      <c r="V36" s="111">
        <f t="shared" si="3"/>
        <v>48068.68</v>
      </c>
      <c r="W36" s="111"/>
      <c r="X36" s="111"/>
      <c r="Y36" s="111"/>
      <c r="Z36" s="111"/>
      <c r="AD36" s="150">
        <f t="shared" si="1"/>
        <v>0</v>
      </c>
    </row>
    <row r="37" spans="1:30" s="96" customFormat="1" ht="13.5" x14ac:dyDescent="0.35">
      <c r="A37" s="96" t="str">
        <f t="shared" si="2"/>
        <v>99452564</v>
      </c>
      <c r="B37" s="96" t="str">
        <f t="shared" si="4"/>
        <v>241436</v>
      </c>
      <c r="C37" s="107" t="s">
        <v>55</v>
      </c>
      <c r="D37" s="107" t="s">
        <v>281</v>
      </c>
      <c r="E37" s="108" t="s">
        <v>272</v>
      </c>
      <c r="F37" s="108">
        <v>99452564</v>
      </c>
      <c r="G37" s="108" t="s">
        <v>123</v>
      </c>
      <c r="H37" s="153">
        <v>48522.41</v>
      </c>
      <c r="I37" s="109">
        <v>0</v>
      </c>
      <c r="J37" s="109">
        <v>0</v>
      </c>
      <c r="K37" s="109">
        <v>0</v>
      </c>
      <c r="L37" s="109">
        <v>0</v>
      </c>
      <c r="M37" s="109">
        <v>0</v>
      </c>
      <c r="N37" s="110">
        <v>0</v>
      </c>
      <c r="O37" s="110">
        <v>0</v>
      </c>
      <c r="P37" s="109">
        <v>0</v>
      </c>
      <c r="Q37" s="109">
        <v>0</v>
      </c>
      <c r="R37" s="109">
        <v>0</v>
      </c>
      <c r="S37" s="109">
        <v>0</v>
      </c>
      <c r="T37" s="109">
        <v>48522.41</v>
      </c>
      <c r="U37" s="111"/>
      <c r="V37" s="111">
        <f t="shared" si="3"/>
        <v>48522.41</v>
      </c>
      <c r="W37" s="111"/>
      <c r="X37" s="111"/>
      <c r="Y37" s="111"/>
      <c r="Z37" s="111"/>
      <c r="AD37" s="150">
        <f t="shared" si="1"/>
        <v>0</v>
      </c>
    </row>
    <row r="38" spans="1:30" s="96" customFormat="1" ht="13.5" x14ac:dyDescent="0.35">
      <c r="A38" s="96" t="str">
        <f t="shared" si="2"/>
        <v>99452549</v>
      </c>
      <c r="B38" s="96" t="str">
        <f t="shared" si="4"/>
        <v>241436</v>
      </c>
      <c r="C38" s="107" t="s">
        <v>55</v>
      </c>
      <c r="D38" s="107" t="s">
        <v>282</v>
      </c>
      <c r="E38" s="108" t="s">
        <v>272</v>
      </c>
      <c r="F38" s="108">
        <v>99452549</v>
      </c>
      <c r="G38" s="108" t="s">
        <v>123</v>
      </c>
      <c r="H38" s="153">
        <v>47459.54</v>
      </c>
      <c r="I38" s="109">
        <v>0</v>
      </c>
      <c r="J38" s="109">
        <v>0</v>
      </c>
      <c r="K38" s="109">
        <v>0</v>
      </c>
      <c r="L38" s="109">
        <v>0</v>
      </c>
      <c r="M38" s="109">
        <v>0</v>
      </c>
      <c r="N38" s="110">
        <v>0</v>
      </c>
      <c r="O38" s="110">
        <v>0</v>
      </c>
      <c r="P38" s="109">
        <v>0</v>
      </c>
      <c r="Q38" s="109">
        <v>0</v>
      </c>
      <c r="R38" s="109">
        <v>0</v>
      </c>
      <c r="S38" s="109">
        <v>0</v>
      </c>
      <c r="T38" s="109">
        <v>47459.54</v>
      </c>
      <c r="U38" s="111"/>
      <c r="V38" s="111">
        <f t="shared" si="3"/>
        <v>47459.54</v>
      </c>
      <c r="W38" s="111"/>
      <c r="X38" s="111"/>
      <c r="Y38" s="111"/>
      <c r="Z38" s="111"/>
      <c r="AD38" s="150">
        <f t="shared" si="1"/>
        <v>0</v>
      </c>
    </row>
    <row r="39" spans="1:30" s="116" customFormat="1" ht="13.5" x14ac:dyDescent="0.35">
      <c r="A39" s="96" t="str">
        <f t="shared" si="2"/>
        <v>99452552</v>
      </c>
      <c r="B39" s="96" t="str">
        <f t="shared" si="4"/>
        <v>241436</v>
      </c>
      <c r="C39" s="112" t="s">
        <v>55</v>
      </c>
      <c r="D39" s="112" t="s">
        <v>283</v>
      </c>
      <c r="E39" s="113" t="s">
        <v>272</v>
      </c>
      <c r="F39" s="113">
        <v>99452552</v>
      </c>
      <c r="G39" s="113" t="s">
        <v>123</v>
      </c>
      <c r="H39" s="157">
        <v>48525.270000000004</v>
      </c>
      <c r="I39" s="114">
        <v>0</v>
      </c>
      <c r="J39" s="114">
        <v>0</v>
      </c>
      <c r="K39" s="114">
        <v>0</v>
      </c>
      <c r="L39" s="114">
        <v>0</v>
      </c>
      <c r="M39" s="114">
        <v>0</v>
      </c>
      <c r="N39" s="114">
        <v>0</v>
      </c>
      <c r="O39" s="114">
        <v>0</v>
      </c>
      <c r="P39" s="114">
        <v>0</v>
      </c>
      <c r="Q39" s="114">
        <v>0</v>
      </c>
      <c r="R39" s="114">
        <v>0</v>
      </c>
      <c r="S39" s="114">
        <v>0</v>
      </c>
      <c r="T39" s="114">
        <v>48525.270000000004</v>
      </c>
      <c r="U39" s="115"/>
      <c r="V39" s="115">
        <f t="shared" si="3"/>
        <v>48525.270000000004</v>
      </c>
      <c r="W39" s="115"/>
      <c r="X39" s="115"/>
      <c r="Y39" s="115"/>
      <c r="Z39" s="115"/>
      <c r="AD39" s="166">
        <f t="shared" si="1"/>
        <v>0</v>
      </c>
    </row>
    <row r="40" spans="1:30" s="96" customFormat="1" ht="13.5" x14ac:dyDescent="0.35">
      <c r="A40" s="96" t="str">
        <f t="shared" si="2"/>
        <v>99452138</v>
      </c>
      <c r="B40" s="96" t="str">
        <f t="shared" ref="B40:B86" si="5">TEXT(E40,0)</f>
        <v>241456</v>
      </c>
      <c r="C40" s="107" t="s">
        <v>55</v>
      </c>
      <c r="D40" s="107" t="s">
        <v>284</v>
      </c>
      <c r="E40" s="108" t="s">
        <v>265</v>
      </c>
      <c r="F40" s="108">
        <v>99452138</v>
      </c>
      <c r="G40" s="108" t="s">
        <v>128</v>
      </c>
      <c r="H40" s="153">
        <v>262891.57</v>
      </c>
      <c r="I40" s="109">
        <v>0</v>
      </c>
      <c r="J40" s="109">
        <v>0</v>
      </c>
      <c r="K40" s="109">
        <v>0</v>
      </c>
      <c r="L40" s="109">
        <v>0</v>
      </c>
      <c r="M40" s="109">
        <v>0</v>
      </c>
      <c r="N40" s="110">
        <v>0</v>
      </c>
      <c r="O40" s="110">
        <v>0</v>
      </c>
      <c r="P40" s="109">
        <v>0</v>
      </c>
      <c r="Q40" s="109">
        <v>0</v>
      </c>
      <c r="R40" s="109">
        <v>0</v>
      </c>
      <c r="S40" s="109">
        <v>0</v>
      </c>
      <c r="T40" s="109">
        <v>262891.57</v>
      </c>
      <c r="U40" s="111"/>
      <c r="V40" s="111">
        <f t="shared" si="3"/>
        <v>262891.57</v>
      </c>
      <c r="W40" s="111"/>
      <c r="X40" s="111"/>
      <c r="Y40" s="111"/>
      <c r="Z40" s="111"/>
      <c r="AD40" s="150">
        <f t="shared" si="1"/>
        <v>0</v>
      </c>
    </row>
    <row r="41" spans="1:30" s="96" customFormat="1" ht="13.5" x14ac:dyDescent="0.35">
      <c r="A41" s="96" t="str">
        <f t="shared" si="2"/>
        <v>99452120</v>
      </c>
      <c r="B41" s="96" t="str">
        <f t="shared" si="5"/>
        <v>241456</v>
      </c>
      <c r="C41" s="107" t="s">
        <v>55</v>
      </c>
      <c r="D41" s="107" t="s">
        <v>285</v>
      </c>
      <c r="E41" s="108" t="s">
        <v>265</v>
      </c>
      <c r="F41" s="108">
        <v>99452120</v>
      </c>
      <c r="G41" s="108" t="s">
        <v>128</v>
      </c>
      <c r="H41" s="153">
        <v>70555.509999999995</v>
      </c>
      <c r="I41" s="109">
        <v>0</v>
      </c>
      <c r="J41" s="109">
        <v>0</v>
      </c>
      <c r="K41" s="109">
        <v>0</v>
      </c>
      <c r="L41" s="109">
        <v>0</v>
      </c>
      <c r="M41" s="109">
        <v>0</v>
      </c>
      <c r="N41" s="110">
        <v>0</v>
      </c>
      <c r="O41" s="110">
        <v>0</v>
      </c>
      <c r="P41" s="109">
        <v>0</v>
      </c>
      <c r="Q41" s="109">
        <v>0</v>
      </c>
      <c r="R41" s="109">
        <v>0</v>
      </c>
      <c r="S41" s="109">
        <v>0</v>
      </c>
      <c r="T41" s="109">
        <v>70555.509999999995</v>
      </c>
      <c r="U41" s="111"/>
      <c r="V41" s="111">
        <f t="shared" si="3"/>
        <v>70555.509999999995</v>
      </c>
      <c r="W41" s="111"/>
      <c r="X41" s="111"/>
      <c r="Y41" s="111"/>
      <c r="Z41" s="111"/>
      <c r="AD41" s="150">
        <f t="shared" si="1"/>
        <v>0</v>
      </c>
    </row>
    <row r="42" spans="1:30" s="96" customFormat="1" ht="13.5" x14ac:dyDescent="0.35">
      <c r="A42" s="96" t="str">
        <f t="shared" si="2"/>
        <v>99452177</v>
      </c>
      <c r="B42" s="96" t="str">
        <f t="shared" si="5"/>
        <v>241456</v>
      </c>
      <c r="C42" s="107" t="s">
        <v>55</v>
      </c>
      <c r="D42" s="107" t="s">
        <v>286</v>
      </c>
      <c r="E42" s="108" t="s">
        <v>265</v>
      </c>
      <c r="F42" s="108">
        <v>99452177</v>
      </c>
      <c r="G42" s="108" t="s">
        <v>122</v>
      </c>
      <c r="H42" s="153">
        <v>19303.05</v>
      </c>
      <c r="I42" s="109">
        <v>0</v>
      </c>
      <c r="J42" s="109">
        <v>0</v>
      </c>
      <c r="K42" s="109">
        <v>0</v>
      </c>
      <c r="L42" s="109">
        <v>0</v>
      </c>
      <c r="M42" s="109">
        <v>0</v>
      </c>
      <c r="N42" s="110">
        <v>0</v>
      </c>
      <c r="O42" s="110">
        <v>0</v>
      </c>
      <c r="P42" s="109">
        <v>0</v>
      </c>
      <c r="Q42" s="109">
        <v>0</v>
      </c>
      <c r="R42" s="109">
        <v>0</v>
      </c>
      <c r="S42" s="109">
        <v>0</v>
      </c>
      <c r="T42" s="109">
        <v>19303.05</v>
      </c>
      <c r="U42" s="111"/>
      <c r="V42" s="111">
        <f t="shared" si="3"/>
        <v>19303.05</v>
      </c>
      <c r="W42" s="111"/>
      <c r="X42" s="111"/>
      <c r="Y42" s="111"/>
      <c r="Z42" s="111"/>
      <c r="AD42" s="150">
        <f t="shared" si="1"/>
        <v>0</v>
      </c>
    </row>
    <row r="43" spans="1:30" s="96" customFormat="1" ht="13.5" x14ac:dyDescent="0.35">
      <c r="A43" s="96" t="str">
        <f t="shared" si="2"/>
        <v>99452186</v>
      </c>
      <c r="B43" s="96" t="str">
        <f t="shared" si="5"/>
        <v>241456</v>
      </c>
      <c r="C43" s="107" t="s">
        <v>55</v>
      </c>
      <c r="D43" s="107" t="s">
        <v>287</v>
      </c>
      <c r="E43" s="108" t="s">
        <v>265</v>
      </c>
      <c r="F43" s="108">
        <v>99452186</v>
      </c>
      <c r="G43" s="108" t="s">
        <v>122</v>
      </c>
      <c r="H43" s="153">
        <v>16890.170000000002</v>
      </c>
      <c r="I43" s="109">
        <v>0</v>
      </c>
      <c r="J43" s="109">
        <v>0</v>
      </c>
      <c r="K43" s="109">
        <v>0</v>
      </c>
      <c r="L43" s="109">
        <v>0</v>
      </c>
      <c r="M43" s="109">
        <v>0</v>
      </c>
      <c r="N43" s="110">
        <v>0</v>
      </c>
      <c r="O43" s="110">
        <v>0</v>
      </c>
      <c r="P43" s="109">
        <v>0</v>
      </c>
      <c r="Q43" s="109">
        <v>0</v>
      </c>
      <c r="R43" s="109">
        <v>0</v>
      </c>
      <c r="S43" s="109">
        <v>0</v>
      </c>
      <c r="T43" s="109">
        <v>16890.170000000002</v>
      </c>
      <c r="U43" s="111"/>
      <c r="V43" s="111">
        <f t="shared" si="3"/>
        <v>16890.170000000002</v>
      </c>
      <c r="W43" s="111"/>
      <c r="X43" s="111"/>
      <c r="Y43" s="111"/>
      <c r="Z43" s="111"/>
      <c r="AD43" s="150">
        <f t="shared" si="1"/>
        <v>0</v>
      </c>
    </row>
    <row r="44" spans="1:30" s="96" customFormat="1" ht="13.5" x14ac:dyDescent="0.35">
      <c r="A44" s="96" t="str">
        <f t="shared" si="2"/>
        <v>99452165</v>
      </c>
      <c r="B44" s="96" t="str">
        <f t="shared" si="5"/>
        <v>241456</v>
      </c>
      <c r="C44" s="107" t="s">
        <v>55</v>
      </c>
      <c r="D44" s="107" t="s">
        <v>288</v>
      </c>
      <c r="E44" s="108" t="s">
        <v>265</v>
      </c>
      <c r="F44" s="108">
        <v>99452165</v>
      </c>
      <c r="G44" s="108" t="s">
        <v>122</v>
      </c>
      <c r="H44" s="153">
        <v>16890.170000000002</v>
      </c>
      <c r="I44" s="109">
        <v>0</v>
      </c>
      <c r="J44" s="109">
        <v>0</v>
      </c>
      <c r="K44" s="109">
        <v>0</v>
      </c>
      <c r="L44" s="109">
        <v>0</v>
      </c>
      <c r="M44" s="109">
        <v>0</v>
      </c>
      <c r="N44" s="110">
        <v>0</v>
      </c>
      <c r="O44" s="110">
        <v>0</v>
      </c>
      <c r="P44" s="109">
        <v>0</v>
      </c>
      <c r="Q44" s="109">
        <v>0</v>
      </c>
      <c r="R44" s="109">
        <v>0</v>
      </c>
      <c r="S44" s="109">
        <v>0</v>
      </c>
      <c r="T44" s="109">
        <v>16890.170000000002</v>
      </c>
      <c r="U44" s="111"/>
      <c r="V44" s="111">
        <f t="shared" si="3"/>
        <v>16890.170000000002</v>
      </c>
      <c r="W44" s="111"/>
      <c r="X44" s="111"/>
      <c r="Y44" s="111"/>
      <c r="Z44" s="111"/>
      <c r="AD44" s="150">
        <f t="shared" si="1"/>
        <v>0</v>
      </c>
    </row>
    <row r="45" spans="1:30" s="96" customFormat="1" ht="13.5" x14ac:dyDescent="0.35">
      <c r="A45" s="96" t="str">
        <f t="shared" si="2"/>
        <v>99452168</v>
      </c>
      <c r="B45" s="96" t="str">
        <f t="shared" si="5"/>
        <v>241456</v>
      </c>
      <c r="C45" s="107" t="s">
        <v>55</v>
      </c>
      <c r="D45" s="107" t="s">
        <v>289</v>
      </c>
      <c r="E45" s="108" t="s">
        <v>265</v>
      </c>
      <c r="F45" s="108">
        <v>99452168</v>
      </c>
      <c r="G45" s="108" t="s">
        <v>122</v>
      </c>
      <c r="H45" s="153">
        <v>16890.170000000002</v>
      </c>
      <c r="I45" s="109">
        <v>0</v>
      </c>
      <c r="J45" s="109">
        <v>0</v>
      </c>
      <c r="K45" s="109">
        <v>0</v>
      </c>
      <c r="L45" s="109">
        <v>0</v>
      </c>
      <c r="M45" s="109">
        <v>0</v>
      </c>
      <c r="N45" s="110">
        <v>0</v>
      </c>
      <c r="O45" s="110">
        <v>0</v>
      </c>
      <c r="P45" s="109">
        <v>0</v>
      </c>
      <c r="Q45" s="109">
        <v>0</v>
      </c>
      <c r="R45" s="109">
        <v>0</v>
      </c>
      <c r="S45" s="109">
        <v>0</v>
      </c>
      <c r="T45" s="109">
        <v>16890.170000000002</v>
      </c>
      <c r="U45" s="111"/>
      <c r="V45" s="111">
        <f t="shared" si="3"/>
        <v>16890.170000000002</v>
      </c>
      <c r="W45" s="111"/>
      <c r="X45" s="111"/>
      <c r="Y45" s="111"/>
      <c r="Z45" s="111"/>
      <c r="AD45" s="150">
        <f t="shared" si="1"/>
        <v>0</v>
      </c>
    </row>
    <row r="46" spans="1:30" s="96" customFormat="1" ht="13.5" x14ac:dyDescent="0.35">
      <c r="A46" s="96" t="str">
        <f t="shared" si="2"/>
        <v>99452198</v>
      </c>
      <c r="B46" s="96" t="str">
        <f t="shared" si="5"/>
        <v>241456</v>
      </c>
      <c r="C46" s="107" t="s">
        <v>55</v>
      </c>
      <c r="D46" s="107" t="s">
        <v>290</v>
      </c>
      <c r="E46" s="108" t="s">
        <v>265</v>
      </c>
      <c r="F46" s="108">
        <v>99452198</v>
      </c>
      <c r="G46" s="108" t="s">
        <v>122</v>
      </c>
      <c r="H46" s="153">
        <v>16890.170000000002</v>
      </c>
      <c r="I46" s="109">
        <v>0</v>
      </c>
      <c r="J46" s="109">
        <v>0</v>
      </c>
      <c r="K46" s="109">
        <v>0</v>
      </c>
      <c r="L46" s="109">
        <v>0</v>
      </c>
      <c r="M46" s="109">
        <v>0</v>
      </c>
      <c r="N46" s="110">
        <v>0</v>
      </c>
      <c r="O46" s="110">
        <v>0</v>
      </c>
      <c r="P46" s="109">
        <v>0</v>
      </c>
      <c r="Q46" s="109">
        <v>0</v>
      </c>
      <c r="R46" s="109">
        <v>0</v>
      </c>
      <c r="S46" s="109">
        <v>0</v>
      </c>
      <c r="T46" s="109">
        <v>16890.170000000002</v>
      </c>
      <c r="U46" s="111"/>
      <c r="V46" s="111">
        <f t="shared" si="3"/>
        <v>16890.170000000002</v>
      </c>
      <c r="W46" s="111"/>
      <c r="X46" s="111"/>
      <c r="Y46" s="111"/>
      <c r="Z46" s="111"/>
      <c r="AD46" s="150">
        <f t="shared" si="1"/>
        <v>0</v>
      </c>
    </row>
    <row r="47" spans="1:30" s="96" customFormat="1" ht="13.5" x14ac:dyDescent="0.35">
      <c r="A47" s="96" t="str">
        <f t="shared" si="2"/>
        <v>99452171</v>
      </c>
      <c r="B47" s="96" t="str">
        <f t="shared" si="5"/>
        <v>241456</v>
      </c>
      <c r="C47" s="107" t="s">
        <v>55</v>
      </c>
      <c r="D47" s="107" t="s">
        <v>291</v>
      </c>
      <c r="E47" s="108" t="s">
        <v>265</v>
      </c>
      <c r="F47" s="108">
        <v>99452171</v>
      </c>
      <c r="G47" s="108" t="s">
        <v>122</v>
      </c>
      <c r="H47" s="153">
        <v>16890.170000000002</v>
      </c>
      <c r="I47" s="109">
        <v>0</v>
      </c>
      <c r="J47" s="109">
        <v>0</v>
      </c>
      <c r="K47" s="109">
        <v>0</v>
      </c>
      <c r="L47" s="109">
        <v>0</v>
      </c>
      <c r="M47" s="109">
        <v>0</v>
      </c>
      <c r="N47" s="110">
        <v>0</v>
      </c>
      <c r="O47" s="110">
        <v>0</v>
      </c>
      <c r="P47" s="109">
        <v>0</v>
      </c>
      <c r="Q47" s="109">
        <v>0</v>
      </c>
      <c r="R47" s="109">
        <v>0</v>
      </c>
      <c r="S47" s="109">
        <v>0</v>
      </c>
      <c r="T47" s="109">
        <v>16890.170000000002</v>
      </c>
      <c r="U47" s="111"/>
      <c r="V47" s="111">
        <f t="shared" si="3"/>
        <v>16890.170000000002</v>
      </c>
      <c r="W47" s="111"/>
      <c r="X47" s="111"/>
      <c r="Y47" s="111"/>
      <c r="Z47" s="111"/>
      <c r="AD47" s="150">
        <f t="shared" si="1"/>
        <v>0</v>
      </c>
    </row>
    <row r="48" spans="1:30" s="96" customFormat="1" ht="13.5" x14ac:dyDescent="0.35">
      <c r="A48" s="96" t="str">
        <f t="shared" si="2"/>
        <v>99452195</v>
      </c>
      <c r="B48" s="96" t="str">
        <f t="shared" si="5"/>
        <v>241456</v>
      </c>
      <c r="C48" s="107" t="s">
        <v>55</v>
      </c>
      <c r="D48" s="107" t="s">
        <v>292</v>
      </c>
      <c r="E48" s="108" t="s">
        <v>265</v>
      </c>
      <c r="F48" s="108">
        <v>99452195</v>
      </c>
      <c r="G48" s="108" t="s">
        <v>122</v>
      </c>
      <c r="H48" s="153">
        <v>16890.170000000002</v>
      </c>
      <c r="I48" s="109">
        <v>0</v>
      </c>
      <c r="J48" s="109">
        <v>0</v>
      </c>
      <c r="K48" s="109">
        <v>0</v>
      </c>
      <c r="L48" s="109">
        <v>0</v>
      </c>
      <c r="M48" s="109">
        <v>0</v>
      </c>
      <c r="N48" s="110">
        <v>0</v>
      </c>
      <c r="O48" s="110">
        <v>0</v>
      </c>
      <c r="P48" s="109">
        <v>0</v>
      </c>
      <c r="Q48" s="109">
        <v>0</v>
      </c>
      <c r="R48" s="109">
        <v>0</v>
      </c>
      <c r="S48" s="109">
        <v>0</v>
      </c>
      <c r="T48" s="109">
        <v>16890.170000000002</v>
      </c>
      <c r="U48" s="111"/>
      <c r="V48" s="111">
        <f t="shared" si="3"/>
        <v>16890.170000000002</v>
      </c>
      <c r="W48" s="111"/>
      <c r="X48" s="111"/>
      <c r="Y48" s="111"/>
      <c r="Z48" s="111"/>
      <c r="AD48" s="150">
        <f t="shared" si="1"/>
        <v>0</v>
      </c>
    </row>
    <row r="49" spans="1:30" s="96" customFormat="1" ht="13.5" x14ac:dyDescent="0.35">
      <c r="A49" s="96" t="str">
        <f t="shared" si="2"/>
        <v>99452174</v>
      </c>
      <c r="B49" s="96" t="str">
        <f t="shared" si="5"/>
        <v>241456</v>
      </c>
      <c r="C49" s="107" t="s">
        <v>55</v>
      </c>
      <c r="D49" s="107" t="s">
        <v>293</v>
      </c>
      <c r="E49" s="108" t="s">
        <v>265</v>
      </c>
      <c r="F49" s="108">
        <v>99452174</v>
      </c>
      <c r="G49" s="108" t="s">
        <v>122</v>
      </c>
      <c r="H49" s="153">
        <v>16890.170000000002</v>
      </c>
      <c r="I49" s="109">
        <v>0</v>
      </c>
      <c r="J49" s="109">
        <v>0</v>
      </c>
      <c r="K49" s="109">
        <v>0</v>
      </c>
      <c r="L49" s="109">
        <v>0</v>
      </c>
      <c r="M49" s="109">
        <v>0</v>
      </c>
      <c r="N49" s="110">
        <v>0</v>
      </c>
      <c r="O49" s="110">
        <v>0</v>
      </c>
      <c r="P49" s="109">
        <v>0</v>
      </c>
      <c r="Q49" s="109">
        <v>0</v>
      </c>
      <c r="R49" s="109">
        <v>0</v>
      </c>
      <c r="S49" s="109">
        <v>0</v>
      </c>
      <c r="T49" s="109">
        <v>16890.170000000002</v>
      </c>
      <c r="U49" s="111"/>
      <c r="V49" s="111">
        <f t="shared" si="3"/>
        <v>16890.170000000002</v>
      </c>
      <c r="W49" s="111"/>
      <c r="X49" s="111"/>
      <c r="Y49" s="111"/>
      <c r="Z49" s="111"/>
      <c r="AD49" s="150">
        <f t="shared" si="1"/>
        <v>0</v>
      </c>
    </row>
    <row r="50" spans="1:30" s="96" customFormat="1" ht="13.5" x14ac:dyDescent="0.35">
      <c r="A50" s="96" t="str">
        <f t="shared" si="2"/>
        <v>99452183</v>
      </c>
      <c r="B50" s="96" t="str">
        <f t="shared" si="5"/>
        <v>241456</v>
      </c>
      <c r="C50" s="107" t="s">
        <v>55</v>
      </c>
      <c r="D50" s="107" t="s">
        <v>294</v>
      </c>
      <c r="E50" s="108" t="s">
        <v>265</v>
      </c>
      <c r="F50" s="108">
        <v>99452183</v>
      </c>
      <c r="G50" s="108" t="s">
        <v>122</v>
      </c>
      <c r="H50" s="153">
        <v>16890.170000000002</v>
      </c>
      <c r="I50" s="109">
        <v>0</v>
      </c>
      <c r="J50" s="109">
        <v>0</v>
      </c>
      <c r="K50" s="109">
        <v>0</v>
      </c>
      <c r="L50" s="109">
        <v>0</v>
      </c>
      <c r="M50" s="109">
        <v>0</v>
      </c>
      <c r="N50" s="110">
        <v>0</v>
      </c>
      <c r="O50" s="110">
        <v>0</v>
      </c>
      <c r="P50" s="109">
        <v>0</v>
      </c>
      <c r="Q50" s="109">
        <v>0</v>
      </c>
      <c r="R50" s="109">
        <v>0</v>
      </c>
      <c r="S50" s="109">
        <v>0</v>
      </c>
      <c r="T50" s="109">
        <v>16890.170000000002</v>
      </c>
      <c r="U50" s="111"/>
      <c r="V50" s="111">
        <f t="shared" si="3"/>
        <v>16890.170000000002</v>
      </c>
      <c r="W50" s="111"/>
      <c r="X50" s="111"/>
      <c r="Y50" s="111"/>
      <c r="Z50" s="111"/>
      <c r="AD50" s="150">
        <f t="shared" si="1"/>
        <v>0</v>
      </c>
    </row>
    <row r="51" spans="1:30" s="96" customFormat="1" ht="13.5" x14ac:dyDescent="0.35">
      <c r="A51" s="96" t="str">
        <f t="shared" si="2"/>
        <v>99452204</v>
      </c>
      <c r="B51" s="96" t="str">
        <f t="shared" si="5"/>
        <v>241456</v>
      </c>
      <c r="C51" s="107" t="s">
        <v>55</v>
      </c>
      <c r="D51" s="107" t="s">
        <v>295</v>
      </c>
      <c r="E51" s="108" t="s">
        <v>265</v>
      </c>
      <c r="F51" s="108">
        <v>99452204</v>
      </c>
      <c r="G51" s="108" t="s">
        <v>122</v>
      </c>
      <c r="H51" s="153">
        <v>16890.170000000002</v>
      </c>
      <c r="I51" s="109">
        <v>0</v>
      </c>
      <c r="J51" s="109">
        <v>0</v>
      </c>
      <c r="K51" s="109">
        <v>0</v>
      </c>
      <c r="L51" s="109">
        <v>0</v>
      </c>
      <c r="M51" s="109">
        <v>0</v>
      </c>
      <c r="N51" s="110">
        <v>0</v>
      </c>
      <c r="O51" s="110">
        <v>0</v>
      </c>
      <c r="P51" s="109">
        <v>0</v>
      </c>
      <c r="Q51" s="109">
        <v>0</v>
      </c>
      <c r="R51" s="109">
        <v>0</v>
      </c>
      <c r="S51" s="109">
        <v>0</v>
      </c>
      <c r="T51" s="109">
        <v>16890.170000000002</v>
      </c>
      <c r="U51" s="111"/>
      <c r="V51" s="111">
        <f t="shared" si="3"/>
        <v>16890.170000000002</v>
      </c>
      <c r="W51" s="111"/>
      <c r="X51" s="111"/>
      <c r="Y51" s="111"/>
      <c r="Z51" s="111"/>
      <c r="AD51" s="150">
        <f t="shared" si="1"/>
        <v>0</v>
      </c>
    </row>
    <row r="52" spans="1:30" s="96" customFormat="1" ht="13.5" x14ac:dyDescent="0.35">
      <c r="A52" s="96" t="str">
        <f t="shared" si="2"/>
        <v>99452180</v>
      </c>
      <c r="B52" s="96" t="str">
        <f t="shared" si="5"/>
        <v>241456</v>
      </c>
      <c r="C52" s="107" t="s">
        <v>55</v>
      </c>
      <c r="D52" s="107" t="s">
        <v>296</v>
      </c>
      <c r="E52" s="108" t="s">
        <v>265</v>
      </c>
      <c r="F52" s="108">
        <v>99452180</v>
      </c>
      <c r="G52" s="108" t="s">
        <v>122</v>
      </c>
      <c r="H52" s="153">
        <v>16890.170000000002</v>
      </c>
      <c r="I52" s="109">
        <v>0</v>
      </c>
      <c r="J52" s="109">
        <v>0</v>
      </c>
      <c r="K52" s="109">
        <v>0</v>
      </c>
      <c r="L52" s="109">
        <v>0</v>
      </c>
      <c r="M52" s="109">
        <v>0</v>
      </c>
      <c r="N52" s="110">
        <v>0</v>
      </c>
      <c r="O52" s="110">
        <v>0</v>
      </c>
      <c r="P52" s="109">
        <v>0</v>
      </c>
      <c r="Q52" s="109">
        <v>0</v>
      </c>
      <c r="R52" s="109">
        <v>0</v>
      </c>
      <c r="S52" s="109">
        <v>0</v>
      </c>
      <c r="T52" s="109">
        <v>16890.170000000002</v>
      </c>
      <c r="U52" s="111"/>
      <c r="V52" s="111">
        <f t="shared" si="3"/>
        <v>16890.170000000002</v>
      </c>
      <c r="W52" s="111"/>
      <c r="X52" s="111"/>
      <c r="Y52" s="111"/>
      <c r="Z52" s="111"/>
      <c r="AD52" s="150">
        <f t="shared" si="1"/>
        <v>0</v>
      </c>
    </row>
    <row r="53" spans="1:30" s="96" customFormat="1" ht="13.5" x14ac:dyDescent="0.35">
      <c r="A53" s="96" t="str">
        <f t="shared" si="2"/>
        <v>99452189</v>
      </c>
      <c r="B53" s="96" t="str">
        <f t="shared" si="5"/>
        <v>241456</v>
      </c>
      <c r="C53" s="107" t="s">
        <v>55</v>
      </c>
      <c r="D53" s="107" t="s">
        <v>297</v>
      </c>
      <c r="E53" s="108" t="s">
        <v>265</v>
      </c>
      <c r="F53" s="108">
        <v>99452189</v>
      </c>
      <c r="G53" s="108" t="s">
        <v>122</v>
      </c>
      <c r="H53" s="153">
        <v>16890.170000000002</v>
      </c>
      <c r="I53" s="109">
        <v>0</v>
      </c>
      <c r="J53" s="109">
        <v>0</v>
      </c>
      <c r="K53" s="109">
        <v>0</v>
      </c>
      <c r="L53" s="109">
        <v>0</v>
      </c>
      <c r="M53" s="109">
        <v>0</v>
      </c>
      <c r="N53" s="110">
        <v>0</v>
      </c>
      <c r="O53" s="110">
        <v>0</v>
      </c>
      <c r="P53" s="109">
        <v>0</v>
      </c>
      <c r="Q53" s="109">
        <v>0</v>
      </c>
      <c r="R53" s="109">
        <v>0</v>
      </c>
      <c r="S53" s="109">
        <v>0</v>
      </c>
      <c r="T53" s="109">
        <v>16890.170000000002</v>
      </c>
      <c r="U53" s="111"/>
      <c r="V53" s="111">
        <f t="shared" si="3"/>
        <v>16890.170000000002</v>
      </c>
      <c r="W53" s="111"/>
      <c r="X53" s="111"/>
      <c r="Y53" s="111"/>
      <c r="Z53" s="111"/>
      <c r="AD53" s="150">
        <f t="shared" si="1"/>
        <v>0</v>
      </c>
    </row>
    <row r="54" spans="1:30" s="96" customFormat="1" ht="13.5" x14ac:dyDescent="0.35">
      <c r="A54" s="96" t="str">
        <f t="shared" si="2"/>
        <v>99452207</v>
      </c>
      <c r="B54" s="96" t="str">
        <f t="shared" si="5"/>
        <v>241456</v>
      </c>
      <c r="C54" s="107" t="s">
        <v>55</v>
      </c>
      <c r="D54" s="107" t="s">
        <v>298</v>
      </c>
      <c r="E54" s="108" t="s">
        <v>265</v>
      </c>
      <c r="F54" s="108">
        <v>99452207</v>
      </c>
      <c r="G54" s="108" t="s">
        <v>122</v>
      </c>
      <c r="H54" s="153">
        <v>16890.170000000002</v>
      </c>
      <c r="I54" s="109">
        <v>0</v>
      </c>
      <c r="J54" s="109">
        <v>0</v>
      </c>
      <c r="K54" s="109">
        <v>0</v>
      </c>
      <c r="L54" s="109">
        <v>0</v>
      </c>
      <c r="M54" s="109">
        <v>0</v>
      </c>
      <c r="N54" s="110">
        <v>0</v>
      </c>
      <c r="O54" s="110">
        <v>0</v>
      </c>
      <c r="P54" s="109">
        <v>0</v>
      </c>
      <c r="Q54" s="109">
        <v>0</v>
      </c>
      <c r="R54" s="109">
        <v>0</v>
      </c>
      <c r="S54" s="109">
        <v>0</v>
      </c>
      <c r="T54" s="109">
        <v>16890.170000000002</v>
      </c>
      <c r="U54" s="111"/>
      <c r="V54" s="111">
        <f t="shared" si="3"/>
        <v>16890.170000000002</v>
      </c>
      <c r="W54" s="111"/>
      <c r="X54" s="111"/>
      <c r="Y54" s="111"/>
      <c r="Z54" s="111"/>
      <c r="AD54" s="150">
        <f t="shared" si="1"/>
        <v>0</v>
      </c>
    </row>
    <row r="55" spans="1:30" s="96" customFormat="1" ht="13.5" x14ac:dyDescent="0.35">
      <c r="A55" s="96" t="str">
        <f t="shared" si="2"/>
        <v>99452210</v>
      </c>
      <c r="B55" s="96" t="str">
        <f t="shared" si="5"/>
        <v>241456</v>
      </c>
      <c r="C55" s="107" t="s">
        <v>55</v>
      </c>
      <c r="D55" s="107" t="s">
        <v>299</v>
      </c>
      <c r="E55" s="108" t="s">
        <v>265</v>
      </c>
      <c r="F55" s="108">
        <v>99452210</v>
      </c>
      <c r="G55" s="108" t="s">
        <v>122</v>
      </c>
      <c r="H55" s="153">
        <v>16890.170000000002</v>
      </c>
      <c r="I55" s="109">
        <v>0</v>
      </c>
      <c r="J55" s="109">
        <v>0</v>
      </c>
      <c r="K55" s="109">
        <v>0</v>
      </c>
      <c r="L55" s="109">
        <v>0</v>
      </c>
      <c r="M55" s="109">
        <v>0</v>
      </c>
      <c r="N55" s="110">
        <v>0</v>
      </c>
      <c r="O55" s="110">
        <v>0</v>
      </c>
      <c r="P55" s="109">
        <v>0</v>
      </c>
      <c r="Q55" s="109">
        <v>0</v>
      </c>
      <c r="R55" s="109">
        <v>0</v>
      </c>
      <c r="S55" s="109">
        <v>0</v>
      </c>
      <c r="T55" s="109">
        <v>16890.170000000002</v>
      </c>
      <c r="U55" s="111"/>
      <c r="V55" s="111">
        <f t="shared" si="3"/>
        <v>16890.170000000002</v>
      </c>
      <c r="W55" s="111"/>
      <c r="X55" s="111"/>
      <c r="Y55" s="111"/>
      <c r="Z55" s="111"/>
      <c r="AD55" s="150">
        <f t="shared" si="1"/>
        <v>0</v>
      </c>
    </row>
    <row r="56" spans="1:30" s="96" customFormat="1" ht="13.5" x14ac:dyDescent="0.35">
      <c r="A56" s="96" t="str">
        <f t="shared" si="2"/>
        <v>99452201</v>
      </c>
      <c r="B56" s="96" t="str">
        <f t="shared" si="5"/>
        <v>241456</v>
      </c>
      <c r="C56" s="107" t="s">
        <v>55</v>
      </c>
      <c r="D56" s="107" t="s">
        <v>300</v>
      </c>
      <c r="E56" s="108" t="s">
        <v>265</v>
      </c>
      <c r="F56" s="108">
        <v>99452201</v>
      </c>
      <c r="G56" s="108" t="s">
        <v>122</v>
      </c>
      <c r="H56" s="153">
        <v>16890.170000000002</v>
      </c>
      <c r="I56" s="109">
        <v>0</v>
      </c>
      <c r="J56" s="109">
        <v>0</v>
      </c>
      <c r="K56" s="109">
        <v>0</v>
      </c>
      <c r="L56" s="109">
        <v>0</v>
      </c>
      <c r="M56" s="109">
        <v>0</v>
      </c>
      <c r="N56" s="110">
        <v>0</v>
      </c>
      <c r="O56" s="110">
        <v>0</v>
      </c>
      <c r="P56" s="109">
        <v>0</v>
      </c>
      <c r="Q56" s="109">
        <v>0</v>
      </c>
      <c r="R56" s="109">
        <v>0</v>
      </c>
      <c r="S56" s="109">
        <v>0</v>
      </c>
      <c r="T56" s="109">
        <v>16890.170000000002</v>
      </c>
      <c r="U56" s="111"/>
      <c r="V56" s="111">
        <f t="shared" si="3"/>
        <v>16890.170000000002</v>
      </c>
      <c r="W56" s="111"/>
      <c r="X56" s="111"/>
      <c r="Y56" s="111"/>
      <c r="Z56" s="111"/>
      <c r="AD56" s="150">
        <f t="shared" si="1"/>
        <v>0</v>
      </c>
    </row>
    <row r="57" spans="1:30" s="96" customFormat="1" ht="13.5" x14ac:dyDescent="0.35">
      <c r="A57" s="96" t="str">
        <f t="shared" si="2"/>
        <v>99452192</v>
      </c>
      <c r="B57" s="96" t="str">
        <f t="shared" si="5"/>
        <v>241456</v>
      </c>
      <c r="C57" s="107" t="s">
        <v>55</v>
      </c>
      <c r="D57" s="107" t="s">
        <v>301</v>
      </c>
      <c r="E57" s="108" t="s">
        <v>265</v>
      </c>
      <c r="F57" s="108">
        <v>99452192</v>
      </c>
      <c r="G57" s="108" t="s">
        <v>122</v>
      </c>
      <c r="H57" s="153">
        <v>16890.170000000002</v>
      </c>
      <c r="I57" s="109">
        <v>0</v>
      </c>
      <c r="J57" s="109">
        <v>0</v>
      </c>
      <c r="K57" s="109">
        <v>0</v>
      </c>
      <c r="L57" s="109">
        <v>0</v>
      </c>
      <c r="M57" s="109">
        <v>0</v>
      </c>
      <c r="N57" s="110">
        <v>0</v>
      </c>
      <c r="O57" s="110">
        <v>0</v>
      </c>
      <c r="P57" s="109">
        <v>0</v>
      </c>
      <c r="Q57" s="109">
        <v>0</v>
      </c>
      <c r="R57" s="109">
        <v>0</v>
      </c>
      <c r="S57" s="109">
        <v>0</v>
      </c>
      <c r="T57" s="109">
        <v>16890.170000000002</v>
      </c>
      <c r="U57" s="111"/>
      <c r="V57" s="111">
        <f t="shared" si="3"/>
        <v>16890.170000000002</v>
      </c>
      <c r="W57" s="111"/>
      <c r="X57" s="111"/>
      <c r="Y57" s="111"/>
      <c r="Z57" s="111"/>
      <c r="AD57" s="150">
        <f t="shared" si="1"/>
        <v>0</v>
      </c>
    </row>
    <row r="58" spans="1:30" s="96" customFormat="1" ht="13.5" x14ac:dyDescent="0.35">
      <c r="A58" s="96" t="str">
        <f t="shared" si="2"/>
        <v>99452219</v>
      </c>
      <c r="B58" s="96" t="str">
        <f t="shared" si="5"/>
        <v>241456</v>
      </c>
      <c r="C58" s="107" t="s">
        <v>55</v>
      </c>
      <c r="D58" s="107" t="s">
        <v>302</v>
      </c>
      <c r="E58" s="108" t="s">
        <v>265</v>
      </c>
      <c r="F58" s="108">
        <v>99452219</v>
      </c>
      <c r="G58" s="108" t="s">
        <v>122</v>
      </c>
      <c r="H58" s="153">
        <v>85725.51</v>
      </c>
      <c r="I58" s="109">
        <v>0</v>
      </c>
      <c r="J58" s="109">
        <v>0</v>
      </c>
      <c r="K58" s="109">
        <v>0</v>
      </c>
      <c r="L58" s="109">
        <v>0</v>
      </c>
      <c r="M58" s="109">
        <v>0</v>
      </c>
      <c r="N58" s="110">
        <v>0</v>
      </c>
      <c r="O58" s="110">
        <v>0</v>
      </c>
      <c r="P58" s="109">
        <v>0</v>
      </c>
      <c r="Q58" s="109">
        <v>0</v>
      </c>
      <c r="R58" s="109">
        <v>0</v>
      </c>
      <c r="S58" s="109">
        <v>0</v>
      </c>
      <c r="T58" s="109">
        <v>85725.51</v>
      </c>
      <c r="U58" s="111"/>
      <c r="V58" s="111">
        <f t="shared" si="3"/>
        <v>85725.51</v>
      </c>
      <c r="W58" s="111"/>
      <c r="X58" s="111"/>
      <c r="Y58" s="111"/>
      <c r="Z58" s="111"/>
      <c r="AD58" s="150">
        <f t="shared" si="1"/>
        <v>0</v>
      </c>
    </row>
    <row r="59" spans="1:30" s="96" customFormat="1" ht="13.5" x14ac:dyDescent="0.35">
      <c r="A59" s="96" t="str">
        <f t="shared" si="2"/>
        <v>99452106</v>
      </c>
      <c r="B59" s="96" t="str">
        <f t="shared" si="5"/>
        <v>241456</v>
      </c>
      <c r="C59" s="107" t="s">
        <v>55</v>
      </c>
      <c r="D59" s="107" t="s">
        <v>303</v>
      </c>
      <c r="E59" s="108" t="s">
        <v>265</v>
      </c>
      <c r="F59" s="108">
        <v>99452106</v>
      </c>
      <c r="G59" s="108" t="s">
        <v>122</v>
      </c>
      <c r="H59" s="153">
        <v>70555.509999999995</v>
      </c>
      <c r="I59" s="109">
        <v>0</v>
      </c>
      <c r="J59" s="109">
        <v>0</v>
      </c>
      <c r="K59" s="109">
        <v>0</v>
      </c>
      <c r="L59" s="109">
        <v>0</v>
      </c>
      <c r="M59" s="109">
        <v>0</v>
      </c>
      <c r="N59" s="110">
        <v>0</v>
      </c>
      <c r="O59" s="110">
        <v>0</v>
      </c>
      <c r="P59" s="109">
        <v>0</v>
      </c>
      <c r="Q59" s="109">
        <v>0</v>
      </c>
      <c r="R59" s="109">
        <v>0</v>
      </c>
      <c r="S59" s="109">
        <v>0</v>
      </c>
      <c r="T59" s="109">
        <v>70555.509999999995</v>
      </c>
      <c r="U59" s="111"/>
      <c r="V59" s="111">
        <f t="shared" si="3"/>
        <v>70555.509999999995</v>
      </c>
      <c r="W59" s="111"/>
      <c r="X59" s="111"/>
      <c r="Y59" s="111"/>
      <c r="Z59" s="111"/>
      <c r="AD59" s="150">
        <f t="shared" si="1"/>
        <v>0</v>
      </c>
    </row>
    <row r="60" spans="1:30" s="96" customFormat="1" ht="13.5" x14ac:dyDescent="0.35">
      <c r="A60" s="96" t="str">
        <f t="shared" si="2"/>
        <v>99452123</v>
      </c>
      <c r="B60" s="96" t="str">
        <f t="shared" si="5"/>
        <v>241456</v>
      </c>
      <c r="C60" s="107" t="s">
        <v>55</v>
      </c>
      <c r="D60" s="107" t="s">
        <v>304</v>
      </c>
      <c r="E60" s="108" t="s">
        <v>265</v>
      </c>
      <c r="F60" s="108">
        <v>99452123</v>
      </c>
      <c r="G60" s="108" t="s">
        <v>122</v>
      </c>
      <c r="H60" s="153">
        <v>161337.86000000002</v>
      </c>
      <c r="I60" s="109">
        <v>0</v>
      </c>
      <c r="J60" s="109">
        <v>0</v>
      </c>
      <c r="K60" s="109">
        <v>0</v>
      </c>
      <c r="L60" s="109">
        <v>0</v>
      </c>
      <c r="M60" s="109">
        <v>0</v>
      </c>
      <c r="N60" s="110">
        <v>0</v>
      </c>
      <c r="O60" s="110">
        <v>0</v>
      </c>
      <c r="P60" s="109">
        <v>0</v>
      </c>
      <c r="Q60" s="109">
        <v>0</v>
      </c>
      <c r="R60" s="109">
        <v>0</v>
      </c>
      <c r="S60" s="109">
        <v>0</v>
      </c>
      <c r="T60" s="109">
        <v>161337.86000000002</v>
      </c>
      <c r="U60" s="111"/>
      <c r="V60" s="111">
        <f t="shared" si="3"/>
        <v>161337.86000000002</v>
      </c>
      <c r="W60" s="111"/>
      <c r="X60" s="111"/>
      <c r="Y60" s="111"/>
      <c r="Z60" s="111"/>
      <c r="AD60" s="150">
        <f t="shared" si="1"/>
        <v>0</v>
      </c>
    </row>
    <row r="61" spans="1:30" s="96" customFormat="1" ht="13.5" x14ac:dyDescent="0.35">
      <c r="A61" s="96" t="str">
        <f t="shared" si="2"/>
        <v>99452213</v>
      </c>
      <c r="B61" s="96" t="str">
        <f t="shared" si="5"/>
        <v>241456</v>
      </c>
      <c r="C61" s="107" t="s">
        <v>55</v>
      </c>
      <c r="D61" s="107" t="s">
        <v>305</v>
      </c>
      <c r="E61" s="108" t="s">
        <v>265</v>
      </c>
      <c r="F61" s="108">
        <v>99452213</v>
      </c>
      <c r="G61" s="108" t="s">
        <v>122</v>
      </c>
      <c r="H61" s="153">
        <v>295276.76</v>
      </c>
      <c r="I61" s="109">
        <v>0</v>
      </c>
      <c r="J61" s="109">
        <v>0</v>
      </c>
      <c r="K61" s="109">
        <v>0</v>
      </c>
      <c r="L61" s="109">
        <v>0</v>
      </c>
      <c r="M61" s="109">
        <v>0</v>
      </c>
      <c r="N61" s="110">
        <v>0</v>
      </c>
      <c r="O61" s="110">
        <v>0</v>
      </c>
      <c r="P61" s="109">
        <v>0</v>
      </c>
      <c r="Q61" s="109">
        <v>0</v>
      </c>
      <c r="R61" s="109">
        <v>0</v>
      </c>
      <c r="S61" s="109">
        <v>0</v>
      </c>
      <c r="T61" s="109">
        <v>295276.76</v>
      </c>
      <c r="U61" s="111"/>
      <c r="V61" s="111">
        <f t="shared" si="3"/>
        <v>295276.76</v>
      </c>
      <c r="W61" s="111"/>
      <c r="X61" s="111"/>
      <c r="Y61" s="111"/>
      <c r="Z61" s="111"/>
      <c r="AD61" s="150">
        <f t="shared" si="1"/>
        <v>0</v>
      </c>
    </row>
    <row r="62" spans="1:30" s="96" customFormat="1" ht="13.5" x14ac:dyDescent="0.35">
      <c r="A62" s="96" t="str">
        <f t="shared" si="2"/>
        <v>99452225</v>
      </c>
      <c r="B62" s="96" t="str">
        <f t="shared" si="5"/>
        <v>241456</v>
      </c>
      <c r="C62" s="107" t="s">
        <v>55</v>
      </c>
      <c r="D62" s="107" t="s">
        <v>306</v>
      </c>
      <c r="E62" s="108" t="s">
        <v>265</v>
      </c>
      <c r="F62" s="108">
        <v>99452225</v>
      </c>
      <c r="G62" s="108" t="s">
        <v>122</v>
      </c>
      <c r="H62" s="153">
        <v>157103.62</v>
      </c>
      <c r="I62" s="109">
        <v>0</v>
      </c>
      <c r="J62" s="109">
        <v>0</v>
      </c>
      <c r="K62" s="109">
        <v>0</v>
      </c>
      <c r="L62" s="109">
        <v>0</v>
      </c>
      <c r="M62" s="109">
        <v>0</v>
      </c>
      <c r="N62" s="110">
        <v>0</v>
      </c>
      <c r="O62" s="110">
        <v>0</v>
      </c>
      <c r="P62" s="109">
        <v>0</v>
      </c>
      <c r="Q62" s="109">
        <v>0</v>
      </c>
      <c r="R62" s="109">
        <v>0</v>
      </c>
      <c r="S62" s="109">
        <v>0</v>
      </c>
      <c r="T62" s="109">
        <v>157103.62</v>
      </c>
      <c r="U62" s="111"/>
      <c r="V62" s="111">
        <f t="shared" si="3"/>
        <v>157103.62</v>
      </c>
      <c r="W62" s="111"/>
      <c r="X62" s="111"/>
      <c r="Y62" s="111"/>
      <c r="Z62" s="111"/>
      <c r="AD62" s="150">
        <f t="shared" si="1"/>
        <v>0</v>
      </c>
    </row>
    <row r="63" spans="1:30" s="96" customFormat="1" ht="13.5" x14ac:dyDescent="0.35">
      <c r="A63" s="96" t="str">
        <f t="shared" si="2"/>
        <v>99452237</v>
      </c>
      <c r="B63" s="96" t="str">
        <f t="shared" si="5"/>
        <v>241456</v>
      </c>
      <c r="C63" s="107" t="s">
        <v>55</v>
      </c>
      <c r="D63" s="107" t="s">
        <v>151</v>
      </c>
      <c r="E63" s="108" t="s">
        <v>265</v>
      </c>
      <c r="F63" s="108">
        <v>99452237</v>
      </c>
      <c r="G63" s="108" t="s">
        <v>122</v>
      </c>
      <c r="H63" s="153">
        <v>152283.26</v>
      </c>
      <c r="I63" s="109">
        <v>0</v>
      </c>
      <c r="J63" s="109">
        <v>0</v>
      </c>
      <c r="K63" s="109">
        <v>0</v>
      </c>
      <c r="L63" s="109">
        <v>0</v>
      </c>
      <c r="M63" s="109">
        <v>0</v>
      </c>
      <c r="N63" s="110">
        <v>0</v>
      </c>
      <c r="O63" s="110">
        <v>0</v>
      </c>
      <c r="P63" s="109">
        <v>0</v>
      </c>
      <c r="Q63" s="109">
        <v>0</v>
      </c>
      <c r="R63" s="109">
        <v>0</v>
      </c>
      <c r="S63" s="109">
        <v>0</v>
      </c>
      <c r="T63" s="109">
        <v>152283.26</v>
      </c>
      <c r="U63" s="111"/>
      <c r="V63" s="111">
        <f t="shared" si="3"/>
        <v>152283.26</v>
      </c>
      <c r="W63" s="111"/>
      <c r="X63" s="111"/>
      <c r="Y63" s="111"/>
      <c r="Z63" s="111"/>
      <c r="AD63" s="150">
        <f t="shared" si="1"/>
        <v>0</v>
      </c>
    </row>
    <row r="64" spans="1:30" s="96" customFormat="1" ht="13.5" x14ac:dyDescent="0.35">
      <c r="A64" s="96" t="str">
        <f t="shared" si="2"/>
        <v>99452150</v>
      </c>
      <c r="B64" s="96" t="str">
        <f t="shared" si="5"/>
        <v>241456</v>
      </c>
      <c r="C64" s="107" t="s">
        <v>55</v>
      </c>
      <c r="D64" s="107" t="s">
        <v>307</v>
      </c>
      <c r="E64" s="108" t="s">
        <v>265</v>
      </c>
      <c r="F64" s="108">
        <v>99452150</v>
      </c>
      <c r="G64" s="108" t="s">
        <v>122</v>
      </c>
      <c r="H64" s="153">
        <v>101918.08</v>
      </c>
      <c r="I64" s="109">
        <v>0</v>
      </c>
      <c r="J64" s="109">
        <v>0</v>
      </c>
      <c r="K64" s="109">
        <v>0</v>
      </c>
      <c r="L64" s="109">
        <v>0</v>
      </c>
      <c r="M64" s="109">
        <v>0</v>
      </c>
      <c r="N64" s="110">
        <v>0</v>
      </c>
      <c r="O64" s="110">
        <v>0</v>
      </c>
      <c r="P64" s="109">
        <v>0</v>
      </c>
      <c r="Q64" s="109">
        <v>0</v>
      </c>
      <c r="R64" s="109">
        <v>0</v>
      </c>
      <c r="S64" s="109">
        <v>0</v>
      </c>
      <c r="T64" s="109">
        <v>101918.08</v>
      </c>
      <c r="U64" s="111"/>
      <c r="V64" s="111">
        <f t="shared" si="3"/>
        <v>101918.08</v>
      </c>
      <c r="W64" s="111"/>
      <c r="X64" s="111"/>
      <c r="Y64" s="111"/>
      <c r="Z64" s="111"/>
      <c r="AD64" s="150">
        <f t="shared" si="1"/>
        <v>0</v>
      </c>
    </row>
    <row r="65" spans="1:30" s="96" customFormat="1" ht="13.5" x14ac:dyDescent="0.35">
      <c r="A65" s="96" t="str">
        <f t="shared" si="2"/>
        <v>99452144</v>
      </c>
      <c r="B65" s="96" t="str">
        <f t="shared" si="5"/>
        <v>241456</v>
      </c>
      <c r="C65" s="107" t="s">
        <v>55</v>
      </c>
      <c r="D65" s="107" t="s">
        <v>308</v>
      </c>
      <c r="E65" s="108" t="s">
        <v>265</v>
      </c>
      <c r="F65" s="108">
        <v>99452144</v>
      </c>
      <c r="G65" s="108" t="s">
        <v>122</v>
      </c>
      <c r="H65" s="153">
        <v>101918.08</v>
      </c>
      <c r="I65" s="109">
        <v>0</v>
      </c>
      <c r="J65" s="109">
        <v>0</v>
      </c>
      <c r="K65" s="109">
        <v>0</v>
      </c>
      <c r="L65" s="109">
        <v>0</v>
      </c>
      <c r="M65" s="109">
        <v>0</v>
      </c>
      <c r="N65" s="110">
        <v>0</v>
      </c>
      <c r="O65" s="110">
        <v>0</v>
      </c>
      <c r="P65" s="109">
        <v>0</v>
      </c>
      <c r="Q65" s="109">
        <v>0</v>
      </c>
      <c r="R65" s="109">
        <v>0</v>
      </c>
      <c r="S65" s="109">
        <v>0</v>
      </c>
      <c r="T65" s="109">
        <v>101918.08</v>
      </c>
      <c r="U65" s="111"/>
      <c r="V65" s="111">
        <f t="shared" si="3"/>
        <v>101918.08</v>
      </c>
      <c r="W65" s="111"/>
      <c r="X65" s="111"/>
      <c r="Y65" s="111"/>
      <c r="Z65" s="111"/>
      <c r="AD65" s="150">
        <f t="shared" si="1"/>
        <v>0</v>
      </c>
    </row>
    <row r="66" spans="1:30" s="96" customFormat="1" ht="13.5" x14ac:dyDescent="0.35">
      <c r="A66" s="96" t="str">
        <f t="shared" si="2"/>
        <v>99452156</v>
      </c>
      <c r="B66" s="96" t="str">
        <f t="shared" si="5"/>
        <v>241456</v>
      </c>
      <c r="C66" s="107" t="s">
        <v>55</v>
      </c>
      <c r="D66" s="107" t="s">
        <v>309</v>
      </c>
      <c r="E66" s="108" t="s">
        <v>265</v>
      </c>
      <c r="F66" s="108">
        <v>99452156</v>
      </c>
      <c r="G66" s="108" t="s">
        <v>122</v>
      </c>
      <c r="H66" s="153">
        <v>101918.08</v>
      </c>
      <c r="I66" s="109">
        <v>0</v>
      </c>
      <c r="J66" s="109">
        <v>0</v>
      </c>
      <c r="K66" s="109">
        <v>0</v>
      </c>
      <c r="L66" s="109">
        <v>0</v>
      </c>
      <c r="M66" s="109">
        <v>0</v>
      </c>
      <c r="N66" s="110">
        <v>0</v>
      </c>
      <c r="O66" s="110">
        <v>0</v>
      </c>
      <c r="P66" s="109">
        <v>0</v>
      </c>
      <c r="Q66" s="109">
        <v>0</v>
      </c>
      <c r="R66" s="109">
        <v>0</v>
      </c>
      <c r="S66" s="109">
        <v>0</v>
      </c>
      <c r="T66" s="109">
        <v>101918.08</v>
      </c>
      <c r="U66" s="111"/>
      <c r="V66" s="111">
        <f t="shared" si="3"/>
        <v>101918.08</v>
      </c>
      <c r="W66" s="111"/>
      <c r="X66" s="111"/>
      <c r="Y66" s="111"/>
      <c r="Z66" s="111"/>
      <c r="AD66" s="150">
        <f t="shared" si="1"/>
        <v>0</v>
      </c>
    </row>
    <row r="67" spans="1:30" s="96" customFormat="1" ht="13.5" x14ac:dyDescent="0.35">
      <c r="A67" s="96" t="str">
        <f t="shared" si="2"/>
        <v>99452147</v>
      </c>
      <c r="B67" s="96" t="str">
        <f t="shared" si="5"/>
        <v>241456</v>
      </c>
      <c r="C67" s="107" t="s">
        <v>55</v>
      </c>
      <c r="D67" s="107" t="s">
        <v>310</v>
      </c>
      <c r="E67" s="108" t="s">
        <v>265</v>
      </c>
      <c r="F67" s="108">
        <v>99452147</v>
      </c>
      <c r="G67" s="108" t="s">
        <v>122</v>
      </c>
      <c r="H67" s="153">
        <v>101918.08</v>
      </c>
      <c r="I67" s="109">
        <v>0</v>
      </c>
      <c r="J67" s="109">
        <v>0</v>
      </c>
      <c r="K67" s="109">
        <v>0</v>
      </c>
      <c r="L67" s="109">
        <v>0</v>
      </c>
      <c r="M67" s="109">
        <v>0</v>
      </c>
      <c r="N67" s="110">
        <v>0</v>
      </c>
      <c r="O67" s="110">
        <v>0</v>
      </c>
      <c r="P67" s="109">
        <v>0</v>
      </c>
      <c r="Q67" s="109">
        <v>0</v>
      </c>
      <c r="R67" s="109">
        <v>0</v>
      </c>
      <c r="S67" s="109">
        <v>0</v>
      </c>
      <c r="T67" s="109">
        <v>101918.08</v>
      </c>
      <c r="U67" s="111"/>
      <c r="V67" s="111">
        <f t="shared" si="3"/>
        <v>101918.08</v>
      </c>
      <c r="W67" s="111"/>
      <c r="X67" s="111"/>
      <c r="Y67" s="111"/>
      <c r="Z67" s="111"/>
      <c r="AD67" s="150">
        <f t="shared" si="1"/>
        <v>0</v>
      </c>
    </row>
    <row r="68" spans="1:30" s="96" customFormat="1" ht="13.5" x14ac:dyDescent="0.35">
      <c r="A68" s="96" t="str">
        <f t="shared" si="2"/>
        <v>99452153</v>
      </c>
      <c r="B68" s="96" t="str">
        <f t="shared" si="5"/>
        <v>241456</v>
      </c>
      <c r="C68" s="107" t="s">
        <v>55</v>
      </c>
      <c r="D68" s="107" t="s">
        <v>311</v>
      </c>
      <c r="E68" s="108" t="s">
        <v>265</v>
      </c>
      <c r="F68" s="108">
        <v>99452153</v>
      </c>
      <c r="G68" s="108" t="s">
        <v>122</v>
      </c>
      <c r="H68" s="153">
        <v>101918.08</v>
      </c>
      <c r="I68" s="109">
        <v>0</v>
      </c>
      <c r="J68" s="109">
        <v>0</v>
      </c>
      <c r="K68" s="109">
        <v>0</v>
      </c>
      <c r="L68" s="109">
        <v>0</v>
      </c>
      <c r="M68" s="109">
        <v>0</v>
      </c>
      <c r="N68" s="110">
        <v>0</v>
      </c>
      <c r="O68" s="110">
        <v>0</v>
      </c>
      <c r="P68" s="109">
        <v>0</v>
      </c>
      <c r="Q68" s="109">
        <v>0</v>
      </c>
      <c r="R68" s="109">
        <v>0</v>
      </c>
      <c r="S68" s="109">
        <v>0</v>
      </c>
      <c r="T68" s="109">
        <v>101918.08</v>
      </c>
      <c r="U68" s="111"/>
      <c r="V68" s="111">
        <f t="shared" si="3"/>
        <v>101918.08</v>
      </c>
      <c r="W68" s="111"/>
      <c r="X68" s="111"/>
      <c r="Y68" s="111"/>
      <c r="Z68" s="111"/>
      <c r="AD68" s="150">
        <f t="shared" si="1"/>
        <v>0</v>
      </c>
    </row>
    <row r="69" spans="1:30" s="96" customFormat="1" ht="13.5" x14ac:dyDescent="0.35">
      <c r="A69" s="96" t="str">
        <f t="shared" si="2"/>
        <v>99452141</v>
      </c>
      <c r="B69" s="96" t="str">
        <f t="shared" si="5"/>
        <v>241456</v>
      </c>
      <c r="C69" s="107" t="s">
        <v>55</v>
      </c>
      <c r="D69" s="107" t="s">
        <v>312</v>
      </c>
      <c r="E69" s="108" t="s">
        <v>265</v>
      </c>
      <c r="F69" s="108">
        <v>99452141</v>
      </c>
      <c r="G69" s="108" t="s">
        <v>122</v>
      </c>
      <c r="H69" s="153">
        <v>101918.08</v>
      </c>
      <c r="I69" s="109">
        <v>0</v>
      </c>
      <c r="J69" s="109">
        <v>0</v>
      </c>
      <c r="K69" s="109">
        <v>0</v>
      </c>
      <c r="L69" s="109">
        <v>0</v>
      </c>
      <c r="M69" s="109">
        <v>0</v>
      </c>
      <c r="N69" s="110">
        <v>0</v>
      </c>
      <c r="O69" s="110">
        <v>0</v>
      </c>
      <c r="P69" s="109">
        <v>0</v>
      </c>
      <c r="Q69" s="109">
        <v>0</v>
      </c>
      <c r="R69" s="109">
        <v>0</v>
      </c>
      <c r="S69" s="109">
        <v>0</v>
      </c>
      <c r="T69" s="109">
        <v>101918.08</v>
      </c>
      <c r="U69" s="111"/>
      <c r="V69" s="111">
        <f t="shared" si="3"/>
        <v>101918.08</v>
      </c>
      <c r="W69" s="111"/>
      <c r="X69" s="111"/>
      <c r="Y69" s="111"/>
      <c r="Z69" s="111"/>
      <c r="AD69" s="150">
        <f t="shared" si="1"/>
        <v>0</v>
      </c>
    </row>
    <row r="70" spans="1:30" s="96" customFormat="1" ht="13.5" x14ac:dyDescent="0.35">
      <c r="A70" s="96" t="str">
        <f t="shared" si="2"/>
        <v>99452240</v>
      </c>
      <c r="B70" s="96" t="str">
        <f t="shared" si="5"/>
        <v>241456</v>
      </c>
      <c r="C70" s="107" t="s">
        <v>55</v>
      </c>
      <c r="D70" s="107" t="s">
        <v>313</v>
      </c>
      <c r="E70" s="108" t="s">
        <v>265</v>
      </c>
      <c r="F70" s="108">
        <v>99452240</v>
      </c>
      <c r="G70" s="108" t="s">
        <v>122</v>
      </c>
      <c r="H70" s="153">
        <v>150495.85</v>
      </c>
      <c r="I70" s="109">
        <v>0</v>
      </c>
      <c r="J70" s="109">
        <v>0</v>
      </c>
      <c r="K70" s="109">
        <v>0</v>
      </c>
      <c r="L70" s="109">
        <v>0</v>
      </c>
      <c r="M70" s="109">
        <v>0</v>
      </c>
      <c r="N70" s="110">
        <v>0</v>
      </c>
      <c r="O70" s="110">
        <v>0</v>
      </c>
      <c r="P70" s="109">
        <v>0</v>
      </c>
      <c r="Q70" s="109">
        <v>0</v>
      </c>
      <c r="R70" s="109">
        <v>0</v>
      </c>
      <c r="S70" s="109">
        <v>0</v>
      </c>
      <c r="T70" s="109">
        <v>150495.85</v>
      </c>
      <c r="U70" s="111"/>
      <c r="V70" s="111">
        <f t="shared" si="3"/>
        <v>150495.85</v>
      </c>
      <c r="W70" s="111"/>
      <c r="X70" s="111"/>
      <c r="Y70" s="111"/>
      <c r="Z70" s="111"/>
      <c r="AD70" s="150">
        <f t="shared" si="1"/>
        <v>0</v>
      </c>
    </row>
    <row r="71" spans="1:30" s="96" customFormat="1" ht="13.5" x14ac:dyDescent="0.35">
      <c r="A71" s="96" t="str">
        <f t="shared" si="2"/>
        <v>99452243</v>
      </c>
      <c r="B71" s="96" t="str">
        <f t="shared" si="5"/>
        <v>241456</v>
      </c>
      <c r="C71" s="107" t="s">
        <v>55</v>
      </c>
      <c r="D71" s="107" t="s">
        <v>314</v>
      </c>
      <c r="E71" s="108" t="s">
        <v>265</v>
      </c>
      <c r="F71" s="108">
        <v>99452243</v>
      </c>
      <c r="G71" s="108" t="s">
        <v>122</v>
      </c>
      <c r="H71" s="153">
        <v>21907.96</v>
      </c>
      <c r="I71" s="109">
        <v>0</v>
      </c>
      <c r="J71" s="109">
        <v>0</v>
      </c>
      <c r="K71" s="109">
        <v>0</v>
      </c>
      <c r="L71" s="109">
        <v>0</v>
      </c>
      <c r="M71" s="109">
        <v>0</v>
      </c>
      <c r="N71" s="110">
        <v>0</v>
      </c>
      <c r="O71" s="110">
        <v>0</v>
      </c>
      <c r="P71" s="109">
        <v>0</v>
      </c>
      <c r="Q71" s="109">
        <v>0</v>
      </c>
      <c r="R71" s="109">
        <v>0</v>
      </c>
      <c r="S71" s="109">
        <v>0</v>
      </c>
      <c r="T71" s="109">
        <v>21907.96</v>
      </c>
      <c r="U71" s="111"/>
      <c r="V71" s="111">
        <f t="shared" si="3"/>
        <v>21907.96</v>
      </c>
      <c r="W71" s="111"/>
      <c r="X71" s="111"/>
      <c r="Y71" s="111"/>
      <c r="Z71" s="111"/>
      <c r="AD71" s="150">
        <f t="shared" si="1"/>
        <v>0</v>
      </c>
    </row>
    <row r="72" spans="1:30" s="96" customFormat="1" ht="13.5" x14ac:dyDescent="0.35">
      <c r="A72" s="96" t="str">
        <f t="shared" si="2"/>
        <v>99452216</v>
      </c>
      <c r="B72" s="96" t="str">
        <f t="shared" si="5"/>
        <v>241456</v>
      </c>
      <c r="C72" s="107" t="s">
        <v>55</v>
      </c>
      <c r="D72" s="107" t="s">
        <v>315</v>
      </c>
      <c r="E72" s="108" t="s">
        <v>265</v>
      </c>
      <c r="F72" s="108">
        <v>99452216</v>
      </c>
      <c r="G72" s="108" t="s">
        <v>122</v>
      </c>
      <c r="H72" s="153">
        <v>155222.12</v>
      </c>
      <c r="I72" s="109">
        <v>0</v>
      </c>
      <c r="J72" s="109">
        <v>0</v>
      </c>
      <c r="K72" s="109">
        <v>0</v>
      </c>
      <c r="L72" s="109">
        <v>0</v>
      </c>
      <c r="M72" s="109">
        <v>0</v>
      </c>
      <c r="N72" s="110">
        <v>0</v>
      </c>
      <c r="O72" s="110">
        <v>0</v>
      </c>
      <c r="P72" s="109">
        <v>0</v>
      </c>
      <c r="Q72" s="109">
        <v>0</v>
      </c>
      <c r="R72" s="109">
        <v>0</v>
      </c>
      <c r="S72" s="109">
        <v>0</v>
      </c>
      <c r="T72" s="109">
        <v>155222.12</v>
      </c>
      <c r="U72" s="111"/>
      <c r="V72" s="111">
        <f t="shared" si="3"/>
        <v>155222.12</v>
      </c>
      <c r="W72" s="111"/>
      <c r="X72" s="111"/>
      <c r="Y72" s="111"/>
      <c r="Z72" s="111"/>
      <c r="AD72" s="150">
        <f t="shared" si="1"/>
        <v>0</v>
      </c>
    </row>
    <row r="73" spans="1:30" s="96" customFormat="1" ht="13.5" x14ac:dyDescent="0.35">
      <c r="A73" s="96" t="str">
        <f t="shared" si="2"/>
        <v>99452159</v>
      </c>
      <c r="B73" s="96" t="str">
        <f t="shared" si="5"/>
        <v>241456</v>
      </c>
      <c r="C73" s="107" t="s">
        <v>55</v>
      </c>
      <c r="D73" s="107" t="s">
        <v>316</v>
      </c>
      <c r="E73" s="108" t="s">
        <v>265</v>
      </c>
      <c r="F73" s="108">
        <v>99452159</v>
      </c>
      <c r="G73" s="108" t="s">
        <v>122</v>
      </c>
      <c r="H73" s="153">
        <v>110490.88</v>
      </c>
      <c r="I73" s="109">
        <v>0</v>
      </c>
      <c r="J73" s="109">
        <v>0</v>
      </c>
      <c r="K73" s="109">
        <v>0</v>
      </c>
      <c r="L73" s="109">
        <v>0</v>
      </c>
      <c r="M73" s="109">
        <v>0</v>
      </c>
      <c r="N73" s="110">
        <v>0</v>
      </c>
      <c r="O73" s="110">
        <v>0</v>
      </c>
      <c r="P73" s="109">
        <v>0</v>
      </c>
      <c r="Q73" s="109">
        <v>0</v>
      </c>
      <c r="R73" s="109">
        <v>0</v>
      </c>
      <c r="S73" s="109">
        <v>0</v>
      </c>
      <c r="T73" s="109">
        <v>110490.88</v>
      </c>
      <c r="U73" s="111"/>
      <c r="V73" s="111">
        <f t="shared" si="3"/>
        <v>110490.88</v>
      </c>
      <c r="W73" s="111"/>
      <c r="X73" s="111"/>
      <c r="Y73" s="111"/>
      <c r="Z73" s="111"/>
      <c r="AD73" s="150">
        <f t="shared" si="1"/>
        <v>0</v>
      </c>
    </row>
    <row r="74" spans="1:30" s="96" customFormat="1" ht="13.5" x14ac:dyDescent="0.35">
      <c r="A74" s="96" t="str">
        <f t="shared" si="2"/>
        <v>99452111</v>
      </c>
      <c r="B74" s="96" t="str">
        <f t="shared" si="5"/>
        <v>241456</v>
      </c>
      <c r="C74" s="107" t="s">
        <v>55</v>
      </c>
      <c r="D74" s="107" t="s">
        <v>317</v>
      </c>
      <c r="E74" s="108" t="s">
        <v>265</v>
      </c>
      <c r="F74" s="108">
        <v>99452111</v>
      </c>
      <c r="G74" s="108" t="s">
        <v>122</v>
      </c>
      <c r="H74" s="153">
        <v>45719.97</v>
      </c>
      <c r="I74" s="109">
        <v>0</v>
      </c>
      <c r="J74" s="109">
        <v>0</v>
      </c>
      <c r="K74" s="109">
        <v>0</v>
      </c>
      <c r="L74" s="109">
        <v>0</v>
      </c>
      <c r="M74" s="109">
        <v>0</v>
      </c>
      <c r="N74" s="110">
        <v>0</v>
      </c>
      <c r="O74" s="110">
        <v>0</v>
      </c>
      <c r="P74" s="109">
        <v>0</v>
      </c>
      <c r="Q74" s="109">
        <v>0</v>
      </c>
      <c r="R74" s="109">
        <v>0</v>
      </c>
      <c r="S74" s="109">
        <v>0</v>
      </c>
      <c r="T74" s="109">
        <v>45719.97</v>
      </c>
      <c r="U74" s="111"/>
      <c r="V74" s="111">
        <f t="shared" si="3"/>
        <v>45719.97</v>
      </c>
      <c r="W74" s="111"/>
      <c r="X74" s="111"/>
      <c r="Y74" s="111"/>
      <c r="Z74" s="111"/>
      <c r="AD74" s="150">
        <f t="shared" si="1"/>
        <v>0</v>
      </c>
    </row>
    <row r="75" spans="1:30" s="96" customFormat="1" ht="13.5" x14ac:dyDescent="0.35">
      <c r="A75" s="96" t="str">
        <f t="shared" si="2"/>
        <v>99452135</v>
      </c>
      <c r="B75" s="96" t="str">
        <f t="shared" si="5"/>
        <v>241456</v>
      </c>
      <c r="C75" s="107" t="s">
        <v>55</v>
      </c>
      <c r="D75" s="107" t="s">
        <v>318</v>
      </c>
      <c r="E75" s="108" t="s">
        <v>265</v>
      </c>
      <c r="F75" s="108">
        <v>99452135</v>
      </c>
      <c r="G75" s="108" t="s">
        <v>122</v>
      </c>
      <c r="H75" s="153">
        <v>32925.93</v>
      </c>
      <c r="I75" s="109">
        <v>0</v>
      </c>
      <c r="J75" s="109">
        <v>0</v>
      </c>
      <c r="K75" s="109">
        <v>0</v>
      </c>
      <c r="L75" s="109">
        <v>0</v>
      </c>
      <c r="M75" s="109">
        <v>0</v>
      </c>
      <c r="N75" s="110">
        <v>0</v>
      </c>
      <c r="O75" s="110">
        <v>0</v>
      </c>
      <c r="P75" s="109">
        <v>0</v>
      </c>
      <c r="Q75" s="109">
        <v>0</v>
      </c>
      <c r="R75" s="109">
        <v>0</v>
      </c>
      <c r="S75" s="109">
        <v>0</v>
      </c>
      <c r="T75" s="109">
        <v>32925.93</v>
      </c>
      <c r="U75" s="111"/>
      <c r="V75" s="111">
        <f t="shared" si="3"/>
        <v>32925.93</v>
      </c>
      <c r="W75" s="111"/>
      <c r="X75" s="111"/>
      <c r="Y75" s="111"/>
      <c r="Z75" s="111"/>
      <c r="AD75" s="150">
        <f t="shared" si="1"/>
        <v>0</v>
      </c>
    </row>
    <row r="76" spans="1:30" s="96" customFormat="1" ht="13.5" x14ac:dyDescent="0.35">
      <c r="A76" s="96" t="str">
        <f t="shared" si="2"/>
        <v>99452126</v>
      </c>
      <c r="B76" s="96" t="str">
        <f t="shared" si="5"/>
        <v>241456</v>
      </c>
      <c r="C76" s="107" t="s">
        <v>55</v>
      </c>
      <c r="D76" s="107" t="s">
        <v>319</v>
      </c>
      <c r="E76" s="108" t="s">
        <v>265</v>
      </c>
      <c r="F76" s="108">
        <v>99452126</v>
      </c>
      <c r="G76" s="108" t="s">
        <v>122</v>
      </c>
      <c r="H76" s="153">
        <v>70484.94</v>
      </c>
      <c r="I76" s="109">
        <v>0</v>
      </c>
      <c r="J76" s="109">
        <v>0</v>
      </c>
      <c r="K76" s="109">
        <v>0</v>
      </c>
      <c r="L76" s="109">
        <v>0</v>
      </c>
      <c r="M76" s="109">
        <v>0</v>
      </c>
      <c r="N76" s="110">
        <v>0</v>
      </c>
      <c r="O76" s="110">
        <v>0</v>
      </c>
      <c r="P76" s="109">
        <v>0</v>
      </c>
      <c r="Q76" s="109">
        <v>0</v>
      </c>
      <c r="R76" s="109">
        <v>0</v>
      </c>
      <c r="S76" s="109">
        <v>0</v>
      </c>
      <c r="T76" s="109">
        <v>70484.94</v>
      </c>
      <c r="U76" s="111"/>
      <c r="V76" s="111">
        <f t="shared" si="3"/>
        <v>70484.94</v>
      </c>
      <c r="W76" s="111"/>
      <c r="X76" s="111"/>
      <c r="Y76" s="111"/>
      <c r="Z76" s="111"/>
      <c r="AD76" s="150">
        <f t="shared" si="1"/>
        <v>0</v>
      </c>
    </row>
    <row r="77" spans="1:30" s="96" customFormat="1" ht="13.5" x14ac:dyDescent="0.35">
      <c r="A77" s="96" t="str">
        <f t="shared" si="2"/>
        <v>99452117</v>
      </c>
      <c r="B77" s="96" t="str">
        <f t="shared" si="5"/>
        <v>241456</v>
      </c>
      <c r="C77" s="107" t="s">
        <v>55</v>
      </c>
      <c r="D77" s="107" t="s">
        <v>320</v>
      </c>
      <c r="E77" s="108" t="s">
        <v>265</v>
      </c>
      <c r="F77" s="108">
        <v>99452117</v>
      </c>
      <c r="G77" s="108" t="s">
        <v>122</v>
      </c>
      <c r="H77" s="153">
        <v>10477.969999999999</v>
      </c>
      <c r="I77" s="109">
        <v>0</v>
      </c>
      <c r="J77" s="109">
        <v>0</v>
      </c>
      <c r="K77" s="109">
        <v>0</v>
      </c>
      <c r="L77" s="109">
        <v>0</v>
      </c>
      <c r="M77" s="109">
        <v>0</v>
      </c>
      <c r="N77" s="110">
        <v>0</v>
      </c>
      <c r="O77" s="110">
        <v>0</v>
      </c>
      <c r="P77" s="109">
        <v>0</v>
      </c>
      <c r="Q77" s="109">
        <v>0</v>
      </c>
      <c r="R77" s="109">
        <v>0</v>
      </c>
      <c r="S77" s="109">
        <v>0</v>
      </c>
      <c r="T77" s="109">
        <v>10477.969999999999</v>
      </c>
      <c r="U77" s="111"/>
      <c r="V77" s="111">
        <f t="shared" si="3"/>
        <v>10477.969999999999</v>
      </c>
      <c r="W77" s="111"/>
      <c r="X77" s="111"/>
      <c r="Y77" s="111"/>
      <c r="Z77" s="111"/>
      <c r="AD77" s="150">
        <f t="shared" ref="AD77:AD88" si="6">H77-V77</f>
        <v>0</v>
      </c>
    </row>
    <row r="78" spans="1:30" s="96" customFormat="1" ht="13.5" x14ac:dyDescent="0.35">
      <c r="A78" s="96" t="str">
        <f t="shared" ref="A78:A88" si="7">TEXT(F78,0)</f>
        <v>99452228</v>
      </c>
      <c r="B78" s="96" t="str">
        <f t="shared" si="5"/>
        <v>241456</v>
      </c>
      <c r="C78" s="107" t="s">
        <v>55</v>
      </c>
      <c r="D78" s="107" t="s">
        <v>152</v>
      </c>
      <c r="E78" s="108" t="s">
        <v>265</v>
      </c>
      <c r="F78" s="108">
        <v>99452228</v>
      </c>
      <c r="G78" s="108" t="s">
        <v>122</v>
      </c>
      <c r="H78" s="153">
        <v>241936.75</v>
      </c>
      <c r="I78" s="109">
        <v>0</v>
      </c>
      <c r="J78" s="109">
        <v>0</v>
      </c>
      <c r="K78" s="109">
        <v>0</v>
      </c>
      <c r="L78" s="109">
        <v>0</v>
      </c>
      <c r="M78" s="109">
        <v>0</v>
      </c>
      <c r="N78" s="110">
        <v>0</v>
      </c>
      <c r="O78" s="110">
        <v>0</v>
      </c>
      <c r="P78" s="109">
        <v>0</v>
      </c>
      <c r="Q78" s="109">
        <v>0</v>
      </c>
      <c r="R78" s="109">
        <v>0</v>
      </c>
      <c r="S78" s="109">
        <v>0</v>
      </c>
      <c r="T78" s="109">
        <v>241936.75</v>
      </c>
      <c r="U78" s="111"/>
      <c r="V78" s="111">
        <f t="shared" ref="V78:V88" si="8">SUM(I78:T78)</f>
        <v>241936.75</v>
      </c>
      <c r="W78" s="111"/>
      <c r="X78" s="111"/>
      <c r="Y78" s="111"/>
      <c r="Z78" s="111"/>
      <c r="AD78" s="150">
        <f t="shared" si="6"/>
        <v>0</v>
      </c>
    </row>
    <row r="79" spans="1:30" s="96" customFormat="1" ht="13.5" x14ac:dyDescent="0.35">
      <c r="A79" s="96" t="str">
        <f t="shared" si="7"/>
        <v>99452222</v>
      </c>
      <c r="B79" s="96" t="str">
        <f t="shared" si="5"/>
        <v>241456</v>
      </c>
      <c r="C79" s="107" t="s">
        <v>55</v>
      </c>
      <c r="D79" s="107" t="s">
        <v>321</v>
      </c>
      <c r="E79" s="108" t="s">
        <v>265</v>
      </c>
      <c r="F79" s="108">
        <v>99452222</v>
      </c>
      <c r="G79" s="108" t="s">
        <v>122</v>
      </c>
      <c r="H79" s="153">
        <v>65851.81</v>
      </c>
      <c r="I79" s="109">
        <v>0</v>
      </c>
      <c r="J79" s="109">
        <v>0</v>
      </c>
      <c r="K79" s="109">
        <v>0</v>
      </c>
      <c r="L79" s="109">
        <v>0</v>
      </c>
      <c r="M79" s="109">
        <v>0</v>
      </c>
      <c r="N79" s="110">
        <v>0</v>
      </c>
      <c r="O79" s="110">
        <v>0</v>
      </c>
      <c r="P79" s="109">
        <v>0</v>
      </c>
      <c r="Q79" s="109">
        <v>0</v>
      </c>
      <c r="R79" s="109">
        <v>0</v>
      </c>
      <c r="S79" s="109">
        <v>0</v>
      </c>
      <c r="T79" s="109">
        <v>65851.81</v>
      </c>
      <c r="U79" s="111"/>
      <c r="V79" s="111">
        <f t="shared" si="8"/>
        <v>65851.81</v>
      </c>
      <c r="W79" s="111"/>
      <c r="X79" s="111"/>
      <c r="Y79" s="111"/>
      <c r="Z79" s="111"/>
      <c r="AD79" s="150">
        <f t="shared" si="6"/>
        <v>0</v>
      </c>
    </row>
    <row r="80" spans="1:30" s="96" customFormat="1" ht="13.5" x14ac:dyDescent="0.35">
      <c r="A80" s="96" t="str">
        <f t="shared" si="7"/>
        <v>99452162</v>
      </c>
      <c r="B80" s="96" t="str">
        <f t="shared" si="5"/>
        <v>241456</v>
      </c>
      <c r="C80" s="107" t="s">
        <v>55</v>
      </c>
      <c r="D80" s="107" t="s">
        <v>322</v>
      </c>
      <c r="E80" s="108" t="s">
        <v>265</v>
      </c>
      <c r="F80" s="108">
        <v>99452162</v>
      </c>
      <c r="G80" s="108" t="s">
        <v>122</v>
      </c>
      <c r="H80" s="153">
        <v>3810.02</v>
      </c>
      <c r="I80" s="109">
        <v>0</v>
      </c>
      <c r="J80" s="109">
        <v>0</v>
      </c>
      <c r="K80" s="109">
        <v>0</v>
      </c>
      <c r="L80" s="109">
        <v>0</v>
      </c>
      <c r="M80" s="109">
        <v>0</v>
      </c>
      <c r="N80" s="110">
        <v>0</v>
      </c>
      <c r="O80" s="110">
        <v>0</v>
      </c>
      <c r="P80" s="109">
        <v>0</v>
      </c>
      <c r="Q80" s="109">
        <v>0</v>
      </c>
      <c r="R80" s="109">
        <v>0</v>
      </c>
      <c r="S80" s="109">
        <v>0</v>
      </c>
      <c r="T80" s="109">
        <v>3810.02</v>
      </c>
      <c r="U80" s="111"/>
      <c r="V80" s="111">
        <f t="shared" si="8"/>
        <v>3810.02</v>
      </c>
      <c r="W80" s="111"/>
      <c r="X80" s="111"/>
      <c r="Y80" s="111"/>
      <c r="Z80" s="111"/>
      <c r="AD80" s="150">
        <f t="shared" si="6"/>
        <v>0</v>
      </c>
    </row>
    <row r="81" spans="1:30" s="96" customFormat="1" ht="13.5" x14ac:dyDescent="0.35">
      <c r="A81" s="96" t="str">
        <f t="shared" si="7"/>
        <v>99452246</v>
      </c>
      <c r="B81" s="96" t="str">
        <f t="shared" si="5"/>
        <v>241456</v>
      </c>
      <c r="C81" s="107" t="s">
        <v>55</v>
      </c>
      <c r="D81" s="107" t="s">
        <v>323</v>
      </c>
      <c r="E81" s="108" t="s">
        <v>265</v>
      </c>
      <c r="F81" s="108">
        <v>99452246</v>
      </c>
      <c r="G81" s="108" t="s">
        <v>122</v>
      </c>
      <c r="H81" s="153">
        <v>529873.68000000005</v>
      </c>
      <c r="I81" s="109">
        <v>0</v>
      </c>
      <c r="J81" s="109">
        <v>0</v>
      </c>
      <c r="K81" s="109">
        <v>0</v>
      </c>
      <c r="L81" s="109">
        <v>0</v>
      </c>
      <c r="M81" s="109">
        <v>0</v>
      </c>
      <c r="N81" s="110">
        <v>0</v>
      </c>
      <c r="O81" s="110">
        <v>0</v>
      </c>
      <c r="P81" s="109">
        <v>0</v>
      </c>
      <c r="Q81" s="109">
        <v>0</v>
      </c>
      <c r="R81" s="109">
        <v>0</v>
      </c>
      <c r="S81" s="109">
        <v>0</v>
      </c>
      <c r="T81" s="109">
        <v>529873.68000000005</v>
      </c>
      <c r="U81" s="111"/>
      <c r="V81" s="111">
        <f t="shared" si="8"/>
        <v>529873.68000000005</v>
      </c>
      <c r="W81" s="111"/>
      <c r="X81" s="111"/>
      <c r="Y81" s="111"/>
      <c r="Z81" s="111"/>
      <c r="AD81" s="150">
        <f t="shared" si="6"/>
        <v>0</v>
      </c>
    </row>
    <row r="82" spans="1:30" s="96" customFormat="1" ht="13.5" x14ac:dyDescent="0.35">
      <c r="A82" s="96" t="str">
        <f t="shared" si="7"/>
        <v>99452249</v>
      </c>
      <c r="B82" s="96" t="str">
        <f t="shared" si="5"/>
        <v>241456</v>
      </c>
      <c r="C82" s="107" t="s">
        <v>55</v>
      </c>
      <c r="D82" s="107" t="s">
        <v>324</v>
      </c>
      <c r="E82" s="108" t="s">
        <v>265</v>
      </c>
      <c r="F82" s="108">
        <v>99452249</v>
      </c>
      <c r="G82" s="108" t="s">
        <v>122</v>
      </c>
      <c r="H82" s="153">
        <v>37065.18</v>
      </c>
      <c r="I82" s="109">
        <v>0</v>
      </c>
      <c r="J82" s="109">
        <v>0</v>
      </c>
      <c r="K82" s="109">
        <v>0</v>
      </c>
      <c r="L82" s="109">
        <v>0</v>
      </c>
      <c r="M82" s="109">
        <v>0</v>
      </c>
      <c r="N82" s="110">
        <v>0</v>
      </c>
      <c r="O82" s="110">
        <v>0</v>
      </c>
      <c r="P82" s="109">
        <v>0</v>
      </c>
      <c r="Q82" s="109">
        <v>0</v>
      </c>
      <c r="R82" s="109">
        <v>0</v>
      </c>
      <c r="S82" s="109">
        <v>0</v>
      </c>
      <c r="T82" s="109">
        <v>37065.18</v>
      </c>
      <c r="U82" s="111"/>
      <c r="V82" s="111">
        <f t="shared" si="8"/>
        <v>37065.18</v>
      </c>
      <c r="W82" s="111"/>
      <c r="X82" s="111"/>
      <c r="Y82" s="111"/>
      <c r="Z82" s="111"/>
      <c r="AD82" s="150">
        <f t="shared" si="6"/>
        <v>0</v>
      </c>
    </row>
    <row r="83" spans="1:30" s="96" customFormat="1" ht="13.5" x14ac:dyDescent="0.35">
      <c r="A83" s="96" t="str">
        <f t="shared" si="7"/>
        <v>99452231</v>
      </c>
      <c r="B83" s="96" t="str">
        <f t="shared" si="5"/>
        <v>241456</v>
      </c>
      <c r="C83" s="107" t="s">
        <v>55</v>
      </c>
      <c r="D83" s="107" t="s">
        <v>325</v>
      </c>
      <c r="E83" s="108" t="s">
        <v>265</v>
      </c>
      <c r="F83" s="108">
        <v>99452231</v>
      </c>
      <c r="G83" s="108" t="s">
        <v>122</v>
      </c>
      <c r="H83" s="153">
        <v>345918.66000000003</v>
      </c>
      <c r="I83" s="109">
        <v>0</v>
      </c>
      <c r="J83" s="109">
        <v>0</v>
      </c>
      <c r="K83" s="109">
        <v>0</v>
      </c>
      <c r="L83" s="109">
        <v>0</v>
      </c>
      <c r="M83" s="109">
        <v>0</v>
      </c>
      <c r="N83" s="110">
        <v>0</v>
      </c>
      <c r="O83" s="110">
        <v>0</v>
      </c>
      <c r="P83" s="109">
        <v>0</v>
      </c>
      <c r="Q83" s="109">
        <v>0</v>
      </c>
      <c r="R83" s="109">
        <v>0</v>
      </c>
      <c r="S83" s="109">
        <v>0</v>
      </c>
      <c r="T83" s="109">
        <v>345918.66000000003</v>
      </c>
      <c r="U83" s="111"/>
      <c r="V83" s="111">
        <f t="shared" si="8"/>
        <v>345918.66000000003</v>
      </c>
      <c r="W83" s="111"/>
      <c r="X83" s="111"/>
      <c r="Y83" s="111"/>
      <c r="Z83" s="111"/>
      <c r="AD83" s="150">
        <f t="shared" si="6"/>
        <v>0</v>
      </c>
    </row>
    <row r="84" spans="1:30" s="116" customFormat="1" ht="13.5" x14ac:dyDescent="0.35">
      <c r="A84" s="96" t="str">
        <f t="shared" si="7"/>
        <v>99452234</v>
      </c>
      <c r="B84" s="116" t="str">
        <f t="shared" si="5"/>
        <v>241456</v>
      </c>
      <c r="C84" s="112" t="s">
        <v>55</v>
      </c>
      <c r="D84" s="112" t="s">
        <v>326</v>
      </c>
      <c r="E84" s="113" t="s">
        <v>265</v>
      </c>
      <c r="F84" s="113">
        <v>99452234</v>
      </c>
      <c r="G84" s="113" t="s">
        <v>122</v>
      </c>
      <c r="H84" s="157">
        <v>51434.96</v>
      </c>
      <c r="I84" s="114">
        <v>0</v>
      </c>
      <c r="J84" s="114">
        <v>0</v>
      </c>
      <c r="K84" s="114">
        <v>0</v>
      </c>
      <c r="L84" s="114">
        <v>0</v>
      </c>
      <c r="M84" s="114">
        <v>0</v>
      </c>
      <c r="N84" s="114">
        <v>0</v>
      </c>
      <c r="O84" s="114">
        <v>0</v>
      </c>
      <c r="P84" s="114">
        <v>0</v>
      </c>
      <c r="Q84" s="114">
        <v>0</v>
      </c>
      <c r="R84" s="114">
        <v>0</v>
      </c>
      <c r="S84" s="114">
        <v>0</v>
      </c>
      <c r="T84" s="114">
        <v>51434.96</v>
      </c>
      <c r="U84" s="115"/>
      <c r="V84" s="115">
        <f t="shared" si="8"/>
        <v>51434.96</v>
      </c>
      <c r="W84" s="115"/>
      <c r="X84" s="115"/>
      <c r="Y84" s="115"/>
      <c r="Z84" s="115"/>
      <c r="AD84" s="166">
        <f t="shared" si="6"/>
        <v>0</v>
      </c>
    </row>
    <row r="85" spans="1:30" s="96" customFormat="1" ht="13.5" x14ac:dyDescent="0.35">
      <c r="A85" s="96" t="str">
        <f t="shared" si="7"/>
        <v>99452132</v>
      </c>
      <c r="B85" s="96" t="str">
        <f t="shared" si="5"/>
        <v>241456</v>
      </c>
      <c r="C85" s="107" t="s">
        <v>55</v>
      </c>
      <c r="D85" s="107" t="s">
        <v>327</v>
      </c>
      <c r="E85" s="108" t="s">
        <v>265</v>
      </c>
      <c r="F85" s="108">
        <v>99452132</v>
      </c>
      <c r="G85" s="108" t="s">
        <v>123</v>
      </c>
      <c r="H85" s="153">
        <v>164629.54</v>
      </c>
      <c r="I85" s="109">
        <v>0</v>
      </c>
      <c r="J85" s="109">
        <v>0</v>
      </c>
      <c r="K85" s="109">
        <v>0</v>
      </c>
      <c r="L85" s="109">
        <v>0</v>
      </c>
      <c r="M85" s="109">
        <v>0</v>
      </c>
      <c r="N85" s="110">
        <v>0</v>
      </c>
      <c r="O85" s="110">
        <v>0</v>
      </c>
      <c r="P85" s="109">
        <v>0</v>
      </c>
      <c r="Q85" s="109">
        <v>0</v>
      </c>
      <c r="R85" s="109">
        <v>0</v>
      </c>
      <c r="S85" s="109">
        <v>0</v>
      </c>
      <c r="T85" s="109">
        <v>164629.54</v>
      </c>
      <c r="U85" s="111"/>
      <c r="V85" s="111">
        <f t="shared" si="8"/>
        <v>164629.54</v>
      </c>
      <c r="W85" s="111"/>
      <c r="X85" s="111"/>
      <c r="Y85" s="111"/>
      <c r="Z85" s="111"/>
      <c r="AD85" s="150">
        <f t="shared" si="6"/>
        <v>0</v>
      </c>
    </row>
    <row r="86" spans="1:30" s="116" customFormat="1" ht="13.5" x14ac:dyDescent="0.35">
      <c r="A86" s="96" t="str">
        <f t="shared" si="7"/>
        <v>99452129</v>
      </c>
      <c r="B86" s="96" t="str">
        <f t="shared" si="5"/>
        <v>241456</v>
      </c>
      <c r="C86" s="112" t="s">
        <v>55</v>
      </c>
      <c r="D86" s="112" t="s">
        <v>328</v>
      </c>
      <c r="E86" s="113" t="s">
        <v>265</v>
      </c>
      <c r="F86" s="113">
        <v>99452129</v>
      </c>
      <c r="G86" s="113" t="s">
        <v>123</v>
      </c>
      <c r="H86" s="157">
        <v>145814.74</v>
      </c>
      <c r="I86" s="114">
        <v>0</v>
      </c>
      <c r="J86" s="114">
        <v>0</v>
      </c>
      <c r="K86" s="114">
        <v>0</v>
      </c>
      <c r="L86" s="114">
        <v>0</v>
      </c>
      <c r="M86" s="114">
        <v>0</v>
      </c>
      <c r="N86" s="114">
        <v>0</v>
      </c>
      <c r="O86" s="114">
        <v>0</v>
      </c>
      <c r="P86" s="114">
        <v>0</v>
      </c>
      <c r="Q86" s="114">
        <v>0</v>
      </c>
      <c r="R86" s="114">
        <v>0</v>
      </c>
      <c r="S86" s="114">
        <v>0</v>
      </c>
      <c r="T86" s="114">
        <v>145814.74</v>
      </c>
      <c r="U86" s="115"/>
      <c r="V86" s="115">
        <f t="shared" si="8"/>
        <v>145814.74</v>
      </c>
      <c r="W86" s="115"/>
      <c r="X86" s="115"/>
      <c r="Y86" s="115"/>
      <c r="Z86" s="115"/>
      <c r="AD86" s="166">
        <f t="shared" si="6"/>
        <v>0</v>
      </c>
    </row>
    <row r="87" spans="1:30" s="121" customFormat="1" ht="13.5" x14ac:dyDescent="0.35">
      <c r="A87" s="96" t="str">
        <f t="shared" si="7"/>
        <v>99452114</v>
      </c>
      <c r="B87" s="121" t="str">
        <f>TEXT(E87,0)</f>
        <v>241456</v>
      </c>
      <c r="C87" s="117" t="s">
        <v>55</v>
      </c>
      <c r="D87" s="117" t="s">
        <v>329</v>
      </c>
      <c r="E87" s="118" t="s">
        <v>265</v>
      </c>
      <c r="F87" s="118">
        <v>99452114</v>
      </c>
      <c r="G87" s="118" t="s">
        <v>330</v>
      </c>
      <c r="H87" s="158">
        <v>5714.99</v>
      </c>
      <c r="I87" s="119">
        <v>0</v>
      </c>
      <c r="J87" s="119">
        <v>0</v>
      </c>
      <c r="K87" s="119">
        <v>0</v>
      </c>
      <c r="L87" s="119">
        <v>0</v>
      </c>
      <c r="M87" s="119">
        <v>0</v>
      </c>
      <c r="N87" s="119">
        <v>0</v>
      </c>
      <c r="O87" s="119">
        <v>0</v>
      </c>
      <c r="P87" s="119">
        <v>0</v>
      </c>
      <c r="Q87" s="119">
        <v>0</v>
      </c>
      <c r="R87" s="119">
        <v>0</v>
      </c>
      <c r="S87" s="119">
        <v>0</v>
      </c>
      <c r="T87" s="119">
        <v>5714.99</v>
      </c>
      <c r="U87" s="120"/>
      <c r="V87" s="120">
        <f t="shared" si="8"/>
        <v>5714.99</v>
      </c>
      <c r="W87" s="120"/>
      <c r="X87" s="120"/>
      <c r="Y87" s="120"/>
      <c r="Z87" s="120"/>
      <c r="AD87" s="167">
        <f t="shared" si="6"/>
        <v>0</v>
      </c>
    </row>
    <row r="88" spans="1:30" s="96" customFormat="1" ht="13.5" x14ac:dyDescent="0.35">
      <c r="A88" s="96" t="str">
        <f t="shared" si="7"/>
        <v>99438324</v>
      </c>
      <c r="B88" s="96" t="str">
        <f>TEXT(E88,0)</f>
        <v>241493</v>
      </c>
      <c r="C88" s="107" t="s">
        <v>55</v>
      </c>
      <c r="D88" s="107" t="s">
        <v>148</v>
      </c>
      <c r="E88" s="108" t="s">
        <v>149</v>
      </c>
      <c r="F88" s="108">
        <v>99438324</v>
      </c>
      <c r="G88" s="108" t="s">
        <v>150</v>
      </c>
      <c r="H88" s="153">
        <v>314.75</v>
      </c>
      <c r="I88" s="109">
        <v>0</v>
      </c>
      <c r="J88" s="109">
        <v>314.75</v>
      </c>
      <c r="K88" s="109">
        <v>0</v>
      </c>
      <c r="L88" s="109">
        <v>0</v>
      </c>
      <c r="M88" s="109">
        <v>0</v>
      </c>
      <c r="N88" s="110">
        <v>0</v>
      </c>
      <c r="O88" s="110">
        <v>0</v>
      </c>
      <c r="P88" s="109">
        <v>0</v>
      </c>
      <c r="Q88" s="109">
        <v>0</v>
      </c>
      <c r="R88" s="109">
        <v>0</v>
      </c>
      <c r="S88" s="109">
        <v>0</v>
      </c>
      <c r="T88" s="109">
        <v>0</v>
      </c>
      <c r="U88" s="111"/>
      <c r="V88" s="111">
        <f t="shared" si="8"/>
        <v>314.75</v>
      </c>
      <c r="W88" s="111"/>
      <c r="X88" s="111"/>
      <c r="Y88" s="111"/>
      <c r="Z88" s="111"/>
      <c r="AD88" s="150">
        <f t="shared" si="6"/>
        <v>0</v>
      </c>
    </row>
    <row r="89" spans="1:30" s="96" customFormat="1" ht="13.5" x14ac:dyDescent="0.35">
      <c r="E89" s="100"/>
      <c r="F89" s="100"/>
      <c r="G89" s="100"/>
      <c r="H89" s="153"/>
      <c r="J89" s="124"/>
      <c r="AA89" s="90" t="s">
        <v>123</v>
      </c>
      <c r="AB89" s="111">
        <f>SUMIF($H$12:$H$89,$AA89,$V$12:$V$89)</f>
        <v>0</v>
      </c>
      <c r="AC89" s="123">
        <f>AB89</f>
        <v>0</v>
      </c>
    </row>
    <row r="90" spans="1:30" s="96" customFormat="1" ht="13.9" x14ac:dyDescent="0.4">
      <c r="B90" s="160"/>
      <c r="C90" s="126" t="s">
        <v>58</v>
      </c>
      <c r="D90" s="125"/>
      <c r="E90" s="126"/>
      <c r="F90" s="126"/>
      <c r="G90" s="126"/>
      <c r="H90" s="127">
        <f t="shared" ref="H90:T90" si="9">SUM(H13:H89)</f>
        <v>4712560.9200000027</v>
      </c>
      <c r="I90" s="127">
        <f t="shared" si="9"/>
        <v>919.90000000000032</v>
      </c>
      <c r="J90" s="127">
        <f t="shared" si="9"/>
        <v>-228.88</v>
      </c>
      <c r="K90" s="127">
        <f t="shared" si="9"/>
        <v>1137.2099999999998</v>
      </c>
      <c r="L90" s="127">
        <f t="shared" si="9"/>
        <v>0</v>
      </c>
      <c r="M90" s="127">
        <f t="shared" si="9"/>
        <v>0</v>
      </c>
      <c r="N90" s="127">
        <f t="shared" si="9"/>
        <v>0</v>
      </c>
      <c r="O90" s="127">
        <f t="shared" si="9"/>
        <v>0</v>
      </c>
      <c r="P90" s="127">
        <f t="shared" si="9"/>
        <v>0</v>
      </c>
      <c r="Q90" s="127">
        <f t="shared" si="9"/>
        <v>0</v>
      </c>
      <c r="R90" s="127">
        <f t="shared" si="9"/>
        <v>0</v>
      </c>
      <c r="S90" s="127">
        <f t="shared" si="9"/>
        <v>0</v>
      </c>
      <c r="T90" s="127">
        <f t="shared" si="9"/>
        <v>4710732.6900000023</v>
      </c>
      <c r="U90" s="127"/>
      <c r="V90" s="127">
        <f>SUM(V13:V89)</f>
        <v>4712560.9200000027</v>
      </c>
      <c r="W90" s="128"/>
      <c r="X90" s="128"/>
      <c r="Y90" s="128"/>
      <c r="Z90" s="128"/>
      <c r="AA90" s="96" t="s">
        <v>172</v>
      </c>
      <c r="AB90" s="127">
        <f>SUM(AB89:AB89)</f>
        <v>0</v>
      </c>
      <c r="AC90" s="127">
        <f>SUM(AC89:AC89)</f>
        <v>0</v>
      </c>
    </row>
    <row r="91" spans="1:30" s="96" customFormat="1" ht="13.9" x14ac:dyDescent="0.4">
      <c r="C91" s="125"/>
      <c r="D91" s="125"/>
      <c r="E91" s="126"/>
      <c r="F91" s="126"/>
      <c r="G91" s="126"/>
      <c r="H91" s="153"/>
      <c r="I91" s="128"/>
      <c r="J91" s="128"/>
      <c r="K91" s="128"/>
      <c r="L91" s="128"/>
      <c r="M91" s="128"/>
      <c r="N91" s="128"/>
      <c r="O91" s="128"/>
      <c r="P91" s="128"/>
      <c r="Q91" s="128"/>
      <c r="R91" s="128"/>
      <c r="S91" s="128"/>
      <c r="T91" s="128"/>
      <c r="U91" s="128"/>
      <c r="V91" s="161">
        <f>V90-H90</f>
        <v>0</v>
      </c>
      <c r="W91" s="128"/>
      <c r="X91" s="128"/>
      <c r="Y91" s="128"/>
      <c r="Z91" s="128"/>
    </row>
    <row r="92" spans="1:30" s="96" customFormat="1" ht="13.9" x14ac:dyDescent="0.4">
      <c r="C92" s="105" t="s">
        <v>61</v>
      </c>
      <c r="D92" s="105"/>
      <c r="E92" s="106"/>
      <c r="F92" s="106"/>
      <c r="G92" s="106"/>
      <c r="H92" s="153"/>
      <c r="I92" s="128"/>
      <c r="J92" s="128"/>
      <c r="K92" s="128"/>
      <c r="L92" s="128"/>
      <c r="M92" s="128"/>
      <c r="N92" s="128"/>
      <c r="O92" s="128"/>
      <c r="P92" s="128"/>
      <c r="Q92" s="128"/>
      <c r="R92" s="128"/>
      <c r="S92" s="128"/>
      <c r="T92" s="128"/>
      <c r="U92" s="128"/>
      <c r="V92" s="128"/>
      <c r="W92" s="128"/>
      <c r="X92" s="128"/>
      <c r="Y92" s="128"/>
      <c r="Z92" s="128"/>
    </row>
    <row r="93" spans="1:30" s="96" customFormat="1" ht="13.5" x14ac:dyDescent="0.35">
      <c r="A93" s="96" t="str">
        <f>TEXT(F93,0)</f>
        <v>99453753</v>
      </c>
      <c r="C93" s="107" t="s">
        <v>16</v>
      </c>
      <c r="D93" s="107" t="s">
        <v>266</v>
      </c>
      <c r="E93" s="108" t="s">
        <v>267</v>
      </c>
      <c r="F93" s="108">
        <v>99453753</v>
      </c>
      <c r="G93" s="108" t="s">
        <v>122</v>
      </c>
      <c r="H93" s="153">
        <v>795662.43</v>
      </c>
      <c r="I93" s="109">
        <v>0</v>
      </c>
      <c r="J93" s="109">
        <v>0</v>
      </c>
      <c r="K93" s="109">
        <v>0</v>
      </c>
      <c r="L93" s="109">
        <v>0</v>
      </c>
      <c r="M93" s="109">
        <v>0</v>
      </c>
      <c r="N93" s="110">
        <v>0</v>
      </c>
      <c r="O93" s="110">
        <v>0</v>
      </c>
      <c r="P93" s="109">
        <v>0</v>
      </c>
      <c r="Q93" s="109">
        <v>0</v>
      </c>
      <c r="R93" s="109">
        <v>0</v>
      </c>
      <c r="S93" s="109">
        <v>0</v>
      </c>
      <c r="T93" s="109">
        <v>795662.43</v>
      </c>
      <c r="U93" s="111"/>
      <c r="V93" s="111">
        <f>SUM(I93:T93)</f>
        <v>795662.43</v>
      </c>
      <c r="W93" s="111"/>
      <c r="X93" s="111"/>
      <c r="Y93" s="111"/>
      <c r="Z93" s="111"/>
      <c r="AD93" s="164">
        <f>H93-V93</f>
        <v>0</v>
      </c>
    </row>
    <row r="94" spans="1:30" s="96" customFormat="1" ht="13.5" x14ac:dyDescent="0.35">
      <c r="A94" s="96" t="str">
        <f>TEXT(F94,0)</f>
        <v>99453876</v>
      </c>
      <c r="C94" s="107" t="s">
        <v>16</v>
      </c>
      <c r="D94" s="107" t="s">
        <v>268</v>
      </c>
      <c r="E94" s="108" t="s">
        <v>269</v>
      </c>
      <c r="F94" s="108">
        <v>99453876</v>
      </c>
      <c r="G94" s="108" t="s">
        <v>122</v>
      </c>
      <c r="H94" s="153">
        <v>8692.2900000000009</v>
      </c>
      <c r="I94" s="109">
        <v>0</v>
      </c>
      <c r="J94" s="109">
        <v>0</v>
      </c>
      <c r="K94" s="109">
        <v>0</v>
      </c>
      <c r="L94" s="109">
        <v>0</v>
      </c>
      <c r="M94" s="109">
        <v>0</v>
      </c>
      <c r="N94" s="110">
        <v>0</v>
      </c>
      <c r="O94" s="110">
        <v>0</v>
      </c>
      <c r="P94" s="109">
        <v>0</v>
      </c>
      <c r="Q94" s="109">
        <v>0</v>
      </c>
      <c r="R94" s="109">
        <v>0</v>
      </c>
      <c r="S94" s="109">
        <v>0</v>
      </c>
      <c r="T94" s="109">
        <v>8692.2900000000009</v>
      </c>
      <c r="U94" s="111"/>
      <c r="V94" s="111">
        <f>SUM(I94:T94)</f>
        <v>8692.2900000000009</v>
      </c>
      <c r="W94" s="111"/>
      <c r="X94" s="111"/>
      <c r="Y94" s="111"/>
      <c r="Z94" s="111"/>
      <c r="AD94" s="164">
        <f>H94-V94</f>
        <v>0</v>
      </c>
    </row>
    <row r="95" spans="1:30" s="96" customFormat="1" ht="13.5" x14ac:dyDescent="0.35">
      <c r="A95" s="96" t="str">
        <f>TEXT(F95,0)</f>
        <v>99453902</v>
      </c>
      <c r="C95" s="107" t="s">
        <v>16</v>
      </c>
      <c r="D95" s="107" t="s">
        <v>268</v>
      </c>
      <c r="E95" s="108" t="s">
        <v>270</v>
      </c>
      <c r="F95" s="108">
        <v>99453902</v>
      </c>
      <c r="G95" s="108" t="s">
        <v>122</v>
      </c>
      <c r="H95" s="153">
        <v>7364.01</v>
      </c>
      <c r="I95" s="109">
        <v>0</v>
      </c>
      <c r="J95" s="109">
        <v>0</v>
      </c>
      <c r="K95" s="109">
        <v>0</v>
      </c>
      <c r="L95" s="109">
        <v>0</v>
      </c>
      <c r="M95" s="109">
        <v>0</v>
      </c>
      <c r="N95" s="110">
        <v>0</v>
      </c>
      <c r="O95" s="110">
        <v>0</v>
      </c>
      <c r="P95" s="109">
        <v>0</v>
      </c>
      <c r="Q95" s="109">
        <v>0</v>
      </c>
      <c r="R95" s="109">
        <v>0</v>
      </c>
      <c r="S95" s="109">
        <v>0</v>
      </c>
      <c r="T95" s="109">
        <v>7364.01</v>
      </c>
      <c r="U95" s="111"/>
      <c r="V95" s="111">
        <f>SUM(I95:T95)</f>
        <v>7364.01</v>
      </c>
      <c r="W95" s="111"/>
      <c r="X95" s="111"/>
      <c r="Y95" s="111"/>
      <c r="Z95" s="111"/>
      <c r="AD95" s="164">
        <f>H95-V95</f>
        <v>0</v>
      </c>
    </row>
    <row r="96" spans="1:30" s="129" customFormat="1" ht="13.9" x14ac:dyDescent="0.4">
      <c r="A96" s="96" t="str">
        <f>TEXT(F96,0)</f>
        <v>99437625</v>
      </c>
      <c r="C96" s="107" t="s">
        <v>16</v>
      </c>
      <c r="D96" s="107" t="s">
        <v>173</v>
      </c>
      <c r="E96" s="108" t="s">
        <v>271</v>
      </c>
      <c r="F96" s="108">
        <v>99437625</v>
      </c>
      <c r="G96" s="108" t="s">
        <v>122</v>
      </c>
      <c r="H96" s="153">
        <v>2315.42</v>
      </c>
      <c r="I96" s="109">
        <v>18.38</v>
      </c>
      <c r="J96" s="109">
        <v>59.83</v>
      </c>
      <c r="K96" s="109">
        <v>262.88</v>
      </c>
      <c r="L96" s="109">
        <v>46.26</v>
      </c>
      <c r="M96" s="109">
        <v>84.94</v>
      </c>
      <c r="N96" s="110">
        <v>507.44</v>
      </c>
      <c r="O96" s="110">
        <v>0</v>
      </c>
      <c r="P96" s="109">
        <v>137.79</v>
      </c>
      <c r="Q96" s="109">
        <v>1106.9000000000001</v>
      </c>
      <c r="R96" s="109">
        <v>64.02</v>
      </c>
      <c r="S96" s="109">
        <v>0</v>
      </c>
      <c r="T96" s="109">
        <v>26.98</v>
      </c>
      <c r="U96" s="96"/>
      <c r="V96" s="111">
        <f>SUM(I96:T96)</f>
        <v>2315.42</v>
      </c>
      <c r="W96" s="96"/>
      <c r="X96" s="96"/>
      <c r="Y96" s="96"/>
      <c r="Z96" s="96"/>
      <c r="AA96" s="96"/>
      <c r="AB96" s="96"/>
      <c r="AD96" s="164">
        <f>H96-V96</f>
        <v>0</v>
      </c>
    </row>
    <row r="97" spans="1:28" s="129" customFormat="1" ht="8.65" customHeight="1" x14ac:dyDescent="0.4">
      <c r="C97" s="107"/>
      <c r="D97" s="107"/>
      <c r="E97" s="107"/>
      <c r="F97" s="107"/>
      <c r="G97" s="107"/>
      <c r="H97" s="153"/>
      <c r="I97" s="96"/>
      <c r="J97" s="96"/>
      <c r="K97" s="96"/>
      <c r="L97" s="96"/>
      <c r="M97" s="96"/>
      <c r="N97" s="96"/>
      <c r="O97" s="96"/>
      <c r="P97" s="96"/>
      <c r="Q97" s="96"/>
      <c r="R97" s="96"/>
      <c r="S97" s="96"/>
      <c r="T97" s="96"/>
      <c r="U97" s="96"/>
      <c r="V97" s="96"/>
      <c r="W97" s="96"/>
      <c r="X97" s="96"/>
      <c r="Y97" s="96"/>
      <c r="Z97" s="96"/>
      <c r="AA97" s="96"/>
      <c r="AB97" s="96"/>
    </row>
    <row r="98" spans="1:28" s="129" customFormat="1" ht="13.9" x14ac:dyDescent="0.4">
      <c r="C98" s="126" t="s">
        <v>60</v>
      </c>
      <c r="D98" s="125"/>
      <c r="E98" s="126"/>
      <c r="F98" s="126"/>
      <c r="G98" s="126"/>
      <c r="H98" s="130">
        <f>SUM(H93:H97)</f>
        <v>814034.15000000014</v>
      </c>
      <c r="I98" s="130">
        <f t="shared" ref="I98:T98" si="10">SUM(I93:I97)</f>
        <v>18.38</v>
      </c>
      <c r="J98" s="130">
        <f t="shared" si="10"/>
        <v>59.83</v>
      </c>
      <c r="K98" s="130">
        <f t="shared" si="10"/>
        <v>262.88</v>
      </c>
      <c r="L98" s="130">
        <f t="shared" si="10"/>
        <v>46.26</v>
      </c>
      <c r="M98" s="130">
        <f t="shared" si="10"/>
        <v>84.94</v>
      </c>
      <c r="N98" s="130">
        <f t="shared" si="10"/>
        <v>507.44</v>
      </c>
      <c r="O98" s="130">
        <f t="shared" si="10"/>
        <v>0</v>
      </c>
      <c r="P98" s="130">
        <f t="shared" si="10"/>
        <v>137.79</v>
      </c>
      <c r="Q98" s="130">
        <f t="shared" si="10"/>
        <v>1106.9000000000001</v>
      </c>
      <c r="R98" s="130">
        <f t="shared" si="10"/>
        <v>64.02</v>
      </c>
      <c r="S98" s="130">
        <f t="shared" si="10"/>
        <v>0</v>
      </c>
      <c r="T98" s="130">
        <f t="shared" si="10"/>
        <v>811745.71000000008</v>
      </c>
      <c r="U98" s="131"/>
      <c r="V98" s="130">
        <f>SUM(V93:V97)</f>
        <v>814034.15000000014</v>
      </c>
      <c r="W98" s="132"/>
      <c r="X98" s="132"/>
      <c r="Y98" s="132"/>
      <c r="Z98" s="132"/>
      <c r="AA98" s="96"/>
      <c r="AB98" s="96"/>
    </row>
    <row r="99" spans="1:28" s="129" customFormat="1" ht="13.9" x14ac:dyDescent="0.4">
      <c r="C99" s="107"/>
      <c r="D99" s="107"/>
      <c r="E99" s="107"/>
      <c r="F99" s="107"/>
      <c r="G99" s="107"/>
      <c r="H99" s="96"/>
      <c r="I99" s="96"/>
      <c r="J99" s="96"/>
      <c r="K99" s="96"/>
      <c r="L99" s="96"/>
      <c r="M99" s="96"/>
      <c r="N99" s="96"/>
      <c r="O99" s="96"/>
      <c r="P99" s="96"/>
      <c r="Q99" s="96"/>
      <c r="R99" s="96"/>
      <c r="S99" s="96"/>
      <c r="T99" s="96"/>
      <c r="U99" s="96"/>
      <c r="V99" s="161">
        <f>V98-H98</f>
        <v>0</v>
      </c>
      <c r="W99" s="96"/>
      <c r="X99" s="96"/>
      <c r="Y99" s="96"/>
      <c r="Z99" s="96"/>
      <c r="AA99" s="96"/>
      <c r="AB99" s="96"/>
    </row>
    <row r="100" spans="1:28" s="129" customFormat="1" thickBot="1" x14ac:dyDescent="0.45">
      <c r="C100" s="133" t="s">
        <v>59</v>
      </c>
      <c r="D100" s="133"/>
      <c r="E100" s="133"/>
      <c r="F100" s="133"/>
      <c r="G100" s="133"/>
      <c r="H100" s="134">
        <f t="shared" ref="H100:T100" si="11">+H90+H98</f>
        <v>5526595.0700000031</v>
      </c>
      <c r="I100" s="134">
        <f t="shared" si="11"/>
        <v>938.28000000000031</v>
      </c>
      <c r="J100" s="134">
        <f t="shared" si="11"/>
        <v>-169.05</v>
      </c>
      <c r="K100" s="134">
        <f t="shared" si="11"/>
        <v>1400.0899999999997</v>
      </c>
      <c r="L100" s="134">
        <f t="shared" si="11"/>
        <v>46.26</v>
      </c>
      <c r="M100" s="134">
        <f t="shared" si="11"/>
        <v>84.94</v>
      </c>
      <c r="N100" s="134">
        <f t="shared" si="11"/>
        <v>507.44</v>
      </c>
      <c r="O100" s="134">
        <f t="shared" si="11"/>
        <v>0</v>
      </c>
      <c r="P100" s="134">
        <f t="shared" si="11"/>
        <v>137.79</v>
      </c>
      <c r="Q100" s="134">
        <f t="shared" si="11"/>
        <v>1106.9000000000001</v>
      </c>
      <c r="R100" s="134">
        <f t="shared" si="11"/>
        <v>64.02</v>
      </c>
      <c r="S100" s="134">
        <f t="shared" si="11"/>
        <v>0</v>
      </c>
      <c r="T100" s="134">
        <f t="shared" si="11"/>
        <v>5522478.4000000022</v>
      </c>
      <c r="U100" s="96"/>
      <c r="V100" s="134">
        <f>+V90+V98</f>
        <v>5526595.0700000031</v>
      </c>
      <c r="W100" s="96"/>
      <c r="X100" s="96"/>
      <c r="Y100" s="96"/>
      <c r="Z100" s="96"/>
      <c r="AA100" s="135">
        <v>2435395.5799999996</v>
      </c>
      <c r="AB100" s="134">
        <f>V100-AA100</f>
        <v>3091199.4900000035</v>
      </c>
    </row>
    <row r="101" spans="1:28" s="129" customFormat="1" thickTop="1" x14ac:dyDescent="0.4">
      <c r="C101" s="96"/>
      <c r="D101" s="96"/>
      <c r="E101" s="100"/>
      <c r="F101" s="100"/>
      <c r="G101" s="100"/>
      <c r="H101" s="150"/>
      <c r="I101" s="96"/>
      <c r="J101" s="96"/>
      <c r="K101" s="96"/>
      <c r="L101" s="96"/>
      <c r="M101" s="96"/>
      <c r="N101" s="96"/>
      <c r="O101" s="96"/>
      <c r="P101" s="96"/>
      <c r="Q101" s="96"/>
      <c r="R101" s="96"/>
      <c r="S101" s="96"/>
      <c r="T101" s="96"/>
      <c r="U101" s="96"/>
      <c r="V101" s="161">
        <f>V100-H100</f>
        <v>0</v>
      </c>
      <c r="W101" s="96"/>
      <c r="X101" s="96"/>
      <c r="Y101" s="96"/>
      <c r="Z101" s="96"/>
      <c r="AA101" s="96"/>
      <c r="AB101" s="96"/>
    </row>
    <row r="102" spans="1:28" s="129" customFormat="1" ht="13.9" x14ac:dyDescent="0.4">
      <c r="C102" s="96"/>
      <c r="D102" s="96"/>
      <c r="E102" s="100"/>
      <c r="F102" s="100"/>
      <c r="G102" s="100"/>
      <c r="H102" s="150"/>
      <c r="I102" s="96"/>
      <c r="J102" s="96"/>
      <c r="K102" s="96"/>
      <c r="L102" s="96"/>
      <c r="M102" s="96"/>
      <c r="N102" s="96"/>
      <c r="O102" s="96"/>
      <c r="P102" s="96"/>
      <c r="Q102" s="96"/>
      <c r="R102" s="96"/>
      <c r="S102" s="96"/>
      <c r="T102" s="96"/>
      <c r="U102" s="96"/>
      <c r="V102" s="161"/>
      <c r="W102" s="96"/>
      <c r="X102" s="96"/>
      <c r="Y102" s="96"/>
      <c r="Z102" s="96"/>
      <c r="AA102" s="96"/>
      <c r="AB102" s="96"/>
    </row>
    <row r="103" spans="1:28" s="129" customFormat="1" ht="13.9" x14ac:dyDescent="0.4">
      <c r="C103" s="159" t="str">
        <f>$E$3&amp;" Actual Transfers"</f>
        <v>2023 Actual Transfers</v>
      </c>
      <c r="D103" s="104"/>
      <c r="E103" s="102"/>
      <c r="F103" s="102"/>
      <c r="G103" s="102"/>
      <c r="H103" s="151"/>
      <c r="I103" s="136" t="str">
        <f t="shared" ref="I103:T103" si="12">I8</f>
        <v>Jan-23</v>
      </c>
      <c r="J103" s="136" t="str">
        <f t="shared" si="12"/>
        <v>Feb-23</v>
      </c>
      <c r="K103" s="136" t="str">
        <f t="shared" si="12"/>
        <v>Mar-23</v>
      </c>
      <c r="L103" s="136" t="str">
        <f t="shared" si="12"/>
        <v>Apr-23</v>
      </c>
      <c r="M103" s="136" t="str">
        <f t="shared" si="12"/>
        <v>May-23</v>
      </c>
      <c r="N103" s="136" t="str">
        <f t="shared" si="12"/>
        <v>Jun-23</v>
      </c>
      <c r="O103" s="136" t="str">
        <f t="shared" si="12"/>
        <v>Jul-23</v>
      </c>
      <c r="P103" s="136" t="str">
        <f t="shared" si="12"/>
        <v>Aug-23</v>
      </c>
      <c r="Q103" s="136" t="str">
        <f t="shared" si="12"/>
        <v>Sep-23</v>
      </c>
      <c r="R103" s="136" t="str">
        <f t="shared" si="12"/>
        <v>Oct-23</v>
      </c>
      <c r="S103" s="136" t="str">
        <f t="shared" si="12"/>
        <v>Nov-23</v>
      </c>
      <c r="T103" s="136" t="str">
        <f t="shared" si="12"/>
        <v>Dec-23</v>
      </c>
      <c r="U103" s="136"/>
      <c r="V103" s="136" t="str">
        <f>V8</f>
        <v>Total 2023</v>
      </c>
      <c r="W103" s="101"/>
      <c r="X103" s="101"/>
      <c r="Y103" s="101"/>
      <c r="Z103" s="101"/>
      <c r="AA103" s="96"/>
      <c r="AB103" s="96"/>
    </row>
    <row r="104" spans="1:28" s="96" customFormat="1" ht="13.5" x14ac:dyDescent="0.35">
      <c r="E104" s="100"/>
      <c r="F104" s="100"/>
      <c r="G104" s="100"/>
      <c r="H104" s="150"/>
    </row>
    <row r="105" spans="1:28" s="96" customFormat="1" ht="13.9" x14ac:dyDescent="0.4">
      <c r="C105" s="105" t="s">
        <v>57</v>
      </c>
      <c r="E105" s="100"/>
      <c r="F105" s="100"/>
      <c r="G105" s="100"/>
      <c r="H105" s="150"/>
    </row>
    <row r="106" spans="1:28" s="96" customFormat="1" ht="13.5" x14ac:dyDescent="0.35">
      <c r="A106" s="96" t="str">
        <f>TEXT(F106,0)</f>
        <v>257295</v>
      </c>
      <c r="C106" s="137" t="s">
        <v>55</v>
      </c>
      <c r="D106" s="137" t="s">
        <v>273</v>
      </c>
      <c r="E106" s="100" t="s">
        <v>274</v>
      </c>
      <c r="F106" s="100">
        <v>257295</v>
      </c>
      <c r="G106" s="100" t="s">
        <v>122</v>
      </c>
      <c r="H106" s="150">
        <v>-18762.59</v>
      </c>
      <c r="I106" s="109"/>
      <c r="J106" s="109"/>
      <c r="K106" s="109"/>
      <c r="L106" s="109"/>
      <c r="M106" s="109"/>
      <c r="N106" s="110"/>
      <c r="O106" s="109">
        <v>-18762.59</v>
      </c>
      <c r="P106" s="109"/>
      <c r="Q106" s="109"/>
      <c r="R106" s="109"/>
      <c r="S106" s="109"/>
      <c r="T106" s="109"/>
      <c r="V106" s="111">
        <f>SUM(I106:T106)</f>
        <v>-18762.59</v>
      </c>
      <c r="X106" s="138">
        <f>IF(V106&gt;0,V106,0)</f>
        <v>0</v>
      </c>
      <c r="Y106" s="138">
        <f>IF(V106&lt;0,V106,0)</f>
        <v>-18762.59</v>
      </c>
    </row>
    <row r="107" spans="1:28" s="96" customFormat="1" ht="13.5" x14ac:dyDescent="0.35">
      <c r="A107" s="96" t="str">
        <f>TEXT(F107,0)</f>
        <v>99446459</v>
      </c>
      <c r="C107" s="137" t="s">
        <v>55</v>
      </c>
      <c r="D107" s="137" t="s">
        <v>273</v>
      </c>
      <c r="E107" s="100" t="s">
        <v>274</v>
      </c>
      <c r="F107" s="100">
        <v>99446459</v>
      </c>
      <c r="G107" s="100" t="s">
        <v>122</v>
      </c>
      <c r="H107" s="150">
        <v>18762.59</v>
      </c>
      <c r="I107" s="109"/>
      <c r="J107" s="109"/>
      <c r="K107" s="109"/>
      <c r="L107" s="109"/>
      <c r="M107" s="109"/>
      <c r="N107" s="110"/>
      <c r="O107" s="109">
        <v>18762.59</v>
      </c>
      <c r="P107" s="109"/>
      <c r="Q107" s="109"/>
      <c r="R107" s="109"/>
      <c r="S107" s="109"/>
      <c r="T107" s="109"/>
      <c r="V107" s="111">
        <f>SUM(I107:T107)</f>
        <v>18762.59</v>
      </c>
      <c r="X107" s="138">
        <f>IF(V107&gt;0,V107,0)</f>
        <v>18762.59</v>
      </c>
      <c r="Y107" s="138">
        <f>IF(V107&lt;0,V107,0)</f>
        <v>0</v>
      </c>
    </row>
    <row r="108" spans="1:28" s="96" customFormat="1" ht="13.5" x14ac:dyDescent="0.35">
      <c r="C108" s="111"/>
      <c r="D108" s="111"/>
      <c r="E108" s="111"/>
      <c r="F108" s="140"/>
      <c r="G108" s="111"/>
      <c r="H108" s="150"/>
      <c r="I108" s="111"/>
      <c r="J108" s="111"/>
      <c r="K108" s="111"/>
      <c r="L108" s="111"/>
      <c r="M108" s="111"/>
      <c r="N108" s="111"/>
      <c r="O108" s="111"/>
      <c r="P108" s="111"/>
      <c r="Q108" s="111"/>
      <c r="R108" s="111"/>
      <c r="S108" s="111"/>
      <c r="T108" s="111"/>
      <c r="U108" s="111"/>
      <c r="V108" s="111"/>
    </row>
    <row r="109" spans="1:28" s="96" customFormat="1" ht="13.9" x14ac:dyDescent="0.4">
      <c r="C109" s="126" t="s">
        <v>174</v>
      </c>
      <c r="D109" s="125"/>
      <c r="E109" s="100"/>
      <c r="F109" s="100"/>
      <c r="G109" s="100"/>
      <c r="H109" s="127">
        <f t="shared" ref="H109:T109" si="13">SUM(H106:H108)</f>
        <v>0</v>
      </c>
      <c r="I109" s="127">
        <f t="shared" si="13"/>
        <v>0</v>
      </c>
      <c r="J109" s="127">
        <f t="shared" si="13"/>
        <v>0</v>
      </c>
      <c r="K109" s="127">
        <f t="shared" si="13"/>
        <v>0</v>
      </c>
      <c r="L109" s="127">
        <f t="shared" si="13"/>
        <v>0</v>
      </c>
      <c r="M109" s="127">
        <f t="shared" si="13"/>
        <v>0</v>
      </c>
      <c r="N109" s="127">
        <f t="shared" si="13"/>
        <v>0</v>
      </c>
      <c r="O109" s="127">
        <f t="shared" si="13"/>
        <v>0</v>
      </c>
      <c r="P109" s="127">
        <f t="shared" si="13"/>
        <v>0</v>
      </c>
      <c r="Q109" s="127">
        <f t="shared" si="13"/>
        <v>0</v>
      </c>
      <c r="R109" s="127">
        <f t="shared" si="13"/>
        <v>0</v>
      </c>
      <c r="S109" s="127">
        <f t="shared" si="13"/>
        <v>0</v>
      </c>
      <c r="T109" s="127">
        <f t="shared" si="13"/>
        <v>0</v>
      </c>
      <c r="V109" s="127">
        <f>SUM(V106:V108)</f>
        <v>0</v>
      </c>
      <c r="X109" s="127">
        <f>SUM(X106:X108)</f>
        <v>18762.59</v>
      </c>
      <c r="Y109" s="127">
        <f>SUM(Y106:Y108)</f>
        <v>-18762.59</v>
      </c>
    </row>
    <row r="110" spans="1:28" s="96" customFormat="1" ht="13.5" x14ac:dyDescent="0.35">
      <c r="E110" s="100"/>
      <c r="F110" s="100"/>
      <c r="G110" s="100"/>
      <c r="H110" s="150"/>
    </row>
    <row r="111" spans="1:28" s="96" customFormat="1" ht="13.9" x14ac:dyDescent="0.4">
      <c r="C111" s="105" t="s">
        <v>61</v>
      </c>
      <c r="D111" s="105"/>
      <c r="E111" s="100"/>
      <c r="F111" s="100"/>
      <c r="G111" s="100"/>
      <c r="H111" s="150"/>
    </row>
    <row r="112" spans="1:28" s="96" customFormat="1" ht="13.5" x14ac:dyDescent="0.35">
      <c r="A112" s="96" t="str">
        <f>TEXT(F112,0)</f>
        <v>921015</v>
      </c>
      <c r="C112" s="137" t="s">
        <v>15</v>
      </c>
      <c r="D112" s="137" t="s">
        <v>175</v>
      </c>
      <c r="E112" s="100" t="s">
        <v>176</v>
      </c>
      <c r="F112" s="100">
        <v>921015</v>
      </c>
      <c r="G112" s="150" t="s">
        <v>177</v>
      </c>
      <c r="H112" s="150">
        <v>-5197</v>
      </c>
      <c r="I112" s="109"/>
      <c r="J112" s="109"/>
      <c r="K112" s="109">
        <v>-5197</v>
      </c>
      <c r="L112" s="109"/>
      <c r="M112" s="109"/>
      <c r="N112" s="110"/>
      <c r="O112" s="109"/>
      <c r="P112" s="109"/>
      <c r="Q112" s="109"/>
      <c r="R112" s="109"/>
      <c r="S112" s="109"/>
      <c r="T112" s="109"/>
      <c r="V112" s="111">
        <f>SUM(I112:T112)</f>
        <v>-5197</v>
      </c>
      <c r="X112" s="138">
        <f>IF(V112&gt;0,V112,0)</f>
        <v>0</v>
      </c>
      <c r="Y112" s="138">
        <f>IF(V112&lt;0,V112,0)</f>
        <v>-5197</v>
      </c>
    </row>
    <row r="113" spans="1:30" s="96" customFormat="1" ht="13.5" x14ac:dyDescent="0.35">
      <c r="A113" s="96" t="str">
        <f>TEXT(F113,0)</f>
        <v>99431750</v>
      </c>
      <c r="C113" s="137" t="s">
        <v>15</v>
      </c>
      <c r="D113" s="137" t="s">
        <v>175</v>
      </c>
      <c r="E113" s="100" t="s">
        <v>176</v>
      </c>
      <c r="F113" s="100">
        <v>99431750</v>
      </c>
      <c r="G113" s="156" t="s">
        <v>177</v>
      </c>
      <c r="H113" s="156">
        <v>5197</v>
      </c>
      <c r="I113" s="110"/>
      <c r="J113" s="110"/>
      <c r="K113" s="110">
        <v>5197</v>
      </c>
      <c r="L113" s="110"/>
      <c r="M113" s="110"/>
      <c r="N113" s="110"/>
      <c r="O113" s="110"/>
      <c r="P113" s="110"/>
      <c r="Q113" s="110"/>
      <c r="R113" s="110"/>
      <c r="S113" s="110"/>
      <c r="T113" s="110"/>
      <c r="V113" s="122">
        <f>SUM(I113:T113)</f>
        <v>5197</v>
      </c>
      <c r="X113" s="138">
        <f>IF(V113&gt;0,V113,0)</f>
        <v>5197</v>
      </c>
      <c r="Y113" s="138">
        <f>IF(V113&lt;0,V113,0)</f>
        <v>0</v>
      </c>
    </row>
    <row r="114" spans="1:30" s="96" customFormat="1" ht="13.5" x14ac:dyDescent="0.35">
      <c r="C114" s="137"/>
      <c r="E114" s="100"/>
      <c r="F114" s="100"/>
      <c r="G114" s="100"/>
      <c r="H114" s="150"/>
    </row>
    <row r="115" spans="1:30" s="96" customFormat="1" ht="13.9" x14ac:dyDescent="0.4">
      <c r="C115" s="126" t="s">
        <v>70</v>
      </c>
      <c r="D115" s="125"/>
      <c r="E115" s="100"/>
      <c r="F115" s="100"/>
      <c r="G115" s="100"/>
      <c r="H115" s="127">
        <f t="shared" ref="H115:T115" si="14">SUM(H112:H114)</f>
        <v>0</v>
      </c>
      <c r="I115" s="127">
        <f t="shared" si="14"/>
        <v>0</v>
      </c>
      <c r="J115" s="127">
        <f t="shared" si="14"/>
        <v>0</v>
      </c>
      <c r="K115" s="127">
        <f t="shared" si="14"/>
        <v>0</v>
      </c>
      <c r="L115" s="127">
        <f t="shared" si="14"/>
        <v>0</v>
      </c>
      <c r="M115" s="127">
        <f t="shared" si="14"/>
        <v>0</v>
      </c>
      <c r="N115" s="127">
        <f t="shared" si="14"/>
        <v>0</v>
      </c>
      <c r="O115" s="127">
        <f t="shared" si="14"/>
        <v>0</v>
      </c>
      <c r="P115" s="127">
        <f t="shared" si="14"/>
        <v>0</v>
      </c>
      <c r="Q115" s="127">
        <f t="shared" si="14"/>
        <v>0</v>
      </c>
      <c r="R115" s="127">
        <f t="shared" si="14"/>
        <v>0</v>
      </c>
      <c r="S115" s="127">
        <f t="shared" si="14"/>
        <v>0</v>
      </c>
      <c r="T115" s="127">
        <f t="shared" si="14"/>
        <v>0</v>
      </c>
      <c r="V115" s="127">
        <f>SUM(V112:V114)</f>
        <v>0</v>
      </c>
      <c r="X115" s="127">
        <f>SUM(X112:X114)</f>
        <v>5197</v>
      </c>
      <c r="Y115" s="127">
        <f>SUM(Y112:Y114)</f>
        <v>-5197</v>
      </c>
    </row>
    <row r="116" spans="1:30" s="96" customFormat="1" ht="13.5" x14ac:dyDescent="0.35">
      <c r="E116" s="100"/>
      <c r="F116" s="100"/>
      <c r="G116" s="100"/>
      <c r="AB116" s="123"/>
    </row>
    <row r="117" spans="1:30" s="96" customFormat="1" thickBot="1" x14ac:dyDescent="0.45">
      <c r="C117" s="133" t="s">
        <v>69</v>
      </c>
      <c r="D117" s="133"/>
      <c r="E117" s="100"/>
      <c r="F117" s="100"/>
      <c r="G117" s="100"/>
      <c r="H117" s="134">
        <f t="shared" ref="H117:T117" si="15">H109+H115</f>
        <v>0</v>
      </c>
      <c r="I117" s="134">
        <f t="shared" si="15"/>
        <v>0</v>
      </c>
      <c r="J117" s="134">
        <f t="shared" si="15"/>
        <v>0</v>
      </c>
      <c r="K117" s="134">
        <f t="shared" si="15"/>
        <v>0</v>
      </c>
      <c r="L117" s="134">
        <f t="shared" si="15"/>
        <v>0</v>
      </c>
      <c r="M117" s="134">
        <f t="shared" si="15"/>
        <v>0</v>
      </c>
      <c r="N117" s="134">
        <f t="shared" si="15"/>
        <v>0</v>
      </c>
      <c r="O117" s="134">
        <f t="shared" si="15"/>
        <v>0</v>
      </c>
      <c r="P117" s="134">
        <f t="shared" si="15"/>
        <v>0</v>
      </c>
      <c r="Q117" s="134">
        <f t="shared" si="15"/>
        <v>0</v>
      </c>
      <c r="R117" s="134">
        <f t="shared" si="15"/>
        <v>0</v>
      </c>
      <c r="S117" s="134">
        <f t="shared" si="15"/>
        <v>0</v>
      </c>
      <c r="T117" s="134">
        <f t="shared" si="15"/>
        <v>0</v>
      </c>
      <c r="V117" s="134">
        <f>V109+V115</f>
        <v>0</v>
      </c>
      <c r="X117" s="134">
        <f>X109+X115</f>
        <v>23959.59</v>
      </c>
      <c r="Y117" s="134">
        <f>Y109+Y115</f>
        <v>-23959.59</v>
      </c>
      <c r="AA117" s="135">
        <v>4548585.1599999992</v>
      </c>
      <c r="AB117" s="134">
        <f>X117-AA117</f>
        <v>-4524625.5699999994</v>
      </c>
    </row>
    <row r="118" spans="1:30" s="96" customFormat="1" thickTop="1" x14ac:dyDescent="0.4">
      <c r="C118" s="139"/>
      <c r="D118" s="139"/>
      <c r="E118" s="100"/>
      <c r="F118" s="100"/>
      <c r="G118" s="100"/>
      <c r="H118" s="150"/>
    </row>
    <row r="119" spans="1:30" s="96" customFormat="1" ht="13.5" x14ac:dyDescent="0.35">
      <c r="E119" s="100"/>
      <c r="F119" s="100"/>
      <c r="G119" s="100"/>
      <c r="H119" s="150"/>
    </row>
    <row r="120" spans="1:30" s="96" customFormat="1" ht="13.5" x14ac:dyDescent="0.35">
      <c r="E120" s="100"/>
      <c r="F120" s="100"/>
      <c r="G120" s="100"/>
      <c r="H120" s="150"/>
    </row>
    <row r="121" spans="1:30" s="96" customFormat="1" ht="13.9" x14ac:dyDescent="0.4">
      <c r="C121" s="159" t="str">
        <f>$E$3&amp;" Actual Retirements"</f>
        <v>2023 Actual Retirements</v>
      </c>
      <c r="D121" s="104"/>
      <c r="E121" s="102"/>
      <c r="F121" s="102"/>
      <c r="G121" s="102"/>
      <c r="H121" s="151"/>
      <c r="I121" s="136" t="str">
        <f t="shared" ref="I121:T121" si="16">I8</f>
        <v>Jan-23</v>
      </c>
      <c r="J121" s="136" t="str">
        <f t="shared" si="16"/>
        <v>Feb-23</v>
      </c>
      <c r="K121" s="136" t="str">
        <f t="shared" si="16"/>
        <v>Mar-23</v>
      </c>
      <c r="L121" s="136" t="str">
        <f t="shared" si="16"/>
        <v>Apr-23</v>
      </c>
      <c r="M121" s="136" t="str">
        <f t="shared" si="16"/>
        <v>May-23</v>
      </c>
      <c r="N121" s="136" t="str">
        <f t="shared" si="16"/>
        <v>Jun-23</v>
      </c>
      <c r="O121" s="136" t="str">
        <f t="shared" si="16"/>
        <v>Jul-23</v>
      </c>
      <c r="P121" s="136" t="str">
        <f t="shared" si="16"/>
        <v>Aug-23</v>
      </c>
      <c r="Q121" s="136" t="str">
        <f t="shared" si="16"/>
        <v>Sep-23</v>
      </c>
      <c r="R121" s="136" t="str">
        <f t="shared" si="16"/>
        <v>Oct-23</v>
      </c>
      <c r="S121" s="136" t="str">
        <f t="shared" si="16"/>
        <v>Nov-23</v>
      </c>
      <c r="T121" s="136" t="str">
        <f t="shared" si="16"/>
        <v>Dec-23</v>
      </c>
      <c r="U121" s="136"/>
      <c r="V121" s="101" t="str">
        <f>V8</f>
        <v>Total 2023</v>
      </c>
      <c r="W121" s="101"/>
      <c r="X121" s="101"/>
      <c r="Y121" s="101"/>
      <c r="Z121" s="101"/>
    </row>
    <row r="122" spans="1:30" s="96" customFormat="1" ht="13.5" x14ac:dyDescent="0.35">
      <c r="E122" s="100"/>
      <c r="F122" s="100"/>
      <c r="G122" s="100"/>
      <c r="H122" s="150"/>
    </row>
    <row r="123" spans="1:30" s="96" customFormat="1" ht="13.9" x14ac:dyDescent="0.4">
      <c r="C123" s="105" t="s">
        <v>57</v>
      </c>
      <c r="D123" s="105"/>
      <c r="E123" s="140"/>
      <c r="F123" s="140"/>
      <c r="G123" s="140"/>
      <c r="H123" s="150"/>
      <c r="I123" s="111"/>
      <c r="J123" s="111"/>
      <c r="K123" s="111"/>
      <c r="L123" s="111"/>
      <c r="M123" s="111"/>
      <c r="N123" s="111"/>
      <c r="O123" s="111"/>
      <c r="P123" s="111"/>
      <c r="Q123" s="111"/>
      <c r="R123" s="111"/>
      <c r="S123" s="111"/>
      <c r="T123" s="111"/>
      <c r="U123" s="111"/>
      <c r="V123" s="111"/>
      <c r="W123" s="111"/>
      <c r="X123" s="111"/>
      <c r="Y123" s="111"/>
      <c r="Z123" s="111"/>
    </row>
    <row r="124" spans="1:30" s="96" customFormat="1" ht="13.5" x14ac:dyDescent="0.35">
      <c r="A124" s="96" t="str">
        <f t="shared" ref="A124:A152" si="17">TEXT(F124,0)</f>
        <v>252141</v>
      </c>
      <c r="C124" s="107" t="s">
        <v>55</v>
      </c>
      <c r="D124" s="107" t="s">
        <v>331</v>
      </c>
      <c r="E124" s="108" t="s">
        <v>274</v>
      </c>
      <c r="F124" s="108">
        <v>252141</v>
      </c>
      <c r="G124" s="108" t="s">
        <v>122</v>
      </c>
      <c r="H124" s="153">
        <v>-158492.30000000002</v>
      </c>
      <c r="I124" s="109">
        <v>0</v>
      </c>
      <c r="J124" s="109">
        <v>0</v>
      </c>
      <c r="K124" s="109">
        <v>0</v>
      </c>
      <c r="L124" s="109">
        <v>0</v>
      </c>
      <c r="M124" s="109">
        <v>0</v>
      </c>
      <c r="N124" s="110">
        <v>0</v>
      </c>
      <c r="O124" s="109">
        <v>0</v>
      </c>
      <c r="P124" s="109">
        <v>0</v>
      </c>
      <c r="Q124" s="109">
        <v>0</v>
      </c>
      <c r="R124" s="109">
        <v>-158492.30000000002</v>
      </c>
      <c r="S124" s="109">
        <v>0</v>
      </c>
      <c r="T124" s="109">
        <v>0</v>
      </c>
      <c r="U124" s="111"/>
      <c r="V124" s="111">
        <f t="shared" ref="V124:V152" si="18">SUM(I124:T124)</f>
        <v>-158492.30000000002</v>
      </c>
      <c r="W124" s="111"/>
      <c r="X124" s="111"/>
      <c r="Y124" s="111"/>
      <c r="Z124" s="111"/>
      <c r="AD124" s="164">
        <f>H124-V124</f>
        <v>0</v>
      </c>
    </row>
    <row r="125" spans="1:30" s="96" customFormat="1" ht="13.5" x14ac:dyDescent="0.35">
      <c r="A125" s="96" t="str">
        <f t="shared" si="17"/>
        <v>252144</v>
      </c>
      <c r="C125" s="107" t="s">
        <v>55</v>
      </c>
      <c r="D125" s="107" t="s">
        <v>332</v>
      </c>
      <c r="E125" s="108" t="s">
        <v>274</v>
      </c>
      <c r="F125" s="108">
        <v>252144</v>
      </c>
      <c r="G125" s="108" t="s">
        <v>122</v>
      </c>
      <c r="H125" s="153">
        <v>-118869.18000000001</v>
      </c>
      <c r="I125" s="109">
        <v>0</v>
      </c>
      <c r="J125" s="109">
        <v>0</v>
      </c>
      <c r="K125" s="109">
        <v>0</v>
      </c>
      <c r="L125" s="109">
        <v>0</v>
      </c>
      <c r="M125" s="109">
        <v>0</v>
      </c>
      <c r="N125" s="110">
        <v>0</v>
      </c>
      <c r="O125" s="109">
        <v>0</v>
      </c>
      <c r="P125" s="109">
        <v>0</v>
      </c>
      <c r="Q125" s="109">
        <v>0</v>
      </c>
      <c r="R125" s="109">
        <v>-118869.18000000001</v>
      </c>
      <c r="S125" s="109">
        <v>0</v>
      </c>
      <c r="T125" s="109">
        <v>0</v>
      </c>
      <c r="U125" s="111"/>
      <c r="V125" s="111">
        <f t="shared" si="18"/>
        <v>-118869.18000000001</v>
      </c>
      <c r="W125" s="111"/>
      <c r="X125" s="111"/>
      <c r="Y125" s="111"/>
      <c r="Z125" s="111"/>
      <c r="AD125" s="164">
        <f t="shared" ref="AD125:AD188" si="19">H125-V125</f>
        <v>0</v>
      </c>
    </row>
    <row r="126" spans="1:30" s="96" customFormat="1" ht="13.5" x14ac:dyDescent="0.35">
      <c r="A126" s="96" t="str">
        <f t="shared" si="17"/>
        <v>252143</v>
      </c>
      <c r="C126" s="107" t="s">
        <v>55</v>
      </c>
      <c r="D126" s="107" t="s">
        <v>333</v>
      </c>
      <c r="E126" s="108" t="s">
        <v>274</v>
      </c>
      <c r="F126" s="108">
        <v>252143</v>
      </c>
      <c r="G126" s="108" t="s">
        <v>122</v>
      </c>
      <c r="H126" s="153">
        <v>-107327.48</v>
      </c>
      <c r="I126" s="109">
        <v>0</v>
      </c>
      <c r="J126" s="109">
        <v>0</v>
      </c>
      <c r="K126" s="109">
        <v>0</v>
      </c>
      <c r="L126" s="109">
        <v>0</v>
      </c>
      <c r="M126" s="109">
        <v>0</v>
      </c>
      <c r="N126" s="110">
        <v>0</v>
      </c>
      <c r="O126" s="109">
        <v>0</v>
      </c>
      <c r="P126" s="109">
        <v>0</v>
      </c>
      <c r="Q126" s="109">
        <v>0</v>
      </c>
      <c r="R126" s="109">
        <v>-107327.48</v>
      </c>
      <c r="S126" s="109">
        <v>0</v>
      </c>
      <c r="T126" s="109">
        <v>0</v>
      </c>
      <c r="U126" s="111"/>
      <c r="V126" s="111">
        <f t="shared" si="18"/>
        <v>-107327.48</v>
      </c>
      <c r="W126" s="111"/>
      <c r="X126" s="111"/>
      <c r="Y126" s="111"/>
      <c r="Z126" s="111"/>
      <c r="AD126" s="164">
        <f t="shared" si="19"/>
        <v>0</v>
      </c>
    </row>
    <row r="127" spans="1:30" s="96" customFormat="1" ht="13.5" x14ac:dyDescent="0.35">
      <c r="A127" s="96" t="str">
        <f t="shared" si="17"/>
        <v>252133</v>
      </c>
      <c r="C127" s="107" t="s">
        <v>55</v>
      </c>
      <c r="D127" s="107" t="s">
        <v>334</v>
      </c>
      <c r="E127" s="108" t="s">
        <v>274</v>
      </c>
      <c r="F127" s="108">
        <v>252133</v>
      </c>
      <c r="G127" s="108" t="s">
        <v>122</v>
      </c>
      <c r="H127" s="153">
        <v>-95095.35</v>
      </c>
      <c r="I127" s="109">
        <v>0</v>
      </c>
      <c r="J127" s="109">
        <v>0</v>
      </c>
      <c r="K127" s="109">
        <v>0</v>
      </c>
      <c r="L127" s="109">
        <v>0</v>
      </c>
      <c r="M127" s="109">
        <v>0</v>
      </c>
      <c r="N127" s="110">
        <v>0</v>
      </c>
      <c r="O127" s="109">
        <v>0</v>
      </c>
      <c r="P127" s="109">
        <v>0</v>
      </c>
      <c r="Q127" s="109">
        <v>0</v>
      </c>
      <c r="R127" s="109">
        <v>-95095.35</v>
      </c>
      <c r="S127" s="109">
        <v>0</v>
      </c>
      <c r="T127" s="109">
        <v>0</v>
      </c>
      <c r="U127" s="111"/>
      <c r="V127" s="111">
        <f t="shared" si="18"/>
        <v>-95095.35</v>
      </c>
      <c r="W127" s="111"/>
      <c r="X127" s="111"/>
      <c r="Y127" s="111"/>
      <c r="Z127" s="111"/>
      <c r="AD127" s="164">
        <f t="shared" si="19"/>
        <v>0</v>
      </c>
    </row>
    <row r="128" spans="1:30" s="96" customFormat="1" ht="13.5" x14ac:dyDescent="0.35">
      <c r="A128" s="96" t="str">
        <f t="shared" si="17"/>
        <v>252137</v>
      </c>
      <c r="C128" s="107" t="s">
        <v>55</v>
      </c>
      <c r="D128" s="107" t="s">
        <v>335</v>
      </c>
      <c r="E128" s="108" t="s">
        <v>274</v>
      </c>
      <c r="F128" s="108">
        <v>252137</v>
      </c>
      <c r="G128" s="108" t="s">
        <v>122</v>
      </c>
      <c r="H128" s="153">
        <v>-79246.13</v>
      </c>
      <c r="I128" s="109">
        <v>0</v>
      </c>
      <c r="J128" s="109">
        <v>0</v>
      </c>
      <c r="K128" s="109">
        <v>0</v>
      </c>
      <c r="L128" s="109">
        <v>0</v>
      </c>
      <c r="M128" s="109">
        <v>0</v>
      </c>
      <c r="N128" s="110">
        <v>0</v>
      </c>
      <c r="O128" s="109">
        <v>0</v>
      </c>
      <c r="P128" s="109">
        <v>0</v>
      </c>
      <c r="Q128" s="109">
        <v>0</v>
      </c>
      <c r="R128" s="109">
        <v>-79246.13</v>
      </c>
      <c r="S128" s="109">
        <v>0</v>
      </c>
      <c r="T128" s="109">
        <v>0</v>
      </c>
      <c r="U128" s="111"/>
      <c r="V128" s="111">
        <f t="shared" si="18"/>
        <v>-79246.13</v>
      </c>
      <c r="W128" s="111"/>
      <c r="X128" s="111"/>
      <c r="Y128" s="111"/>
      <c r="Z128" s="111"/>
      <c r="AD128" s="164">
        <f t="shared" si="19"/>
        <v>0</v>
      </c>
    </row>
    <row r="129" spans="1:30" s="96" customFormat="1" ht="13.5" x14ac:dyDescent="0.35">
      <c r="A129" s="96" t="str">
        <f t="shared" si="17"/>
        <v>252136</v>
      </c>
      <c r="C129" s="107" t="s">
        <v>55</v>
      </c>
      <c r="D129" s="107" t="s">
        <v>336</v>
      </c>
      <c r="E129" s="108" t="s">
        <v>274</v>
      </c>
      <c r="F129" s="108">
        <v>252136</v>
      </c>
      <c r="G129" s="108" t="s">
        <v>122</v>
      </c>
      <c r="H129" s="153">
        <v>-79245.95</v>
      </c>
      <c r="I129" s="109">
        <v>0</v>
      </c>
      <c r="J129" s="109">
        <v>0</v>
      </c>
      <c r="K129" s="109">
        <v>0</v>
      </c>
      <c r="L129" s="109">
        <v>0</v>
      </c>
      <c r="M129" s="109">
        <v>0</v>
      </c>
      <c r="N129" s="110">
        <v>0</v>
      </c>
      <c r="O129" s="109">
        <v>0</v>
      </c>
      <c r="P129" s="109">
        <v>0</v>
      </c>
      <c r="Q129" s="109">
        <v>0</v>
      </c>
      <c r="R129" s="109">
        <v>-79245.95</v>
      </c>
      <c r="S129" s="109">
        <v>0</v>
      </c>
      <c r="T129" s="109">
        <v>0</v>
      </c>
      <c r="U129" s="111"/>
      <c r="V129" s="111">
        <f t="shared" si="18"/>
        <v>-79245.95</v>
      </c>
      <c r="W129" s="111"/>
      <c r="X129" s="111"/>
      <c r="Y129" s="111"/>
      <c r="Z129" s="111"/>
      <c r="AD129" s="164">
        <f t="shared" si="19"/>
        <v>0</v>
      </c>
    </row>
    <row r="130" spans="1:30" s="96" customFormat="1" ht="13.5" x14ac:dyDescent="0.35">
      <c r="A130" s="96" t="str">
        <f t="shared" si="17"/>
        <v>252132</v>
      </c>
      <c r="C130" s="107" t="s">
        <v>55</v>
      </c>
      <c r="D130" s="107" t="s">
        <v>337</v>
      </c>
      <c r="E130" s="108" t="s">
        <v>274</v>
      </c>
      <c r="F130" s="108">
        <v>252132</v>
      </c>
      <c r="G130" s="108" t="s">
        <v>122</v>
      </c>
      <c r="H130" s="153">
        <v>-55472.26</v>
      </c>
      <c r="I130" s="109">
        <v>0</v>
      </c>
      <c r="J130" s="109">
        <v>0</v>
      </c>
      <c r="K130" s="109">
        <v>0</v>
      </c>
      <c r="L130" s="109">
        <v>0</v>
      </c>
      <c r="M130" s="109">
        <v>0</v>
      </c>
      <c r="N130" s="110">
        <v>0</v>
      </c>
      <c r="O130" s="109">
        <v>0</v>
      </c>
      <c r="P130" s="109">
        <v>0</v>
      </c>
      <c r="Q130" s="109">
        <v>0</v>
      </c>
      <c r="R130" s="109">
        <v>-55472.26</v>
      </c>
      <c r="S130" s="109">
        <v>0</v>
      </c>
      <c r="T130" s="109">
        <v>0</v>
      </c>
      <c r="U130" s="111"/>
      <c r="V130" s="111">
        <f t="shared" si="18"/>
        <v>-55472.26</v>
      </c>
      <c r="W130" s="111"/>
      <c r="X130" s="111"/>
      <c r="Y130" s="111"/>
      <c r="Z130" s="111"/>
      <c r="AD130" s="164">
        <f t="shared" si="19"/>
        <v>0</v>
      </c>
    </row>
    <row r="131" spans="1:30" s="96" customFormat="1" ht="13.5" x14ac:dyDescent="0.35">
      <c r="A131" s="96" t="str">
        <f t="shared" si="17"/>
        <v>252138</v>
      </c>
      <c r="C131" s="107" t="s">
        <v>55</v>
      </c>
      <c r="D131" s="107" t="s">
        <v>338</v>
      </c>
      <c r="E131" s="108" t="s">
        <v>274</v>
      </c>
      <c r="F131" s="108">
        <v>252138</v>
      </c>
      <c r="G131" s="108" t="s">
        <v>122</v>
      </c>
      <c r="H131" s="153">
        <v>-55472.26</v>
      </c>
      <c r="I131" s="109">
        <v>0</v>
      </c>
      <c r="J131" s="109">
        <v>0</v>
      </c>
      <c r="K131" s="109">
        <v>0</v>
      </c>
      <c r="L131" s="109">
        <v>0</v>
      </c>
      <c r="M131" s="109">
        <v>0</v>
      </c>
      <c r="N131" s="110">
        <v>0</v>
      </c>
      <c r="O131" s="109">
        <v>0</v>
      </c>
      <c r="P131" s="109">
        <v>0</v>
      </c>
      <c r="Q131" s="109">
        <v>0</v>
      </c>
      <c r="R131" s="109">
        <v>-55472.26</v>
      </c>
      <c r="S131" s="109">
        <v>0</v>
      </c>
      <c r="T131" s="109">
        <v>0</v>
      </c>
      <c r="U131" s="111"/>
      <c r="V131" s="111">
        <f t="shared" si="18"/>
        <v>-55472.26</v>
      </c>
      <c r="W131" s="111"/>
      <c r="X131" s="111"/>
      <c r="Y131" s="111"/>
      <c r="Z131" s="111"/>
      <c r="AD131" s="164">
        <f t="shared" si="19"/>
        <v>0</v>
      </c>
    </row>
    <row r="132" spans="1:30" s="96" customFormat="1" ht="13.5" x14ac:dyDescent="0.35">
      <c r="A132" s="96" t="str">
        <f t="shared" si="17"/>
        <v>252140</v>
      </c>
      <c r="C132" s="107" t="s">
        <v>55</v>
      </c>
      <c r="D132" s="107" t="s">
        <v>339</v>
      </c>
      <c r="E132" s="108" t="s">
        <v>274</v>
      </c>
      <c r="F132" s="108">
        <v>252140</v>
      </c>
      <c r="G132" s="108" t="s">
        <v>122</v>
      </c>
      <c r="H132" s="153">
        <v>-55472.26</v>
      </c>
      <c r="I132" s="109">
        <v>0</v>
      </c>
      <c r="J132" s="109">
        <v>0</v>
      </c>
      <c r="K132" s="109">
        <v>0</v>
      </c>
      <c r="L132" s="109">
        <v>0</v>
      </c>
      <c r="M132" s="109">
        <v>0</v>
      </c>
      <c r="N132" s="110">
        <v>0</v>
      </c>
      <c r="O132" s="109">
        <v>0</v>
      </c>
      <c r="P132" s="109">
        <v>0</v>
      </c>
      <c r="Q132" s="109">
        <v>0</v>
      </c>
      <c r="R132" s="109">
        <v>-55472.26</v>
      </c>
      <c r="S132" s="109">
        <v>0</v>
      </c>
      <c r="T132" s="109">
        <v>0</v>
      </c>
      <c r="U132" s="111"/>
      <c r="V132" s="111">
        <f t="shared" si="18"/>
        <v>-55472.26</v>
      </c>
      <c r="W132" s="111"/>
      <c r="X132" s="111"/>
      <c r="Y132" s="111"/>
      <c r="Z132" s="111"/>
      <c r="AD132" s="164">
        <f t="shared" si="19"/>
        <v>0</v>
      </c>
    </row>
    <row r="133" spans="1:30" s="96" customFormat="1" ht="13.5" x14ac:dyDescent="0.35">
      <c r="A133" s="96" t="str">
        <f t="shared" si="17"/>
        <v>252139</v>
      </c>
      <c r="C133" s="107" t="s">
        <v>55</v>
      </c>
      <c r="D133" s="107" t="s">
        <v>340</v>
      </c>
      <c r="E133" s="108" t="s">
        <v>274</v>
      </c>
      <c r="F133" s="108">
        <v>252139</v>
      </c>
      <c r="G133" s="108" t="s">
        <v>122</v>
      </c>
      <c r="H133" s="153">
        <v>-39623.08</v>
      </c>
      <c r="I133" s="109">
        <v>0</v>
      </c>
      <c r="J133" s="109">
        <v>0</v>
      </c>
      <c r="K133" s="109">
        <v>0</v>
      </c>
      <c r="L133" s="109">
        <v>0</v>
      </c>
      <c r="M133" s="109">
        <v>0</v>
      </c>
      <c r="N133" s="110">
        <v>0</v>
      </c>
      <c r="O133" s="109">
        <v>0</v>
      </c>
      <c r="P133" s="109">
        <v>0</v>
      </c>
      <c r="Q133" s="109">
        <v>0</v>
      </c>
      <c r="R133" s="109">
        <v>-39623.08</v>
      </c>
      <c r="S133" s="109">
        <v>0</v>
      </c>
      <c r="T133" s="109">
        <v>0</v>
      </c>
      <c r="U133" s="111"/>
      <c r="V133" s="111">
        <f t="shared" si="18"/>
        <v>-39623.08</v>
      </c>
      <c r="W133" s="111"/>
      <c r="X133" s="111"/>
      <c r="Y133" s="111"/>
      <c r="Z133" s="111"/>
      <c r="AD133" s="164">
        <f t="shared" si="19"/>
        <v>0</v>
      </c>
    </row>
    <row r="134" spans="1:30" s="96" customFormat="1" ht="13.5" x14ac:dyDescent="0.35">
      <c r="A134" s="96" t="str">
        <f t="shared" si="17"/>
        <v>252142</v>
      </c>
      <c r="C134" s="107" t="s">
        <v>55</v>
      </c>
      <c r="D134" s="107" t="s">
        <v>341</v>
      </c>
      <c r="E134" s="108" t="s">
        <v>274</v>
      </c>
      <c r="F134" s="108">
        <v>252142</v>
      </c>
      <c r="G134" s="108" t="s">
        <v>122</v>
      </c>
      <c r="H134" s="153">
        <v>-39623.08</v>
      </c>
      <c r="I134" s="109">
        <v>0</v>
      </c>
      <c r="J134" s="109">
        <v>0</v>
      </c>
      <c r="K134" s="109">
        <v>0</v>
      </c>
      <c r="L134" s="109">
        <v>0</v>
      </c>
      <c r="M134" s="109">
        <v>0</v>
      </c>
      <c r="N134" s="110">
        <v>0</v>
      </c>
      <c r="O134" s="109">
        <v>0</v>
      </c>
      <c r="P134" s="109">
        <v>0</v>
      </c>
      <c r="Q134" s="109">
        <v>0</v>
      </c>
      <c r="R134" s="109">
        <v>-39623.08</v>
      </c>
      <c r="S134" s="109">
        <v>0</v>
      </c>
      <c r="T134" s="109">
        <v>0</v>
      </c>
      <c r="U134" s="111"/>
      <c r="V134" s="111">
        <f t="shared" si="18"/>
        <v>-39623.08</v>
      </c>
      <c r="W134" s="111"/>
      <c r="X134" s="111"/>
      <c r="Y134" s="111"/>
      <c r="Z134" s="111"/>
      <c r="AD134" s="164">
        <f t="shared" si="19"/>
        <v>0</v>
      </c>
    </row>
    <row r="135" spans="1:30" s="96" customFormat="1" ht="13.5" x14ac:dyDescent="0.35">
      <c r="A135" s="96" t="str">
        <f t="shared" si="17"/>
        <v>252135</v>
      </c>
      <c r="C135" s="107" t="s">
        <v>55</v>
      </c>
      <c r="D135" s="107" t="s">
        <v>342</v>
      </c>
      <c r="E135" s="108" t="s">
        <v>274</v>
      </c>
      <c r="F135" s="108">
        <v>252135</v>
      </c>
      <c r="G135" s="108" t="s">
        <v>122</v>
      </c>
      <c r="H135" s="153">
        <v>-16689.93</v>
      </c>
      <c r="I135" s="109">
        <v>0</v>
      </c>
      <c r="J135" s="109">
        <v>0</v>
      </c>
      <c r="K135" s="109">
        <v>0</v>
      </c>
      <c r="L135" s="109">
        <v>0</v>
      </c>
      <c r="M135" s="109">
        <v>0</v>
      </c>
      <c r="N135" s="110">
        <v>0</v>
      </c>
      <c r="O135" s="109">
        <v>0</v>
      </c>
      <c r="P135" s="109">
        <v>0</v>
      </c>
      <c r="Q135" s="109">
        <v>0</v>
      </c>
      <c r="R135" s="109">
        <v>-16689.93</v>
      </c>
      <c r="S135" s="109">
        <v>0</v>
      </c>
      <c r="T135" s="109">
        <v>0</v>
      </c>
      <c r="U135" s="111"/>
      <c r="V135" s="111">
        <f t="shared" si="18"/>
        <v>-16689.93</v>
      </c>
      <c r="W135" s="111"/>
      <c r="X135" s="111"/>
      <c r="Y135" s="111"/>
      <c r="Z135" s="111"/>
      <c r="AD135" s="164">
        <f t="shared" si="19"/>
        <v>0</v>
      </c>
    </row>
    <row r="136" spans="1:30" s="96" customFormat="1" ht="13.5" x14ac:dyDescent="0.35">
      <c r="A136" s="96" t="str">
        <f t="shared" si="17"/>
        <v>252131</v>
      </c>
      <c r="C136" s="107" t="s">
        <v>55</v>
      </c>
      <c r="D136" s="107" t="s">
        <v>343</v>
      </c>
      <c r="E136" s="108" t="s">
        <v>274</v>
      </c>
      <c r="F136" s="108">
        <v>252131</v>
      </c>
      <c r="G136" s="108" t="s">
        <v>122</v>
      </c>
      <c r="H136" s="153">
        <v>-15849.23</v>
      </c>
      <c r="I136" s="109">
        <v>0</v>
      </c>
      <c r="J136" s="109">
        <v>0</v>
      </c>
      <c r="K136" s="109">
        <v>0</v>
      </c>
      <c r="L136" s="109">
        <v>0</v>
      </c>
      <c r="M136" s="109">
        <v>0</v>
      </c>
      <c r="N136" s="110">
        <v>0</v>
      </c>
      <c r="O136" s="109">
        <v>0</v>
      </c>
      <c r="P136" s="109">
        <v>0</v>
      </c>
      <c r="Q136" s="109">
        <v>0</v>
      </c>
      <c r="R136" s="109">
        <v>-15849.23</v>
      </c>
      <c r="S136" s="109">
        <v>0</v>
      </c>
      <c r="T136" s="109">
        <v>0</v>
      </c>
      <c r="U136" s="111"/>
      <c r="V136" s="111">
        <f t="shared" si="18"/>
        <v>-15849.23</v>
      </c>
      <c r="W136" s="111"/>
      <c r="X136" s="111"/>
      <c r="Y136" s="111"/>
      <c r="Z136" s="111"/>
      <c r="AD136" s="164">
        <f t="shared" si="19"/>
        <v>0</v>
      </c>
    </row>
    <row r="137" spans="1:30" s="96" customFormat="1" ht="13.5" x14ac:dyDescent="0.35">
      <c r="A137" s="96" t="str">
        <f t="shared" si="17"/>
        <v>257279</v>
      </c>
      <c r="C137" s="107" t="s">
        <v>55</v>
      </c>
      <c r="D137" s="107" t="s">
        <v>344</v>
      </c>
      <c r="E137" s="108" t="s">
        <v>274</v>
      </c>
      <c r="F137" s="108">
        <v>257279</v>
      </c>
      <c r="G137" s="108" t="s">
        <v>122</v>
      </c>
      <c r="H137" s="153">
        <v>-11431.58</v>
      </c>
      <c r="I137" s="109">
        <v>0</v>
      </c>
      <c r="J137" s="109">
        <v>0</v>
      </c>
      <c r="K137" s="109">
        <v>0</v>
      </c>
      <c r="L137" s="109">
        <v>0</v>
      </c>
      <c r="M137" s="109">
        <v>0</v>
      </c>
      <c r="N137" s="110">
        <v>0</v>
      </c>
      <c r="O137" s="109">
        <v>0</v>
      </c>
      <c r="P137" s="109">
        <v>0</v>
      </c>
      <c r="Q137" s="109">
        <v>0</v>
      </c>
      <c r="R137" s="109">
        <v>-11431.58</v>
      </c>
      <c r="S137" s="109">
        <v>0</v>
      </c>
      <c r="T137" s="109">
        <v>0</v>
      </c>
      <c r="U137" s="111"/>
      <c r="V137" s="111">
        <f t="shared" si="18"/>
        <v>-11431.58</v>
      </c>
      <c r="W137" s="111"/>
      <c r="X137" s="111"/>
      <c r="Y137" s="111"/>
      <c r="Z137" s="111"/>
      <c r="AD137" s="164">
        <f t="shared" si="19"/>
        <v>0</v>
      </c>
    </row>
    <row r="138" spans="1:30" s="96" customFormat="1" ht="13.5" x14ac:dyDescent="0.35">
      <c r="A138" s="96" t="str">
        <f t="shared" si="17"/>
        <v>99370879</v>
      </c>
      <c r="C138" s="107" t="s">
        <v>55</v>
      </c>
      <c r="D138" s="107" t="s">
        <v>345</v>
      </c>
      <c r="E138" s="108" t="s">
        <v>346</v>
      </c>
      <c r="F138" s="108">
        <v>99370879</v>
      </c>
      <c r="G138" s="108" t="s">
        <v>122</v>
      </c>
      <c r="H138" s="153">
        <v>-9595.69</v>
      </c>
      <c r="I138" s="109">
        <v>0</v>
      </c>
      <c r="J138" s="109">
        <v>0</v>
      </c>
      <c r="K138" s="109">
        <v>0</v>
      </c>
      <c r="L138" s="109">
        <v>0</v>
      </c>
      <c r="M138" s="109">
        <v>0</v>
      </c>
      <c r="N138" s="110">
        <v>0</v>
      </c>
      <c r="O138" s="109">
        <v>0</v>
      </c>
      <c r="P138" s="109">
        <v>0</v>
      </c>
      <c r="Q138" s="109">
        <v>0</v>
      </c>
      <c r="R138" s="109">
        <v>-9595.69</v>
      </c>
      <c r="S138" s="109">
        <v>0</v>
      </c>
      <c r="T138" s="109">
        <v>0</v>
      </c>
      <c r="U138" s="111"/>
      <c r="V138" s="111">
        <f t="shared" si="18"/>
        <v>-9595.69</v>
      </c>
      <c r="W138" s="111"/>
      <c r="X138" s="111"/>
      <c r="Y138" s="111"/>
      <c r="Z138" s="111"/>
      <c r="AD138" s="164">
        <f t="shared" si="19"/>
        <v>0</v>
      </c>
    </row>
    <row r="139" spans="1:30" s="96" customFormat="1" ht="13.5" x14ac:dyDescent="0.35">
      <c r="A139" s="96" t="str">
        <f t="shared" si="17"/>
        <v>252134</v>
      </c>
      <c r="C139" s="107" t="s">
        <v>55</v>
      </c>
      <c r="D139" s="107" t="s">
        <v>347</v>
      </c>
      <c r="E139" s="108" t="s">
        <v>274</v>
      </c>
      <c r="F139" s="108">
        <v>252134</v>
      </c>
      <c r="G139" s="108" t="s">
        <v>122</v>
      </c>
      <c r="H139" s="153">
        <v>-7463.6100000000006</v>
      </c>
      <c r="I139" s="109">
        <v>0</v>
      </c>
      <c r="J139" s="109">
        <v>0</v>
      </c>
      <c r="K139" s="109">
        <v>0</v>
      </c>
      <c r="L139" s="109">
        <v>0</v>
      </c>
      <c r="M139" s="109">
        <v>0</v>
      </c>
      <c r="N139" s="110">
        <v>0</v>
      </c>
      <c r="O139" s="109">
        <v>0</v>
      </c>
      <c r="P139" s="109">
        <v>0</v>
      </c>
      <c r="Q139" s="109">
        <v>0</v>
      </c>
      <c r="R139" s="109">
        <v>-7463.6100000000006</v>
      </c>
      <c r="S139" s="109">
        <v>0</v>
      </c>
      <c r="T139" s="109">
        <v>0</v>
      </c>
      <c r="U139" s="111"/>
      <c r="V139" s="111">
        <f t="shared" si="18"/>
        <v>-7463.6100000000006</v>
      </c>
      <c r="W139" s="111"/>
      <c r="X139" s="111"/>
      <c r="Y139" s="111"/>
      <c r="Z139" s="111"/>
      <c r="AD139" s="164">
        <f t="shared" si="19"/>
        <v>0</v>
      </c>
    </row>
    <row r="140" spans="1:30" s="96" customFormat="1" ht="13.5" x14ac:dyDescent="0.35">
      <c r="A140" s="96" t="str">
        <f t="shared" si="17"/>
        <v>256840</v>
      </c>
      <c r="C140" s="107" t="s">
        <v>55</v>
      </c>
      <c r="D140" s="107" t="s">
        <v>348</v>
      </c>
      <c r="E140" s="108" t="s">
        <v>274</v>
      </c>
      <c r="F140" s="108">
        <v>256840</v>
      </c>
      <c r="G140" s="108" t="s">
        <v>122</v>
      </c>
      <c r="H140" s="153">
        <v>-4005.92</v>
      </c>
      <c r="I140" s="109">
        <v>0</v>
      </c>
      <c r="J140" s="109">
        <v>0</v>
      </c>
      <c r="K140" s="109">
        <v>0</v>
      </c>
      <c r="L140" s="109">
        <v>0</v>
      </c>
      <c r="M140" s="109">
        <v>0</v>
      </c>
      <c r="N140" s="110">
        <v>0</v>
      </c>
      <c r="O140" s="109">
        <v>0</v>
      </c>
      <c r="P140" s="109">
        <v>0</v>
      </c>
      <c r="Q140" s="109">
        <v>0</v>
      </c>
      <c r="R140" s="109">
        <v>-4005.92</v>
      </c>
      <c r="S140" s="109">
        <v>0</v>
      </c>
      <c r="T140" s="109">
        <v>0</v>
      </c>
      <c r="U140" s="111"/>
      <c r="V140" s="111">
        <f t="shared" si="18"/>
        <v>-4005.92</v>
      </c>
      <c r="W140" s="111"/>
      <c r="X140" s="111"/>
      <c r="Y140" s="111"/>
      <c r="Z140" s="111"/>
      <c r="AD140" s="164">
        <f t="shared" si="19"/>
        <v>0</v>
      </c>
    </row>
    <row r="141" spans="1:30" s="96" customFormat="1" ht="13.5" x14ac:dyDescent="0.35">
      <c r="A141" s="96" t="str">
        <f t="shared" si="17"/>
        <v>253303</v>
      </c>
      <c r="C141" s="107" t="s">
        <v>55</v>
      </c>
      <c r="D141" s="107" t="s">
        <v>349</v>
      </c>
      <c r="E141" s="108" t="s">
        <v>274</v>
      </c>
      <c r="F141" s="108">
        <v>253303</v>
      </c>
      <c r="G141" s="108" t="s">
        <v>122</v>
      </c>
      <c r="H141" s="153">
        <v>-2088</v>
      </c>
      <c r="I141" s="109">
        <v>0</v>
      </c>
      <c r="J141" s="109">
        <v>0</v>
      </c>
      <c r="K141" s="109">
        <v>0</v>
      </c>
      <c r="L141" s="109">
        <v>0</v>
      </c>
      <c r="M141" s="109">
        <v>0</v>
      </c>
      <c r="N141" s="110">
        <v>0</v>
      </c>
      <c r="O141" s="109">
        <v>-2088</v>
      </c>
      <c r="P141" s="109">
        <v>0</v>
      </c>
      <c r="Q141" s="109">
        <v>0</v>
      </c>
      <c r="R141" s="109">
        <v>0</v>
      </c>
      <c r="S141" s="109">
        <v>0</v>
      </c>
      <c r="T141" s="109">
        <v>0</v>
      </c>
      <c r="U141" s="111"/>
      <c r="V141" s="111">
        <f t="shared" si="18"/>
        <v>-2088</v>
      </c>
      <c r="W141" s="111"/>
      <c r="X141" s="111"/>
      <c r="Y141" s="111"/>
      <c r="Z141" s="111"/>
      <c r="AD141" s="164">
        <f t="shared" si="19"/>
        <v>0</v>
      </c>
    </row>
    <row r="142" spans="1:30" s="96" customFormat="1" ht="13.5" x14ac:dyDescent="0.35">
      <c r="A142" s="96" t="str">
        <f t="shared" si="17"/>
        <v>99288859</v>
      </c>
      <c r="C142" s="107" t="s">
        <v>55</v>
      </c>
      <c r="D142" s="107" t="s">
        <v>350</v>
      </c>
      <c r="E142" s="108" t="s">
        <v>351</v>
      </c>
      <c r="F142" s="108">
        <v>99288859</v>
      </c>
      <c r="G142" s="108" t="s">
        <v>122</v>
      </c>
      <c r="H142" s="153">
        <v>-1272.4000000000001</v>
      </c>
      <c r="I142" s="109">
        <v>0</v>
      </c>
      <c r="J142" s="109">
        <v>0</v>
      </c>
      <c r="K142" s="109">
        <v>0</v>
      </c>
      <c r="L142" s="109">
        <v>0</v>
      </c>
      <c r="M142" s="109">
        <v>0</v>
      </c>
      <c r="N142" s="110">
        <v>0</v>
      </c>
      <c r="O142" s="109">
        <v>0</v>
      </c>
      <c r="P142" s="109">
        <v>0</v>
      </c>
      <c r="Q142" s="109">
        <v>0</v>
      </c>
      <c r="R142" s="109">
        <v>-1272.4000000000001</v>
      </c>
      <c r="S142" s="109">
        <v>0</v>
      </c>
      <c r="T142" s="109">
        <v>0</v>
      </c>
      <c r="U142" s="111"/>
      <c r="V142" s="111">
        <f t="shared" si="18"/>
        <v>-1272.4000000000001</v>
      </c>
      <c r="W142" s="111"/>
      <c r="X142" s="111"/>
      <c r="Y142" s="111"/>
      <c r="Z142" s="111"/>
      <c r="AD142" s="164">
        <f t="shared" si="19"/>
        <v>0</v>
      </c>
    </row>
    <row r="143" spans="1:30" s="116" customFormat="1" ht="13.5" x14ac:dyDescent="0.35">
      <c r="A143" s="96" t="str">
        <f t="shared" si="17"/>
        <v>257287</v>
      </c>
      <c r="C143" s="112" t="s">
        <v>55</v>
      </c>
      <c r="D143" s="112" t="s">
        <v>352</v>
      </c>
      <c r="E143" s="113" t="s">
        <v>274</v>
      </c>
      <c r="F143" s="113">
        <v>257287</v>
      </c>
      <c r="G143" s="113" t="s">
        <v>122</v>
      </c>
      <c r="H143" s="157">
        <v>-1156.6000000000001</v>
      </c>
      <c r="I143" s="114">
        <v>0</v>
      </c>
      <c r="J143" s="114">
        <v>0</v>
      </c>
      <c r="K143" s="114">
        <v>0</v>
      </c>
      <c r="L143" s="114">
        <v>0</v>
      </c>
      <c r="M143" s="114">
        <v>0</v>
      </c>
      <c r="N143" s="114">
        <v>0</v>
      </c>
      <c r="O143" s="114">
        <v>0</v>
      </c>
      <c r="P143" s="114">
        <v>0</v>
      </c>
      <c r="Q143" s="114">
        <v>0</v>
      </c>
      <c r="R143" s="114">
        <v>-1156.6000000000001</v>
      </c>
      <c r="S143" s="114">
        <v>0</v>
      </c>
      <c r="T143" s="114">
        <v>0</v>
      </c>
      <c r="U143" s="115"/>
      <c r="V143" s="115">
        <f t="shared" si="18"/>
        <v>-1156.6000000000001</v>
      </c>
      <c r="W143" s="115"/>
      <c r="X143" s="115"/>
      <c r="Y143" s="115"/>
      <c r="Z143" s="115"/>
      <c r="AD143" s="165">
        <f t="shared" si="19"/>
        <v>0</v>
      </c>
    </row>
    <row r="144" spans="1:30" s="96" customFormat="1" ht="13.5" x14ac:dyDescent="0.35">
      <c r="A144" s="96" t="str">
        <f t="shared" si="17"/>
        <v>260697</v>
      </c>
      <c r="C144" s="107" t="s">
        <v>55</v>
      </c>
      <c r="D144" s="107" t="s">
        <v>353</v>
      </c>
      <c r="E144" s="108" t="s">
        <v>274</v>
      </c>
      <c r="F144" s="108">
        <v>260697</v>
      </c>
      <c r="G144" s="108" t="s">
        <v>123</v>
      </c>
      <c r="H144" s="153">
        <v>-2861.7200000000003</v>
      </c>
      <c r="I144" s="109">
        <v>0</v>
      </c>
      <c r="J144" s="109">
        <v>0</v>
      </c>
      <c r="K144" s="109">
        <v>0</v>
      </c>
      <c r="L144" s="109">
        <v>0</v>
      </c>
      <c r="M144" s="109">
        <v>0</v>
      </c>
      <c r="N144" s="110">
        <v>0</v>
      </c>
      <c r="O144" s="109">
        <v>0</v>
      </c>
      <c r="P144" s="109">
        <v>0</v>
      </c>
      <c r="Q144" s="109">
        <v>0</v>
      </c>
      <c r="R144" s="109">
        <v>0</v>
      </c>
      <c r="S144" s="109">
        <v>0</v>
      </c>
      <c r="T144" s="109">
        <v>-2861.7200000000003</v>
      </c>
      <c r="U144" s="111"/>
      <c r="V144" s="111">
        <f t="shared" si="18"/>
        <v>-2861.7200000000003</v>
      </c>
      <c r="W144" s="111"/>
      <c r="X144" s="111"/>
      <c r="Y144" s="111"/>
      <c r="Z144" s="111"/>
      <c r="AD144" s="164">
        <f t="shared" si="19"/>
        <v>0</v>
      </c>
    </row>
    <row r="145" spans="1:30" s="96" customFormat="1" ht="13.5" x14ac:dyDescent="0.35">
      <c r="A145" s="96" t="str">
        <f t="shared" si="17"/>
        <v>260769</v>
      </c>
      <c r="C145" s="107" t="s">
        <v>55</v>
      </c>
      <c r="D145" s="107" t="s">
        <v>354</v>
      </c>
      <c r="E145" s="108" t="s">
        <v>274</v>
      </c>
      <c r="F145" s="108">
        <v>260769</v>
      </c>
      <c r="G145" s="108" t="s">
        <v>123</v>
      </c>
      <c r="H145" s="153">
        <v>-2861.7200000000003</v>
      </c>
      <c r="I145" s="109">
        <v>0</v>
      </c>
      <c r="J145" s="109">
        <v>0</v>
      </c>
      <c r="K145" s="109">
        <v>0</v>
      </c>
      <c r="L145" s="109">
        <v>0</v>
      </c>
      <c r="M145" s="109">
        <v>0</v>
      </c>
      <c r="N145" s="110">
        <v>0</v>
      </c>
      <c r="O145" s="109">
        <v>0</v>
      </c>
      <c r="P145" s="109">
        <v>0</v>
      </c>
      <c r="Q145" s="109">
        <v>0</v>
      </c>
      <c r="R145" s="109">
        <v>0</v>
      </c>
      <c r="S145" s="109">
        <v>0</v>
      </c>
      <c r="T145" s="109">
        <v>-2861.7200000000003</v>
      </c>
      <c r="U145" s="111"/>
      <c r="V145" s="111">
        <f t="shared" si="18"/>
        <v>-2861.7200000000003</v>
      </c>
      <c r="W145" s="111"/>
      <c r="X145" s="111"/>
      <c r="Y145" s="111"/>
      <c r="Z145" s="111"/>
      <c r="AD145" s="164">
        <f t="shared" si="19"/>
        <v>0</v>
      </c>
    </row>
    <row r="146" spans="1:30" s="96" customFormat="1" ht="13.5" x14ac:dyDescent="0.35">
      <c r="A146" s="96" t="str">
        <f t="shared" si="17"/>
        <v>260654</v>
      </c>
      <c r="C146" s="107" t="s">
        <v>55</v>
      </c>
      <c r="D146" s="107" t="s">
        <v>355</v>
      </c>
      <c r="E146" s="108" t="s">
        <v>274</v>
      </c>
      <c r="F146" s="108">
        <v>260654</v>
      </c>
      <c r="G146" s="108" t="s">
        <v>123</v>
      </c>
      <c r="H146" s="153">
        <v>-2861.7200000000003</v>
      </c>
      <c r="I146" s="109">
        <v>0</v>
      </c>
      <c r="J146" s="109">
        <v>0</v>
      </c>
      <c r="K146" s="109">
        <v>0</v>
      </c>
      <c r="L146" s="109">
        <v>0</v>
      </c>
      <c r="M146" s="109">
        <v>0</v>
      </c>
      <c r="N146" s="110">
        <v>0</v>
      </c>
      <c r="O146" s="109">
        <v>0</v>
      </c>
      <c r="P146" s="109">
        <v>0</v>
      </c>
      <c r="Q146" s="109">
        <v>0</v>
      </c>
      <c r="R146" s="109">
        <v>0</v>
      </c>
      <c r="S146" s="109">
        <v>0</v>
      </c>
      <c r="T146" s="109">
        <v>-2861.7200000000003</v>
      </c>
      <c r="U146" s="111"/>
      <c r="V146" s="111">
        <f t="shared" si="18"/>
        <v>-2861.7200000000003</v>
      </c>
      <c r="W146" s="111"/>
      <c r="X146" s="111"/>
      <c r="Y146" s="111"/>
      <c r="Z146" s="111"/>
      <c r="AD146" s="164">
        <f t="shared" si="19"/>
        <v>0</v>
      </c>
    </row>
    <row r="147" spans="1:30" s="96" customFormat="1" ht="13.5" x14ac:dyDescent="0.35">
      <c r="A147" s="96" t="str">
        <f t="shared" si="17"/>
        <v>260064</v>
      </c>
      <c r="C147" s="107" t="s">
        <v>55</v>
      </c>
      <c r="D147" s="107" t="s">
        <v>356</v>
      </c>
      <c r="E147" s="108" t="s">
        <v>274</v>
      </c>
      <c r="F147" s="108">
        <v>260064</v>
      </c>
      <c r="G147" s="108" t="s">
        <v>123</v>
      </c>
      <c r="H147" s="153">
        <v>-2861.7200000000003</v>
      </c>
      <c r="I147" s="109">
        <v>0</v>
      </c>
      <c r="J147" s="109">
        <v>0</v>
      </c>
      <c r="K147" s="109">
        <v>0</v>
      </c>
      <c r="L147" s="109">
        <v>0</v>
      </c>
      <c r="M147" s="109">
        <v>0</v>
      </c>
      <c r="N147" s="110">
        <v>0</v>
      </c>
      <c r="O147" s="109">
        <v>0</v>
      </c>
      <c r="P147" s="109">
        <v>0</v>
      </c>
      <c r="Q147" s="109">
        <v>0</v>
      </c>
      <c r="R147" s="109">
        <v>0</v>
      </c>
      <c r="S147" s="109">
        <v>0</v>
      </c>
      <c r="T147" s="109">
        <v>-2861.7200000000003</v>
      </c>
      <c r="U147" s="111"/>
      <c r="V147" s="111">
        <f t="shared" si="18"/>
        <v>-2861.7200000000003</v>
      </c>
      <c r="W147" s="111"/>
      <c r="X147" s="111"/>
      <c r="Y147" s="111"/>
      <c r="Z147" s="111"/>
      <c r="AD147" s="164">
        <f t="shared" si="19"/>
        <v>0</v>
      </c>
    </row>
    <row r="148" spans="1:30" s="96" customFormat="1" ht="13.5" x14ac:dyDescent="0.35">
      <c r="A148" s="96" t="str">
        <f t="shared" si="17"/>
        <v>260072</v>
      </c>
      <c r="C148" s="107" t="s">
        <v>55</v>
      </c>
      <c r="D148" s="107" t="s">
        <v>357</v>
      </c>
      <c r="E148" s="108" t="s">
        <v>274</v>
      </c>
      <c r="F148" s="108">
        <v>260072</v>
      </c>
      <c r="G148" s="108" t="s">
        <v>123</v>
      </c>
      <c r="H148" s="153">
        <v>-2861.7200000000003</v>
      </c>
      <c r="I148" s="109">
        <v>0</v>
      </c>
      <c r="J148" s="109">
        <v>0</v>
      </c>
      <c r="K148" s="109">
        <v>0</v>
      </c>
      <c r="L148" s="109">
        <v>0</v>
      </c>
      <c r="M148" s="109">
        <v>0</v>
      </c>
      <c r="N148" s="110">
        <v>0</v>
      </c>
      <c r="O148" s="109">
        <v>0</v>
      </c>
      <c r="P148" s="109">
        <v>0</v>
      </c>
      <c r="Q148" s="109">
        <v>0</v>
      </c>
      <c r="R148" s="109">
        <v>0</v>
      </c>
      <c r="S148" s="109">
        <v>0</v>
      </c>
      <c r="T148" s="109">
        <v>-2861.7200000000003</v>
      </c>
      <c r="U148" s="111"/>
      <c r="V148" s="111">
        <f t="shared" si="18"/>
        <v>-2861.7200000000003</v>
      </c>
      <c r="W148" s="111"/>
      <c r="X148" s="111"/>
      <c r="Y148" s="111"/>
      <c r="Z148" s="111"/>
      <c r="AD148" s="164">
        <f t="shared" si="19"/>
        <v>0</v>
      </c>
    </row>
    <row r="149" spans="1:30" s="96" customFormat="1" ht="13.5" x14ac:dyDescent="0.35">
      <c r="A149" s="96" t="str">
        <f t="shared" si="17"/>
        <v>261809</v>
      </c>
      <c r="C149" s="107" t="s">
        <v>55</v>
      </c>
      <c r="D149" s="107" t="s">
        <v>358</v>
      </c>
      <c r="E149" s="108" t="s">
        <v>274</v>
      </c>
      <c r="F149" s="108">
        <v>261809</v>
      </c>
      <c r="G149" s="108" t="s">
        <v>123</v>
      </c>
      <c r="H149" s="153">
        <v>-2861.7200000000003</v>
      </c>
      <c r="I149" s="109">
        <v>0</v>
      </c>
      <c r="J149" s="109">
        <v>0</v>
      </c>
      <c r="K149" s="109">
        <v>0</v>
      </c>
      <c r="L149" s="109">
        <v>0</v>
      </c>
      <c r="M149" s="109">
        <v>0</v>
      </c>
      <c r="N149" s="110">
        <v>0</v>
      </c>
      <c r="O149" s="109">
        <v>0</v>
      </c>
      <c r="P149" s="109">
        <v>0</v>
      </c>
      <c r="Q149" s="109">
        <v>0</v>
      </c>
      <c r="R149" s="109">
        <v>0</v>
      </c>
      <c r="S149" s="109">
        <v>0</v>
      </c>
      <c r="T149" s="109">
        <v>-2861.7200000000003</v>
      </c>
      <c r="U149" s="111"/>
      <c r="V149" s="111">
        <f t="shared" si="18"/>
        <v>-2861.7200000000003</v>
      </c>
      <c r="W149" s="111"/>
      <c r="X149" s="111"/>
      <c r="Y149" s="111"/>
      <c r="Z149" s="111"/>
      <c r="AD149" s="164">
        <f t="shared" si="19"/>
        <v>0</v>
      </c>
    </row>
    <row r="150" spans="1:30" s="96" customFormat="1" ht="13.5" x14ac:dyDescent="0.35">
      <c r="A150" s="96" t="str">
        <f t="shared" si="17"/>
        <v>261868</v>
      </c>
      <c r="C150" s="107" t="s">
        <v>55</v>
      </c>
      <c r="D150" s="107" t="s">
        <v>359</v>
      </c>
      <c r="E150" s="108" t="s">
        <v>274</v>
      </c>
      <c r="F150" s="108">
        <v>261868</v>
      </c>
      <c r="G150" s="108" t="s">
        <v>123</v>
      </c>
      <c r="H150" s="153">
        <v>-2861.7200000000003</v>
      </c>
      <c r="I150" s="109">
        <v>0</v>
      </c>
      <c r="J150" s="109">
        <v>0</v>
      </c>
      <c r="K150" s="109">
        <v>0</v>
      </c>
      <c r="L150" s="109">
        <v>0</v>
      </c>
      <c r="M150" s="109">
        <v>0</v>
      </c>
      <c r="N150" s="110">
        <v>0</v>
      </c>
      <c r="O150" s="109">
        <v>0</v>
      </c>
      <c r="P150" s="109">
        <v>0</v>
      </c>
      <c r="Q150" s="109">
        <v>0</v>
      </c>
      <c r="R150" s="109">
        <v>0</v>
      </c>
      <c r="S150" s="109">
        <v>0</v>
      </c>
      <c r="T150" s="109">
        <v>-2861.7200000000003</v>
      </c>
      <c r="U150" s="111"/>
      <c r="V150" s="111">
        <f t="shared" si="18"/>
        <v>-2861.7200000000003</v>
      </c>
      <c r="W150" s="111"/>
      <c r="X150" s="111"/>
      <c r="Y150" s="111"/>
      <c r="Z150" s="111"/>
      <c r="AD150" s="164">
        <f t="shared" si="19"/>
        <v>0</v>
      </c>
    </row>
    <row r="151" spans="1:30" s="96" customFormat="1" ht="13.5" x14ac:dyDescent="0.35">
      <c r="A151" s="96" t="str">
        <f t="shared" si="17"/>
        <v>262051</v>
      </c>
      <c r="C151" s="107" t="s">
        <v>55</v>
      </c>
      <c r="D151" s="107" t="s">
        <v>360</v>
      </c>
      <c r="E151" s="108" t="s">
        <v>274</v>
      </c>
      <c r="F151" s="108">
        <v>262051</v>
      </c>
      <c r="G151" s="108" t="s">
        <v>123</v>
      </c>
      <c r="H151" s="153">
        <v>-2861.7200000000003</v>
      </c>
      <c r="I151" s="109">
        <v>0</v>
      </c>
      <c r="J151" s="109">
        <v>0</v>
      </c>
      <c r="K151" s="109">
        <v>0</v>
      </c>
      <c r="L151" s="109">
        <v>0</v>
      </c>
      <c r="M151" s="109">
        <v>0</v>
      </c>
      <c r="N151" s="110">
        <v>0</v>
      </c>
      <c r="O151" s="109">
        <v>0</v>
      </c>
      <c r="P151" s="109">
        <v>0</v>
      </c>
      <c r="Q151" s="109">
        <v>0</v>
      </c>
      <c r="R151" s="109">
        <v>0</v>
      </c>
      <c r="S151" s="109">
        <v>0</v>
      </c>
      <c r="T151" s="109">
        <v>-2861.7200000000003</v>
      </c>
      <c r="U151" s="111"/>
      <c r="V151" s="111">
        <f t="shared" si="18"/>
        <v>-2861.7200000000003</v>
      </c>
      <c r="W151" s="111"/>
      <c r="X151" s="111"/>
      <c r="Y151" s="111"/>
      <c r="Z151" s="111"/>
      <c r="AD151" s="164">
        <f t="shared" si="19"/>
        <v>0</v>
      </c>
    </row>
    <row r="152" spans="1:30" s="96" customFormat="1" ht="13.5" x14ac:dyDescent="0.35">
      <c r="A152" s="96" t="str">
        <f t="shared" si="17"/>
        <v>261884</v>
      </c>
      <c r="C152" s="107" t="s">
        <v>55</v>
      </c>
      <c r="D152" s="107" t="s">
        <v>361</v>
      </c>
      <c r="E152" s="108" t="s">
        <v>274</v>
      </c>
      <c r="F152" s="108">
        <v>261884</v>
      </c>
      <c r="G152" s="108" t="s">
        <v>123</v>
      </c>
      <c r="H152" s="153">
        <v>-2861.7200000000003</v>
      </c>
      <c r="I152" s="109">
        <v>0</v>
      </c>
      <c r="J152" s="109">
        <v>0</v>
      </c>
      <c r="K152" s="109">
        <v>0</v>
      </c>
      <c r="L152" s="109">
        <v>0</v>
      </c>
      <c r="M152" s="109">
        <v>0</v>
      </c>
      <c r="N152" s="110">
        <v>0</v>
      </c>
      <c r="O152" s="109">
        <v>0</v>
      </c>
      <c r="P152" s="109">
        <v>0</v>
      </c>
      <c r="Q152" s="109">
        <v>0</v>
      </c>
      <c r="R152" s="109">
        <v>0</v>
      </c>
      <c r="S152" s="109">
        <v>0</v>
      </c>
      <c r="T152" s="109">
        <v>-2861.7200000000003</v>
      </c>
      <c r="U152" s="111"/>
      <c r="V152" s="111">
        <f t="shared" si="18"/>
        <v>-2861.7200000000003</v>
      </c>
      <c r="W152" s="111"/>
      <c r="X152" s="111"/>
      <c r="Y152" s="111"/>
      <c r="Z152" s="111"/>
      <c r="AD152" s="164">
        <f t="shared" si="19"/>
        <v>0</v>
      </c>
    </row>
    <row r="153" spans="1:30" s="96" customFormat="1" ht="13.5" x14ac:dyDescent="0.35">
      <c r="E153" s="140"/>
      <c r="F153" s="140"/>
      <c r="G153" s="140"/>
      <c r="H153" s="150"/>
      <c r="I153" s="111"/>
      <c r="J153" s="111"/>
      <c r="K153" s="111"/>
      <c r="L153" s="111"/>
      <c r="M153" s="111"/>
      <c r="N153" s="111"/>
      <c r="O153" s="111"/>
      <c r="P153" s="111"/>
      <c r="Q153" s="111"/>
      <c r="R153" s="111"/>
      <c r="S153" s="111"/>
      <c r="T153" s="111"/>
      <c r="U153" s="111"/>
      <c r="V153" s="111"/>
      <c r="W153" s="111"/>
      <c r="X153" s="111"/>
      <c r="Y153" s="111"/>
      <c r="Z153" s="111"/>
      <c r="AD153" s="164"/>
    </row>
    <row r="154" spans="1:30" s="96" customFormat="1" ht="13.9" x14ac:dyDescent="0.4">
      <c r="C154" s="126" t="s">
        <v>66</v>
      </c>
      <c r="D154" s="125"/>
      <c r="E154" s="140"/>
      <c r="F154" s="140"/>
      <c r="G154" s="140"/>
      <c r="H154" s="127">
        <f t="shared" ref="H154:T154" si="20">SUM(H123:H153)</f>
        <v>-979247.76999999967</v>
      </c>
      <c r="I154" s="127">
        <f t="shared" si="20"/>
        <v>0</v>
      </c>
      <c r="J154" s="127">
        <f t="shared" si="20"/>
        <v>0</v>
      </c>
      <c r="K154" s="127">
        <f t="shared" si="20"/>
        <v>0</v>
      </c>
      <c r="L154" s="127">
        <f t="shared" si="20"/>
        <v>0</v>
      </c>
      <c r="M154" s="127">
        <f t="shared" si="20"/>
        <v>0</v>
      </c>
      <c r="N154" s="127">
        <f t="shared" si="20"/>
        <v>0</v>
      </c>
      <c r="O154" s="127">
        <f t="shared" si="20"/>
        <v>-2088</v>
      </c>
      <c r="P154" s="127">
        <f t="shared" si="20"/>
        <v>0</v>
      </c>
      <c r="Q154" s="127">
        <f t="shared" si="20"/>
        <v>0</v>
      </c>
      <c r="R154" s="127">
        <f t="shared" si="20"/>
        <v>-951404.28999999992</v>
      </c>
      <c r="S154" s="127">
        <f t="shared" si="20"/>
        <v>0</v>
      </c>
      <c r="T154" s="127">
        <f t="shared" si="20"/>
        <v>-25755.480000000007</v>
      </c>
      <c r="U154" s="111"/>
      <c r="V154" s="127">
        <f>SUM(V123:V153)</f>
        <v>-979247.76999999967</v>
      </c>
      <c r="W154" s="111"/>
      <c r="X154" s="111"/>
      <c r="Y154" s="111"/>
      <c r="Z154" s="111"/>
      <c r="AD154" s="164"/>
    </row>
    <row r="155" spans="1:30" s="96" customFormat="1" ht="13.5" x14ac:dyDescent="0.35">
      <c r="C155" s="141"/>
      <c r="D155" s="141"/>
      <c r="E155" s="108"/>
      <c r="F155" s="108"/>
      <c r="G155" s="108"/>
      <c r="H155" s="154"/>
      <c r="I155" s="142"/>
      <c r="J155" s="142"/>
      <c r="K155" s="142"/>
      <c r="L155" s="142"/>
      <c r="M155" s="142"/>
      <c r="N155" s="143"/>
      <c r="O155" s="142"/>
      <c r="P155" s="142"/>
      <c r="Q155" s="142"/>
      <c r="R155" s="142"/>
      <c r="S155" s="142"/>
      <c r="T155" s="142"/>
      <c r="U155" s="111"/>
      <c r="V155" s="162">
        <f>V154-H154</f>
        <v>0</v>
      </c>
      <c r="W155" s="111"/>
      <c r="X155" s="111"/>
      <c r="Y155" s="111"/>
      <c r="Z155" s="111"/>
      <c r="AD155" s="164"/>
    </row>
    <row r="156" spans="1:30" s="96" customFormat="1" ht="13.9" x14ac:dyDescent="0.4">
      <c r="C156" s="105" t="s">
        <v>61</v>
      </c>
      <c r="D156" s="105"/>
      <c r="E156" s="108"/>
      <c r="F156" s="108"/>
      <c r="G156" s="108"/>
      <c r="H156" s="154"/>
      <c r="I156" s="142"/>
      <c r="J156" s="142"/>
      <c r="K156" s="142"/>
      <c r="L156" s="142"/>
      <c r="M156" s="142"/>
      <c r="N156" s="143"/>
      <c r="O156" s="142"/>
      <c r="P156" s="142"/>
      <c r="Q156" s="142"/>
      <c r="R156" s="142"/>
      <c r="S156" s="142"/>
      <c r="T156" s="142"/>
      <c r="U156" s="111"/>
      <c r="V156" s="111"/>
      <c r="W156" s="111"/>
      <c r="X156" s="111"/>
      <c r="Y156" s="111"/>
      <c r="Z156" s="111"/>
      <c r="AD156" s="164"/>
    </row>
    <row r="157" spans="1:30" s="96" customFormat="1" ht="13.9" x14ac:dyDescent="0.4">
      <c r="C157" s="105" t="str">
        <f t="shared" ref="C157:H157" si="21">C8</f>
        <v>Plant</v>
      </c>
      <c r="D157" s="105" t="str">
        <f t="shared" si="21"/>
        <v>Description</v>
      </c>
      <c r="E157" s="105" t="str">
        <f t="shared" si="21"/>
        <v>WO</v>
      </c>
      <c r="F157" s="105" t="str">
        <f t="shared" si="21"/>
        <v>Asset ID</v>
      </c>
      <c r="G157" s="105" t="str">
        <f t="shared" si="21"/>
        <v>FERC</v>
      </c>
      <c r="H157" s="105" t="str">
        <f t="shared" si="21"/>
        <v>Total</v>
      </c>
      <c r="I157" s="142"/>
      <c r="J157" s="142"/>
      <c r="K157" s="142"/>
      <c r="L157" s="142"/>
      <c r="M157" s="142"/>
      <c r="N157" s="143"/>
      <c r="O157" s="142"/>
      <c r="P157" s="142"/>
      <c r="Q157" s="142"/>
      <c r="R157" s="142"/>
      <c r="S157" s="142"/>
      <c r="T157" s="142"/>
      <c r="U157" s="111"/>
      <c r="V157" s="111"/>
      <c r="W157" s="111"/>
      <c r="X157" s="111"/>
      <c r="Y157" s="111"/>
      <c r="Z157" s="111"/>
      <c r="AD157" s="164"/>
    </row>
    <row r="158" spans="1:30" s="96" customFormat="1" ht="15" customHeight="1" x14ac:dyDescent="0.35">
      <c r="A158" s="96" t="str">
        <f t="shared" ref="A158:A221" si="22">TEXT(F158,0)</f>
        <v>99431678</v>
      </c>
      <c r="C158" s="107" t="s">
        <v>15</v>
      </c>
      <c r="D158" s="107" t="s">
        <v>178</v>
      </c>
      <c r="E158" s="108" t="s">
        <v>179</v>
      </c>
      <c r="F158" s="100">
        <v>99431678</v>
      </c>
      <c r="G158" s="108" t="s">
        <v>128</v>
      </c>
      <c r="H158" s="150">
        <v>-16950</v>
      </c>
      <c r="I158" s="109">
        <v>0</v>
      </c>
      <c r="J158" s="109">
        <v>0</v>
      </c>
      <c r="K158" s="109">
        <v>-16950</v>
      </c>
      <c r="L158" s="109">
        <v>0</v>
      </c>
      <c r="M158" s="109">
        <v>0</v>
      </c>
      <c r="N158" s="110">
        <v>0</v>
      </c>
      <c r="O158" s="109">
        <v>0</v>
      </c>
      <c r="P158" s="109">
        <v>0</v>
      </c>
      <c r="Q158" s="109">
        <v>0</v>
      </c>
      <c r="R158" s="109">
        <v>0</v>
      </c>
      <c r="S158" s="109">
        <v>0</v>
      </c>
      <c r="T158" s="109">
        <v>0</v>
      </c>
      <c r="U158" s="111"/>
      <c r="V158" s="111">
        <f t="shared" ref="V158:V221" si="23">SUM(I158:T158)</f>
        <v>-16950</v>
      </c>
      <c r="W158" s="111"/>
      <c r="X158" s="111"/>
      <c r="Y158" s="111"/>
      <c r="Z158" s="111"/>
      <c r="AD158" s="164">
        <f t="shared" si="19"/>
        <v>0</v>
      </c>
    </row>
    <row r="159" spans="1:30" s="96" customFormat="1" ht="15" customHeight="1" x14ac:dyDescent="0.35">
      <c r="A159" s="96" t="str">
        <f t="shared" si="22"/>
        <v>99431517</v>
      </c>
      <c r="C159" s="107" t="s">
        <v>15</v>
      </c>
      <c r="D159" s="107" t="s">
        <v>190</v>
      </c>
      <c r="E159" s="108" t="s">
        <v>191</v>
      </c>
      <c r="F159" s="100">
        <v>99431517</v>
      </c>
      <c r="G159" s="108" t="s">
        <v>128</v>
      </c>
      <c r="H159" s="150">
        <v>-36571.279999999999</v>
      </c>
      <c r="I159" s="109">
        <v>0</v>
      </c>
      <c r="J159" s="109">
        <v>0</v>
      </c>
      <c r="K159" s="109">
        <v>-36571.279999999999</v>
      </c>
      <c r="L159" s="109">
        <v>0</v>
      </c>
      <c r="M159" s="109">
        <v>0</v>
      </c>
      <c r="N159" s="110">
        <v>0</v>
      </c>
      <c r="O159" s="109">
        <v>0</v>
      </c>
      <c r="P159" s="109">
        <v>0</v>
      </c>
      <c r="Q159" s="109">
        <v>0</v>
      </c>
      <c r="R159" s="109">
        <v>0</v>
      </c>
      <c r="S159" s="109">
        <v>0</v>
      </c>
      <c r="T159" s="109">
        <v>0</v>
      </c>
      <c r="U159" s="111"/>
      <c r="V159" s="111">
        <f t="shared" si="23"/>
        <v>-36571.279999999999</v>
      </c>
      <c r="W159" s="111"/>
      <c r="X159" s="111"/>
      <c r="Y159" s="111"/>
      <c r="Z159" s="111"/>
      <c r="AD159" s="164">
        <f t="shared" si="19"/>
        <v>0</v>
      </c>
    </row>
    <row r="160" spans="1:30" s="96" customFormat="1" ht="15" customHeight="1" x14ac:dyDescent="0.35">
      <c r="A160" s="96" t="str">
        <f t="shared" si="22"/>
        <v>99431514</v>
      </c>
      <c r="C160" s="107" t="s">
        <v>15</v>
      </c>
      <c r="D160" s="107" t="s">
        <v>227</v>
      </c>
      <c r="E160" s="108" t="s">
        <v>191</v>
      </c>
      <c r="F160" s="100">
        <v>99431514</v>
      </c>
      <c r="G160" s="108" t="s">
        <v>122</v>
      </c>
      <c r="H160" s="150">
        <v>-45778.93</v>
      </c>
      <c r="I160" s="109">
        <v>0</v>
      </c>
      <c r="J160" s="109">
        <v>0</v>
      </c>
      <c r="K160" s="109">
        <v>-45778.93</v>
      </c>
      <c r="L160" s="109">
        <v>0</v>
      </c>
      <c r="M160" s="109">
        <v>0</v>
      </c>
      <c r="N160" s="110">
        <v>0</v>
      </c>
      <c r="O160" s="109">
        <v>0</v>
      </c>
      <c r="P160" s="109">
        <v>0</v>
      </c>
      <c r="Q160" s="109">
        <v>0</v>
      </c>
      <c r="R160" s="109">
        <v>0</v>
      </c>
      <c r="S160" s="109">
        <v>0</v>
      </c>
      <c r="T160" s="109">
        <v>0</v>
      </c>
      <c r="U160" s="111"/>
      <c r="V160" s="111">
        <f t="shared" si="23"/>
        <v>-45778.93</v>
      </c>
      <c r="W160" s="111"/>
      <c r="X160" s="111"/>
      <c r="Y160" s="111"/>
      <c r="Z160" s="111"/>
      <c r="AD160" s="164">
        <f t="shared" si="19"/>
        <v>0</v>
      </c>
    </row>
    <row r="161" spans="1:30" s="96" customFormat="1" ht="15" customHeight="1" x14ac:dyDescent="0.35">
      <c r="A161" s="96" t="str">
        <f t="shared" si="22"/>
        <v>99431777</v>
      </c>
      <c r="C161" s="107" t="s">
        <v>15</v>
      </c>
      <c r="D161" s="107" t="s">
        <v>228</v>
      </c>
      <c r="E161" s="108" t="s">
        <v>229</v>
      </c>
      <c r="F161" s="100">
        <v>99431777</v>
      </c>
      <c r="G161" s="108" t="s">
        <v>122</v>
      </c>
      <c r="H161" s="150">
        <v>-18583.46</v>
      </c>
      <c r="I161" s="109">
        <v>0</v>
      </c>
      <c r="J161" s="109">
        <v>0</v>
      </c>
      <c r="K161" s="109">
        <v>-18583.46</v>
      </c>
      <c r="L161" s="109">
        <v>0</v>
      </c>
      <c r="M161" s="109">
        <v>0</v>
      </c>
      <c r="N161" s="110">
        <v>0</v>
      </c>
      <c r="O161" s="109">
        <v>0</v>
      </c>
      <c r="P161" s="109">
        <v>0</v>
      </c>
      <c r="Q161" s="109">
        <v>0</v>
      </c>
      <c r="R161" s="109">
        <v>0</v>
      </c>
      <c r="S161" s="109">
        <v>0</v>
      </c>
      <c r="T161" s="109">
        <v>0</v>
      </c>
      <c r="U161" s="111"/>
      <c r="V161" s="111">
        <f t="shared" si="23"/>
        <v>-18583.46</v>
      </c>
      <c r="W161" s="111"/>
      <c r="X161" s="111"/>
      <c r="Y161" s="111"/>
      <c r="Z161" s="111"/>
      <c r="AD161" s="164">
        <f t="shared" si="19"/>
        <v>0</v>
      </c>
    </row>
    <row r="162" spans="1:30" s="96" customFormat="1" ht="15" customHeight="1" x14ac:dyDescent="0.35">
      <c r="A162" s="96" t="str">
        <f t="shared" si="22"/>
        <v>99431798</v>
      </c>
      <c r="C162" s="107" t="s">
        <v>15</v>
      </c>
      <c r="D162" s="107" t="s">
        <v>232</v>
      </c>
      <c r="E162" s="108" t="s">
        <v>231</v>
      </c>
      <c r="F162" s="100">
        <v>99431798</v>
      </c>
      <c r="G162" s="108" t="s">
        <v>122</v>
      </c>
      <c r="H162" s="150">
        <v>-1691.31</v>
      </c>
      <c r="I162" s="109">
        <v>0</v>
      </c>
      <c r="J162" s="109">
        <v>0</v>
      </c>
      <c r="K162" s="109">
        <v>-1691.31</v>
      </c>
      <c r="L162" s="109">
        <v>0</v>
      </c>
      <c r="M162" s="109">
        <v>0</v>
      </c>
      <c r="N162" s="110">
        <v>0</v>
      </c>
      <c r="O162" s="109">
        <v>0</v>
      </c>
      <c r="P162" s="109">
        <v>0</v>
      </c>
      <c r="Q162" s="109">
        <v>0</v>
      </c>
      <c r="R162" s="109">
        <v>0</v>
      </c>
      <c r="S162" s="109">
        <v>0</v>
      </c>
      <c r="T162" s="109">
        <v>0</v>
      </c>
      <c r="U162" s="111"/>
      <c r="V162" s="111">
        <f t="shared" si="23"/>
        <v>-1691.31</v>
      </c>
      <c r="W162" s="111"/>
      <c r="X162" s="111"/>
      <c r="Y162" s="111"/>
      <c r="Z162" s="111"/>
      <c r="AD162" s="164">
        <f t="shared" si="19"/>
        <v>0</v>
      </c>
    </row>
    <row r="163" spans="1:30" s="96" customFormat="1" ht="15" customHeight="1" x14ac:dyDescent="0.35">
      <c r="A163" s="96" t="str">
        <f t="shared" si="22"/>
        <v>99431786</v>
      </c>
      <c r="C163" s="107" t="s">
        <v>15</v>
      </c>
      <c r="D163" s="107" t="s">
        <v>236</v>
      </c>
      <c r="E163" s="108" t="s">
        <v>231</v>
      </c>
      <c r="F163" s="100">
        <v>99431786</v>
      </c>
      <c r="G163" s="108" t="s">
        <v>122</v>
      </c>
      <c r="H163" s="150">
        <v>-12026.41</v>
      </c>
      <c r="I163" s="109">
        <v>0</v>
      </c>
      <c r="J163" s="109">
        <v>0</v>
      </c>
      <c r="K163" s="109">
        <v>-12026.41</v>
      </c>
      <c r="L163" s="109">
        <v>0</v>
      </c>
      <c r="M163" s="109">
        <v>0</v>
      </c>
      <c r="N163" s="110">
        <v>0</v>
      </c>
      <c r="O163" s="109">
        <v>0</v>
      </c>
      <c r="P163" s="109">
        <v>0</v>
      </c>
      <c r="Q163" s="109">
        <v>0</v>
      </c>
      <c r="R163" s="109">
        <v>0</v>
      </c>
      <c r="S163" s="109">
        <v>0</v>
      </c>
      <c r="T163" s="109">
        <v>0</v>
      </c>
      <c r="U163" s="111"/>
      <c r="V163" s="111">
        <f t="shared" si="23"/>
        <v>-12026.41</v>
      </c>
      <c r="W163" s="111"/>
      <c r="X163" s="111"/>
      <c r="Y163" s="111"/>
      <c r="Z163" s="111"/>
      <c r="AD163" s="164">
        <f t="shared" si="19"/>
        <v>0</v>
      </c>
    </row>
    <row r="164" spans="1:30" s="96" customFormat="1" ht="15" customHeight="1" x14ac:dyDescent="0.35">
      <c r="A164" s="96" t="str">
        <f t="shared" si="22"/>
        <v>99431801</v>
      </c>
      <c r="C164" s="107" t="s">
        <v>15</v>
      </c>
      <c r="D164" s="107" t="s">
        <v>235</v>
      </c>
      <c r="E164" s="108" t="s">
        <v>231</v>
      </c>
      <c r="F164" s="100">
        <v>99431801</v>
      </c>
      <c r="G164" s="108" t="s">
        <v>122</v>
      </c>
      <c r="H164" s="150">
        <v>-243.4</v>
      </c>
      <c r="I164" s="109">
        <v>0</v>
      </c>
      <c r="J164" s="109">
        <v>0</v>
      </c>
      <c r="K164" s="109">
        <v>-243.4</v>
      </c>
      <c r="L164" s="109">
        <v>0</v>
      </c>
      <c r="M164" s="109">
        <v>0</v>
      </c>
      <c r="N164" s="110">
        <v>0</v>
      </c>
      <c r="O164" s="109">
        <v>0</v>
      </c>
      <c r="P164" s="109">
        <v>0</v>
      </c>
      <c r="Q164" s="109">
        <v>0</v>
      </c>
      <c r="R164" s="109">
        <v>0</v>
      </c>
      <c r="S164" s="109">
        <v>0</v>
      </c>
      <c r="T164" s="109">
        <v>0</v>
      </c>
      <c r="U164" s="111"/>
      <c r="V164" s="111">
        <f t="shared" si="23"/>
        <v>-243.4</v>
      </c>
      <c r="W164" s="111"/>
      <c r="X164" s="111"/>
      <c r="Y164" s="111"/>
      <c r="Z164" s="111"/>
      <c r="AD164" s="164">
        <f t="shared" si="19"/>
        <v>0</v>
      </c>
    </row>
    <row r="165" spans="1:30" s="96" customFormat="1" ht="15" customHeight="1" x14ac:dyDescent="0.35">
      <c r="A165" s="96" t="str">
        <f t="shared" si="22"/>
        <v>99431792</v>
      </c>
      <c r="C165" s="107" t="s">
        <v>15</v>
      </c>
      <c r="D165" s="107" t="s">
        <v>233</v>
      </c>
      <c r="E165" s="108" t="s">
        <v>231</v>
      </c>
      <c r="F165" s="100">
        <v>99431792</v>
      </c>
      <c r="G165" s="108" t="s">
        <v>122</v>
      </c>
      <c r="H165" s="150">
        <v>-2515.12</v>
      </c>
      <c r="I165" s="109">
        <v>0</v>
      </c>
      <c r="J165" s="109">
        <v>0</v>
      </c>
      <c r="K165" s="109">
        <v>-2515.12</v>
      </c>
      <c r="L165" s="109">
        <v>0</v>
      </c>
      <c r="M165" s="109">
        <v>0</v>
      </c>
      <c r="N165" s="110">
        <v>0</v>
      </c>
      <c r="O165" s="109">
        <v>0</v>
      </c>
      <c r="P165" s="109">
        <v>0</v>
      </c>
      <c r="Q165" s="109">
        <v>0</v>
      </c>
      <c r="R165" s="109">
        <v>0</v>
      </c>
      <c r="S165" s="109">
        <v>0</v>
      </c>
      <c r="T165" s="109">
        <v>0</v>
      </c>
      <c r="U165" s="111"/>
      <c r="V165" s="111">
        <f t="shared" si="23"/>
        <v>-2515.12</v>
      </c>
      <c r="W165" s="111"/>
      <c r="X165" s="111"/>
      <c r="Y165" s="111"/>
      <c r="Z165" s="111"/>
      <c r="AD165" s="164">
        <f t="shared" si="19"/>
        <v>0</v>
      </c>
    </row>
    <row r="166" spans="1:30" s="96" customFormat="1" ht="15" customHeight="1" x14ac:dyDescent="0.35">
      <c r="A166" s="96" t="str">
        <f t="shared" si="22"/>
        <v>99431783</v>
      </c>
      <c r="C166" s="107" t="s">
        <v>15</v>
      </c>
      <c r="D166" s="107" t="s">
        <v>237</v>
      </c>
      <c r="E166" s="108" t="s">
        <v>231</v>
      </c>
      <c r="F166" s="100">
        <v>99431783</v>
      </c>
      <c r="G166" s="108" t="s">
        <v>122</v>
      </c>
      <c r="H166" s="150">
        <v>-13636.58</v>
      </c>
      <c r="I166" s="109">
        <v>0</v>
      </c>
      <c r="J166" s="109">
        <v>0</v>
      </c>
      <c r="K166" s="109">
        <v>-13636.58</v>
      </c>
      <c r="L166" s="109">
        <v>0</v>
      </c>
      <c r="M166" s="109">
        <v>0</v>
      </c>
      <c r="N166" s="110">
        <v>0</v>
      </c>
      <c r="O166" s="109">
        <v>0</v>
      </c>
      <c r="P166" s="109">
        <v>0</v>
      </c>
      <c r="Q166" s="109">
        <v>0</v>
      </c>
      <c r="R166" s="109">
        <v>0</v>
      </c>
      <c r="S166" s="109">
        <v>0</v>
      </c>
      <c r="T166" s="109">
        <v>0</v>
      </c>
      <c r="U166" s="111"/>
      <c r="V166" s="111">
        <f t="shared" si="23"/>
        <v>-13636.58</v>
      </c>
      <c r="W166" s="111"/>
      <c r="X166" s="111"/>
      <c r="Y166" s="111"/>
      <c r="Z166" s="111"/>
      <c r="AD166" s="164">
        <f t="shared" si="19"/>
        <v>0</v>
      </c>
    </row>
    <row r="167" spans="1:30" s="96" customFormat="1" ht="15" customHeight="1" x14ac:dyDescent="0.35">
      <c r="A167" s="96" t="str">
        <f t="shared" si="22"/>
        <v>99431789</v>
      </c>
      <c r="C167" s="107" t="s">
        <v>15</v>
      </c>
      <c r="D167" s="107" t="s">
        <v>201</v>
      </c>
      <c r="E167" s="108" t="s">
        <v>231</v>
      </c>
      <c r="F167" s="100">
        <v>99431789</v>
      </c>
      <c r="G167" s="108" t="s">
        <v>122</v>
      </c>
      <c r="H167" s="150">
        <v>-5385.99</v>
      </c>
      <c r="I167" s="109">
        <v>0</v>
      </c>
      <c r="J167" s="109">
        <v>0</v>
      </c>
      <c r="K167" s="109">
        <v>-5385.99</v>
      </c>
      <c r="L167" s="109">
        <v>0</v>
      </c>
      <c r="M167" s="109">
        <v>0</v>
      </c>
      <c r="N167" s="110">
        <v>0</v>
      </c>
      <c r="O167" s="109">
        <v>0</v>
      </c>
      <c r="P167" s="109">
        <v>0</v>
      </c>
      <c r="Q167" s="109">
        <v>0</v>
      </c>
      <c r="R167" s="109">
        <v>0</v>
      </c>
      <c r="S167" s="109">
        <v>0</v>
      </c>
      <c r="T167" s="109">
        <v>0</v>
      </c>
      <c r="U167" s="111"/>
      <c r="V167" s="111">
        <f t="shared" si="23"/>
        <v>-5385.99</v>
      </c>
      <c r="W167" s="111"/>
      <c r="X167" s="111"/>
      <c r="Y167" s="111"/>
      <c r="Z167" s="111"/>
      <c r="AD167" s="164">
        <f t="shared" si="19"/>
        <v>0</v>
      </c>
    </row>
    <row r="168" spans="1:30" s="96" customFormat="1" ht="15" customHeight="1" x14ac:dyDescent="0.35">
      <c r="A168" s="96" t="str">
        <f t="shared" si="22"/>
        <v>99431795</v>
      </c>
      <c r="C168" s="107" t="s">
        <v>15</v>
      </c>
      <c r="D168" s="107" t="s">
        <v>230</v>
      </c>
      <c r="E168" s="108" t="s">
        <v>231</v>
      </c>
      <c r="F168" s="100">
        <v>99431795</v>
      </c>
      <c r="G168" s="108" t="s">
        <v>122</v>
      </c>
      <c r="H168" s="150">
        <v>-1691.31</v>
      </c>
      <c r="I168" s="109">
        <v>0</v>
      </c>
      <c r="J168" s="109">
        <v>0</v>
      </c>
      <c r="K168" s="109">
        <v>-1691.31</v>
      </c>
      <c r="L168" s="109">
        <v>0</v>
      </c>
      <c r="M168" s="109">
        <v>0</v>
      </c>
      <c r="N168" s="110">
        <v>0</v>
      </c>
      <c r="O168" s="109">
        <v>0</v>
      </c>
      <c r="P168" s="109">
        <v>0</v>
      </c>
      <c r="Q168" s="109">
        <v>0</v>
      </c>
      <c r="R168" s="109">
        <v>0</v>
      </c>
      <c r="S168" s="109">
        <v>0</v>
      </c>
      <c r="T168" s="109">
        <v>0</v>
      </c>
      <c r="U168" s="111"/>
      <c r="V168" s="111">
        <f t="shared" si="23"/>
        <v>-1691.31</v>
      </c>
      <c r="W168" s="111"/>
      <c r="X168" s="111"/>
      <c r="Y168" s="111"/>
      <c r="Z168" s="111"/>
      <c r="AD168" s="164">
        <f t="shared" si="19"/>
        <v>0</v>
      </c>
    </row>
    <row r="169" spans="1:30" s="96" customFormat="1" ht="15" customHeight="1" x14ac:dyDescent="0.35">
      <c r="A169" s="96" t="str">
        <f t="shared" si="22"/>
        <v>99431780</v>
      </c>
      <c r="C169" s="107" t="s">
        <v>15</v>
      </c>
      <c r="D169" s="107" t="s">
        <v>234</v>
      </c>
      <c r="E169" s="108" t="s">
        <v>231</v>
      </c>
      <c r="F169" s="100">
        <v>99431780</v>
      </c>
      <c r="G169" s="108" t="s">
        <v>122</v>
      </c>
      <c r="H169" s="150">
        <v>-25219.88</v>
      </c>
      <c r="I169" s="109">
        <v>0</v>
      </c>
      <c r="J169" s="109">
        <v>0</v>
      </c>
      <c r="K169" s="109">
        <v>-25219.88</v>
      </c>
      <c r="L169" s="109">
        <v>0</v>
      </c>
      <c r="M169" s="109">
        <v>0</v>
      </c>
      <c r="N169" s="110">
        <v>0</v>
      </c>
      <c r="O169" s="109">
        <v>0</v>
      </c>
      <c r="P169" s="109">
        <v>0</v>
      </c>
      <c r="Q169" s="109">
        <v>0</v>
      </c>
      <c r="R169" s="109">
        <v>0</v>
      </c>
      <c r="S169" s="109">
        <v>0</v>
      </c>
      <c r="T169" s="109">
        <v>0</v>
      </c>
      <c r="U169" s="111"/>
      <c r="V169" s="111">
        <f t="shared" si="23"/>
        <v>-25219.88</v>
      </c>
      <c r="W169" s="111"/>
      <c r="X169" s="111"/>
      <c r="Y169" s="111"/>
      <c r="Z169" s="111"/>
      <c r="AD169" s="164">
        <f t="shared" si="19"/>
        <v>0</v>
      </c>
    </row>
    <row r="170" spans="1:30" s="96" customFormat="1" ht="15" customHeight="1" x14ac:dyDescent="0.35">
      <c r="A170" s="96" t="str">
        <f t="shared" si="22"/>
        <v>99431523</v>
      </c>
      <c r="C170" s="107" t="s">
        <v>15</v>
      </c>
      <c r="D170" s="107" t="s">
        <v>240</v>
      </c>
      <c r="E170" s="108" t="s">
        <v>239</v>
      </c>
      <c r="F170" s="100">
        <v>99431523</v>
      </c>
      <c r="G170" s="108" t="s">
        <v>122</v>
      </c>
      <c r="H170" s="150">
        <v>-90572.5</v>
      </c>
      <c r="I170" s="109">
        <v>0</v>
      </c>
      <c r="J170" s="109">
        <v>0</v>
      </c>
      <c r="K170" s="109">
        <v>-90572.5</v>
      </c>
      <c r="L170" s="109">
        <v>0</v>
      </c>
      <c r="M170" s="109">
        <v>0</v>
      </c>
      <c r="N170" s="110">
        <v>0</v>
      </c>
      <c r="O170" s="109">
        <v>0</v>
      </c>
      <c r="P170" s="109">
        <v>0</v>
      </c>
      <c r="Q170" s="109">
        <v>0</v>
      </c>
      <c r="R170" s="109">
        <v>0</v>
      </c>
      <c r="S170" s="109">
        <v>0</v>
      </c>
      <c r="T170" s="109">
        <v>0</v>
      </c>
      <c r="U170" s="111"/>
      <c r="V170" s="111">
        <f t="shared" si="23"/>
        <v>-90572.5</v>
      </c>
      <c r="W170" s="111"/>
      <c r="X170" s="111"/>
      <c r="Y170" s="111"/>
      <c r="Z170" s="111"/>
      <c r="AD170" s="164">
        <f t="shared" si="19"/>
        <v>0</v>
      </c>
    </row>
    <row r="171" spans="1:30" s="96" customFormat="1" ht="15" customHeight="1" x14ac:dyDescent="0.35">
      <c r="A171" s="96" t="str">
        <f t="shared" si="22"/>
        <v>99431520</v>
      </c>
      <c r="C171" s="107" t="s">
        <v>15</v>
      </c>
      <c r="D171" s="107" t="s">
        <v>238</v>
      </c>
      <c r="E171" s="108" t="s">
        <v>239</v>
      </c>
      <c r="F171" s="100">
        <v>99431520</v>
      </c>
      <c r="G171" s="108" t="s">
        <v>122</v>
      </c>
      <c r="H171" s="150">
        <v>-90572.5</v>
      </c>
      <c r="I171" s="109">
        <v>0</v>
      </c>
      <c r="J171" s="109">
        <v>0</v>
      </c>
      <c r="K171" s="109">
        <v>-90572.5</v>
      </c>
      <c r="L171" s="109">
        <v>0</v>
      </c>
      <c r="M171" s="109">
        <v>0</v>
      </c>
      <c r="N171" s="110">
        <v>0</v>
      </c>
      <c r="O171" s="109">
        <v>0</v>
      </c>
      <c r="P171" s="109">
        <v>0</v>
      </c>
      <c r="Q171" s="109">
        <v>0</v>
      </c>
      <c r="R171" s="109">
        <v>0</v>
      </c>
      <c r="S171" s="109">
        <v>0</v>
      </c>
      <c r="T171" s="109">
        <v>0</v>
      </c>
      <c r="U171" s="111"/>
      <c r="V171" s="111">
        <f t="shared" si="23"/>
        <v>-90572.5</v>
      </c>
      <c r="W171" s="111"/>
      <c r="X171" s="111"/>
      <c r="Y171" s="111"/>
      <c r="Z171" s="111"/>
      <c r="AD171" s="164">
        <f t="shared" si="19"/>
        <v>0</v>
      </c>
    </row>
    <row r="172" spans="1:30" s="96" customFormat="1" ht="15" customHeight="1" x14ac:dyDescent="0.35">
      <c r="A172" s="96" t="str">
        <f t="shared" si="22"/>
        <v>99431810</v>
      </c>
      <c r="C172" s="107" t="s">
        <v>15</v>
      </c>
      <c r="D172" s="107" t="s">
        <v>192</v>
      </c>
      <c r="E172" s="108" t="s">
        <v>193</v>
      </c>
      <c r="F172" s="100">
        <v>99431810</v>
      </c>
      <c r="G172" s="108" t="s">
        <v>128</v>
      </c>
      <c r="H172" s="150">
        <v>-2920.7400000000002</v>
      </c>
      <c r="I172" s="109">
        <v>0</v>
      </c>
      <c r="J172" s="109">
        <v>0</v>
      </c>
      <c r="K172" s="109">
        <v>-2920.7400000000002</v>
      </c>
      <c r="L172" s="109">
        <v>0</v>
      </c>
      <c r="M172" s="109">
        <v>0</v>
      </c>
      <c r="N172" s="110">
        <v>0</v>
      </c>
      <c r="O172" s="109">
        <v>0</v>
      </c>
      <c r="P172" s="109">
        <v>0</v>
      </c>
      <c r="Q172" s="109">
        <v>0</v>
      </c>
      <c r="R172" s="109">
        <v>0</v>
      </c>
      <c r="S172" s="109">
        <v>0</v>
      </c>
      <c r="T172" s="109">
        <v>0</v>
      </c>
      <c r="U172" s="111"/>
      <c r="V172" s="111">
        <f t="shared" si="23"/>
        <v>-2920.7400000000002</v>
      </c>
      <c r="W172" s="111"/>
      <c r="X172" s="111"/>
      <c r="Y172" s="111"/>
      <c r="Z172" s="111"/>
      <c r="AD172" s="164">
        <f t="shared" si="19"/>
        <v>0</v>
      </c>
    </row>
    <row r="173" spans="1:30" s="96" customFormat="1" ht="15" customHeight="1" x14ac:dyDescent="0.35">
      <c r="A173" s="96" t="str">
        <f t="shared" si="22"/>
        <v>99431804</v>
      </c>
      <c r="C173" s="107" t="s">
        <v>15</v>
      </c>
      <c r="D173" s="107" t="s">
        <v>243</v>
      </c>
      <c r="E173" s="108" t="s">
        <v>193</v>
      </c>
      <c r="F173" s="100">
        <v>99431804</v>
      </c>
      <c r="G173" s="108" t="s">
        <v>122</v>
      </c>
      <c r="H173" s="150">
        <v>-6757.97</v>
      </c>
      <c r="I173" s="109">
        <v>0</v>
      </c>
      <c r="J173" s="109">
        <v>0</v>
      </c>
      <c r="K173" s="109">
        <v>-6757.97</v>
      </c>
      <c r="L173" s="109">
        <v>0</v>
      </c>
      <c r="M173" s="109">
        <v>0</v>
      </c>
      <c r="N173" s="110">
        <v>0</v>
      </c>
      <c r="O173" s="109">
        <v>0</v>
      </c>
      <c r="P173" s="109">
        <v>0</v>
      </c>
      <c r="Q173" s="109">
        <v>0</v>
      </c>
      <c r="R173" s="109">
        <v>0</v>
      </c>
      <c r="S173" s="109">
        <v>0</v>
      </c>
      <c r="T173" s="109">
        <v>0</v>
      </c>
      <c r="U173" s="111"/>
      <c r="V173" s="111">
        <f t="shared" si="23"/>
        <v>-6757.97</v>
      </c>
      <c r="W173" s="111"/>
      <c r="X173" s="111"/>
      <c r="Y173" s="111"/>
      <c r="Z173" s="111"/>
      <c r="AD173" s="164">
        <f t="shared" si="19"/>
        <v>0</v>
      </c>
    </row>
    <row r="174" spans="1:30" s="96" customFormat="1" ht="13.5" x14ac:dyDescent="0.35">
      <c r="A174" s="96" t="str">
        <f t="shared" si="22"/>
        <v>99431807</v>
      </c>
      <c r="C174" s="107" t="s">
        <v>15</v>
      </c>
      <c r="D174" s="107" t="s">
        <v>241</v>
      </c>
      <c r="E174" s="108" t="s">
        <v>193</v>
      </c>
      <c r="F174" s="100">
        <v>99431807</v>
      </c>
      <c r="G174" s="108" t="s">
        <v>122</v>
      </c>
      <c r="H174" s="150">
        <v>-5630.21</v>
      </c>
      <c r="I174" s="109">
        <v>0</v>
      </c>
      <c r="J174" s="109">
        <v>0</v>
      </c>
      <c r="K174" s="109">
        <v>-5630.21</v>
      </c>
      <c r="L174" s="109">
        <v>0</v>
      </c>
      <c r="M174" s="109">
        <v>0</v>
      </c>
      <c r="N174" s="110">
        <v>0</v>
      </c>
      <c r="O174" s="109">
        <v>0</v>
      </c>
      <c r="P174" s="109">
        <v>0</v>
      </c>
      <c r="Q174" s="109">
        <v>0</v>
      </c>
      <c r="R174" s="109">
        <v>0</v>
      </c>
      <c r="S174" s="109">
        <v>0</v>
      </c>
      <c r="T174" s="109">
        <v>0</v>
      </c>
      <c r="U174" s="111"/>
      <c r="V174" s="111">
        <f t="shared" si="23"/>
        <v>-5630.21</v>
      </c>
      <c r="W174" s="111"/>
      <c r="X174" s="111"/>
      <c r="Y174" s="111"/>
      <c r="Z174" s="111"/>
      <c r="AD174" s="164">
        <f t="shared" si="19"/>
        <v>0</v>
      </c>
    </row>
    <row r="175" spans="1:30" s="96" customFormat="1" ht="13.5" x14ac:dyDescent="0.35">
      <c r="A175" s="96" t="str">
        <f t="shared" si="22"/>
        <v>99431813</v>
      </c>
      <c r="C175" s="107" t="s">
        <v>15</v>
      </c>
      <c r="D175" s="107" t="s">
        <v>242</v>
      </c>
      <c r="E175" s="108" t="s">
        <v>193</v>
      </c>
      <c r="F175" s="100">
        <v>99431813</v>
      </c>
      <c r="G175" s="108" t="s">
        <v>122</v>
      </c>
      <c r="H175" s="150">
        <v>-1875.79</v>
      </c>
      <c r="I175" s="109">
        <v>0</v>
      </c>
      <c r="J175" s="109">
        <v>0</v>
      </c>
      <c r="K175" s="109">
        <v>-1875.79</v>
      </c>
      <c r="L175" s="109">
        <v>0</v>
      </c>
      <c r="M175" s="109">
        <v>0</v>
      </c>
      <c r="N175" s="110">
        <v>0</v>
      </c>
      <c r="O175" s="109">
        <v>0</v>
      </c>
      <c r="P175" s="109">
        <v>0</v>
      </c>
      <c r="Q175" s="109">
        <v>0</v>
      </c>
      <c r="R175" s="109">
        <v>0</v>
      </c>
      <c r="S175" s="109">
        <v>0</v>
      </c>
      <c r="T175" s="109">
        <v>0</v>
      </c>
      <c r="U175" s="111"/>
      <c r="V175" s="111">
        <f t="shared" si="23"/>
        <v>-1875.79</v>
      </c>
      <c r="W175" s="111"/>
      <c r="X175" s="111"/>
      <c r="Y175" s="111"/>
      <c r="Z175" s="111"/>
      <c r="AD175" s="164">
        <f t="shared" si="19"/>
        <v>0</v>
      </c>
    </row>
    <row r="176" spans="1:30" s="96" customFormat="1" ht="13.5" x14ac:dyDescent="0.35">
      <c r="A176" s="96" t="str">
        <f t="shared" si="22"/>
        <v>99431816</v>
      </c>
      <c r="C176" s="107" t="s">
        <v>15</v>
      </c>
      <c r="D176" s="107" t="s">
        <v>244</v>
      </c>
      <c r="E176" s="108" t="s">
        <v>245</v>
      </c>
      <c r="F176" s="100">
        <v>99431816</v>
      </c>
      <c r="G176" s="108" t="s">
        <v>122</v>
      </c>
      <c r="H176" s="150">
        <v>-14114</v>
      </c>
      <c r="I176" s="109">
        <v>0</v>
      </c>
      <c r="J176" s="109">
        <v>0</v>
      </c>
      <c r="K176" s="109">
        <v>-14114</v>
      </c>
      <c r="L176" s="109">
        <v>0</v>
      </c>
      <c r="M176" s="109">
        <v>0</v>
      </c>
      <c r="N176" s="110">
        <v>0</v>
      </c>
      <c r="O176" s="109">
        <v>0</v>
      </c>
      <c r="P176" s="109">
        <v>0</v>
      </c>
      <c r="Q176" s="109">
        <v>0</v>
      </c>
      <c r="R176" s="109">
        <v>0</v>
      </c>
      <c r="S176" s="109">
        <v>0</v>
      </c>
      <c r="T176" s="109">
        <v>0</v>
      </c>
      <c r="U176" s="111"/>
      <c r="V176" s="111">
        <f t="shared" si="23"/>
        <v>-14114</v>
      </c>
      <c r="W176" s="111"/>
      <c r="X176" s="111"/>
      <c r="Y176" s="111"/>
      <c r="Z176" s="111"/>
      <c r="AD176" s="164">
        <f t="shared" si="19"/>
        <v>0</v>
      </c>
    </row>
    <row r="177" spans="1:30" s="96" customFormat="1" ht="13.5" x14ac:dyDescent="0.35">
      <c r="A177" s="96" t="str">
        <f t="shared" si="22"/>
        <v>99431819</v>
      </c>
      <c r="C177" s="107" t="s">
        <v>15</v>
      </c>
      <c r="D177" s="107" t="s">
        <v>246</v>
      </c>
      <c r="E177" s="108" t="s">
        <v>247</v>
      </c>
      <c r="F177" s="100">
        <v>99431819</v>
      </c>
      <c r="G177" s="108" t="s">
        <v>122</v>
      </c>
      <c r="H177" s="150">
        <v>-3897</v>
      </c>
      <c r="I177" s="109">
        <v>0</v>
      </c>
      <c r="J177" s="109">
        <v>0</v>
      </c>
      <c r="K177" s="109">
        <v>-3897</v>
      </c>
      <c r="L177" s="109">
        <v>0</v>
      </c>
      <c r="M177" s="109">
        <v>0</v>
      </c>
      <c r="N177" s="110">
        <v>0</v>
      </c>
      <c r="O177" s="109">
        <v>0</v>
      </c>
      <c r="P177" s="109">
        <v>0</v>
      </c>
      <c r="Q177" s="109">
        <v>0</v>
      </c>
      <c r="R177" s="109">
        <v>0</v>
      </c>
      <c r="S177" s="109">
        <v>0</v>
      </c>
      <c r="T177" s="109">
        <v>0</v>
      </c>
      <c r="U177" s="111"/>
      <c r="V177" s="111">
        <f t="shared" si="23"/>
        <v>-3897</v>
      </c>
      <c r="W177" s="111"/>
      <c r="X177" s="111"/>
      <c r="Y177" s="111"/>
      <c r="Z177" s="111"/>
      <c r="AD177" s="164">
        <f t="shared" si="19"/>
        <v>0</v>
      </c>
    </row>
    <row r="178" spans="1:30" s="96" customFormat="1" ht="13.5" x14ac:dyDescent="0.35">
      <c r="A178" s="96" t="str">
        <f t="shared" si="22"/>
        <v>99431822</v>
      </c>
      <c r="C178" s="107" t="s">
        <v>15</v>
      </c>
      <c r="D178" s="107" t="s">
        <v>194</v>
      </c>
      <c r="E178" s="108" t="s">
        <v>195</v>
      </c>
      <c r="F178" s="100">
        <v>99431822</v>
      </c>
      <c r="G178" s="108" t="s">
        <v>128</v>
      </c>
      <c r="H178" s="150">
        <v>-6246.8</v>
      </c>
      <c r="I178" s="109">
        <v>0</v>
      </c>
      <c r="J178" s="109">
        <v>0</v>
      </c>
      <c r="K178" s="109">
        <v>-6246.8</v>
      </c>
      <c r="L178" s="109">
        <v>0</v>
      </c>
      <c r="M178" s="109">
        <v>0</v>
      </c>
      <c r="N178" s="110">
        <v>0</v>
      </c>
      <c r="O178" s="109">
        <v>0</v>
      </c>
      <c r="P178" s="109">
        <v>0</v>
      </c>
      <c r="Q178" s="109">
        <v>0</v>
      </c>
      <c r="R178" s="109">
        <v>0</v>
      </c>
      <c r="S178" s="109">
        <v>0</v>
      </c>
      <c r="T178" s="109">
        <v>0</v>
      </c>
      <c r="U178" s="111"/>
      <c r="V178" s="111">
        <f t="shared" si="23"/>
        <v>-6246.8</v>
      </c>
      <c r="W178" s="111"/>
      <c r="X178" s="111"/>
      <c r="Y178" s="111"/>
      <c r="Z178" s="111"/>
      <c r="AD178" s="164">
        <f t="shared" si="19"/>
        <v>0</v>
      </c>
    </row>
    <row r="179" spans="1:30" s="96" customFormat="1" ht="13.5" x14ac:dyDescent="0.35">
      <c r="A179" s="96" t="str">
        <f t="shared" si="22"/>
        <v>99431825</v>
      </c>
      <c r="C179" s="107" t="s">
        <v>15</v>
      </c>
      <c r="D179" s="107" t="s">
        <v>248</v>
      </c>
      <c r="E179" s="108" t="s">
        <v>195</v>
      </c>
      <c r="F179" s="100">
        <v>99431825</v>
      </c>
      <c r="G179" s="108" t="s">
        <v>122</v>
      </c>
      <c r="H179" s="150">
        <v>-1935.21</v>
      </c>
      <c r="I179" s="109">
        <v>0</v>
      </c>
      <c r="J179" s="109">
        <v>0</v>
      </c>
      <c r="K179" s="109">
        <v>-1935.21</v>
      </c>
      <c r="L179" s="109">
        <v>0</v>
      </c>
      <c r="M179" s="109">
        <v>0</v>
      </c>
      <c r="N179" s="110">
        <v>0</v>
      </c>
      <c r="O179" s="109">
        <v>0</v>
      </c>
      <c r="P179" s="109">
        <v>0</v>
      </c>
      <c r="Q179" s="109">
        <v>0</v>
      </c>
      <c r="R179" s="109">
        <v>0</v>
      </c>
      <c r="S179" s="109">
        <v>0</v>
      </c>
      <c r="T179" s="109">
        <v>0</v>
      </c>
      <c r="U179" s="111"/>
      <c r="V179" s="111">
        <f t="shared" si="23"/>
        <v>-1935.21</v>
      </c>
      <c r="W179" s="111"/>
      <c r="X179" s="111"/>
      <c r="Y179" s="111"/>
      <c r="Z179" s="111"/>
      <c r="AD179" s="164">
        <f t="shared" si="19"/>
        <v>0</v>
      </c>
    </row>
    <row r="180" spans="1:30" s="96" customFormat="1" ht="13.5" x14ac:dyDescent="0.35">
      <c r="A180" s="96" t="str">
        <f t="shared" si="22"/>
        <v>99431828</v>
      </c>
      <c r="C180" s="107" t="s">
        <v>15</v>
      </c>
      <c r="D180" s="107" t="s">
        <v>196</v>
      </c>
      <c r="E180" s="108" t="s">
        <v>197</v>
      </c>
      <c r="F180" s="100">
        <v>99431828</v>
      </c>
      <c r="G180" s="108" t="s">
        <v>128</v>
      </c>
      <c r="H180" s="150">
        <v>-15511.630000000001</v>
      </c>
      <c r="I180" s="109">
        <v>0</v>
      </c>
      <c r="J180" s="109">
        <v>0</v>
      </c>
      <c r="K180" s="109">
        <v>-15511.630000000001</v>
      </c>
      <c r="L180" s="109">
        <v>0</v>
      </c>
      <c r="M180" s="109">
        <v>0</v>
      </c>
      <c r="N180" s="110">
        <v>0</v>
      </c>
      <c r="O180" s="109">
        <v>0</v>
      </c>
      <c r="P180" s="109">
        <v>0</v>
      </c>
      <c r="Q180" s="109">
        <v>0</v>
      </c>
      <c r="R180" s="109">
        <v>0</v>
      </c>
      <c r="S180" s="109">
        <v>0</v>
      </c>
      <c r="T180" s="109">
        <v>0</v>
      </c>
      <c r="U180" s="111"/>
      <c r="V180" s="111">
        <f t="shared" si="23"/>
        <v>-15511.630000000001</v>
      </c>
      <c r="W180" s="111"/>
      <c r="X180" s="111"/>
      <c r="Y180" s="111"/>
      <c r="Z180" s="111"/>
      <c r="AD180" s="164">
        <f t="shared" si="19"/>
        <v>0</v>
      </c>
    </row>
    <row r="181" spans="1:30" s="96" customFormat="1" ht="13.5" x14ac:dyDescent="0.35">
      <c r="A181" s="96" t="str">
        <f t="shared" si="22"/>
        <v>99431831</v>
      </c>
      <c r="C181" s="107" t="s">
        <v>15</v>
      </c>
      <c r="D181" s="107" t="s">
        <v>249</v>
      </c>
      <c r="E181" s="108" t="s">
        <v>250</v>
      </c>
      <c r="F181" s="100">
        <v>99431831</v>
      </c>
      <c r="G181" s="108" t="s">
        <v>122</v>
      </c>
      <c r="H181" s="150">
        <v>-5141.5600000000004</v>
      </c>
      <c r="I181" s="109">
        <v>0</v>
      </c>
      <c r="J181" s="109">
        <v>0</v>
      </c>
      <c r="K181" s="109">
        <v>-5141.5600000000004</v>
      </c>
      <c r="L181" s="109">
        <v>0</v>
      </c>
      <c r="M181" s="109">
        <v>0</v>
      </c>
      <c r="N181" s="110">
        <v>0</v>
      </c>
      <c r="O181" s="109">
        <v>0</v>
      </c>
      <c r="P181" s="109">
        <v>0</v>
      </c>
      <c r="Q181" s="109">
        <v>0</v>
      </c>
      <c r="R181" s="109">
        <v>0</v>
      </c>
      <c r="S181" s="109">
        <v>0</v>
      </c>
      <c r="T181" s="109">
        <v>0</v>
      </c>
      <c r="U181" s="111"/>
      <c r="V181" s="111">
        <f t="shared" si="23"/>
        <v>-5141.5600000000004</v>
      </c>
      <c r="W181" s="111"/>
      <c r="X181" s="111"/>
      <c r="Y181" s="111"/>
      <c r="Z181" s="111"/>
      <c r="AD181" s="164">
        <f t="shared" si="19"/>
        <v>0</v>
      </c>
    </row>
    <row r="182" spans="1:30" s="96" customFormat="1" ht="13.5" x14ac:dyDescent="0.35">
      <c r="A182" s="96" t="str">
        <f t="shared" si="22"/>
        <v>99431834</v>
      </c>
      <c r="C182" s="107" t="s">
        <v>15</v>
      </c>
      <c r="D182" s="107" t="s">
        <v>251</v>
      </c>
      <c r="E182" s="108" t="s">
        <v>252</v>
      </c>
      <c r="F182" s="100">
        <v>99431834</v>
      </c>
      <c r="G182" s="108" t="s">
        <v>122</v>
      </c>
      <c r="H182" s="150">
        <v>-6187.35</v>
      </c>
      <c r="I182" s="109">
        <v>0</v>
      </c>
      <c r="J182" s="109">
        <v>0</v>
      </c>
      <c r="K182" s="109">
        <v>-6187.35</v>
      </c>
      <c r="L182" s="109">
        <v>0</v>
      </c>
      <c r="M182" s="109">
        <v>0</v>
      </c>
      <c r="N182" s="110">
        <v>0</v>
      </c>
      <c r="O182" s="109">
        <v>0</v>
      </c>
      <c r="P182" s="109">
        <v>0</v>
      </c>
      <c r="Q182" s="109">
        <v>0</v>
      </c>
      <c r="R182" s="109">
        <v>0</v>
      </c>
      <c r="S182" s="109">
        <v>0</v>
      </c>
      <c r="T182" s="109">
        <v>0</v>
      </c>
      <c r="U182" s="111"/>
      <c r="V182" s="111">
        <f t="shared" si="23"/>
        <v>-6187.35</v>
      </c>
      <c r="W182" s="111"/>
      <c r="X182" s="111"/>
      <c r="Y182" s="111"/>
      <c r="Z182" s="111"/>
      <c r="AD182" s="164">
        <f t="shared" si="19"/>
        <v>0</v>
      </c>
    </row>
    <row r="183" spans="1:30" s="96" customFormat="1" ht="13.5" x14ac:dyDescent="0.35">
      <c r="A183" s="96" t="str">
        <f t="shared" si="22"/>
        <v>99431526</v>
      </c>
      <c r="C183" s="107" t="s">
        <v>15</v>
      </c>
      <c r="D183" s="107" t="s">
        <v>253</v>
      </c>
      <c r="E183" s="108" t="s">
        <v>254</v>
      </c>
      <c r="F183" s="100">
        <v>99431526</v>
      </c>
      <c r="G183" s="108" t="s">
        <v>122</v>
      </c>
      <c r="H183" s="150">
        <v>-155807.72</v>
      </c>
      <c r="I183" s="109">
        <v>0</v>
      </c>
      <c r="J183" s="109">
        <v>0</v>
      </c>
      <c r="K183" s="109">
        <v>-155807.72</v>
      </c>
      <c r="L183" s="109">
        <v>0</v>
      </c>
      <c r="M183" s="109">
        <v>0</v>
      </c>
      <c r="N183" s="110">
        <v>0</v>
      </c>
      <c r="O183" s="109">
        <v>0</v>
      </c>
      <c r="P183" s="109">
        <v>0</v>
      </c>
      <c r="Q183" s="109">
        <v>0</v>
      </c>
      <c r="R183" s="109">
        <v>0</v>
      </c>
      <c r="S183" s="109">
        <v>0</v>
      </c>
      <c r="T183" s="109">
        <v>0</v>
      </c>
      <c r="U183" s="111"/>
      <c r="V183" s="111">
        <f t="shared" si="23"/>
        <v>-155807.72</v>
      </c>
      <c r="W183" s="111"/>
      <c r="X183" s="111"/>
      <c r="Y183" s="111"/>
      <c r="Z183" s="111"/>
      <c r="AD183" s="164">
        <f t="shared" si="19"/>
        <v>0</v>
      </c>
    </row>
    <row r="184" spans="1:30" s="96" customFormat="1" ht="13.5" x14ac:dyDescent="0.35">
      <c r="A184" s="96" t="str">
        <f t="shared" si="22"/>
        <v>99431508</v>
      </c>
      <c r="C184" s="107" t="s">
        <v>15</v>
      </c>
      <c r="D184" s="107" t="s">
        <v>180</v>
      </c>
      <c r="E184" s="108" t="s">
        <v>176</v>
      </c>
      <c r="F184" s="100">
        <v>99431508</v>
      </c>
      <c r="G184" s="108" t="s">
        <v>128</v>
      </c>
      <c r="H184" s="150">
        <v>-42202</v>
      </c>
      <c r="I184" s="109">
        <v>0</v>
      </c>
      <c r="J184" s="109">
        <v>0</v>
      </c>
      <c r="K184" s="109">
        <v>-42202</v>
      </c>
      <c r="L184" s="109">
        <v>0</v>
      </c>
      <c r="M184" s="109">
        <v>0</v>
      </c>
      <c r="N184" s="110">
        <v>0</v>
      </c>
      <c r="O184" s="109">
        <v>0</v>
      </c>
      <c r="P184" s="109">
        <v>0</v>
      </c>
      <c r="Q184" s="109">
        <v>0</v>
      </c>
      <c r="R184" s="109">
        <v>0</v>
      </c>
      <c r="S184" s="109">
        <v>0</v>
      </c>
      <c r="T184" s="109">
        <v>0</v>
      </c>
      <c r="U184" s="111"/>
      <c r="V184" s="111">
        <f t="shared" si="23"/>
        <v>-42202</v>
      </c>
      <c r="W184" s="111"/>
      <c r="X184" s="111"/>
      <c r="Y184" s="111"/>
      <c r="Z184" s="111"/>
      <c r="AD184" s="164">
        <f t="shared" si="19"/>
        <v>0</v>
      </c>
    </row>
    <row r="185" spans="1:30" s="96" customFormat="1" ht="13.5" x14ac:dyDescent="0.35">
      <c r="A185" s="96" t="str">
        <f t="shared" si="22"/>
        <v>99431729</v>
      </c>
      <c r="C185" s="107" t="s">
        <v>15</v>
      </c>
      <c r="D185" s="107" t="s">
        <v>181</v>
      </c>
      <c r="E185" s="108" t="s">
        <v>176</v>
      </c>
      <c r="F185" s="100">
        <v>99431729</v>
      </c>
      <c r="G185" s="108" t="s">
        <v>128</v>
      </c>
      <c r="H185" s="150">
        <v>-8839</v>
      </c>
      <c r="I185" s="109">
        <v>0</v>
      </c>
      <c r="J185" s="109">
        <v>0</v>
      </c>
      <c r="K185" s="109">
        <v>-8839</v>
      </c>
      <c r="L185" s="109">
        <v>0</v>
      </c>
      <c r="M185" s="109">
        <v>0</v>
      </c>
      <c r="N185" s="110">
        <v>0</v>
      </c>
      <c r="O185" s="109">
        <v>0</v>
      </c>
      <c r="P185" s="109">
        <v>0</v>
      </c>
      <c r="Q185" s="109">
        <v>0</v>
      </c>
      <c r="R185" s="109">
        <v>0</v>
      </c>
      <c r="S185" s="109">
        <v>0</v>
      </c>
      <c r="T185" s="109">
        <v>0</v>
      </c>
      <c r="U185" s="111"/>
      <c r="V185" s="111">
        <f t="shared" si="23"/>
        <v>-8839</v>
      </c>
      <c r="W185" s="111"/>
      <c r="X185" s="111"/>
      <c r="Y185" s="111"/>
      <c r="Z185" s="111"/>
      <c r="AD185" s="164">
        <f t="shared" si="19"/>
        <v>0</v>
      </c>
    </row>
    <row r="186" spans="1:30" s="96" customFormat="1" ht="13.5" x14ac:dyDescent="0.35">
      <c r="A186" s="96" t="str">
        <f t="shared" si="22"/>
        <v>99431723</v>
      </c>
      <c r="C186" s="107" t="s">
        <v>15</v>
      </c>
      <c r="D186" s="107" t="s">
        <v>183</v>
      </c>
      <c r="E186" s="108" t="s">
        <v>176</v>
      </c>
      <c r="F186" s="100">
        <v>99431723</v>
      </c>
      <c r="G186" s="108" t="s">
        <v>128</v>
      </c>
      <c r="H186" s="150">
        <v>-10173</v>
      </c>
      <c r="I186" s="109">
        <v>0</v>
      </c>
      <c r="J186" s="109">
        <v>0</v>
      </c>
      <c r="K186" s="109">
        <v>-10173</v>
      </c>
      <c r="L186" s="109">
        <v>0</v>
      </c>
      <c r="M186" s="109">
        <v>0</v>
      </c>
      <c r="N186" s="110">
        <v>0</v>
      </c>
      <c r="O186" s="109">
        <v>0</v>
      </c>
      <c r="P186" s="109">
        <v>0</v>
      </c>
      <c r="Q186" s="109">
        <v>0</v>
      </c>
      <c r="R186" s="109">
        <v>0</v>
      </c>
      <c r="S186" s="109">
        <v>0</v>
      </c>
      <c r="T186" s="109">
        <v>0</v>
      </c>
      <c r="U186" s="111"/>
      <c r="V186" s="111">
        <f t="shared" si="23"/>
        <v>-10173</v>
      </c>
      <c r="W186" s="111"/>
      <c r="X186" s="111"/>
      <c r="Y186" s="111"/>
      <c r="Z186" s="111"/>
      <c r="AD186" s="164">
        <f t="shared" si="19"/>
        <v>0</v>
      </c>
    </row>
    <row r="187" spans="1:30" s="96" customFormat="1" ht="13.5" x14ac:dyDescent="0.35">
      <c r="A187" s="96" t="str">
        <f t="shared" si="22"/>
        <v>99431753</v>
      </c>
      <c r="C187" s="107" t="s">
        <v>15</v>
      </c>
      <c r="D187" s="107" t="s">
        <v>184</v>
      </c>
      <c r="E187" s="108" t="s">
        <v>176</v>
      </c>
      <c r="F187" s="100">
        <v>99431753</v>
      </c>
      <c r="G187" s="108" t="s">
        <v>128</v>
      </c>
      <c r="H187" s="150">
        <v>-4626</v>
      </c>
      <c r="I187" s="109">
        <v>0</v>
      </c>
      <c r="J187" s="109">
        <v>0</v>
      </c>
      <c r="K187" s="109">
        <v>-4626</v>
      </c>
      <c r="L187" s="109">
        <v>0</v>
      </c>
      <c r="M187" s="109">
        <v>0</v>
      </c>
      <c r="N187" s="110">
        <v>0</v>
      </c>
      <c r="O187" s="109">
        <v>0</v>
      </c>
      <c r="P187" s="109">
        <v>0</v>
      </c>
      <c r="Q187" s="109">
        <v>0</v>
      </c>
      <c r="R187" s="109">
        <v>0</v>
      </c>
      <c r="S187" s="109">
        <v>0</v>
      </c>
      <c r="T187" s="109">
        <v>0</v>
      </c>
      <c r="U187" s="111"/>
      <c r="V187" s="111">
        <f t="shared" si="23"/>
        <v>-4626</v>
      </c>
      <c r="W187" s="111"/>
      <c r="X187" s="111"/>
      <c r="Y187" s="111"/>
      <c r="Z187" s="111"/>
      <c r="AD187" s="164">
        <f t="shared" si="19"/>
        <v>0</v>
      </c>
    </row>
    <row r="188" spans="1:30" s="96" customFormat="1" ht="13.5" x14ac:dyDescent="0.35">
      <c r="A188" s="96" t="str">
        <f t="shared" si="22"/>
        <v>99431738</v>
      </c>
      <c r="C188" s="107" t="s">
        <v>15</v>
      </c>
      <c r="D188" s="107" t="s">
        <v>182</v>
      </c>
      <c r="E188" s="108" t="s">
        <v>176</v>
      </c>
      <c r="F188" s="100">
        <v>99431738</v>
      </c>
      <c r="G188" s="108" t="s">
        <v>128</v>
      </c>
      <c r="H188" s="150">
        <v>-6354</v>
      </c>
      <c r="I188" s="109">
        <v>0</v>
      </c>
      <c r="J188" s="109">
        <v>0</v>
      </c>
      <c r="K188" s="109">
        <v>-6354</v>
      </c>
      <c r="L188" s="109">
        <v>0</v>
      </c>
      <c r="M188" s="109">
        <v>0</v>
      </c>
      <c r="N188" s="110">
        <v>0</v>
      </c>
      <c r="O188" s="109">
        <v>0</v>
      </c>
      <c r="P188" s="109">
        <v>0</v>
      </c>
      <c r="Q188" s="109">
        <v>0</v>
      </c>
      <c r="R188" s="109">
        <v>0</v>
      </c>
      <c r="S188" s="109">
        <v>0</v>
      </c>
      <c r="T188" s="109">
        <v>0</v>
      </c>
      <c r="U188" s="111"/>
      <c r="V188" s="111">
        <f t="shared" si="23"/>
        <v>-6354</v>
      </c>
      <c r="W188" s="111"/>
      <c r="X188" s="111"/>
      <c r="Y188" s="111"/>
      <c r="Z188" s="111"/>
      <c r="AD188" s="164">
        <f t="shared" si="19"/>
        <v>0</v>
      </c>
    </row>
    <row r="189" spans="1:30" s="96" customFormat="1" ht="13.5" x14ac:dyDescent="0.35">
      <c r="A189" s="96" t="str">
        <f t="shared" si="22"/>
        <v>99431765</v>
      </c>
      <c r="C189" s="107" t="s">
        <v>15</v>
      </c>
      <c r="D189" s="107" t="s">
        <v>185</v>
      </c>
      <c r="E189" s="108" t="s">
        <v>176</v>
      </c>
      <c r="F189" s="100">
        <v>99431765</v>
      </c>
      <c r="G189" s="108" t="s">
        <v>128</v>
      </c>
      <c r="H189" s="150">
        <v>-1803</v>
      </c>
      <c r="I189" s="109">
        <v>0</v>
      </c>
      <c r="J189" s="109">
        <v>0</v>
      </c>
      <c r="K189" s="109">
        <v>-1803</v>
      </c>
      <c r="L189" s="109">
        <v>0</v>
      </c>
      <c r="M189" s="109">
        <v>0</v>
      </c>
      <c r="N189" s="110">
        <v>0</v>
      </c>
      <c r="O189" s="109">
        <v>0</v>
      </c>
      <c r="P189" s="109">
        <v>0</v>
      </c>
      <c r="Q189" s="109">
        <v>0</v>
      </c>
      <c r="R189" s="109">
        <v>0</v>
      </c>
      <c r="S189" s="109">
        <v>0</v>
      </c>
      <c r="T189" s="109">
        <v>0</v>
      </c>
      <c r="U189" s="111"/>
      <c r="V189" s="111">
        <f t="shared" si="23"/>
        <v>-1803</v>
      </c>
      <c r="W189" s="111"/>
      <c r="X189" s="111"/>
      <c r="Y189" s="111"/>
      <c r="Z189" s="111"/>
      <c r="AD189" s="164">
        <f t="shared" ref="AD189:AD236" si="24">H189-V189</f>
        <v>0</v>
      </c>
    </row>
    <row r="190" spans="1:30" s="96" customFormat="1" ht="13.5" x14ac:dyDescent="0.35">
      <c r="A190" s="96" t="str">
        <f t="shared" si="22"/>
        <v>99431747</v>
      </c>
      <c r="C190" s="107" t="s">
        <v>15</v>
      </c>
      <c r="D190" s="107" t="s">
        <v>188</v>
      </c>
      <c r="E190" s="108" t="s">
        <v>176</v>
      </c>
      <c r="F190" s="100">
        <v>99431747</v>
      </c>
      <c r="G190" s="108" t="s">
        <v>128</v>
      </c>
      <c r="H190" s="150">
        <v>-5263</v>
      </c>
      <c r="I190" s="109">
        <v>0</v>
      </c>
      <c r="J190" s="109">
        <v>0</v>
      </c>
      <c r="K190" s="109">
        <v>-5263</v>
      </c>
      <c r="L190" s="109">
        <v>0</v>
      </c>
      <c r="M190" s="109">
        <v>0</v>
      </c>
      <c r="N190" s="110">
        <v>0</v>
      </c>
      <c r="O190" s="109">
        <v>0</v>
      </c>
      <c r="P190" s="109">
        <v>0</v>
      </c>
      <c r="Q190" s="109">
        <v>0</v>
      </c>
      <c r="R190" s="109">
        <v>0</v>
      </c>
      <c r="S190" s="109">
        <v>0</v>
      </c>
      <c r="T190" s="109">
        <v>0</v>
      </c>
      <c r="U190" s="111"/>
      <c r="V190" s="111">
        <f t="shared" si="23"/>
        <v>-5263</v>
      </c>
      <c r="W190" s="111"/>
      <c r="X190" s="111"/>
      <c r="Y190" s="111"/>
      <c r="Z190" s="111"/>
      <c r="AD190" s="164">
        <f t="shared" si="24"/>
        <v>0</v>
      </c>
    </row>
    <row r="191" spans="1:30" s="96" customFormat="1" ht="13.5" x14ac:dyDescent="0.35">
      <c r="A191" s="96" t="str">
        <f t="shared" si="22"/>
        <v>99431732</v>
      </c>
      <c r="C191" s="107" t="s">
        <v>15</v>
      </c>
      <c r="D191" s="107" t="s">
        <v>189</v>
      </c>
      <c r="E191" s="108" t="s">
        <v>176</v>
      </c>
      <c r="F191" s="100">
        <v>99431732</v>
      </c>
      <c r="G191" s="108" t="s">
        <v>128</v>
      </c>
      <c r="H191" s="150">
        <v>-7043</v>
      </c>
      <c r="I191" s="109">
        <v>0</v>
      </c>
      <c r="J191" s="109">
        <v>0</v>
      </c>
      <c r="K191" s="109">
        <v>-7043</v>
      </c>
      <c r="L191" s="109">
        <v>0</v>
      </c>
      <c r="M191" s="109">
        <v>0</v>
      </c>
      <c r="N191" s="110">
        <v>0</v>
      </c>
      <c r="O191" s="109">
        <v>0</v>
      </c>
      <c r="P191" s="109">
        <v>0</v>
      </c>
      <c r="Q191" s="109">
        <v>0</v>
      </c>
      <c r="R191" s="109">
        <v>0</v>
      </c>
      <c r="S191" s="109">
        <v>0</v>
      </c>
      <c r="T191" s="109">
        <v>0</v>
      </c>
      <c r="U191" s="111"/>
      <c r="V191" s="111">
        <f t="shared" si="23"/>
        <v>-7043</v>
      </c>
      <c r="W191" s="111"/>
      <c r="X191" s="111"/>
      <c r="Y191" s="111"/>
      <c r="Z191" s="111"/>
      <c r="AD191" s="164">
        <f t="shared" si="24"/>
        <v>0</v>
      </c>
    </row>
    <row r="192" spans="1:30" s="96" customFormat="1" ht="13.5" x14ac:dyDescent="0.35">
      <c r="A192" s="96" t="str">
        <f t="shared" si="22"/>
        <v>99431666</v>
      </c>
      <c r="C192" s="107" t="s">
        <v>15</v>
      </c>
      <c r="D192" s="107" t="s">
        <v>186</v>
      </c>
      <c r="E192" s="108" t="s">
        <v>176</v>
      </c>
      <c r="F192" s="100">
        <v>99431666</v>
      </c>
      <c r="G192" s="108" t="s">
        <v>128</v>
      </c>
      <c r="H192" s="150">
        <v>-27430</v>
      </c>
      <c r="I192" s="109">
        <v>0</v>
      </c>
      <c r="J192" s="109">
        <v>0</v>
      </c>
      <c r="K192" s="109">
        <v>-27430</v>
      </c>
      <c r="L192" s="109">
        <v>0</v>
      </c>
      <c r="M192" s="109">
        <v>0</v>
      </c>
      <c r="N192" s="110">
        <v>0</v>
      </c>
      <c r="O192" s="109">
        <v>0</v>
      </c>
      <c r="P192" s="109">
        <v>0</v>
      </c>
      <c r="Q192" s="109">
        <v>0</v>
      </c>
      <c r="R192" s="109">
        <v>0</v>
      </c>
      <c r="S192" s="109">
        <v>0</v>
      </c>
      <c r="T192" s="109">
        <v>0</v>
      </c>
      <c r="U192" s="111"/>
      <c r="V192" s="111">
        <f t="shared" si="23"/>
        <v>-27430</v>
      </c>
      <c r="W192" s="111"/>
      <c r="X192" s="111"/>
      <c r="Y192" s="111"/>
      <c r="Z192" s="111"/>
      <c r="AD192" s="164">
        <f t="shared" si="24"/>
        <v>0</v>
      </c>
    </row>
    <row r="193" spans="1:30" s="96" customFormat="1" ht="13.5" x14ac:dyDescent="0.35">
      <c r="A193" s="96" t="str">
        <f t="shared" si="22"/>
        <v>99431502</v>
      </c>
      <c r="C193" s="107" t="s">
        <v>15</v>
      </c>
      <c r="D193" s="107" t="s">
        <v>187</v>
      </c>
      <c r="E193" s="108" t="s">
        <v>176</v>
      </c>
      <c r="F193" s="100">
        <v>99431502</v>
      </c>
      <c r="G193" s="108" t="s">
        <v>128</v>
      </c>
      <c r="H193" s="150">
        <v>-70864</v>
      </c>
      <c r="I193" s="109">
        <v>0</v>
      </c>
      <c r="J193" s="109">
        <v>0</v>
      </c>
      <c r="K193" s="109">
        <v>-70864</v>
      </c>
      <c r="L193" s="109">
        <v>0</v>
      </c>
      <c r="M193" s="109">
        <v>0</v>
      </c>
      <c r="N193" s="110">
        <v>0</v>
      </c>
      <c r="O193" s="109">
        <v>0</v>
      </c>
      <c r="P193" s="109">
        <v>0</v>
      </c>
      <c r="Q193" s="109">
        <v>0</v>
      </c>
      <c r="R193" s="109">
        <v>0</v>
      </c>
      <c r="S193" s="109">
        <v>0</v>
      </c>
      <c r="T193" s="109">
        <v>0</v>
      </c>
      <c r="U193" s="111"/>
      <c r="V193" s="111">
        <f t="shared" si="23"/>
        <v>-70864</v>
      </c>
      <c r="W193" s="111"/>
      <c r="X193" s="111"/>
      <c r="Y193" s="111"/>
      <c r="Z193" s="111"/>
      <c r="AD193" s="164">
        <f t="shared" si="24"/>
        <v>0</v>
      </c>
    </row>
    <row r="194" spans="1:30" s="96" customFormat="1" ht="13.5" x14ac:dyDescent="0.35">
      <c r="A194" s="96" t="str">
        <f t="shared" si="22"/>
        <v>99431708</v>
      </c>
      <c r="C194" s="107" t="s">
        <v>15</v>
      </c>
      <c r="D194" s="107" t="s">
        <v>219</v>
      </c>
      <c r="E194" s="108" t="s">
        <v>176</v>
      </c>
      <c r="F194" s="100">
        <v>99431708</v>
      </c>
      <c r="G194" s="108" t="s">
        <v>122</v>
      </c>
      <c r="H194" s="150">
        <v>-11390</v>
      </c>
      <c r="I194" s="109">
        <v>0</v>
      </c>
      <c r="J194" s="109">
        <v>0</v>
      </c>
      <c r="K194" s="109">
        <v>-11390</v>
      </c>
      <c r="L194" s="109">
        <v>0</v>
      </c>
      <c r="M194" s="109">
        <v>0</v>
      </c>
      <c r="N194" s="110">
        <v>0</v>
      </c>
      <c r="O194" s="109">
        <v>0</v>
      </c>
      <c r="P194" s="109">
        <v>0</v>
      </c>
      <c r="Q194" s="109">
        <v>0</v>
      </c>
      <c r="R194" s="109">
        <v>0</v>
      </c>
      <c r="S194" s="109">
        <v>0</v>
      </c>
      <c r="T194" s="109">
        <v>0</v>
      </c>
      <c r="U194" s="111"/>
      <c r="V194" s="111">
        <f t="shared" si="23"/>
        <v>-11390</v>
      </c>
      <c r="W194" s="111"/>
      <c r="X194" s="111"/>
      <c r="Y194" s="111"/>
      <c r="Z194" s="111"/>
      <c r="AD194" s="164">
        <f t="shared" si="24"/>
        <v>0</v>
      </c>
    </row>
    <row r="195" spans="1:30" s="96" customFormat="1" ht="13.5" x14ac:dyDescent="0.35">
      <c r="A195" s="96" t="str">
        <f t="shared" si="22"/>
        <v>99431472</v>
      </c>
      <c r="C195" s="107" t="s">
        <v>15</v>
      </c>
      <c r="D195" s="107" t="s">
        <v>204</v>
      </c>
      <c r="E195" s="108" t="s">
        <v>176</v>
      </c>
      <c r="F195" s="100">
        <v>99431472</v>
      </c>
      <c r="G195" s="108" t="s">
        <v>122</v>
      </c>
      <c r="H195" s="150">
        <v>-85445</v>
      </c>
      <c r="I195" s="109">
        <v>0</v>
      </c>
      <c r="J195" s="109">
        <v>0</v>
      </c>
      <c r="K195" s="109">
        <v>-85445</v>
      </c>
      <c r="L195" s="109">
        <v>0</v>
      </c>
      <c r="M195" s="109">
        <v>0</v>
      </c>
      <c r="N195" s="110">
        <v>0</v>
      </c>
      <c r="O195" s="109">
        <v>0</v>
      </c>
      <c r="P195" s="109">
        <v>0</v>
      </c>
      <c r="Q195" s="109">
        <v>0</v>
      </c>
      <c r="R195" s="109">
        <v>0</v>
      </c>
      <c r="S195" s="109">
        <v>0</v>
      </c>
      <c r="T195" s="109">
        <v>0</v>
      </c>
      <c r="U195" s="111"/>
      <c r="V195" s="111">
        <f t="shared" si="23"/>
        <v>-85445</v>
      </c>
      <c r="W195" s="111"/>
      <c r="X195" s="111"/>
      <c r="Y195" s="111"/>
      <c r="Z195" s="111"/>
      <c r="AD195" s="164">
        <f t="shared" si="24"/>
        <v>0</v>
      </c>
    </row>
    <row r="196" spans="1:30" s="96" customFormat="1" ht="13.5" x14ac:dyDescent="0.35">
      <c r="A196" s="96" t="str">
        <f t="shared" si="22"/>
        <v>99431475</v>
      </c>
      <c r="C196" s="107" t="s">
        <v>15</v>
      </c>
      <c r="D196" s="107" t="s">
        <v>204</v>
      </c>
      <c r="E196" s="108" t="s">
        <v>176</v>
      </c>
      <c r="F196" s="100">
        <v>99431475</v>
      </c>
      <c r="G196" s="108" t="s">
        <v>122</v>
      </c>
      <c r="H196" s="150">
        <v>-85445</v>
      </c>
      <c r="I196" s="109">
        <v>0</v>
      </c>
      <c r="J196" s="109">
        <v>0</v>
      </c>
      <c r="K196" s="109">
        <v>-85445</v>
      </c>
      <c r="L196" s="109">
        <v>0</v>
      </c>
      <c r="M196" s="109">
        <v>0</v>
      </c>
      <c r="N196" s="110">
        <v>0</v>
      </c>
      <c r="O196" s="109">
        <v>0</v>
      </c>
      <c r="P196" s="109">
        <v>0</v>
      </c>
      <c r="Q196" s="109">
        <v>0</v>
      </c>
      <c r="R196" s="109">
        <v>0</v>
      </c>
      <c r="S196" s="109">
        <v>0</v>
      </c>
      <c r="T196" s="109">
        <v>0</v>
      </c>
      <c r="U196" s="111"/>
      <c r="V196" s="111">
        <f t="shared" si="23"/>
        <v>-85445</v>
      </c>
      <c r="W196" s="111"/>
      <c r="X196" s="111"/>
      <c r="Y196" s="111"/>
      <c r="Z196" s="111"/>
      <c r="AD196" s="164">
        <f t="shared" si="24"/>
        <v>0</v>
      </c>
    </row>
    <row r="197" spans="1:30" s="96" customFormat="1" ht="13.5" x14ac:dyDescent="0.35">
      <c r="A197" s="96" t="str">
        <f t="shared" si="22"/>
        <v>99431759</v>
      </c>
      <c r="C197" s="107" t="s">
        <v>15</v>
      </c>
      <c r="D197" s="107" t="s">
        <v>226</v>
      </c>
      <c r="E197" s="108" t="s">
        <v>176</v>
      </c>
      <c r="F197" s="100">
        <v>99431759</v>
      </c>
      <c r="G197" s="108" t="s">
        <v>122</v>
      </c>
      <c r="H197" s="150">
        <v>-4087</v>
      </c>
      <c r="I197" s="109">
        <v>0</v>
      </c>
      <c r="J197" s="109">
        <v>0</v>
      </c>
      <c r="K197" s="109">
        <v>-4087</v>
      </c>
      <c r="L197" s="109">
        <v>0</v>
      </c>
      <c r="M197" s="109">
        <v>0</v>
      </c>
      <c r="N197" s="110">
        <v>0</v>
      </c>
      <c r="O197" s="109">
        <v>0</v>
      </c>
      <c r="P197" s="109">
        <v>0</v>
      </c>
      <c r="Q197" s="109">
        <v>0</v>
      </c>
      <c r="R197" s="109">
        <v>0</v>
      </c>
      <c r="S197" s="109">
        <v>0</v>
      </c>
      <c r="T197" s="109">
        <v>0</v>
      </c>
      <c r="U197" s="111"/>
      <c r="V197" s="111">
        <f t="shared" si="23"/>
        <v>-4087</v>
      </c>
      <c r="W197" s="111"/>
      <c r="X197" s="111"/>
      <c r="Y197" s="111"/>
      <c r="Z197" s="111"/>
      <c r="AD197" s="164">
        <f t="shared" si="24"/>
        <v>0</v>
      </c>
    </row>
    <row r="198" spans="1:30" s="96" customFormat="1" ht="13.5" x14ac:dyDescent="0.35">
      <c r="A198" s="96" t="str">
        <f t="shared" si="22"/>
        <v>99431669</v>
      </c>
      <c r="C198" s="107" t="s">
        <v>15</v>
      </c>
      <c r="D198" s="107" t="s">
        <v>199</v>
      </c>
      <c r="E198" s="108" t="s">
        <v>176</v>
      </c>
      <c r="F198" s="100">
        <v>99431669</v>
      </c>
      <c r="G198" s="108" t="s">
        <v>122</v>
      </c>
      <c r="H198" s="150">
        <v>-24617</v>
      </c>
      <c r="I198" s="109">
        <v>0</v>
      </c>
      <c r="J198" s="109">
        <v>0</v>
      </c>
      <c r="K198" s="109">
        <v>-24617</v>
      </c>
      <c r="L198" s="109">
        <v>0</v>
      </c>
      <c r="M198" s="109">
        <v>0</v>
      </c>
      <c r="N198" s="110">
        <v>0</v>
      </c>
      <c r="O198" s="109">
        <v>0</v>
      </c>
      <c r="P198" s="109">
        <v>0</v>
      </c>
      <c r="Q198" s="109">
        <v>0</v>
      </c>
      <c r="R198" s="109">
        <v>0</v>
      </c>
      <c r="S198" s="109">
        <v>0</v>
      </c>
      <c r="T198" s="109">
        <v>0</v>
      </c>
      <c r="U198" s="111"/>
      <c r="V198" s="111">
        <f t="shared" si="23"/>
        <v>-24617</v>
      </c>
      <c r="W198" s="111"/>
      <c r="X198" s="111"/>
      <c r="Y198" s="111"/>
      <c r="Z198" s="111"/>
      <c r="AD198" s="164">
        <f t="shared" si="24"/>
        <v>0</v>
      </c>
    </row>
    <row r="199" spans="1:30" s="96" customFormat="1" ht="13.5" x14ac:dyDescent="0.35">
      <c r="A199" s="96" t="str">
        <f t="shared" si="22"/>
        <v>99431741</v>
      </c>
      <c r="C199" s="107" t="s">
        <v>15</v>
      </c>
      <c r="D199" s="107" t="s">
        <v>225</v>
      </c>
      <c r="E199" s="108" t="s">
        <v>176</v>
      </c>
      <c r="F199" s="100">
        <v>99431741</v>
      </c>
      <c r="G199" s="108" t="s">
        <v>122</v>
      </c>
      <c r="H199" s="150">
        <v>-5921</v>
      </c>
      <c r="I199" s="109">
        <v>0</v>
      </c>
      <c r="J199" s="109">
        <v>0</v>
      </c>
      <c r="K199" s="109">
        <v>-5921</v>
      </c>
      <c r="L199" s="109">
        <v>0</v>
      </c>
      <c r="M199" s="109">
        <v>0</v>
      </c>
      <c r="N199" s="110">
        <v>0</v>
      </c>
      <c r="O199" s="109">
        <v>0</v>
      </c>
      <c r="P199" s="109">
        <v>0</v>
      </c>
      <c r="Q199" s="109">
        <v>0</v>
      </c>
      <c r="R199" s="109">
        <v>0</v>
      </c>
      <c r="S199" s="109">
        <v>0</v>
      </c>
      <c r="T199" s="109">
        <v>0</v>
      </c>
      <c r="U199" s="111"/>
      <c r="V199" s="111">
        <f t="shared" si="23"/>
        <v>-5921</v>
      </c>
      <c r="W199" s="111"/>
      <c r="X199" s="111"/>
      <c r="Y199" s="111"/>
      <c r="Z199" s="111"/>
      <c r="AD199" s="164">
        <f t="shared" si="24"/>
        <v>0</v>
      </c>
    </row>
    <row r="200" spans="1:30" s="96" customFormat="1" ht="13.5" x14ac:dyDescent="0.35">
      <c r="A200" s="96" t="str">
        <f t="shared" si="22"/>
        <v>99431490</v>
      </c>
      <c r="C200" s="107" t="s">
        <v>15</v>
      </c>
      <c r="D200" s="107" t="s">
        <v>204</v>
      </c>
      <c r="E200" s="108" t="s">
        <v>176</v>
      </c>
      <c r="F200" s="100">
        <v>99431490</v>
      </c>
      <c r="G200" s="108" t="s">
        <v>122</v>
      </c>
      <c r="H200" s="150">
        <v>-85444</v>
      </c>
      <c r="I200" s="109">
        <v>0</v>
      </c>
      <c r="J200" s="109">
        <v>0</v>
      </c>
      <c r="K200" s="109">
        <v>-85444</v>
      </c>
      <c r="L200" s="109">
        <v>0</v>
      </c>
      <c r="M200" s="109">
        <v>0</v>
      </c>
      <c r="N200" s="110">
        <v>0</v>
      </c>
      <c r="O200" s="109">
        <v>0</v>
      </c>
      <c r="P200" s="109">
        <v>0</v>
      </c>
      <c r="Q200" s="109">
        <v>0</v>
      </c>
      <c r="R200" s="109">
        <v>0</v>
      </c>
      <c r="S200" s="109">
        <v>0</v>
      </c>
      <c r="T200" s="109">
        <v>0</v>
      </c>
      <c r="U200" s="111"/>
      <c r="V200" s="111">
        <f t="shared" si="23"/>
        <v>-85444</v>
      </c>
      <c r="W200" s="111"/>
      <c r="X200" s="111"/>
      <c r="Y200" s="111"/>
      <c r="Z200" s="111"/>
      <c r="AD200" s="164">
        <f t="shared" si="24"/>
        <v>0</v>
      </c>
    </row>
    <row r="201" spans="1:30" s="96" customFormat="1" ht="13.5" x14ac:dyDescent="0.35">
      <c r="A201" s="96" t="str">
        <f t="shared" si="22"/>
        <v>99431493</v>
      </c>
      <c r="C201" s="107" t="s">
        <v>15</v>
      </c>
      <c r="D201" s="107" t="s">
        <v>204</v>
      </c>
      <c r="E201" s="108" t="s">
        <v>176</v>
      </c>
      <c r="F201" s="100">
        <v>99431493</v>
      </c>
      <c r="G201" s="108" t="s">
        <v>122</v>
      </c>
      <c r="H201" s="150">
        <v>-85444</v>
      </c>
      <c r="I201" s="109">
        <v>0</v>
      </c>
      <c r="J201" s="109">
        <v>0</v>
      </c>
      <c r="K201" s="109">
        <v>-85444</v>
      </c>
      <c r="L201" s="109">
        <v>0</v>
      </c>
      <c r="M201" s="109">
        <v>0</v>
      </c>
      <c r="N201" s="110">
        <v>0</v>
      </c>
      <c r="O201" s="109">
        <v>0</v>
      </c>
      <c r="P201" s="109">
        <v>0</v>
      </c>
      <c r="Q201" s="109">
        <v>0</v>
      </c>
      <c r="R201" s="109">
        <v>0</v>
      </c>
      <c r="S201" s="109">
        <v>0</v>
      </c>
      <c r="T201" s="109">
        <v>0</v>
      </c>
      <c r="U201" s="111"/>
      <c r="V201" s="111">
        <f t="shared" si="23"/>
        <v>-85444</v>
      </c>
      <c r="W201" s="111"/>
      <c r="X201" s="111"/>
      <c r="Y201" s="111"/>
      <c r="Z201" s="111"/>
      <c r="AD201" s="164">
        <f t="shared" si="24"/>
        <v>0</v>
      </c>
    </row>
    <row r="202" spans="1:30" s="96" customFormat="1" ht="13.5" x14ac:dyDescent="0.35">
      <c r="A202" s="96" t="str">
        <f t="shared" si="22"/>
        <v>99431705</v>
      </c>
      <c r="C202" s="107" t="s">
        <v>15</v>
      </c>
      <c r="D202" s="107" t="s">
        <v>218</v>
      </c>
      <c r="E202" s="108" t="s">
        <v>176</v>
      </c>
      <c r="F202" s="100">
        <v>99431705</v>
      </c>
      <c r="G202" s="108" t="s">
        <v>122</v>
      </c>
      <c r="H202" s="150">
        <v>-11390</v>
      </c>
      <c r="I202" s="109">
        <v>0</v>
      </c>
      <c r="J202" s="109">
        <v>0</v>
      </c>
      <c r="K202" s="109">
        <v>-11390</v>
      </c>
      <c r="L202" s="109">
        <v>0</v>
      </c>
      <c r="M202" s="109">
        <v>0</v>
      </c>
      <c r="N202" s="110">
        <v>0</v>
      </c>
      <c r="O202" s="109">
        <v>0</v>
      </c>
      <c r="P202" s="109">
        <v>0</v>
      </c>
      <c r="Q202" s="109">
        <v>0</v>
      </c>
      <c r="R202" s="109">
        <v>0</v>
      </c>
      <c r="S202" s="109">
        <v>0</v>
      </c>
      <c r="T202" s="109">
        <v>0</v>
      </c>
      <c r="U202" s="111"/>
      <c r="V202" s="111">
        <f t="shared" si="23"/>
        <v>-11390</v>
      </c>
      <c r="W202" s="111"/>
      <c r="X202" s="111"/>
      <c r="Y202" s="111"/>
      <c r="Z202" s="111"/>
      <c r="AD202" s="164">
        <f t="shared" si="24"/>
        <v>0</v>
      </c>
    </row>
    <row r="203" spans="1:30" s="96" customFormat="1" ht="13.5" x14ac:dyDescent="0.35">
      <c r="A203" s="96" t="str">
        <f t="shared" si="22"/>
        <v>99431684</v>
      </c>
      <c r="C203" s="107" t="s">
        <v>15</v>
      </c>
      <c r="D203" s="107" t="s">
        <v>210</v>
      </c>
      <c r="E203" s="108" t="s">
        <v>176</v>
      </c>
      <c r="F203" s="100">
        <v>99431684</v>
      </c>
      <c r="G203" s="108" t="s">
        <v>122</v>
      </c>
      <c r="H203" s="150">
        <v>-11390</v>
      </c>
      <c r="I203" s="109">
        <v>0</v>
      </c>
      <c r="J203" s="109">
        <v>0</v>
      </c>
      <c r="K203" s="109">
        <v>-11390</v>
      </c>
      <c r="L203" s="109">
        <v>0</v>
      </c>
      <c r="M203" s="109">
        <v>0</v>
      </c>
      <c r="N203" s="110">
        <v>0</v>
      </c>
      <c r="O203" s="109">
        <v>0</v>
      </c>
      <c r="P203" s="109">
        <v>0</v>
      </c>
      <c r="Q203" s="109">
        <v>0</v>
      </c>
      <c r="R203" s="109">
        <v>0</v>
      </c>
      <c r="S203" s="109">
        <v>0</v>
      </c>
      <c r="T203" s="109">
        <v>0</v>
      </c>
      <c r="U203" s="111"/>
      <c r="V203" s="111">
        <f t="shared" si="23"/>
        <v>-11390</v>
      </c>
      <c r="W203" s="111"/>
      <c r="X203" s="111"/>
      <c r="Y203" s="111"/>
      <c r="Z203" s="111"/>
      <c r="AD203" s="164">
        <f t="shared" si="24"/>
        <v>0</v>
      </c>
    </row>
    <row r="204" spans="1:30" s="96" customFormat="1" ht="13.5" x14ac:dyDescent="0.35">
      <c r="A204" s="96" t="str">
        <f t="shared" si="22"/>
        <v>99431699</v>
      </c>
      <c r="C204" s="107" t="s">
        <v>15</v>
      </c>
      <c r="D204" s="107" t="s">
        <v>216</v>
      </c>
      <c r="E204" s="108" t="s">
        <v>176</v>
      </c>
      <c r="F204" s="100">
        <v>99431699</v>
      </c>
      <c r="G204" s="108" t="s">
        <v>122</v>
      </c>
      <c r="H204" s="150">
        <v>-11390</v>
      </c>
      <c r="I204" s="109">
        <v>0</v>
      </c>
      <c r="J204" s="109">
        <v>0</v>
      </c>
      <c r="K204" s="109">
        <v>-11390</v>
      </c>
      <c r="L204" s="109">
        <v>0</v>
      </c>
      <c r="M204" s="109">
        <v>0</v>
      </c>
      <c r="N204" s="110">
        <v>0</v>
      </c>
      <c r="O204" s="109">
        <v>0</v>
      </c>
      <c r="P204" s="109">
        <v>0</v>
      </c>
      <c r="Q204" s="109">
        <v>0</v>
      </c>
      <c r="R204" s="109">
        <v>0</v>
      </c>
      <c r="S204" s="109">
        <v>0</v>
      </c>
      <c r="T204" s="109">
        <v>0</v>
      </c>
      <c r="U204" s="111"/>
      <c r="V204" s="111">
        <f t="shared" si="23"/>
        <v>-11390</v>
      </c>
      <c r="W204" s="111"/>
      <c r="X204" s="111"/>
      <c r="Y204" s="111"/>
      <c r="Z204" s="111"/>
      <c r="AD204" s="164">
        <f t="shared" si="24"/>
        <v>0</v>
      </c>
    </row>
    <row r="205" spans="1:30" s="96" customFormat="1" ht="13.5" x14ac:dyDescent="0.35">
      <c r="A205" s="96" t="str">
        <f t="shared" si="22"/>
        <v>99431714</v>
      </c>
      <c r="C205" s="107" t="s">
        <v>15</v>
      </c>
      <c r="D205" s="107" t="s">
        <v>221</v>
      </c>
      <c r="E205" s="108" t="s">
        <v>176</v>
      </c>
      <c r="F205" s="100">
        <v>99431714</v>
      </c>
      <c r="G205" s="108" t="s">
        <v>122</v>
      </c>
      <c r="H205" s="150">
        <v>-11390</v>
      </c>
      <c r="I205" s="109">
        <v>0</v>
      </c>
      <c r="J205" s="109">
        <v>0</v>
      </c>
      <c r="K205" s="109">
        <v>-11390</v>
      </c>
      <c r="L205" s="109">
        <v>0</v>
      </c>
      <c r="M205" s="109">
        <v>0</v>
      </c>
      <c r="N205" s="110">
        <v>0</v>
      </c>
      <c r="O205" s="109">
        <v>0</v>
      </c>
      <c r="P205" s="109">
        <v>0</v>
      </c>
      <c r="Q205" s="109">
        <v>0</v>
      </c>
      <c r="R205" s="109">
        <v>0</v>
      </c>
      <c r="S205" s="109">
        <v>0</v>
      </c>
      <c r="T205" s="109">
        <v>0</v>
      </c>
      <c r="U205" s="111"/>
      <c r="V205" s="111">
        <f t="shared" si="23"/>
        <v>-11390</v>
      </c>
      <c r="W205" s="111"/>
      <c r="X205" s="111"/>
      <c r="Y205" s="111"/>
      <c r="Z205" s="111"/>
      <c r="AD205" s="164">
        <f t="shared" si="24"/>
        <v>0</v>
      </c>
    </row>
    <row r="206" spans="1:30" s="96" customFormat="1" ht="13.5" x14ac:dyDescent="0.35">
      <c r="A206" s="96" t="str">
        <f t="shared" si="22"/>
        <v>99431687</v>
      </c>
      <c r="C206" s="107" t="s">
        <v>15</v>
      </c>
      <c r="D206" s="107" t="s">
        <v>211</v>
      </c>
      <c r="E206" s="108" t="s">
        <v>176</v>
      </c>
      <c r="F206" s="100">
        <v>99431687</v>
      </c>
      <c r="G206" s="108" t="s">
        <v>122</v>
      </c>
      <c r="H206" s="150">
        <v>-11390</v>
      </c>
      <c r="I206" s="109">
        <v>0</v>
      </c>
      <c r="J206" s="109">
        <v>0</v>
      </c>
      <c r="K206" s="109">
        <v>-11390</v>
      </c>
      <c r="L206" s="109">
        <v>0</v>
      </c>
      <c r="M206" s="109">
        <v>0</v>
      </c>
      <c r="N206" s="110">
        <v>0</v>
      </c>
      <c r="O206" s="109">
        <v>0</v>
      </c>
      <c r="P206" s="109">
        <v>0</v>
      </c>
      <c r="Q206" s="109">
        <v>0</v>
      </c>
      <c r="R206" s="109">
        <v>0</v>
      </c>
      <c r="S206" s="109">
        <v>0</v>
      </c>
      <c r="T206" s="109">
        <v>0</v>
      </c>
      <c r="U206" s="111"/>
      <c r="V206" s="111">
        <f t="shared" si="23"/>
        <v>-11390</v>
      </c>
      <c r="W206" s="111"/>
      <c r="X206" s="111"/>
      <c r="Y206" s="111"/>
      <c r="Z206" s="111"/>
      <c r="AD206" s="164">
        <f t="shared" si="24"/>
        <v>0</v>
      </c>
    </row>
    <row r="207" spans="1:30" s="96" customFormat="1" ht="13.5" x14ac:dyDescent="0.35">
      <c r="A207" s="96" t="str">
        <f t="shared" si="22"/>
        <v>99431693</v>
      </c>
      <c r="C207" s="107" t="s">
        <v>15</v>
      </c>
      <c r="D207" s="107" t="s">
        <v>214</v>
      </c>
      <c r="E207" s="108" t="s">
        <v>176</v>
      </c>
      <c r="F207" s="100">
        <v>99431693</v>
      </c>
      <c r="G207" s="108" t="s">
        <v>122</v>
      </c>
      <c r="H207" s="150">
        <v>-11390</v>
      </c>
      <c r="I207" s="109">
        <v>0</v>
      </c>
      <c r="J207" s="109">
        <v>0</v>
      </c>
      <c r="K207" s="109">
        <v>-11390</v>
      </c>
      <c r="L207" s="109">
        <v>0</v>
      </c>
      <c r="M207" s="109">
        <v>0</v>
      </c>
      <c r="N207" s="110">
        <v>0</v>
      </c>
      <c r="O207" s="109">
        <v>0</v>
      </c>
      <c r="P207" s="109">
        <v>0</v>
      </c>
      <c r="Q207" s="109">
        <v>0</v>
      </c>
      <c r="R207" s="109">
        <v>0</v>
      </c>
      <c r="S207" s="109">
        <v>0</v>
      </c>
      <c r="T207" s="109">
        <v>0</v>
      </c>
      <c r="U207" s="111"/>
      <c r="V207" s="111">
        <f t="shared" si="23"/>
        <v>-11390</v>
      </c>
      <c r="W207" s="111"/>
      <c r="X207" s="111"/>
      <c r="Y207" s="111"/>
      <c r="Z207" s="111"/>
      <c r="AD207" s="164">
        <f t="shared" si="24"/>
        <v>0</v>
      </c>
    </row>
    <row r="208" spans="1:30" s="96" customFormat="1" ht="13.5" x14ac:dyDescent="0.35">
      <c r="A208" s="96" t="str">
        <f t="shared" si="22"/>
        <v>99431481</v>
      </c>
      <c r="C208" s="107" t="s">
        <v>15</v>
      </c>
      <c r="D208" s="107" t="s">
        <v>204</v>
      </c>
      <c r="E208" s="108" t="s">
        <v>176</v>
      </c>
      <c r="F208" s="100">
        <v>99431481</v>
      </c>
      <c r="G208" s="108" t="s">
        <v>122</v>
      </c>
      <c r="H208" s="150">
        <v>-85445</v>
      </c>
      <c r="I208" s="109">
        <v>0</v>
      </c>
      <c r="J208" s="109">
        <v>0</v>
      </c>
      <c r="K208" s="109">
        <v>-85445</v>
      </c>
      <c r="L208" s="109">
        <v>0</v>
      </c>
      <c r="M208" s="109">
        <v>0</v>
      </c>
      <c r="N208" s="110">
        <v>0</v>
      </c>
      <c r="O208" s="109">
        <v>0</v>
      </c>
      <c r="P208" s="109">
        <v>0</v>
      </c>
      <c r="Q208" s="109">
        <v>0</v>
      </c>
      <c r="R208" s="109">
        <v>0</v>
      </c>
      <c r="S208" s="109">
        <v>0</v>
      </c>
      <c r="T208" s="109">
        <v>0</v>
      </c>
      <c r="U208" s="111"/>
      <c r="V208" s="111">
        <f t="shared" si="23"/>
        <v>-85445</v>
      </c>
      <c r="W208" s="111"/>
      <c r="X208" s="111"/>
      <c r="Y208" s="111"/>
      <c r="Z208" s="111"/>
      <c r="AD208" s="164">
        <f t="shared" si="24"/>
        <v>0</v>
      </c>
    </row>
    <row r="209" spans="1:30" s="96" customFormat="1" ht="13.5" x14ac:dyDescent="0.35">
      <c r="A209" s="96" t="str">
        <f t="shared" si="22"/>
        <v>99431496</v>
      </c>
      <c r="C209" s="107" t="s">
        <v>15</v>
      </c>
      <c r="D209" s="107" t="s">
        <v>198</v>
      </c>
      <c r="E209" s="108" t="s">
        <v>176</v>
      </c>
      <c r="F209" s="100">
        <v>99431496</v>
      </c>
      <c r="G209" s="108" t="s">
        <v>122</v>
      </c>
      <c r="H209" s="150">
        <v>-81767</v>
      </c>
      <c r="I209" s="109">
        <v>0</v>
      </c>
      <c r="J209" s="109">
        <v>0</v>
      </c>
      <c r="K209" s="109">
        <v>-81767</v>
      </c>
      <c r="L209" s="109">
        <v>0</v>
      </c>
      <c r="M209" s="109">
        <v>0</v>
      </c>
      <c r="N209" s="110">
        <v>0</v>
      </c>
      <c r="O209" s="109">
        <v>0</v>
      </c>
      <c r="P209" s="109">
        <v>0</v>
      </c>
      <c r="Q209" s="109">
        <v>0</v>
      </c>
      <c r="R209" s="109">
        <v>0</v>
      </c>
      <c r="S209" s="109">
        <v>0</v>
      </c>
      <c r="T209" s="109">
        <v>0</v>
      </c>
      <c r="U209" s="111"/>
      <c r="V209" s="111">
        <f t="shared" si="23"/>
        <v>-81767</v>
      </c>
      <c r="W209" s="111"/>
      <c r="X209" s="111"/>
      <c r="Y209" s="111"/>
      <c r="Z209" s="111"/>
      <c r="AD209" s="164">
        <f t="shared" si="24"/>
        <v>0</v>
      </c>
    </row>
    <row r="210" spans="1:30" s="96" customFormat="1" ht="13.5" x14ac:dyDescent="0.35">
      <c r="A210" s="96" t="str">
        <f t="shared" si="22"/>
        <v>99431756</v>
      </c>
      <c r="C210" s="107" t="s">
        <v>15</v>
      </c>
      <c r="D210" s="107" t="s">
        <v>206</v>
      </c>
      <c r="E210" s="108" t="s">
        <v>176</v>
      </c>
      <c r="F210" s="100">
        <v>99431756</v>
      </c>
      <c r="G210" s="108" t="s">
        <v>122</v>
      </c>
      <c r="H210" s="150">
        <v>-4161</v>
      </c>
      <c r="I210" s="109">
        <v>0</v>
      </c>
      <c r="J210" s="109">
        <v>0</v>
      </c>
      <c r="K210" s="109">
        <v>-4161</v>
      </c>
      <c r="L210" s="109">
        <v>0</v>
      </c>
      <c r="M210" s="109">
        <v>0</v>
      </c>
      <c r="N210" s="110">
        <v>0</v>
      </c>
      <c r="O210" s="109">
        <v>0</v>
      </c>
      <c r="P210" s="109">
        <v>0</v>
      </c>
      <c r="Q210" s="109">
        <v>0</v>
      </c>
      <c r="R210" s="109">
        <v>0</v>
      </c>
      <c r="S210" s="109">
        <v>0</v>
      </c>
      <c r="T210" s="109">
        <v>0</v>
      </c>
      <c r="U210" s="111"/>
      <c r="V210" s="111">
        <f t="shared" si="23"/>
        <v>-4161</v>
      </c>
      <c r="W210" s="111"/>
      <c r="X210" s="111"/>
      <c r="Y210" s="111"/>
      <c r="Z210" s="111"/>
      <c r="AD210" s="164">
        <f t="shared" si="24"/>
        <v>0</v>
      </c>
    </row>
    <row r="211" spans="1:30" s="96" customFormat="1" ht="13.5" x14ac:dyDescent="0.35">
      <c r="A211" s="96" t="str">
        <f t="shared" si="22"/>
        <v>99431463</v>
      </c>
      <c r="C211" s="107" t="s">
        <v>15</v>
      </c>
      <c r="D211" s="107" t="s">
        <v>224</v>
      </c>
      <c r="E211" s="108" t="s">
        <v>176</v>
      </c>
      <c r="F211" s="100">
        <v>99431463</v>
      </c>
      <c r="G211" s="108" t="s">
        <v>122</v>
      </c>
      <c r="H211" s="150">
        <v>-126926</v>
      </c>
      <c r="I211" s="109">
        <v>0</v>
      </c>
      <c r="J211" s="109">
        <v>0</v>
      </c>
      <c r="K211" s="109">
        <v>-126926</v>
      </c>
      <c r="L211" s="109">
        <v>0</v>
      </c>
      <c r="M211" s="109">
        <v>0</v>
      </c>
      <c r="N211" s="110">
        <v>0</v>
      </c>
      <c r="O211" s="109">
        <v>0</v>
      </c>
      <c r="P211" s="109">
        <v>0</v>
      </c>
      <c r="Q211" s="109">
        <v>0</v>
      </c>
      <c r="R211" s="109">
        <v>0</v>
      </c>
      <c r="S211" s="109">
        <v>0</v>
      </c>
      <c r="T211" s="109">
        <v>0</v>
      </c>
      <c r="U211" s="111"/>
      <c r="V211" s="111">
        <f t="shared" si="23"/>
        <v>-126926</v>
      </c>
      <c r="W211" s="111"/>
      <c r="X211" s="111"/>
      <c r="Y211" s="111"/>
      <c r="Z211" s="111"/>
      <c r="AD211" s="164">
        <f t="shared" si="24"/>
        <v>0</v>
      </c>
    </row>
    <row r="212" spans="1:30" s="96" customFormat="1" ht="13.5" x14ac:dyDescent="0.35">
      <c r="A212" s="96" t="str">
        <f t="shared" si="22"/>
        <v>99431478</v>
      </c>
      <c r="C212" s="107" t="s">
        <v>15</v>
      </c>
      <c r="D212" s="107" t="s">
        <v>204</v>
      </c>
      <c r="E212" s="108" t="s">
        <v>176</v>
      </c>
      <c r="F212" s="100">
        <v>99431478</v>
      </c>
      <c r="G212" s="108" t="s">
        <v>122</v>
      </c>
      <c r="H212" s="150">
        <v>-85445</v>
      </c>
      <c r="I212" s="109">
        <v>0</v>
      </c>
      <c r="J212" s="109">
        <v>0</v>
      </c>
      <c r="K212" s="109">
        <v>-85445</v>
      </c>
      <c r="L212" s="109">
        <v>0</v>
      </c>
      <c r="M212" s="109">
        <v>0</v>
      </c>
      <c r="N212" s="110">
        <v>0</v>
      </c>
      <c r="O212" s="109">
        <v>0</v>
      </c>
      <c r="P212" s="109">
        <v>0</v>
      </c>
      <c r="Q212" s="109">
        <v>0</v>
      </c>
      <c r="R212" s="109">
        <v>0</v>
      </c>
      <c r="S212" s="109">
        <v>0</v>
      </c>
      <c r="T212" s="109">
        <v>0</v>
      </c>
      <c r="U212" s="111"/>
      <c r="V212" s="111">
        <f t="shared" si="23"/>
        <v>-85445</v>
      </c>
      <c r="W212" s="111"/>
      <c r="X212" s="111"/>
      <c r="Y212" s="111"/>
      <c r="Z212" s="111"/>
      <c r="AD212" s="164">
        <f t="shared" si="24"/>
        <v>0</v>
      </c>
    </row>
    <row r="213" spans="1:30" s="96" customFormat="1" ht="13.5" x14ac:dyDescent="0.35">
      <c r="A213" s="96" t="str">
        <f t="shared" si="22"/>
        <v>99431469</v>
      </c>
      <c r="C213" s="107" t="s">
        <v>15</v>
      </c>
      <c r="D213" s="107" t="s">
        <v>204</v>
      </c>
      <c r="E213" s="108" t="s">
        <v>176</v>
      </c>
      <c r="F213" s="100">
        <v>99431469</v>
      </c>
      <c r="G213" s="108" t="s">
        <v>122</v>
      </c>
      <c r="H213" s="150">
        <v>-85445</v>
      </c>
      <c r="I213" s="109">
        <v>0</v>
      </c>
      <c r="J213" s="109">
        <v>0</v>
      </c>
      <c r="K213" s="109">
        <v>-85445</v>
      </c>
      <c r="L213" s="109">
        <v>0</v>
      </c>
      <c r="M213" s="109">
        <v>0</v>
      </c>
      <c r="N213" s="110">
        <v>0</v>
      </c>
      <c r="O213" s="109">
        <v>0</v>
      </c>
      <c r="P213" s="109">
        <v>0</v>
      </c>
      <c r="Q213" s="109">
        <v>0</v>
      </c>
      <c r="R213" s="109">
        <v>0</v>
      </c>
      <c r="S213" s="109">
        <v>0</v>
      </c>
      <c r="T213" s="109">
        <v>0</v>
      </c>
      <c r="U213" s="111"/>
      <c r="V213" s="111">
        <f t="shared" si="23"/>
        <v>-85445</v>
      </c>
      <c r="W213" s="111"/>
      <c r="X213" s="111"/>
      <c r="Y213" s="111"/>
      <c r="Z213" s="111"/>
      <c r="AD213" s="164">
        <f t="shared" si="24"/>
        <v>0</v>
      </c>
    </row>
    <row r="214" spans="1:30" s="96" customFormat="1" ht="13.5" x14ac:dyDescent="0.35">
      <c r="A214" s="96" t="str">
        <f t="shared" si="22"/>
        <v>99431672</v>
      </c>
      <c r="C214" s="107" t="s">
        <v>15</v>
      </c>
      <c r="D214" s="107" t="s">
        <v>183</v>
      </c>
      <c r="E214" s="108" t="s">
        <v>176</v>
      </c>
      <c r="F214" s="100">
        <v>99431672</v>
      </c>
      <c r="G214" s="108" t="s">
        <v>122</v>
      </c>
      <c r="H214" s="150">
        <v>-23357</v>
      </c>
      <c r="I214" s="109">
        <v>0</v>
      </c>
      <c r="J214" s="109">
        <v>0</v>
      </c>
      <c r="K214" s="109">
        <v>-23357</v>
      </c>
      <c r="L214" s="109">
        <v>0</v>
      </c>
      <c r="M214" s="109">
        <v>0</v>
      </c>
      <c r="N214" s="110">
        <v>0</v>
      </c>
      <c r="O214" s="109">
        <v>0</v>
      </c>
      <c r="P214" s="109">
        <v>0</v>
      </c>
      <c r="Q214" s="109">
        <v>0</v>
      </c>
      <c r="R214" s="109">
        <v>0</v>
      </c>
      <c r="S214" s="109">
        <v>0</v>
      </c>
      <c r="T214" s="109">
        <v>0</v>
      </c>
      <c r="U214" s="111"/>
      <c r="V214" s="111">
        <f t="shared" si="23"/>
        <v>-23357</v>
      </c>
      <c r="W214" s="111"/>
      <c r="X214" s="111"/>
      <c r="Y214" s="111"/>
      <c r="Z214" s="111"/>
      <c r="AD214" s="164">
        <f t="shared" si="24"/>
        <v>0</v>
      </c>
    </row>
    <row r="215" spans="1:30" s="96" customFormat="1" ht="13.5" x14ac:dyDescent="0.35">
      <c r="A215" s="96" t="str">
        <f t="shared" si="22"/>
        <v>99431657</v>
      </c>
      <c r="C215" s="107" t="s">
        <v>15</v>
      </c>
      <c r="D215" s="107" t="s">
        <v>207</v>
      </c>
      <c r="E215" s="108" t="s">
        <v>176</v>
      </c>
      <c r="F215" s="100">
        <v>99431657</v>
      </c>
      <c r="G215" s="108" t="s">
        <v>122</v>
      </c>
      <c r="H215" s="150">
        <v>-32748</v>
      </c>
      <c r="I215" s="109">
        <v>0</v>
      </c>
      <c r="J215" s="109">
        <v>0</v>
      </c>
      <c r="K215" s="109">
        <v>-32748</v>
      </c>
      <c r="L215" s="109">
        <v>0</v>
      </c>
      <c r="M215" s="109">
        <v>0</v>
      </c>
      <c r="N215" s="110">
        <v>0</v>
      </c>
      <c r="O215" s="109">
        <v>0</v>
      </c>
      <c r="P215" s="109">
        <v>0</v>
      </c>
      <c r="Q215" s="109">
        <v>0</v>
      </c>
      <c r="R215" s="109">
        <v>0</v>
      </c>
      <c r="S215" s="109">
        <v>0</v>
      </c>
      <c r="T215" s="109">
        <v>0</v>
      </c>
      <c r="U215" s="111"/>
      <c r="V215" s="111">
        <f t="shared" si="23"/>
        <v>-32748</v>
      </c>
      <c r="W215" s="111"/>
      <c r="X215" s="111"/>
      <c r="Y215" s="111"/>
      <c r="Z215" s="111"/>
      <c r="AD215" s="164">
        <f t="shared" si="24"/>
        <v>0</v>
      </c>
    </row>
    <row r="216" spans="1:30" s="96" customFormat="1" ht="13.5" x14ac:dyDescent="0.35">
      <c r="A216" s="96" t="str">
        <f t="shared" si="22"/>
        <v>99431487</v>
      </c>
      <c r="C216" s="107" t="s">
        <v>15</v>
      </c>
      <c r="D216" s="107" t="s">
        <v>204</v>
      </c>
      <c r="E216" s="108" t="s">
        <v>176</v>
      </c>
      <c r="F216" s="100">
        <v>99431487</v>
      </c>
      <c r="G216" s="108" t="s">
        <v>122</v>
      </c>
      <c r="H216" s="150">
        <v>-85444</v>
      </c>
      <c r="I216" s="109">
        <v>0</v>
      </c>
      <c r="J216" s="109">
        <v>0</v>
      </c>
      <c r="K216" s="109">
        <v>-85444</v>
      </c>
      <c r="L216" s="109">
        <v>0</v>
      </c>
      <c r="M216" s="109">
        <v>0</v>
      </c>
      <c r="N216" s="110">
        <v>0</v>
      </c>
      <c r="O216" s="109">
        <v>0</v>
      </c>
      <c r="P216" s="109">
        <v>0</v>
      </c>
      <c r="Q216" s="109">
        <v>0</v>
      </c>
      <c r="R216" s="109">
        <v>0</v>
      </c>
      <c r="S216" s="109">
        <v>0</v>
      </c>
      <c r="T216" s="109">
        <v>0</v>
      </c>
      <c r="U216" s="111"/>
      <c r="V216" s="111">
        <f t="shared" si="23"/>
        <v>-85444</v>
      </c>
      <c r="W216" s="111"/>
      <c r="X216" s="111"/>
      <c r="Y216" s="111"/>
      <c r="Z216" s="111"/>
      <c r="AD216" s="164">
        <f t="shared" si="24"/>
        <v>0</v>
      </c>
    </row>
    <row r="217" spans="1:30" s="96" customFormat="1" ht="13.5" x14ac:dyDescent="0.35">
      <c r="A217" s="96" t="str">
        <f t="shared" si="22"/>
        <v>99431690</v>
      </c>
      <c r="C217" s="107" t="s">
        <v>15</v>
      </c>
      <c r="D217" s="107" t="s">
        <v>212</v>
      </c>
      <c r="E217" s="108" t="s">
        <v>176</v>
      </c>
      <c r="F217" s="100">
        <v>99431690</v>
      </c>
      <c r="G217" s="108" t="s">
        <v>122</v>
      </c>
      <c r="H217" s="150">
        <v>-11390</v>
      </c>
      <c r="I217" s="109">
        <v>0</v>
      </c>
      <c r="J217" s="109">
        <v>0</v>
      </c>
      <c r="K217" s="109">
        <v>-11390</v>
      </c>
      <c r="L217" s="109">
        <v>0</v>
      </c>
      <c r="M217" s="109">
        <v>0</v>
      </c>
      <c r="N217" s="110">
        <v>0</v>
      </c>
      <c r="O217" s="109">
        <v>0</v>
      </c>
      <c r="P217" s="109">
        <v>0</v>
      </c>
      <c r="Q217" s="109">
        <v>0</v>
      </c>
      <c r="R217" s="109">
        <v>0</v>
      </c>
      <c r="S217" s="109">
        <v>0</v>
      </c>
      <c r="T217" s="109">
        <v>0</v>
      </c>
      <c r="U217" s="111"/>
      <c r="V217" s="111">
        <f t="shared" si="23"/>
        <v>-11390</v>
      </c>
      <c r="W217" s="111"/>
      <c r="X217" s="111"/>
      <c r="Y217" s="111"/>
      <c r="Z217" s="111"/>
      <c r="AD217" s="164">
        <f t="shared" si="24"/>
        <v>0</v>
      </c>
    </row>
    <row r="218" spans="1:30" s="96" customFormat="1" ht="13.5" x14ac:dyDescent="0.35">
      <c r="A218" s="96" t="str">
        <f t="shared" si="22"/>
        <v>99431744</v>
      </c>
      <c r="C218" s="107" t="s">
        <v>15</v>
      </c>
      <c r="D218" s="107" t="s">
        <v>225</v>
      </c>
      <c r="E218" s="108" t="s">
        <v>176</v>
      </c>
      <c r="F218" s="100">
        <v>99431744</v>
      </c>
      <c r="G218" s="108" t="s">
        <v>122</v>
      </c>
      <c r="H218" s="150">
        <v>-5921</v>
      </c>
      <c r="I218" s="109">
        <v>0</v>
      </c>
      <c r="J218" s="109">
        <v>0</v>
      </c>
      <c r="K218" s="109">
        <v>-5921</v>
      </c>
      <c r="L218" s="109">
        <v>0</v>
      </c>
      <c r="M218" s="109">
        <v>0</v>
      </c>
      <c r="N218" s="110">
        <v>0</v>
      </c>
      <c r="O218" s="109">
        <v>0</v>
      </c>
      <c r="P218" s="109">
        <v>0</v>
      </c>
      <c r="Q218" s="109">
        <v>0</v>
      </c>
      <c r="R218" s="109">
        <v>0</v>
      </c>
      <c r="S218" s="109">
        <v>0</v>
      </c>
      <c r="T218" s="109">
        <v>0</v>
      </c>
      <c r="U218" s="111"/>
      <c r="V218" s="111">
        <f t="shared" si="23"/>
        <v>-5921</v>
      </c>
      <c r="W218" s="111"/>
      <c r="X218" s="111"/>
      <c r="Y218" s="111"/>
      <c r="Z218" s="111"/>
      <c r="AD218" s="164">
        <f t="shared" si="24"/>
        <v>0</v>
      </c>
    </row>
    <row r="219" spans="1:30" s="96" customFormat="1" ht="13.5" x14ac:dyDescent="0.35">
      <c r="A219" s="96" t="str">
        <f t="shared" si="22"/>
        <v>99431702</v>
      </c>
      <c r="C219" s="107" t="s">
        <v>15</v>
      </c>
      <c r="D219" s="107" t="s">
        <v>217</v>
      </c>
      <c r="E219" s="108" t="s">
        <v>176</v>
      </c>
      <c r="F219" s="100">
        <v>99431702</v>
      </c>
      <c r="G219" s="108" t="s">
        <v>122</v>
      </c>
      <c r="H219" s="150">
        <v>-11390</v>
      </c>
      <c r="I219" s="109">
        <v>0</v>
      </c>
      <c r="J219" s="109">
        <v>0</v>
      </c>
      <c r="K219" s="109">
        <v>-11390</v>
      </c>
      <c r="L219" s="109">
        <v>0</v>
      </c>
      <c r="M219" s="109">
        <v>0</v>
      </c>
      <c r="N219" s="110">
        <v>0</v>
      </c>
      <c r="O219" s="109">
        <v>0</v>
      </c>
      <c r="P219" s="109">
        <v>0</v>
      </c>
      <c r="Q219" s="109">
        <v>0</v>
      </c>
      <c r="R219" s="109">
        <v>0</v>
      </c>
      <c r="S219" s="109">
        <v>0</v>
      </c>
      <c r="T219" s="109">
        <v>0</v>
      </c>
      <c r="U219" s="111"/>
      <c r="V219" s="111">
        <f t="shared" si="23"/>
        <v>-11390</v>
      </c>
      <c r="W219" s="111"/>
      <c r="X219" s="111"/>
      <c r="Y219" s="111"/>
      <c r="Z219" s="111"/>
      <c r="AD219" s="164">
        <f t="shared" si="24"/>
        <v>0</v>
      </c>
    </row>
    <row r="220" spans="1:30" s="96" customFormat="1" ht="13.5" x14ac:dyDescent="0.35">
      <c r="A220" s="96" t="str">
        <f t="shared" si="22"/>
        <v>99431663</v>
      </c>
      <c r="C220" s="107" t="s">
        <v>15</v>
      </c>
      <c r="D220" s="107" t="s">
        <v>200</v>
      </c>
      <c r="E220" s="108" t="s">
        <v>176</v>
      </c>
      <c r="F220" s="100">
        <v>99431663</v>
      </c>
      <c r="G220" s="108" t="s">
        <v>122</v>
      </c>
      <c r="H220" s="150">
        <v>-28725</v>
      </c>
      <c r="I220" s="109">
        <v>0</v>
      </c>
      <c r="J220" s="109">
        <v>0</v>
      </c>
      <c r="K220" s="109">
        <v>-28725</v>
      </c>
      <c r="L220" s="109">
        <v>0</v>
      </c>
      <c r="M220" s="109">
        <v>0</v>
      </c>
      <c r="N220" s="110">
        <v>0</v>
      </c>
      <c r="O220" s="109">
        <v>0</v>
      </c>
      <c r="P220" s="109">
        <v>0</v>
      </c>
      <c r="Q220" s="109">
        <v>0</v>
      </c>
      <c r="R220" s="109">
        <v>0</v>
      </c>
      <c r="S220" s="109">
        <v>0</v>
      </c>
      <c r="T220" s="109">
        <v>0</v>
      </c>
      <c r="U220" s="111"/>
      <c r="V220" s="111">
        <f t="shared" si="23"/>
        <v>-28725</v>
      </c>
      <c r="W220" s="111"/>
      <c r="X220" s="111"/>
      <c r="Y220" s="111"/>
      <c r="Z220" s="111"/>
      <c r="AD220" s="164">
        <f t="shared" si="24"/>
        <v>0</v>
      </c>
    </row>
    <row r="221" spans="1:30" s="96" customFormat="1" ht="13.5" x14ac:dyDescent="0.35">
      <c r="A221" s="96" t="str">
        <f t="shared" si="22"/>
        <v>99431505</v>
      </c>
      <c r="C221" s="107" t="s">
        <v>15</v>
      </c>
      <c r="D221" s="107" t="s">
        <v>208</v>
      </c>
      <c r="E221" s="108" t="s">
        <v>176</v>
      </c>
      <c r="F221" s="100">
        <v>99431505</v>
      </c>
      <c r="G221" s="108" t="s">
        <v>122</v>
      </c>
      <c r="H221" s="150">
        <v>-58891.99</v>
      </c>
      <c r="I221" s="109">
        <v>0</v>
      </c>
      <c r="J221" s="109">
        <v>0</v>
      </c>
      <c r="K221" s="109">
        <v>-58891.99</v>
      </c>
      <c r="L221" s="109">
        <v>0</v>
      </c>
      <c r="M221" s="109">
        <v>0</v>
      </c>
      <c r="N221" s="110">
        <v>0</v>
      </c>
      <c r="O221" s="109">
        <v>0</v>
      </c>
      <c r="P221" s="109">
        <v>0</v>
      </c>
      <c r="Q221" s="109">
        <v>0</v>
      </c>
      <c r="R221" s="109">
        <v>0</v>
      </c>
      <c r="S221" s="109">
        <v>0</v>
      </c>
      <c r="T221" s="109">
        <v>0</v>
      </c>
      <c r="U221" s="111"/>
      <c r="V221" s="111">
        <f t="shared" si="23"/>
        <v>-58891.99</v>
      </c>
      <c r="W221" s="111"/>
      <c r="X221" s="111"/>
      <c r="Y221" s="111"/>
      <c r="Z221" s="111"/>
      <c r="AD221" s="164">
        <f t="shared" si="24"/>
        <v>0</v>
      </c>
    </row>
    <row r="222" spans="1:30" s="96" customFormat="1" ht="13.5" x14ac:dyDescent="0.35">
      <c r="A222" s="96" t="str">
        <f t="shared" ref="A222:A236" si="25">TEXT(F222,0)</f>
        <v>99431484</v>
      </c>
      <c r="C222" s="107" t="s">
        <v>15</v>
      </c>
      <c r="D222" s="107" t="s">
        <v>204</v>
      </c>
      <c r="E222" s="108" t="s">
        <v>176</v>
      </c>
      <c r="F222" s="100">
        <v>99431484</v>
      </c>
      <c r="G222" s="108" t="s">
        <v>122</v>
      </c>
      <c r="H222" s="150">
        <v>-85445</v>
      </c>
      <c r="I222" s="109">
        <v>0</v>
      </c>
      <c r="J222" s="109">
        <v>0</v>
      </c>
      <c r="K222" s="109">
        <v>-85445</v>
      </c>
      <c r="L222" s="109">
        <v>0</v>
      </c>
      <c r="M222" s="109">
        <v>0</v>
      </c>
      <c r="N222" s="110">
        <v>0</v>
      </c>
      <c r="O222" s="109">
        <v>0</v>
      </c>
      <c r="P222" s="109">
        <v>0</v>
      </c>
      <c r="Q222" s="109">
        <v>0</v>
      </c>
      <c r="R222" s="109">
        <v>0</v>
      </c>
      <c r="S222" s="109">
        <v>0</v>
      </c>
      <c r="T222" s="109">
        <v>0</v>
      </c>
      <c r="U222" s="111"/>
      <c r="V222" s="111">
        <f t="shared" ref="V222:V236" si="26">SUM(I222:T222)</f>
        <v>-85445</v>
      </c>
      <c r="W222" s="111"/>
      <c r="X222" s="111"/>
      <c r="Y222" s="111"/>
      <c r="Z222" s="111"/>
      <c r="AD222" s="164">
        <f t="shared" si="24"/>
        <v>0</v>
      </c>
    </row>
    <row r="223" spans="1:30" s="96" customFormat="1" ht="13.5" x14ac:dyDescent="0.35">
      <c r="A223" s="96" t="str">
        <f t="shared" si="25"/>
        <v>99431696</v>
      </c>
      <c r="C223" s="107" t="s">
        <v>15</v>
      </c>
      <c r="D223" s="107" t="s">
        <v>215</v>
      </c>
      <c r="E223" s="108" t="s">
        <v>176</v>
      </c>
      <c r="F223" s="100">
        <v>99431696</v>
      </c>
      <c r="G223" s="108" t="s">
        <v>122</v>
      </c>
      <c r="H223" s="150">
        <v>-11390</v>
      </c>
      <c r="I223" s="109">
        <v>0</v>
      </c>
      <c r="J223" s="109">
        <v>0</v>
      </c>
      <c r="K223" s="109">
        <v>-11390</v>
      </c>
      <c r="L223" s="109">
        <v>0</v>
      </c>
      <c r="M223" s="109">
        <v>0</v>
      </c>
      <c r="N223" s="110">
        <v>0</v>
      </c>
      <c r="O223" s="109">
        <v>0</v>
      </c>
      <c r="P223" s="109">
        <v>0</v>
      </c>
      <c r="Q223" s="109">
        <v>0</v>
      </c>
      <c r="R223" s="109">
        <v>0</v>
      </c>
      <c r="S223" s="109">
        <v>0</v>
      </c>
      <c r="T223" s="109">
        <v>0</v>
      </c>
      <c r="U223" s="111"/>
      <c r="V223" s="111">
        <f t="shared" si="26"/>
        <v>-11390</v>
      </c>
      <c r="W223" s="111"/>
      <c r="X223" s="111"/>
      <c r="Y223" s="111"/>
      <c r="Z223" s="111"/>
      <c r="AD223" s="164">
        <f t="shared" si="24"/>
        <v>0</v>
      </c>
    </row>
    <row r="224" spans="1:30" s="96" customFormat="1" ht="13.5" x14ac:dyDescent="0.35">
      <c r="A224" s="96" t="str">
        <f t="shared" si="25"/>
        <v>99431720</v>
      </c>
      <c r="C224" s="107" t="s">
        <v>15</v>
      </c>
      <c r="D224" s="107" t="s">
        <v>222</v>
      </c>
      <c r="E224" s="108" t="s">
        <v>176</v>
      </c>
      <c r="F224" s="100">
        <v>99431720</v>
      </c>
      <c r="G224" s="108" t="s">
        <v>122</v>
      </c>
      <c r="H224" s="150">
        <v>-11389</v>
      </c>
      <c r="I224" s="109">
        <v>0</v>
      </c>
      <c r="J224" s="109">
        <v>0</v>
      </c>
      <c r="K224" s="109">
        <v>-11389</v>
      </c>
      <c r="L224" s="109">
        <v>0</v>
      </c>
      <c r="M224" s="109">
        <v>0</v>
      </c>
      <c r="N224" s="110">
        <v>0</v>
      </c>
      <c r="O224" s="109">
        <v>0</v>
      </c>
      <c r="P224" s="109">
        <v>0</v>
      </c>
      <c r="Q224" s="109">
        <v>0</v>
      </c>
      <c r="R224" s="109">
        <v>0</v>
      </c>
      <c r="S224" s="109">
        <v>0</v>
      </c>
      <c r="T224" s="109">
        <v>0</v>
      </c>
      <c r="U224" s="111"/>
      <c r="V224" s="111">
        <f t="shared" si="26"/>
        <v>-11389</v>
      </c>
      <c r="W224" s="111"/>
      <c r="X224" s="111"/>
      <c r="Y224" s="111"/>
      <c r="Z224" s="111"/>
      <c r="AD224" s="164">
        <f t="shared" si="24"/>
        <v>0</v>
      </c>
    </row>
    <row r="225" spans="1:30" s="96" customFormat="1" ht="13.5" x14ac:dyDescent="0.35">
      <c r="A225" s="96" t="str">
        <f t="shared" si="25"/>
        <v>99431735</v>
      </c>
      <c r="C225" s="107" t="s">
        <v>15</v>
      </c>
      <c r="D225" s="107" t="s">
        <v>205</v>
      </c>
      <c r="E225" s="108" t="s">
        <v>176</v>
      </c>
      <c r="F225" s="100">
        <v>99431735</v>
      </c>
      <c r="G225" s="108" t="s">
        <v>122</v>
      </c>
      <c r="H225" s="150">
        <v>-6816</v>
      </c>
      <c r="I225" s="109">
        <v>0</v>
      </c>
      <c r="J225" s="109">
        <v>0</v>
      </c>
      <c r="K225" s="109">
        <v>-6816</v>
      </c>
      <c r="L225" s="109">
        <v>0</v>
      </c>
      <c r="M225" s="109">
        <v>0</v>
      </c>
      <c r="N225" s="110">
        <v>0</v>
      </c>
      <c r="O225" s="109">
        <v>0</v>
      </c>
      <c r="P225" s="109">
        <v>0</v>
      </c>
      <c r="Q225" s="109">
        <v>0</v>
      </c>
      <c r="R225" s="109">
        <v>0</v>
      </c>
      <c r="S225" s="109">
        <v>0</v>
      </c>
      <c r="T225" s="109">
        <v>0</v>
      </c>
      <c r="U225" s="111"/>
      <c r="V225" s="111">
        <f t="shared" si="26"/>
        <v>-6816</v>
      </c>
      <c r="W225" s="111"/>
      <c r="X225" s="111"/>
      <c r="Y225" s="111"/>
      <c r="Z225" s="111"/>
      <c r="AD225" s="164">
        <f t="shared" si="24"/>
        <v>0</v>
      </c>
    </row>
    <row r="226" spans="1:30" s="96" customFormat="1" ht="13.5" x14ac:dyDescent="0.35">
      <c r="A226" s="96" t="str">
        <f t="shared" si="25"/>
        <v>99431681</v>
      </c>
      <c r="C226" s="107" t="s">
        <v>15</v>
      </c>
      <c r="D226" s="107" t="s">
        <v>209</v>
      </c>
      <c r="E226" s="108" t="s">
        <v>176</v>
      </c>
      <c r="F226" s="100">
        <v>99431681</v>
      </c>
      <c r="G226" s="108" t="s">
        <v>122</v>
      </c>
      <c r="H226" s="150">
        <v>-11390</v>
      </c>
      <c r="I226" s="109">
        <v>0</v>
      </c>
      <c r="J226" s="109">
        <v>0</v>
      </c>
      <c r="K226" s="109">
        <v>-11390</v>
      </c>
      <c r="L226" s="109">
        <v>0</v>
      </c>
      <c r="M226" s="109">
        <v>0</v>
      </c>
      <c r="N226" s="110">
        <v>0</v>
      </c>
      <c r="O226" s="109">
        <v>0</v>
      </c>
      <c r="P226" s="109">
        <v>0</v>
      </c>
      <c r="Q226" s="109">
        <v>0</v>
      </c>
      <c r="R226" s="109">
        <v>0</v>
      </c>
      <c r="S226" s="109">
        <v>0</v>
      </c>
      <c r="T226" s="109">
        <v>0</v>
      </c>
      <c r="U226" s="111"/>
      <c r="V226" s="111">
        <f t="shared" si="26"/>
        <v>-11390</v>
      </c>
      <c r="W226" s="111"/>
      <c r="X226" s="111"/>
      <c r="Y226" s="111"/>
      <c r="Z226" s="111"/>
      <c r="AD226" s="164">
        <f t="shared" si="24"/>
        <v>0</v>
      </c>
    </row>
    <row r="227" spans="1:30" s="96" customFormat="1" ht="13.5" x14ac:dyDescent="0.35">
      <c r="A227" s="96" t="str">
        <f t="shared" si="25"/>
        <v>99431711</v>
      </c>
      <c r="C227" s="107" t="s">
        <v>15</v>
      </c>
      <c r="D227" s="107" t="s">
        <v>220</v>
      </c>
      <c r="E227" s="108" t="s">
        <v>176</v>
      </c>
      <c r="F227" s="100">
        <v>99431711</v>
      </c>
      <c r="G227" s="108" t="s">
        <v>122</v>
      </c>
      <c r="H227" s="150">
        <v>-11390</v>
      </c>
      <c r="I227" s="109">
        <v>0</v>
      </c>
      <c r="J227" s="109">
        <v>0</v>
      </c>
      <c r="K227" s="109">
        <v>-11390</v>
      </c>
      <c r="L227" s="109">
        <v>0</v>
      </c>
      <c r="M227" s="109">
        <v>0</v>
      </c>
      <c r="N227" s="110">
        <v>0</v>
      </c>
      <c r="O227" s="109">
        <v>0</v>
      </c>
      <c r="P227" s="109">
        <v>0</v>
      </c>
      <c r="Q227" s="109">
        <v>0</v>
      </c>
      <c r="R227" s="109">
        <v>0</v>
      </c>
      <c r="S227" s="109">
        <v>0</v>
      </c>
      <c r="T227" s="109">
        <v>0</v>
      </c>
      <c r="U227" s="111"/>
      <c r="V227" s="111">
        <f t="shared" si="26"/>
        <v>-11390</v>
      </c>
      <c r="W227" s="111"/>
      <c r="X227" s="111"/>
      <c r="Y227" s="111"/>
      <c r="Z227" s="111"/>
      <c r="AD227" s="164">
        <f t="shared" si="24"/>
        <v>0</v>
      </c>
    </row>
    <row r="228" spans="1:30" s="96" customFormat="1" ht="13.5" x14ac:dyDescent="0.35">
      <c r="A228" s="96" t="str">
        <f t="shared" si="25"/>
        <v>99431717</v>
      </c>
      <c r="C228" s="107" t="s">
        <v>15</v>
      </c>
      <c r="D228" s="107" t="s">
        <v>213</v>
      </c>
      <c r="E228" s="108" t="s">
        <v>176</v>
      </c>
      <c r="F228" s="100">
        <v>99431717</v>
      </c>
      <c r="G228" s="108" t="s">
        <v>122</v>
      </c>
      <c r="H228" s="150">
        <v>-11389</v>
      </c>
      <c r="I228" s="109">
        <v>0</v>
      </c>
      <c r="J228" s="109">
        <v>0</v>
      </c>
      <c r="K228" s="109">
        <v>-11389</v>
      </c>
      <c r="L228" s="109">
        <v>0</v>
      </c>
      <c r="M228" s="109">
        <v>0</v>
      </c>
      <c r="N228" s="110">
        <v>0</v>
      </c>
      <c r="O228" s="109">
        <v>0</v>
      </c>
      <c r="P228" s="109">
        <v>0</v>
      </c>
      <c r="Q228" s="109">
        <v>0</v>
      </c>
      <c r="R228" s="109">
        <v>0</v>
      </c>
      <c r="S228" s="109">
        <v>0</v>
      </c>
      <c r="T228" s="109">
        <v>0</v>
      </c>
      <c r="U228" s="111"/>
      <c r="V228" s="111">
        <f t="shared" si="26"/>
        <v>-11389</v>
      </c>
      <c r="W228" s="111"/>
      <c r="X228" s="111"/>
      <c r="Y228" s="111"/>
      <c r="Z228" s="111"/>
      <c r="AD228" s="164">
        <f t="shared" si="24"/>
        <v>0</v>
      </c>
    </row>
    <row r="229" spans="1:30" s="96" customFormat="1" ht="13.5" x14ac:dyDescent="0.35">
      <c r="A229" s="96" t="str">
        <f t="shared" si="25"/>
        <v>99431499</v>
      </c>
      <c r="C229" s="107" t="s">
        <v>15</v>
      </c>
      <c r="D229" s="107" t="s">
        <v>201</v>
      </c>
      <c r="E229" s="108" t="s">
        <v>176</v>
      </c>
      <c r="F229" s="100">
        <v>99431499</v>
      </c>
      <c r="G229" s="108" t="s">
        <v>122</v>
      </c>
      <c r="H229" s="150">
        <v>-75252</v>
      </c>
      <c r="I229" s="109">
        <v>0</v>
      </c>
      <c r="J229" s="109">
        <v>0</v>
      </c>
      <c r="K229" s="109">
        <v>-75252</v>
      </c>
      <c r="L229" s="109">
        <v>0</v>
      </c>
      <c r="M229" s="109">
        <v>0</v>
      </c>
      <c r="N229" s="110">
        <v>0</v>
      </c>
      <c r="O229" s="109">
        <v>0</v>
      </c>
      <c r="P229" s="109">
        <v>0</v>
      </c>
      <c r="Q229" s="109">
        <v>0</v>
      </c>
      <c r="R229" s="109">
        <v>0</v>
      </c>
      <c r="S229" s="109">
        <v>0</v>
      </c>
      <c r="T229" s="109">
        <v>0</v>
      </c>
      <c r="U229" s="111"/>
      <c r="V229" s="111">
        <f t="shared" si="26"/>
        <v>-75252</v>
      </c>
      <c r="W229" s="111"/>
      <c r="X229" s="111"/>
      <c r="Y229" s="111"/>
      <c r="Z229" s="111"/>
      <c r="AD229" s="164">
        <f t="shared" si="24"/>
        <v>0</v>
      </c>
    </row>
    <row r="230" spans="1:30" s="96" customFormat="1" ht="13.5" x14ac:dyDescent="0.35">
      <c r="A230" s="96" t="str">
        <f t="shared" si="25"/>
        <v>99431726</v>
      </c>
      <c r="C230" s="107" t="s">
        <v>15</v>
      </c>
      <c r="D230" s="107" t="s">
        <v>223</v>
      </c>
      <c r="E230" s="108" t="s">
        <v>176</v>
      </c>
      <c r="F230" s="100">
        <v>99431726</v>
      </c>
      <c r="G230" s="108" t="s">
        <v>122</v>
      </c>
      <c r="H230" s="150">
        <v>-9680</v>
      </c>
      <c r="I230" s="109">
        <v>0</v>
      </c>
      <c r="J230" s="109">
        <v>0</v>
      </c>
      <c r="K230" s="109">
        <v>-9680</v>
      </c>
      <c r="L230" s="109">
        <v>0</v>
      </c>
      <c r="M230" s="109">
        <v>0</v>
      </c>
      <c r="N230" s="110">
        <v>0</v>
      </c>
      <c r="O230" s="109">
        <v>0</v>
      </c>
      <c r="P230" s="109">
        <v>0</v>
      </c>
      <c r="Q230" s="109">
        <v>0</v>
      </c>
      <c r="R230" s="109">
        <v>0</v>
      </c>
      <c r="S230" s="109">
        <v>0</v>
      </c>
      <c r="T230" s="109">
        <v>0</v>
      </c>
      <c r="U230" s="111"/>
      <c r="V230" s="111">
        <f t="shared" si="26"/>
        <v>-9680</v>
      </c>
      <c r="W230" s="111"/>
      <c r="X230" s="111"/>
      <c r="Y230" s="111"/>
      <c r="Z230" s="111"/>
      <c r="AD230" s="164">
        <f t="shared" si="24"/>
        <v>0</v>
      </c>
    </row>
    <row r="231" spans="1:30" s="96" customFormat="1" ht="13.5" x14ac:dyDescent="0.35">
      <c r="A231" s="96" t="str">
        <f t="shared" si="25"/>
        <v>99431675</v>
      </c>
      <c r="C231" s="107" t="s">
        <v>15</v>
      </c>
      <c r="D231" s="107" t="s">
        <v>203</v>
      </c>
      <c r="E231" s="108" t="s">
        <v>176</v>
      </c>
      <c r="F231" s="100">
        <v>99431675</v>
      </c>
      <c r="G231" s="108" t="s">
        <v>122</v>
      </c>
      <c r="H231" s="150">
        <v>-18741.670000000002</v>
      </c>
      <c r="I231" s="109">
        <v>0</v>
      </c>
      <c r="J231" s="109">
        <v>0</v>
      </c>
      <c r="K231" s="109">
        <v>-18741.670000000002</v>
      </c>
      <c r="L231" s="109">
        <v>0</v>
      </c>
      <c r="M231" s="109">
        <v>0</v>
      </c>
      <c r="N231" s="110">
        <v>0</v>
      </c>
      <c r="O231" s="109">
        <v>0</v>
      </c>
      <c r="P231" s="109">
        <v>0</v>
      </c>
      <c r="Q231" s="109">
        <v>0</v>
      </c>
      <c r="R231" s="109">
        <v>0</v>
      </c>
      <c r="S231" s="109">
        <v>0</v>
      </c>
      <c r="T231" s="109">
        <v>0</v>
      </c>
      <c r="U231" s="111"/>
      <c r="V231" s="111">
        <f t="shared" si="26"/>
        <v>-18741.670000000002</v>
      </c>
      <c r="W231" s="111"/>
      <c r="X231" s="111"/>
      <c r="Y231" s="111"/>
      <c r="Z231" s="111"/>
      <c r="AD231" s="164">
        <f t="shared" si="24"/>
        <v>0</v>
      </c>
    </row>
    <row r="232" spans="1:30" s="96" customFormat="1" ht="13.5" x14ac:dyDescent="0.35">
      <c r="A232" s="96" t="str">
        <f t="shared" si="25"/>
        <v>99431660</v>
      </c>
      <c r="C232" s="107" t="s">
        <v>15</v>
      </c>
      <c r="D232" s="107" t="s">
        <v>202</v>
      </c>
      <c r="E232" s="108" t="s">
        <v>176</v>
      </c>
      <c r="F232" s="100">
        <v>99431660</v>
      </c>
      <c r="G232" s="108" t="s">
        <v>122</v>
      </c>
      <c r="H232" s="150">
        <v>-29599</v>
      </c>
      <c r="I232" s="109">
        <v>0</v>
      </c>
      <c r="J232" s="109">
        <v>0</v>
      </c>
      <c r="K232" s="109">
        <v>-29599</v>
      </c>
      <c r="L232" s="109">
        <v>0</v>
      </c>
      <c r="M232" s="109">
        <v>0</v>
      </c>
      <c r="N232" s="110">
        <v>0</v>
      </c>
      <c r="O232" s="109">
        <v>0</v>
      </c>
      <c r="P232" s="109">
        <v>0</v>
      </c>
      <c r="Q232" s="109">
        <v>0</v>
      </c>
      <c r="R232" s="109">
        <v>0</v>
      </c>
      <c r="S232" s="109">
        <v>0</v>
      </c>
      <c r="T232" s="109">
        <v>0</v>
      </c>
      <c r="U232" s="111"/>
      <c r="V232" s="111">
        <f t="shared" si="26"/>
        <v>-29599</v>
      </c>
      <c r="W232" s="111"/>
      <c r="X232" s="111"/>
      <c r="Y232" s="111"/>
      <c r="Z232" s="111"/>
      <c r="AD232" s="164">
        <f t="shared" si="24"/>
        <v>0</v>
      </c>
    </row>
    <row r="233" spans="1:30" s="96" customFormat="1" ht="13.5" x14ac:dyDescent="0.35">
      <c r="A233" s="96" t="str">
        <f t="shared" si="25"/>
        <v>99431466</v>
      </c>
      <c r="C233" s="107" t="s">
        <v>15</v>
      </c>
      <c r="D233" s="107" t="s">
        <v>256</v>
      </c>
      <c r="E233" s="108" t="s">
        <v>176</v>
      </c>
      <c r="F233" s="100">
        <v>99431466</v>
      </c>
      <c r="G233" s="108" t="s">
        <v>255</v>
      </c>
      <c r="H233" s="150">
        <v>-87295</v>
      </c>
      <c r="I233" s="109">
        <v>0</v>
      </c>
      <c r="J233" s="109">
        <v>0</v>
      </c>
      <c r="K233" s="109">
        <v>-87295</v>
      </c>
      <c r="L233" s="109">
        <v>0</v>
      </c>
      <c r="M233" s="109">
        <v>0</v>
      </c>
      <c r="N233" s="110">
        <v>0</v>
      </c>
      <c r="O233" s="109">
        <v>0</v>
      </c>
      <c r="P233" s="109">
        <v>0</v>
      </c>
      <c r="Q233" s="109">
        <v>0</v>
      </c>
      <c r="R233" s="109">
        <v>0</v>
      </c>
      <c r="S233" s="109">
        <v>0</v>
      </c>
      <c r="T233" s="109">
        <v>0</v>
      </c>
      <c r="U233" s="111"/>
      <c r="V233" s="111">
        <f t="shared" si="26"/>
        <v>-87295</v>
      </c>
      <c r="W233" s="111"/>
      <c r="X233" s="111"/>
      <c r="Y233" s="111"/>
      <c r="Z233" s="111"/>
      <c r="AD233" s="164">
        <f t="shared" si="24"/>
        <v>0</v>
      </c>
    </row>
    <row r="234" spans="1:30" s="96" customFormat="1" ht="13.5" x14ac:dyDescent="0.35">
      <c r="A234" s="96" t="str">
        <f t="shared" si="25"/>
        <v>99431511</v>
      </c>
      <c r="C234" s="107" t="s">
        <v>15</v>
      </c>
      <c r="D234" s="107" t="s">
        <v>183</v>
      </c>
      <c r="E234" s="108" t="s">
        <v>176</v>
      </c>
      <c r="F234" s="100">
        <v>99431511</v>
      </c>
      <c r="G234" s="108" t="s">
        <v>255</v>
      </c>
      <c r="H234" s="150">
        <v>-40906</v>
      </c>
      <c r="I234" s="109">
        <v>0</v>
      </c>
      <c r="J234" s="109">
        <v>0</v>
      </c>
      <c r="K234" s="109">
        <v>-40906</v>
      </c>
      <c r="L234" s="109">
        <v>0</v>
      </c>
      <c r="M234" s="109">
        <v>0</v>
      </c>
      <c r="N234" s="110">
        <v>0</v>
      </c>
      <c r="O234" s="109">
        <v>0</v>
      </c>
      <c r="P234" s="109">
        <v>0</v>
      </c>
      <c r="Q234" s="109">
        <v>0</v>
      </c>
      <c r="R234" s="109">
        <v>0</v>
      </c>
      <c r="S234" s="109">
        <v>0</v>
      </c>
      <c r="T234" s="109">
        <v>0</v>
      </c>
      <c r="U234" s="111"/>
      <c r="V234" s="111">
        <f t="shared" si="26"/>
        <v>-40906</v>
      </c>
      <c r="W234" s="111"/>
      <c r="X234" s="111"/>
      <c r="Y234" s="111"/>
      <c r="Z234" s="111"/>
      <c r="AD234" s="164">
        <f t="shared" si="24"/>
        <v>0</v>
      </c>
    </row>
    <row r="235" spans="1:30" s="96" customFormat="1" ht="13.5" x14ac:dyDescent="0.35">
      <c r="A235" s="96" t="str">
        <f t="shared" si="25"/>
        <v>99431762</v>
      </c>
      <c r="C235" s="107" t="s">
        <v>15</v>
      </c>
      <c r="D235" s="107" t="s">
        <v>258</v>
      </c>
      <c r="E235" s="108" t="s">
        <v>176</v>
      </c>
      <c r="F235" s="100">
        <v>99431762</v>
      </c>
      <c r="G235" s="108" t="s">
        <v>123</v>
      </c>
      <c r="H235" s="150">
        <v>-4051</v>
      </c>
      <c r="I235" s="109">
        <v>0</v>
      </c>
      <c r="J235" s="109">
        <v>0</v>
      </c>
      <c r="K235" s="109">
        <v>-4051</v>
      </c>
      <c r="L235" s="109">
        <v>0</v>
      </c>
      <c r="M235" s="109">
        <v>0</v>
      </c>
      <c r="N235" s="110">
        <v>0</v>
      </c>
      <c r="O235" s="109">
        <v>0</v>
      </c>
      <c r="P235" s="109">
        <v>0</v>
      </c>
      <c r="Q235" s="109">
        <v>0</v>
      </c>
      <c r="R235" s="109">
        <v>0</v>
      </c>
      <c r="S235" s="109">
        <v>0</v>
      </c>
      <c r="T235" s="109">
        <v>0</v>
      </c>
      <c r="U235" s="111"/>
      <c r="V235" s="111">
        <f t="shared" si="26"/>
        <v>-4051</v>
      </c>
      <c r="W235" s="111"/>
      <c r="X235" s="111"/>
      <c r="Y235" s="111"/>
      <c r="Z235" s="111"/>
      <c r="AD235" s="164">
        <f t="shared" si="24"/>
        <v>0</v>
      </c>
    </row>
    <row r="236" spans="1:30" s="96" customFormat="1" ht="13.5" x14ac:dyDescent="0.35">
      <c r="A236" s="96" t="str">
        <f t="shared" si="25"/>
        <v>99431768</v>
      </c>
      <c r="C236" s="107" t="s">
        <v>15</v>
      </c>
      <c r="D236" s="107" t="s">
        <v>257</v>
      </c>
      <c r="E236" s="108" t="s">
        <v>176</v>
      </c>
      <c r="F236" s="100">
        <v>99431768</v>
      </c>
      <c r="G236" s="108" t="s">
        <v>123</v>
      </c>
      <c r="H236" s="150">
        <v>-1308</v>
      </c>
      <c r="I236" s="109">
        <v>0</v>
      </c>
      <c r="J236" s="109">
        <v>0</v>
      </c>
      <c r="K236" s="109">
        <v>-1308</v>
      </c>
      <c r="L236" s="109">
        <v>0</v>
      </c>
      <c r="M236" s="109">
        <v>0</v>
      </c>
      <c r="N236" s="110">
        <v>0</v>
      </c>
      <c r="O236" s="109">
        <v>0</v>
      </c>
      <c r="P236" s="109">
        <v>0</v>
      </c>
      <c r="Q236" s="109">
        <v>0</v>
      </c>
      <c r="R236" s="109">
        <v>0</v>
      </c>
      <c r="S236" s="109">
        <v>0</v>
      </c>
      <c r="T236" s="109">
        <v>0</v>
      </c>
      <c r="U236" s="111"/>
      <c r="V236" s="111">
        <f t="shared" si="26"/>
        <v>-1308</v>
      </c>
      <c r="W236" s="111"/>
      <c r="X236" s="111"/>
      <c r="Y236" s="111"/>
      <c r="Z236" s="111"/>
      <c r="AD236" s="164">
        <f t="shared" si="24"/>
        <v>0</v>
      </c>
    </row>
    <row r="237" spans="1:30" s="96" customFormat="1" ht="13.5" x14ac:dyDescent="0.35">
      <c r="E237" s="100"/>
      <c r="F237" s="100"/>
      <c r="G237" s="100"/>
      <c r="H237" s="150"/>
    </row>
    <row r="238" spans="1:30" s="96" customFormat="1" ht="13.9" x14ac:dyDescent="0.4">
      <c r="C238" s="126" t="s">
        <v>67</v>
      </c>
      <c r="D238" s="125"/>
      <c r="E238" s="100"/>
      <c r="F238" s="100"/>
      <c r="G238" s="100"/>
      <c r="H238" s="127">
        <f t="shared" ref="H238:T238" si="27">SUM(H157:H237)</f>
        <v>-2371292.3099999996</v>
      </c>
      <c r="I238" s="127">
        <f t="shared" si="27"/>
        <v>0</v>
      </c>
      <c r="J238" s="127">
        <f t="shared" si="27"/>
        <v>0</v>
      </c>
      <c r="K238" s="127">
        <f t="shared" si="27"/>
        <v>-2371292.3099999996</v>
      </c>
      <c r="L238" s="127">
        <f t="shared" si="27"/>
        <v>0</v>
      </c>
      <c r="M238" s="127">
        <f t="shared" si="27"/>
        <v>0</v>
      </c>
      <c r="N238" s="127">
        <f t="shared" si="27"/>
        <v>0</v>
      </c>
      <c r="O238" s="127">
        <f t="shared" si="27"/>
        <v>0</v>
      </c>
      <c r="P238" s="127">
        <f t="shared" si="27"/>
        <v>0</v>
      </c>
      <c r="Q238" s="127">
        <f t="shared" si="27"/>
        <v>0</v>
      </c>
      <c r="R238" s="127">
        <f t="shared" si="27"/>
        <v>0</v>
      </c>
      <c r="S238" s="127">
        <f t="shared" si="27"/>
        <v>0</v>
      </c>
      <c r="T238" s="127">
        <f t="shared" si="27"/>
        <v>0</v>
      </c>
      <c r="V238" s="127">
        <f>SUM(V157:V237)</f>
        <v>-2371292.3099999996</v>
      </c>
    </row>
    <row r="239" spans="1:30" s="96" customFormat="1" ht="13.5" x14ac:dyDescent="0.35">
      <c r="E239" s="100"/>
      <c r="F239" s="100"/>
      <c r="G239" s="100"/>
      <c r="H239" s="150"/>
      <c r="V239" s="163">
        <f>V238-H238</f>
        <v>0</v>
      </c>
    </row>
    <row r="240" spans="1:30" s="96" customFormat="1" thickBot="1" x14ac:dyDescent="0.45">
      <c r="C240" s="133" t="s">
        <v>68</v>
      </c>
      <c r="D240" s="133"/>
      <c r="E240" s="126"/>
      <c r="F240" s="126"/>
      <c r="G240" s="126"/>
      <c r="H240" s="134">
        <f t="shared" ref="H240:T240" si="28">H154+H238</f>
        <v>-3350540.0799999991</v>
      </c>
      <c r="I240" s="134">
        <f t="shared" si="28"/>
        <v>0</v>
      </c>
      <c r="J240" s="134">
        <f t="shared" si="28"/>
        <v>0</v>
      </c>
      <c r="K240" s="134">
        <f t="shared" si="28"/>
        <v>-2371292.3099999996</v>
      </c>
      <c r="L240" s="134">
        <f t="shared" si="28"/>
        <v>0</v>
      </c>
      <c r="M240" s="134">
        <f t="shared" si="28"/>
        <v>0</v>
      </c>
      <c r="N240" s="134">
        <f t="shared" si="28"/>
        <v>0</v>
      </c>
      <c r="O240" s="134">
        <f t="shared" si="28"/>
        <v>-2088</v>
      </c>
      <c r="P240" s="134">
        <f t="shared" si="28"/>
        <v>0</v>
      </c>
      <c r="Q240" s="134">
        <f t="shared" si="28"/>
        <v>0</v>
      </c>
      <c r="R240" s="134">
        <f t="shared" si="28"/>
        <v>-951404.28999999992</v>
      </c>
      <c r="S240" s="134">
        <f t="shared" si="28"/>
        <v>0</v>
      </c>
      <c r="T240" s="134">
        <f t="shared" si="28"/>
        <v>-25755.480000000007</v>
      </c>
      <c r="V240" s="134">
        <f>V154+V238</f>
        <v>-3350540.0799999991</v>
      </c>
      <c r="W240" s="128"/>
      <c r="X240" s="128"/>
      <c r="Y240" s="128"/>
      <c r="Z240" s="128"/>
      <c r="AA240" s="135">
        <v>-51510.960000000014</v>
      </c>
      <c r="AB240" s="134">
        <f>V240-AA240</f>
        <v>-3299029.1199999992</v>
      </c>
    </row>
    <row r="241" spans="5:8" s="96" customFormat="1" ht="13.9" thickTop="1" x14ac:dyDescent="0.35">
      <c r="E241" s="100"/>
      <c r="F241" s="100"/>
      <c r="G241" s="100"/>
      <c r="H241" s="150"/>
    </row>
    <row r="242" spans="5:8" s="96" customFormat="1" ht="13.5" x14ac:dyDescent="0.35">
      <c r="E242" s="100"/>
      <c r="F242" s="100"/>
      <c r="G242" s="100"/>
      <c r="H242" s="150"/>
    </row>
  </sheetData>
  <autoFilter ref="B8:AD241" xr:uid="{D377F9E0-CE15-4135-9564-C767A4E4079B}"/>
  <sortState xmlns:xlrd2="http://schemas.microsoft.com/office/spreadsheetml/2017/richdata2" ref="B158:AD236">
    <sortCondition ref="E158:E236"/>
  </sortState>
  <pageMargins left="0.7" right="0.7" top="0.75" bottom="0.75" header="0.3" footer="0.3"/>
  <pageSetup scale="40" fitToHeight="10" orientation="landscape" horizontalDpi="1200" verticalDpi="1200" r:id="rId1"/>
  <headerFooter scaleWithDoc="0">
    <oddHeader>&amp;R&amp;"Arial,Bold"ODEC Workpapers Supporting May 2024 Filing
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35"/>
  <sheetViews>
    <sheetView view="pageLayout" zoomScaleNormal="100" workbookViewId="0">
      <selection activeCell="B6" sqref="B6"/>
    </sheetView>
  </sheetViews>
  <sheetFormatPr defaultRowHeight="12.75" x14ac:dyDescent="0.35"/>
  <cols>
    <col min="1" max="1" width="4.59765625" customWidth="1"/>
    <col min="2" max="2" width="24.265625" bestFit="1" customWidth="1"/>
    <col min="3" max="3" width="32.265625" bestFit="1" customWidth="1"/>
    <col min="4" max="4" width="22.265625" bestFit="1" customWidth="1"/>
    <col min="5" max="5" width="4.73046875" customWidth="1"/>
  </cols>
  <sheetData>
    <row r="1" spans="1:5" ht="15" x14ac:dyDescent="0.4">
      <c r="C1" s="5" t="s">
        <v>0</v>
      </c>
    </row>
    <row r="2" spans="1:5" ht="15" x14ac:dyDescent="0.4">
      <c r="C2" s="6" t="s">
        <v>29</v>
      </c>
    </row>
    <row r="3" spans="1:5" ht="15" x14ac:dyDescent="0.4">
      <c r="C3" s="6" t="s">
        <v>367</v>
      </c>
    </row>
    <row r="5" spans="1:5" ht="13.15" x14ac:dyDescent="0.4">
      <c r="A5" s="68" t="s">
        <v>365</v>
      </c>
    </row>
    <row r="7" spans="1:5" ht="14.25" x14ac:dyDescent="0.45">
      <c r="B7" s="64" t="s">
        <v>85</v>
      </c>
      <c r="C7" s="64" t="s">
        <v>86</v>
      </c>
      <c r="D7" s="64" t="s">
        <v>87</v>
      </c>
    </row>
    <row r="8" spans="1:5" x14ac:dyDescent="0.35">
      <c r="B8" s="65" t="s">
        <v>88</v>
      </c>
      <c r="C8" s="65" t="s">
        <v>89</v>
      </c>
    </row>
    <row r="9" spans="1:5" x14ac:dyDescent="0.35">
      <c r="B9" s="65" t="s">
        <v>90</v>
      </c>
      <c r="C9" s="65" t="s">
        <v>91</v>
      </c>
    </row>
    <row r="10" spans="1:5" x14ac:dyDescent="0.35">
      <c r="B10" s="65" t="s">
        <v>92</v>
      </c>
      <c r="C10" s="65" t="s">
        <v>93</v>
      </c>
    </row>
    <row r="11" spans="1:5" x14ac:dyDescent="0.35">
      <c r="B11" s="65" t="s">
        <v>94</v>
      </c>
      <c r="C11" s="65" t="s">
        <v>95</v>
      </c>
    </row>
    <row r="12" spans="1:5" x14ac:dyDescent="0.35">
      <c r="B12" s="65" t="s">
        <v>96</v>
      </c>
      <c r="C12" s="65" t="s">
        <v>97</v>
      </c>
    </row>
    <row r="13" spans="1:5" ht="13.15" x14ac:dyDescent="0.4">
      <c r="B13" s="65" t="s">
        <v>98</v>
      </c>
      <c r="C13" s="65" t="s">
        <v>99</v>
      </c>
      <c r="D13" s="66">
        <v>-1466870.97</v>
      </c>
      <c r="E13" s="69" t="s">
        <v>22</v>
      </c>
    </row>
    <row r="14" spans="1:5" x14ac:dyDescent="0.35">
      <c r="B14" s="65" t="s">
        <v>100</v>
      </c>
      <c r="C14" s="65" t="s">
        <v>101</v>
      </c>
      <c r="D14" s="66"/>
    </row>
    <row r="15" spans="1:5" x14ac:dyDescent="0.35">
      <c r="B15" s="65" t="s">
        <v>102</v>
      </c>
      <c r="C15" s="65" t="s">
        <v>103</v>
      </c>
      <c r="D15" s="66">
        <v>-33157.519999999997</v>
      </c>
    </row>
    <row r="16" spans="1:5" x14ac:dyDescent="0.35">
      <c r="B16" s="65" t="s">
        <v>104</v>
      </c>
      <c r="C16" s="65" t="s">
        <v>105</v>
      </c>
      <c r="D16" s="66"/>
    </row>
    <row r="17" spans="1:4" x14ac:dyDescent="0.35">
      <c r="B17" s="65" t="s">
        <v>106</v>
      </c>
      <c r="C17" s="65" t="s">
        <v>107</v>
      </c>
      <c r="D17" s="66"/>
    </row>
    <row r="18" spans="1:4" x14ac:dyDescent="0.35">
      <c r="B18" s="65" t="s">
        <v>108</v>
      </c>
      <c r="C18" s="65" t="s">
        <v>109</v>
      </c>
      <c r="D18" s="66"/>
    </row>
    <row r="19" spans="1:4" x14ac:dyDescent="0.35">
      <c r="B19" s="65" t="s">
        <v>110</v>
      </c>
      <c r="C19" s="65" t="s">
        <v>111</v>
      </c>
      <c r="D19" s="66"/>
    </row>
    <row r="20" spans="1:4" x14ac:dyDescent="0.35">
      <c r="B20" s="65" t="s">
        <v>112</v>
      </c>
      <c r="C20" s="65" t="s">
        <v>113</v>
      </c>
      <c r="D20" s="66"/>
    </row>
    <row r="21" spans="1:4" x14ac:dyDescent="0.35">
      <c r="B21" s="65" t="s">
        <v>114</v>
      </c>
      <c r="C21" s="65" t="s">
        <v>115</v>
      </c>
      <c r="D21" s="66">
        <v>-30701774.41</v>
      </c>
    </row>
    <row r="22" spans="1:4" x14ac:dyDescent="0.35">
      <c r="B22" s="65"/>
      <c r="C22" s="65" t="s">
        <v>116</v>
      </c>
      <c r="D22" s="66">
        <f>SUM(D8:D21)</f>
        <v>-32201802.899999999</v>
      </c>
    </row>
    <row r="25" spans="1:4" ht="13.15" x14ac:dyDescent="0.4">
      <c r="A25" s="69" t="s">
        <v>22</v>
      </c>
      <c r="B25" s="67" t="s">
        <v>117</v>
      </c>
    </row>
    <row r="26" spans="1:4" ht="5.25" customHeight="1" x14ac:dyDescent="0.4">
      <c r="A26" s="69"/>
      <c r="B26" s="67"/>
    </row>
    <row r="27" spans="1:4" x14ac:dyDescent="0.35">
      <c r="B27" s="67" t="s">
        <v>130</v>
      </c>
      <c r="C27" s="66">
        <v>1055751.6399999999</v>
      </c>
    </row>
    <row r="28" spans="1:4" x14ac:dyDescent="0.35">
      <c r="B28" s="67"/>
      <c r="C28" s="66"/>
    </row>
    <row r="29" spans="1:4" x14ac:dyDescent="0.35">
      <c r="B29" s="67" t="s">
        <v>131</v>
      </c>
      <c r="C29" s="66">
        <v>0</v>
      </c>
    </row>
    <row r="30" spans="1:4" x14ac:dyDescent="0.35">
      <c r="B30" s="67" t="s">
        <v>132</v>
      </c>
      <c r="C30" s="66">
        <v>81427.33</v>
      </c>
    </row>
    <row r="31" spans="1:4" x14ac:dyDescent="0.35">
      <c r="B31" s="67" t="s">
        <v>133</v>
      </c>
      <c r="C31" s="66">
        <v>90524.34</v>
      </c>
    </row>
    <row r="32" spans="1:4" x14ac:dyDescent="0.35">
      <c r="B32" s="67" t="s">
        <v>134</v>
      </c>
      <c r="C32" s="70">
        <v>239167.66</v>
      </c>
    </row>
    <row r="33" spans="2:3" x14ac:dyDescent="0.35">
      <c r="B33" s="67" t="s">
        <v>118</v>
      </c>
      <c r="C33" s="10">
        <f>SUM(C29:C32)</f>
        <v>411119.32999999996</v>
      </c>
    </row>
    <row r="35" spans="2:3" x14ac:dyDescent="0.35">
      <c r="B35" s="67" t="s">
        <v>119</v>
      </c>
      <c r="C35" s="10">
        <f>+C27+C33</f>
        <v>1466870.9699999997</v>
      </c>
    </row>
  </sheetData>
  <pageMargins left="0.7" right="0.7" top="0.75" bottom="0.75" header="0.3" footer="0.3"/>
  <pageSetup fitToHeight="10" orientation="landscape" horizontalDpi="1200" verticalDpi="1200" r:id="rId1"/>
  <headerFooter scaleWithDoc="0">
    <oddHeader>&amp;R&amp;"Arial,Bold"ODEC Workpapers Supporting May 2024 Filing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Workpaper page 1 DCP</vt:lpstr>
      <vt:lpstr>Workpaper page 2 JLM</vt:lpstr>
      <vt:lpstr>Workpaper pg 3_In Serv Fcst_ISL</vt:lpstr>
      <vt:lpstr>Workpaper pg 4_Actuals_ISL</vt:lpstr>
      <vt:lpstr>Workpaper page 5 - FERC 242 JLM</vt:lpstr>
      <vt:lpstr>'Workpaper page 1 DCP'!Print_Area</vt:lpstr>
      <vt:lpstr>'Workpaper page 2 JLM'!Print_Area</vt:lpstr>
      <vt:lpstr>'Workpaper pg 4_Actuals_ISL'!Print_Area</vt:lpstr>
    </vt:vector>
  </TitlesOfParts>
  <Company>GDS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Smith</dc:creator>
  <cp:lastModifiedBy>Williams, Jecoliah R.</cp:lastModifiedBy>
  <cp:lastPrinted>2024-05-01T13:12:10Z</cp:lastPrinted>
  <dcterms:created xsi:type="dcterms:W3CDTF">2007-06-27T15:47:51Z</dcterms:created>
  <dcterms:modified xsi:type="dcterms:W3CDTF">2024-05-11T17:56:35Z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A44787D4-0540-4523-9961-78E4036D8C6D}">
    <vt:lpwstr>{AF357852-EA1C-4F2E-9CDB-24DBFD6F62B2}</vt:lpwstr>
  </property>
</Properties>
</file>