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\shares\home\grafw\My Documents\Working Docs\CIFP\"/>
    </mc:Choice>
  </mc:AlternateContent>
  <bookViews>
    <workbookView xWindow="0" yWindow="1800" windowWidth="14310" windowHeight="6030"/>
  </bookViews>
  <sheets>
    <sheet name="Clearing Calculato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E28" i="2"/>
  <c r="E27" i="2"/>
  <c r="F28" i="2"/>
  <c r="F27" i="2"/>
  <c r="D29" i="2"/>
  <c r="D28" i="2"/>
  <c r="D27" i="2"/>
  <c r="D34" i="2" l="1"/>
  <c r="D35" i="2"/>
  <c r="D36" i="2"/>
  <c r="C36" i="2"/>
  <c r="D3" i="2"/>
  <c r="C29" i="2" s="1"/>
  <c r="C28" i="2"/>
  <c r="C34" i="2" l="1"/>
  <c r="E34" i="2" s="1"/>
  <c r="C35" i="2"/>
  <c r="E36" i="2"/>
  <c r="E35" i="2" l="1"/>
  <c r="B40" i="2" l="1"/>
  <c r="F35" i="2"/>
  <c r="F36" i="2"/>
  <c r="F34" i="2"/>
  <c r="F37" i="2"/>
</calcChain>
</file>

<file path=xl/sharedStrings.xml><?xml version="1.0" encoding="utf-8"?>
<sst xmlns="http://schemas.openxmlformats.org/spreadsheetml/2006/main" count="45" uniqueCount="45">
  <si>
    <t>Summer Offer Component</t>
  </si>
  <si>
    <t>Winter Offer Component</t>
  </si>
  <si>
    <t>($/MW-Day ICAP)</t>
  </si>
  <si>
    <t>($/MW-Day UCAP)</t>
  </si>
  <si>
    <t>MW (ICAP)</t>
  </si>
  <si>
    <t>MW (UCAP)</t>
  </si>
  <si>
    <t>Capacity Revenues</t>
  </si>
  <si>
    <t>Quantity Parameters</t>
  </si>
  <si>
    <t>Resource Assumptions</t>
  </si>
  <si>
    <t>Market Clearing Assumptions</t>
  </si>
  <si>
    <t>Summer Price ($/MW-d)</t>
  </si>
  <si>
    <t>Winter Price ($/MW-d)</t>
  </si>
  <si>
    <t>Inputs</t>
  </si>
  <si>
    <t>Offer Components</t>
  </si>
  <si>
    <t>Readme</t>
  </si>
  <si>
    <r>
      <rPr>
        <b/>
        <sz val="11"/>
        <color theme="1"/>
        <rFont val="Calibri"/>
        <family val="2"/>
        <scheme val="minor"/>
      </rPr>
      <t xml:space="preserve">Overview: </t>
    </r>
    <r>
      <rPr>
        <sz val="11"/>
        <color theme="1"/>
        <rFont val="Calibri"/>
        <family val="2"/>
        <scheme val="minor"/>
      </rPr>
      <t>This workbook calculates seasonal clearing outcomes for a resource with given costs (&amp; implied seasonal offer components) under a given assumption of market clearing prices.</t>
    </r>
  </si>
  <si>
    <t>Annual Offer Component</t>
  </si>
  <si>
    <t>Summer ELCC (%)</t>
  </si>
  <si>
    <t>Winter ELCC (%)</t>
  </si>
  <si>
    <t>ICAP (MW)</t>
  </si>
  <si>
    <t>Summer costs ($/year)</t>
  </si>
  <si>
    <t>Winter costs ($/year)</t>
  </si>
  <si>
    <t>Resource Avoidable Costs (Additive)</t>
  </si>
  <si>
    <t>Days per season</t>
  </si>
  <si>
    <t>Summer</t>
  </si>
  <si>
    <t>Winter</t>
  </si>
  <si>
    <t>Year</t>
  </si>
  <si>
    <t>Clearing Outcomes</t>
  </si>
  <si>
    <t>Revenue - Cost</t>
  </si>
  <si>
    <t>Resource does not clear</t>
  </si>
  <si>
    <t>Clear in winter only</t>
  </si>
  <si>
    <t>Clear in summer only</t>
  </si>
  <si>
    <t>Clearing Outcome</t>
  </si>
  <si>
    <t>Best Outcome?</t>
  </si>
  <si>
    <t>Costs</t>
  </si>
  <si>
    <t>Base annual costs ($/year)</t>
  </si>
  <si>
    <r>
      <t xml:space="preserve">Explanation: </t>
    </r>
    <r>
      <rPr>
        <b/>
        <i/>
        <sz val="11"/>
        <color theme="1"/>
        <rFont val="Calibri"/>
        <family val="2"/>
        <scheme val="minor"/>
      </rPr>
      <t>Resource clears in both seasons</t>
    </r>
    <r>
      <rPr>
        <i/>
        <sz val="11"/>
        <color theme="1"/>
        <rFont val="Calibri"/>
        <family val="2"/>
        <scheme val="minor"/>
      </rPr>
      <t xml:space="preserve"> if revenues across the two seasons equal or exceed summer + winter + base annual costs AND summer revenues equal or exceed summer costs AND winter revenues equal or exceed winter costs. Else, </t>
    </r>
    <r>
      <rPr>
        <b/>
        <i/>
        <sz val="11"/>
        <color theme="1"/>
        <rFont val="Calibri"/>
        <family val="2"/>
        <scheme val="minor"/>
      </rPr>
      <t xml:space="preserve">resource clears in only one season </t>
    </r>
    <r>
      <rPr>
        <i/>
        <sz val="11"/>
        <color theme="1"/>
        <rFont val="Calibri"/>
        <family val="2"/>
        <scheme val="minor"/>
      </rPr>
      <t xml:space="preserve">if revenues in that season equal or exceed relevant seasonal + base annual costs (ie, clear in winter if winter revenues equal or exceed winter + annual revenues; clear in summer if summer revenues equal or exceed summer + annual revenues). Else, </t>
    </r>
    <r>
      <rPr>
        <b/>
        <i/>
        <sz val="11"/>
        <color theme="1"/>
        <rFont val="Calibri"/>
        <family val="2"/>
        <scheme val="minor"/>
      </rPr>
      <t>resource does not clear</t>
    </r>
    <r>
      <rPr>
        <i/>
        <sz val="11"/>
        <color theme="1"/>
        <rFont val="Calibri"/>
        <family val="2"/>
        <scheme val="minor"/>
      </rPr>
      <t xml:space="preserve"> in either season if seasonal revenues do not cover seasonal and applicable base annual costs.</t>
    </r>
  </si>
  <si>
    <t>Economic cost if clearing in either summer or winter</t>
  </si>
  <si>
    <t>Additional economic cost if clearing in summer</t>
  </si>
  <si>
    <t>Additional economic cost if clearing in winter</t>
  </si>
  <si>
    <t>Assumed auction clearing price in summer season</t>
  </si>
  <si>
    <t>Assumed auction clearing price in winter season</t>
  </si>
  <si>
    <r>
      <rPr>
        <b/>
        <sz val="11"/>
        <color theme="1"/>
        <rFont val="Calibri"/>
        <family val="2"/>
        <scheme val="minor"/>
      </rPr>
      <t>To use:</t>
    </r>
    <r>
      <rPr>
        <sz val="11"/>
        <color theme="1"/>
        <rFont val="Calibri"/>
        <family val="2"/>
        <scheme val="minor"/>
      </rPr>
      <t xml:space="preserve"> Adjust inputs in any yellow highlighted cells.</t>
    </r>
  </si>
  <si>
    <t>Potential Clearing Scenario</t>
  </si>
  <si>
    <t>Clear in summer &amp;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</si>
</sst>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8" fontId="0" fillId="0" borderId="0" xfId="0" applyNumberFormat="1"/>
    <xf numFmtId="0" fontId="0" fillId="3" borderId="0" xfId="0" applyFill="1"/>
    <xf numFmtId="0" fontId="0" fillId="4" borderId="0" xfId="0" applyFill="1"/>
    <xf numFmtId="6" fontId="0" fillId="4" borderId="0" xfId="0" applyNumberFormat="1" applyFill="1"/>
    <xf numFmtId="6" fontId="0" fillId="3" borderId="0" xfId="0" applyNumberFormat="1" applyFill="1"/>
    <xf numFmtId="8" fontId="0" fillId="3" borderId="0" xfId="0" applyNumberFormat="1" applyFill="1"/>
    <xf numFmtId="8" fontId="0" fillId="4" borderId="0" xfId="0" applyNumberForma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6" borderId="0" xfId="0" applyFill="1"/>
    <xf numFmtId="164" fontId="0" fillId="3" borderId="0" xfId="0" applyNumberFormat="1" applyFill="1"/>
    <xf numFmtId="164" fontId="0" fillId="4" borderId="0" xfId="0" applyNumberFormat="1" applyFill="1"/>
    <xf numFmtId="8" fontId="0" fillId="5" borderId="0" xfId="0" applyNumberFormat="1" applyFill="1"/>
    <xf numFmtId="0" fontId="3" fillId="0" borderId="0" xfId="0" applyFont="1" applyAlignment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0" fillId="7" borderId="0" xfId="0" applyFill="1"/>
    <xf numFmtId="0" fontId="3" fillId="7" borderId="0" xfId="0" applyFont="1" applyFill="1" applyAlignment="1">
      <alignment wrapText="1"/>
    </xf>
    <xf numFmtId="0" fontId="3" fillId="7" borderId="0" xfId="0" applyFont="1" applyFill="1" applyAlignment="1"/>
    <xf numFmtId="0" fontId="2" fillId="7" borderId="0" xfId="0" applyFont="1" applyFill="1" applyAlignment="1">
      <alignment wrapText="1"/>
    </xf>
    <xf numFmtId="8" fontId="0" fillId="3" borderId="0" xfId="0" applyNumberFormat="1" applyFill="1" applyBorder="1"/>
    <xf numFmtId="8" fontId="0" fillId="4" borderId="0" xfId="0" applyNumberFormat="1" applyFill="1" applyBorder="1"/>
    <xf numFmtId="0" fontId="2" fillId="6" borderId="0" xfId="0" applyFont="1" applyFill="1"/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center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1" fontId="0" fillId="3" borderId="0" xfId="0" applyNumberFormat="1" applyFill="1"/>
    <xf numFmtId="1" fontId="4" fillId="4" borderId="0" xfId="0" applyNumberFormat="1" applyFont="1" applyFill="1"/>
    <xf numFmtId="0" fontId="5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0" fillId="3" borderId="1" xfId="0" applyFill="1" applyBorder="1"/>
    <xf numFmtId="6" fontId="0" fillId="5" borderId="1" xfId="0" applyNumberFormat="1" applyFill="1" applyBorder="1"/>
    <xf numFmtId="0" fontId="0" fillId="4" borderId="1" xfId="0" applyFill="1" applyBorder="1"/>
    <xf numFmtId="8" fontId="0" fillId="5" borderId="1" xfId="0" applyNumberFormat="1" applyFill="1" applyBorder="1"/>
    <xf numFmtId="8" fontId="0" fillId="3" borderId="1" xfId="0" applyNumberFormat="1" applyFill="1" applyBorder="1"/>
    <xf numFmtId="1" fontId="0" fillId="3" borderId="1" xfId="0" applyNumberFormat="1" applyFill="1" applyBorder="1"/>
    <xf numFmtId="0" fontId="0" fillId="7" borderId="1" xfId="0" applyFill="1" applyBorder="1"/>
    <xf numFmtId="6" fontId="0" fillId="4" borderId="1" xfId="0" applyNumberFormat="1" applyFill="1" applyBorder="1"/>
    <xf numFmtId="0" fontId="0" fillId="0" borderId="0" xfId="0" applyBorder="1"/>
    <xf numFmtId="0" fontId="0" fillId="5" borderId="0" xfId="0" applyFill="1" applyAlignment="1">
      <alignment horizontal="right"/>
    </xf>
    <xf numFmtId="9" fontId="0" fillId="5" borderId="0" xfId="1" applyFont="1" applyFill="1" applyAlignment="1">
      <alignment horizontal="right"/>
    </xf>
    <xf numFmtId="6" fontId="0" fillId="3" borderId="0" xfId="0" applyNumberFormat="1" applyFill="1" applyAlignment="1">
      <alignment horizontal="center"/>
    </xf>
    <xf numFmtId="6" fontId="0" fillId="4" borderId="0" xfId="0" applyNumberFormat="1" applyFill="1" applyAlignment="1">
      <alignment horizontal="center"/>
    </xf>
    <xf numFmtId="6" fontId="0" fillId="4" borderId="1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 applyBorder="1"/>
    <xf numFmtId="0" fontId="0" fillId="4" borderId="0" xfId="0" applyFill="1" applyBorder="1"/>
    <xf numFmtId="0" fontId="0" fillId="0" borderId="0" xfId="0" applyFont="1" applyAlignment="1">
      <alignment horizontal="left" vertical="top" wrapText="1"/>
    </xf>
    <xf numFmtId="0" fontId="7" fillId="11" borderId="2" xfId="0" applyFont="1" applyFill="1" applyBorder="1" applyAlignment="1">
      <alignment horizontal="center" wrapText="1"/>
    </xf>
    <xf numFmtId="0" fontId="7" fillId="11" borderId="3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6" fontId="0" fillId="5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tabSelected="1" topLeftCell="A4" zoomScale="110" zoomScaleNormal="110" workbookViewId="0">
      <selection activeCell="C29" sqref="C29"/>
    </sheetView>
  </sheetViews>
  <sheetFormatPr defaultRowHeight="15" outlineLevelRow="1" x14ac:dyDescent="0.25"/>
  <cols>
    <col min="1" max="1" width="2.85546875" customWidth="1"/>
    <col min="2" max="2" width="30.28515625" bestFit="1" customWidth="1"/>
    <col min="3" max="6" width="15.42578125" customWidth="1"/>
    <col min="7" max="7" width="19.85546875" customWidth="1"/>
    <col min="8" max="8" width="22.85546875" bestFit="1" customWidth="1"/>
    <col min="9" max="9" width="29.85546875" customWidth="1"/>
    <col min="10" max="10" width="21" bestFit="1" customWidth="1"/>
    <col min="11" max="11" width="14.140625" customWidth="1"/>
    <col min="12" max="12" width="9.140625" customWidth="1"/>
    <col min="13" max="13" width="23.42578125" bestFit="1" customWidth="1"/>
    <col min="14" max="14" width="10" bestFit="1" customWidth="1"/>
    <col min="16" max="16" width="12.7109375" bestFit="1" customWidth="1"/>
  </cols>
  <sheetData>
    <row r="1" spans="2:10" s="26" customFormat="1" hidden="1" outlineLevel="1" x14ac:dyDescent="0.25">
      <c r="B1" s="26" t="s">
        <v>23</v>
      </c>
      <c r="C1" s="27" t="s">
        <v>24</v>
      </c>
      <c r="D1" s="27">
        <v>184</v>
      </c>
    </row>
    <row r="2" spans="2:10" s="26" customFormat="1" hidden="1" outlineLevel="1" x14ac:dyDescent="0.25">
      <c r="C2" s="27" t="s">
        <v>25</v>
      </c>
      <c r="D2" s="27">
        <v>181</v>
      </c>
    </row>
    <row r="3" spans="2:10" s="26" customFormat="1" hidden="1" outlineLevel="1" x14ac:dyDescent="0.25">
      <c r="C3" s="27" t="s">
        <v>26</v>
      </c>
      <c r="D3" s="27">
        <f>SUM(D1:D2)</f>
        <v>365</v>
      </c>
    </row>
    <row r="4" spans="2:10" s="17" customFormat="1" ht="15" customHeight="1" collapsed="1" x14ac:dyDescent="0.25">
      <c r="B4" s="20" t="s">
        <v>14</v>
      </c>
      <c r="C4" s="18"/>
      <c r="H4" s="19"/>
      <c r="I4" s="19"/>
      <c r="J4" s="19"/>
    </row>
    <row r="5" spans="2:10" ht="30" customHeight="1" x14ac:dyDescent="0.25">
      <c r="B5" s="50" t="s">
        <v>15</v>
      </c>
      <c r="C5" s="50"/>
      <c r="D5" s="50"/>
      <c r="E5" s="50"/>
      <c r="F5" s="50"/>
      <c r="H5" s="14"/>
      <c r="I5" s="14"/>
      <c r="J5" s="14"/>
    </row>
    <row r="6" spans="2:10" ht="15" customHeight="1" x14ac:dyDescent="0.25">
      <c r="B6" s="50" t="s">
        <v>42</v>
      </c>
      <c r="C6" s="50"/>
      <c r="D6" s="50"/>
      <c r="E6" s="50"/>
      <c r="H6" s="14"/>
      <c r="I6" s="14"/>
      <c r="J6" s="14"/>
    </row>
    <row r="7" spans="2:10" ht="22.5" customHeight="1" x14ac:dyDescent="0.25">
      <c r="B7" s="16"/>
      <c r="C7" s="16"/>
      <c r="H7" s="14"/>
      <c r="I7" s="14"/>
      <c r="J7" s="14"/>
    </row>
    <row r="8" spans="2:10" s="17" customFormat="1" ht="15" customHeight="1" x14ac:dyDescent="0.25">
      <c r="B8" s="20" t="s">
        <v>12</v>
      </c>
      <c r="C8" s="18"/>
      <c r="H8" s="19"/>
      <c r="I8" s="19"/>
      <c r="J8" s="19"/>
    </row>
    <row r="9" spans="2:10" ht="7.5" customHeight="1" x14ac:dyDescent="0.25">
      <c r="G9" s="14"/>
      <c r="H9" s="14"/>
      <c r="I9" s="14"/>
      <c r="J9" s="14"/>
    </row>
    <row r="10" spans="2:10" x14ac:dyDescent="0.25">
      <c r="B10" s="57" t="s">
        <v>8</v>
      </c>
      <c r="C10" s="57"/>
      <c r="G10" s="14"/>
      <c r="H10" s="14"/>
      <c r="I10" s="14"/>
      <c r="J10" s="14"/>
    </row>
    <row r="11" spans="2:10" x14ac:dyDescent="0.25">
      <c r="B11" s="24" t="s">
        <v>7</v>
      </c>
      <c r="C11" s="25"/>
      <c r="G11" s="14"/>
      <c r="H11" s="14"/>
      <c r="I11" s="14"/>
      <c r="J11" s="14"/>
    </row>
    <row r="12" spans="2:10" x14ac:dyDescent="0.25">
      <c r="B12" s="2" t="s">
        <v>19</v>
      </c>
      <c r="C12" s="42">
        <v>20</v>
      </c>
      <c r="G12" s="14"/>
      <c r="H12" s="14"/>
      <c r="I12" s="14"/>
      <c r="J12" s="14"/>
    </row>
    <row r="13" spans="2:10" x14ac:dyDescent="0.25">
      <c r="B13" s="3" t="s">
        <v>17</v>
      </c>
      <c r="C13" s="43">
        <v>0.95</v>
      </c>
    </row>
    <row r="14" spans="2:10" x14ac:dyDescent="0.25">
      <c r="B14" s="2" t="s">
        <v>18</v>
      </c>
      <c r="C14" s="43">
        <v>0.8</v>
      </c>
    </row>
    <row r="15" spans="2:10" ht="15" customHeight="1" x14ac:dyDescent="0.25">
      <c r="B15" s="24" t="s">
        <v>22</v>
      </c>
      <c r="C15" s="24"/>
    </row>
    <row r="16" spans="2:10" x14ac:dyDescent="0.25">
      <c r="B16" s="48" t="s">
        <v>35</v>
      </c>
      <c r="C16" s="59">
        <v>200000</v>
      </c>
      <c r="D16" s="30" t="s">
        <v>37</v>
      </c>
    </row>
    <row r="17" spans="2:16" x14ac:dyDescent="0.25">
      <c r="B17" s="49" t="s">
        <v>20</v>
      </c>
      <c r="C17" s="59">
        <v>40000</v>
      </c>
      <c r="D17" s="30" t="s">
        <v>38</v>
      </c>
    </row>
    <row r="18" spans="2:16" x14ac:dyDescent="0.25">
      <c r="B18" s="33" t="s">
        <v>21</v>
      </c>
      <c r="C18" s="34">
        <v>50000</v>
      </c>
      <c r="D18" s="30" t="s">
        <v>39</v>
      </c>
    </row>
    <row r="19" spans="2:16" ht="7.5" customHeight="1" x14ac:dyDescent="0.25"/>
    <row r="20" spans="2:16" x14ac:dyDescent="0.25">
      <c r="B20" s="57" t="s">
        <v>9</v>
      </c>
      <c r="C20" s="57"/>
    </row>
    <row r="21" spans="2:16" x14ac:dyDescent="0.25">
      <c r="B21" s="2" t="s">
        <v>10</v>
      </c>
      <c r="C21" s="13">
        <v>50</v>
      </c>
      <c r="D21" s="30" t="s">
        <v>40</v>
      </c>
    </row>
    <row r="22" spans="2:16" x14ac:dyDescent="0.25">
      <c r="B22" s="35" t="s">
        <v>11</v>
      </c>
      <c r="C22" s="36">
        <v>90</v>
      </c>
      <c r="D22" s="30" t="s">
        <v>41</v>
      </c>
    </row>
    <row r="23" spans="2:16" ht="22.5" customHeight="1" x14ac:dyDescent="0.25"/>
    <row r="24" spans="2:16" s="10" customFormat="1" x14ac:dyDescent="0.25">
      <c r="B24" s="23" t="s">
        <v>13</v>
      </c>
    </row>
    <row r="25" spans="2:16" s="41" customFormat="1" ht="7.5" customHeight="1" x14ac:dyDescent="0.25"/>
    <row r="26" spans="2:16" ht="30" x14ac:dyDescent="0.25">
      <c r="B26" s="8"/>
      <c r="C26" s="47" t="s">
        <v>2</v>
      </c>
      <c r="D26" s="47" t="s">
        <v>4</v>
      </c>
      <c r="E26" s="9" t="s">
        <v>3</v>
      </c>
      <c r="F26" s="47" t="s">
        <v>5</v>
      </c>
    </row>
    <row r="27" spans="2:16" x14ac:dyDescent="0.25">
      <c r="B27" s="2" t="s">
        <v>0</v>
      </c>
      <c r="C27" s="6">
        <f>C17/($C$12*D1)</f>
        <v>10.869565217391305</v>
      </c>
      <c r="D27" s="28">
        <f>$C$12</f>
        <v>20</v>
      </c>
      <c r="E27" s="21">
        <f>C27/C13</f>
        <v>11.441647597254006</v>
      </c>
      <c r="F27" s="11">
        <f>$C$12*C13</f>
        <v>19</v>
      </c>
    </row>
    <row r="28" spans="2:16" x14ac:dyDescent="0.25">
      <c r="B28" s="3" t="s">
        <v>1</v>
      </c>
      <c r="C28" s="7">
        <f>C18/($C$12*D2)</f>
        <v>13.812154696132596</v>
      </c>
      <c r="D28" s="29">
        <f>$C$12</f>
        <v>20</v>
      </c>
      <c r="E28" s="22">
        <f>C28/C14</f>
        <v>17.265193370165743</v>
      </c>
      <c r="F28" s="12">
        <f>$C$12*C14</f>
        <v>16</v>
      </c>
      <c r="P28" s="1"/>
    </row>
    <row r="29" spans="2:16" x14ac:dyDescent="0.25">
      <c r="B29" s="33" t="s">
        <v>16</v>
      </c>
      <c r="C29" s="37">
        <f>C16/($C$12*D3)</f>
        <v>27.397260273972602</v>
      </c>
      <c r="D29" s="38">
        <f>$C$12</f>
        <v>20</v>
      </c>
      <c r="E29" s="39"/>
      <c r="F29" s="39"/>
    </row>
    <row r="30" spans="2:16" ht="22.5" customHeight="1" x14ac:dyDescent="0.25"/>
    <row r="31" spans="2:16" s="10" customFormat="1" x14ac:dyDescent="0.25">
      <c r="B31" s="23" t="s">
        <v>27</v>
      </c>
    </row>
    <row r="32" spans="2:16" s="32" customFormat="1" ht="7.5" customHeight="1" x14ac:dyDescent="0.25">
      <c r="B32" s="31"/>
    </row>
    <row r="33" spans="2:6" x14ac:dyDescent="0.25">
      <c r="B33" s="8" t="s">
        <v>43</v>
      </c>
      <c r="C33" s="15" t="s">
        <v>6</v>
      </c>
      <c r="D33" s="15" t="s">
        <v>34</v>
      </c>
      <c r="E33" s="15" t="s">
        <v>28</v>
      </c>
      <c r="F33" s="15" t="s">
        <v>33</v>
      </c>
    </row>
    <row r="34" spans="2:6" x14ac:dyDescent="0.25">
      <c r="B34" s="2" t="s">
        <v>44</v>
      </c>
      <c r="C34" s="5">
        <f>F27*C21*D1+F28*C22*D2</f>
        <v>435440</v>
      </c>
      <c r="D34" s="5">
        <f>C17+C18+C16</f>
        <v>290000</v>
      </c>
      <c r="E34" s="5">
        <f>C34-D34</f>
        <v>145440</v>
      </c>
      <c r="F34" s="44" t="str">
        <f>IF(E34=MAX($E$34:$E$37), "YES", "NO")</f>
        <v>YES</v>
      </c>
    </row>
    <row r="35" spans="2:6" x14ac:dyDescent="0.25">
      <c r="B35" s="3" t="s">
        <v>31</v>
      </c>
      <c r="C35" s="4">
        <f>F27*C21*D1</f>
        <v>174800</v>
      </c>
      <c r="D35" s="4">
        <f>C17+C16</f>
        <v>240000</v>
      </c>
      <c r="E35" s="4">
        <f>C35-D35</f>
        <v>-65200</v>
      </c>
      <c r="F35" s="45" t="str">
        <f t="shared" ref="F35:F37" si="0">IF(E35=MAX($E$34:$E$37), "YES", "NO")</f>
        <v>NO</v>
      </c>
    </row>
    <row r="36" spans="2:6" x14ac:dyDescent="0.25">
      <c r="B36" s="2" t="s">
        <v>30</v>
      </c>
      <c r="C36" s="5">
        <f>F28*C22*D2</f>
        <v>260640</v>
      </c>
      <c r="D36" s="5">
        <f>C18+C16</f>
        <v>250000</v>
      </c>
      <c r="E36" s="5">
        <f>C36-D36</f>
        <v>10640</v>
      </c>
      <c r="F36" s="44" t="str">
        <f t="shared" si="0"/>
        <v>NO</v>
      </c>
    </row>
    <row r="37" spans="2:6" x14ac:dyDescent="0.25">
      <c r="B37" s="35" t="s">
        <v>29</v>
      </c>
      <c r="C37" s="40">
        <v>0</v>
      </c>
      <c r="D37" s="40">
        <v>0</v>
      </c>
      <c r="E37" s="40">
        <v>0</v>
      </c>
      <c r="F37" s="46" t="str">
        <f t="shared" si="0"/>
        <v>NO</v>
      </c>
    </row>
    <row r="38" spans="2:6" ht="15.75" thickBot="1" x14ac:dyDescent="0.3"/>
    <row r="39" spans="2:6" ht="21" customHeight="1" x14ac:dyDescent="0.35">
      <c r="B39" s="51" t="s">
        <v>32</v>
      </c>
      <c r="C39" s="52"/>
      <c r="D39" s="52"/>
      <c r="E39" s="52"/>
      <c r="F39" s="53"/>
    </row>
    <row r="40" spans="2:6" ht="21.75" thickBot="1" x14ac:dyDescent="0.4">
      <c r="B40" s="54" t="str">
        <f>INDEX($B$33:$E$37,MATCH(MAX(E34:E37),$E$33:$E$37,0),1)</f>
        <v>Clear in summer &amp; winter</v>
      </c>
      <c r="C40" s="55"/>
      <c r="D40" s="55"/>
      <c r="E40" s="55"/>
      <c r="F40" s="56"/>
    </row>
    <row r="41" spans="2:6" ht="112.5" customHeight="1" x14ac:dyDescent="0.25">
      <c r="B41" s="58" t="s">
        <v>36</v>
      </c>
      <c r="C41" s="58"/>
      <c r="D41" s="58"/>
      <c r="E41" s="58"/>
      <c r="F41" s="58"/>
    </row>
  </sheetData>
  <mergeCells count="7">
    <mergeCell ref="B5:F5"/>
    <mergeCell ref="B39:F39"/>
    <mergeCell ref="B40:F40"/>
    <mergeCell ref="B20:C20"/>
    <mergeCell ref="B41:F41"/>
    <mergeCell ref="B10:C10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Clearing Calculator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Marzewski, Skyler</dc:creator>
  <cp:lastModifiedBy>Graf, Walter F</cp:lastModifiedBy>
  <dcterms:created xsi:type="dcterms:W3CDTF">2023-07-28T17:47:42Z</dcterms:created>
  <dcterms:modified xsi:type="dcterms:W3CDTF">2023-08-08T21:07:03Z</dcterms:modified>
</cp:coreProperties>
</file>