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utinj\Desktop\SPECIAL MIC Meeting Materials\November 10\"/>
    </mc:Choice>
  </mc:AlternateContent>
  <bookViews>
    <workbookView xWindow="0" yWindow="0" windowWidth="21945" windowHeight="8910"/>
  </bookViews>
  <sheets>
    <sheet name="Design Component 1b Examples" sheetId="4" r:id="rId1"/>
    <sheet name="Design Component 1d Examples"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1" i="4" l="1"/>
  <c r="M81" i="4"/>
  <c r="E81" i="4"/>
  <c r="E93" i="4"/>
  <c r="N111" i="5" l="1"/>
  <c r="F111" i="5"/>
  <c r="M81" i="5"/>
  <c r="V111" i="4"/>
  <c r="U87" i="4"/>
  <c r="T87" i="4"/>
  <c r="S87" i="4"/>
  <c r="R87" i="4"/>
  <c r="U76" i="4"/>
  <c r="T76" i="4"/>
  <c r="S76" i="4"/>
  <c r="R76" i="4"/>
  <c r="N111" i="4"/>
  <c r="M76" i="4"/>
  <c r="L76" i="4"/>
  <c r="K76" i="4"/>
  <c r="J76" i="4"/>
  <c r="F111" i="4"/>
  <c r="E76" i="4"/>
  <c r="D76" i="4"/>
  <c r="C76" i="4"/>
  <c r="B76" i="4"/>
  <c r="K90" i="5" l="1"/>
  <c r="K91" i="5" s="1"/>
  <c r="L90" i="5"/>
  <c r="L91" i="5" s="1"/>
  <c r="M90" i="5"/>
  <c r="M91" i="5" s="1"/>
  <c r="J90" i="5"/>
  <c r="J91" i="5" s="1"/>
  <c r="C90" i="5"/>
  <c r="D90" i="5"/>
  <c r="E90" i="5"/>
  <c r="B90" i="5"/>
  <c r="B91" i="5" s="1"/>
  <c r="C91" i="5"/>
  <c r="E82" i="5"/>
  <c r="E81" i="5"/>
  <c r="M79" i="5"/>
  <c r="L79" i="5"/>
  <c r="K79" i="5"/>
  <c r="J79" i="5"/>
  <c r="E79" i="5"/>
  <c r="D79" i="5"/>
  <c r="C79" i="5"/>
  <c r="B79" i="5"/>
  <c r="E98" i="4"/>
  <c r="E98" i="5"/>
  <c r="M98" i="5"/>
  <c r="U98" i="4"/>
  <c r="M98" i="4"/>
  <c r="R90" i="4"/>
  <c r="M90" i="4"/>
  <c r="K90" i="4"/>
  <c r="J90" i="4"/>
  <c r="D90" i="4"/>
  <c r="U79" i="4"/>
  <c r="U90" i="4" s="1"/>
  <c r="T79" i="4"/>
  <c r="T90" i="4" s="1"/>
  <c r="S79" i="4"/>
  <c r="S90" i="4" s="1"/>
  <c r="R79" i="4"/>
  <c r="M79" i="4"/>
  <c r="L79" i="4"/>
  <c r="L90" i="4" s="1"/>
  <c r="K79" i="4"/>
  <c r="J79" i="4"/>
  <c r="C79" i="4"/>
  <c r="C90" i="4" s="1"/>
  <c r="D79" i="4"/>
  <c r="E79" i="4"/>
  <c r="E90" i="4" s="1"/>
  <c r="B79" i="4"/>
  <c r="B90" i="4" s="1"/>
  <c r="S75" i="4"/>
  <c r="T75" i="4"/>
  <c r="U75" i="4"/>
  <c r="R75" i="4"/>
  <c r="K75" i="4"/>
  <c r="L75" i="4"/>
  <c r="M75" i="4"/>
  <c r="J75" i="4"/>
  <c r="B75" i="4"/>
  <c r="C75" i="4"/>
  <c r="D75" i="4"/>
  <c r="E75" i="4"/>
  <c r="D91" i="5"/>
  <c r="E91" i="5"/>
  <c r="S85" i="4"/>
  <c r="T85" i="4"/>
  <c r="U85" i="4"/>
  <c r="S86" i="4"/>
  <c r="T86" i="4"/>
  <c r="U86" i="4"/>
  <c r="R86" i="4"/>
  <c r="J86" i="4"/>
  <c r="K85" i="4"/>
  <c r="L85" i="4"/>
  <c r="M85" i="4"/>
  <c r="K86" i="4"/>
  <c r="L86" i="4"/>
  <c r="M86" i="4"/>
  <c r="K87" i="4"/>
  <c r="B86" i="4"/>
  <c r="R85" i="4"/>
  <c r="J85" i="4"/>
  <c r="J87" i="4" s="1"/>
  <c r="B85" i="4"/>
  <c r="C85" i="4"/>
  <c r="D85" i="4"/>
  <c r="E85" i="4"/>
  <c r="C86" i="4"/>
  <c r="D86" i="4"/>
  <c r="E86" i="4"/>
  <c r="B87" i="4"/>
  <c r="C91" i="4"/>
  <c r="D91" i="4"/>
  <c r="K76" i="5"/>
  <c r="L76" i="5"/>
  <c r="M76" i="5"/>
  <c r="J76" i="5"/>
  <c r="K75" i="5"/>
  <c r="L75" i="5"/>
  <c r="M75" i="5"/>
  <c r="J75" i="5"/>
  <c r="B75" i="5"/>
  <c r="C76" i="5"/>
  <c r="D76" i="5"/>
  <c r="E76" i="5"/>
  <c r="B76" i="5"/>
  <c r="C75" i="5"/>
  <c r="D75" i="5"/>
  <c r="E75" i="5"/>
  <c r="K86" i="5"/>
  <c r="L86" i="5"/>
  <c r="L87" i="5" s="1"/>
  <c r="M86" i="5"/>
  <c r="J86" i="5"/>
  <c r="B86" i="5"/>
  <c r="C87" i="5"/>
  <c r="C86" i="5"/>
  <c r="D86" i="5"/>
  <c r="E86" i="5"/>
  <c r="K85" i="5"/>
  <c r="L85" i="5"/>
  <c r="M85" i="5"/>
  <c r="J85" i="5"/>
  <c r="B85" i="5"/>
  <c r="C85" i="5"/>
  <c r="D85" i="5"/>
  <c r="D87" i="5" s="1"/>
  <c r="E85" i="5"/>
  <c r="E87" i="5" s="1"/>
  <c r="M93" i="5" l="1"/>
  <c r="D93" i="5"/>
  <c r="L87" i="4"/>
  <c r="M87" i="4"/>
  <c r="B87" i="5"/>
  <c r="J87" i="5"/>
  <c r="M87" i="5"/>
  <c r="K87" i="5"/>
  <c r="M106" i="5" l="1"/>
  <c r="M95" i="5"/>
  <c r="D95" i="5"/>
  <c r="M78" i="5"/>
  <c r="L78" i="5"/>
  <c r="K78" i="5"/>
  <c r="J78" i="5"/>
  <c r="E78" i="5"/>
  <c r="D78" i="5"/>
  <c r="C78" i="5"/>
  <c r="B78" i="5"/>
  <c r="J77" i="5"/>
  <c r="B77" i="5"/>
  <c r="M58" i="5"/>
  <c r="L58" i="5"/>
  <c r="K58" i="5"/>
  <c r="J58" i="5"/>
  <c r="E58" i="5"/>
  <c r="D58" i="5"/>
  <c r="C58" i="5"/>
  <c r="B58" i="5"/>
  <c r="M55" i="5"/>
  <c r="L55" i="5"/>
  <c r="K55" i="5"/>
  <c r="J55" i="5"/>
  <c r="E55" i="5"/>
  <c r="D55" i="5"/>
  <c r="C55" i="5"/>
  <c r="B55" i="5"/>
  <c r="L54" i="5"/>
  <c r="K54" i="5"/>
  <c r="J54" i="5"/>
  <c r="D54" i="5"/>
  <c r="C54" i="5"/>
  <c r="B54" i="5"/>
  <c r="J53" i="5"/>
  <c r="B53" i="5"/>
  <c r="F56" i="5" l="1"/>
  <c r="F59" i="5"/>
  <c r="F83" i="5"/>
  <c r="M107" i="5"/>
  <c r="N56" i="5"/>
  <c r="N61" i="5" s="1"/>
  <c r="N83" i="5"/>
  <c r="N59" i="5"/>
  <c r="M94" i="5" s="1"/>
  <c r="N100" i="5"/>
  <c r="D94" i="5"/>
  <c r="F100" i="5" s="1"/>
  <c r="F62" i="5"/>
  <c r="E107" i="5"/>
  <c r="E106" i="5"/>
  <c r="F61" i="5"/>
  <c r="U107" i="4"/>
  <c r="M107" i="4"/>
  <c r="E107" i="4"/>
  <c r="U95" i="4"/>
  <c r="M95" i="4"/>
  <c r="E95" i="4"/>
  <c r="E87" i="4"/>
  <c r="D87" i="4"/>
  <c r="C87" i="4"/>
  <c r="U78" i="4"/>
  <c r="T78" i="4"/>
  <c r="S78" i="4"/>
  <c r="R78" i="4"/>
  <c r="M78" i="4"/>
  <c r="L78" i="4"/>
  <c r="K78" i="4"/>
  <c r="J78" i="4"/>
  <c r="E78" i="4"/>
  <c r="D78" i="4"/>
  <c r="C78" i="4"/>
  <c r="B78" i="4"/>
  <c r="R77" i="4"/>
  <c r="J77" i="4"/>
  <c r="B77" i="4"/>
  <c r="V59" i="4"/>
  <c r="U94" i="4" s="1"/>
  <c r="N59" i="4"/>
  <c r="M94" i="4" s="1"/>
  <c r="F59" i="4"/>
  <c r="E94" i="4" s="1"/>
  <c r="V56" i="4"/>
  <c r="N56" i="4"/>
  <c r="F56" i="4"/>
  <c r="M96" i="5" l="1"/>
  <c r="M103" i="5" s="1"/>
  <c r="D96" i="5"/>
  <c r="N62" i="5"/>
  <c r="F61" i="4"/>
  <c r="N61" i="4"/>
  <c r="T91" i="4"/>
  <c r="U91" i="4"/>
  <c r="V83" i="4"/>
  <c r="V61" i="4"/>
  <c r="F100" i="4"/>
  <c r="S91" i="4"/>
  <c r="N62" i="4"/>
  <c r="E91" i="4"/>
  <c r="R91" i="4"/>
  <c r="J91" i="4"/>
  <c r="M91" i="4"/>
  <c r="V62" i="4"/>
  <c r="F83" i="4"/>
  <c r="K91" i="4"/>
  <c r="F62" i="4"/>
  <c r="N83" i="4"/>
  <c r="L91" i="4"/>
  <c r="N100" i="4"/>
  <c r="V100" i="4"/>
  <c r="E106" i="4"/>
  <c r="M106" i="4"/>
  <c r="U106" i="4"/>
  <c r="U93" i="4" l="1"/>
  <c r="U96" i="4" s="1"/>
  <c r="U102" i="4" s="1"/>
  <c r="V109" i="4" s="1"/>
  <c r="M93" i="4"/>
  <c r="M96" i="4" s="1"/>
  <c r="M102" i="5"/>
  <c r="N109" i="5" s="1"/>
  <c r="B91" i="4"/>
  <c r="E103" i="5"/>
  <c r="E102" i="5"/>
  <c r="F109" i="5" s="1"/>
  <c r="E96" i="4" l="1"/>
  <c r="U103" i="4"/>
  <c r="M103" i="4"/>
  <c r="M102" i="4"/>
  <c r="N109" i="4" s="1"/>
  <c r="E102" i="4" l="1"/>
  <c r="F109" i="4" s="1"/>
  <c r="E103" i="4"/>
</calcChain>
</file>

<file path=xl/sharedStrings.xml><?xml version="1.0" encoding="utf-8"?>
<sst xmlns="http://schemas.openxmlformats.org/spreadsheetml/2006/main" count="401" uniqueCount="101">
  <si>
    <t>Hour 1</t>
  </si>
  <si>
    <t>Hour 2</t>
  </si>
  <si>
    <t>Hour 3</t>
  </si>
  <si>
    <t>Hour 4</t>
  </si>
  <si>
    <t>Segment</t>
  </si>
  <si>
    <t>Startup Cost</t>
  </si>
  <si>
    <t>No-Load Cost</t>
  </si>
  <si>
    <t>Incremental Cost</t>
  </si>
  <si>
    <t>Value</t>
  </si>
  <si>
    <t>Eco Min MW</t>
  </si>
  <si>
    <t>Eco Max MW</t>
  </si>
  <si>
    <t>Ramp Rate (MW/Minute)</t>
  </si>
  <si>
    <t>Offer Details:</t>
  </si>
  <si>
    <t>Unit Details:</t>
  </si>
  <si>
    <t>Incremental Energy Offer ($/MWh)</t>
  </si>
  <si>
    <t>Start Up Cost ($/Start)</t>
  </si>
  <si>
    <t>No Load Cost ($/hour)</t>
  </si>
  <si>
    <t>Eligible for Operating Reserve</t>
  </si>
  <si>
    <t>Cost</t>
  </si>
  <si>
    <t>Y</t>
  </si>
  <si>
    <t>Day-ahead MW</t>
  </si>
  <si>
    <t>Desired MW</t>
  </si>
  <si>
    <t>DA LMP ($/MWh)</t>
  </si>
  <si>
    <t>RT LMP ($/MWh)</t>
  </si>
  <si>
    <t>DA Operating Reserve Credit</t>
  </si>
  <si>
    <t>DA Energy Revenues</t>
  </si>
  <si>
    <t>Total</t>
  </si>
  <si>
    <t>Total Cost for Segment 1</t>
  </si>
  <si>
    <t>Total Cost for Segment 2</t>
  </si>
  <si>
    <t>DA Value</t>
  </si>
  <si>
    <t>Balancing Operating Reserve Credit</t>
  </si>
  <si>
    <t>Operating Reserve Credit</t>
  </si>
  <si>
    <t>Revenue Above Cost</t>
  </si>
  <si>
    <t>Actual RT MW</t>
  </si>
  <si>
    <t>DA Operating Reserve Credit Explanation:</t>
  </si>
  <si>
    <t>Slide 14 from 10/16/2023 presentation on Operating Reserve Eligibility</t>
  </si>
  <si>
    <t>Example Data:</t>
  </si>
  <si>
    <t>No change from status quo</t>
  </si>
  <si>
    <t>Total BOR Credit for the Day</t>
  </si>
  <si>
    <t>Balancing Operating Reserve (BOR) Credit</t>
  </si>
  <si>
    <t>Slide 15 from 10/16/2023 presentation on Operating Reserve Eligibility</t>
  </si>
  <si>
    <t>N</t>
  </si>
  <si>
    <t>No day-ahead commitment. No DA operating reserve credit.</t>
  </si>
  <si>
    <r>
      <t xml:space="preserve">Balancing Net Revenues 
</t>
    </r>
    <r>
      <rPr>
        <i/>
        <sz val="11"/>
        <color theme="1"/>
        <rFont val="Calibri"/>
        <family val="2"/>
        <scheme val="minor"/>
      </rPr>
      <t>= Value - Cost</t>
    </r>
  </si>
  <si>
    <r>
      <t xml:space="preserve">Segment 1 BOR Credit 
</t>
    </r>
    <r>
      <rPr>
        <i/>
        <sz val="11"/>
        <color theme="1"/>
        <rFont val="Calibri"/>
        <family val="2"/>
        <scheme val="minor"/>
      </rPr>
      <t>= Max(Segment 1 Value * -1,0)</t>
    </r>
  </si>
  <si>
    <r>
      <t xml:space="preserve">Segment 1 Revenue above Cost 
</t>
    </r>
    <r>
      <rPr>
        <i/>
        <sz val="11"/>
        <color theme="1"/>
        <rFont val="Calibri"/>
        <family val="2"/>
        <scheme val="minor"/>
      </rPr>
      <t>= Max(Segment 1 Value,0)</t>
    </r>
  </si>
  <si>
    <r>
      <t xml:space="preserve">Segment 2 Revenue above Cost 
</t>
    </r>
    <r>
      <rPr>
        <i/>
        <sz val="11"/>
        <color theme="1"/>
        <rFont val="Calibri"/>
        <family val="2"/>
        <scheme val="minor"/>
      </rPr>
      <t>= Max(Segment 2 Value,0)</t>
    </r>
  </si>
  <si>
    <t>Total Daily Cost</t>
  </si>
  <si>
    <t>Total Daily Value</t>
  </si>
  <si>
    <t>Self-Scheduled</t>
  </si>
  <si>
    <r>
      <rPr>
        <b/>
        <sz val="12"/>
        <color theme="0"/>
        <rFont val="Calibri"/>
        <family val="2"/>
        <scheme val="minor"/>
      </rPr>
      <t xml:space="preserve">Design Component 1b, solution option A: </t>
    </r>
    <r>
      <rPr>
        <sz val="11"/>
        <color theme="0"/>
        <rFont val="Calibri"/>
        <family val="2"/>
        <scheme val="minor"/>
      </rPr>
      <t xml:space="preserve">
Once a resource is committed by PJM, it remains eligible for BOR credits until the later of the expiration of its DA commitment/min run time or when PJM releases it.
If the market participant takes the unit over for testing or other reasons during the DA commitment / min run time (during the first segment), the unit will remain eligible for balancing operating reserves; however,  losses to be made whole in those intervals will be floored at zero (min (cost-revenue, 0)).  This leaves revenues above cost earned in such intervals available to offset the startup costs that are part of the first segment.
</t>
    </r>
    <r>
      <rPr>
        <i/>
        <sz val="11"/>
        <color theme="0"/>
        <rFont val="Calibri"/>
        <family val="2"/>
        <scheme val="minor"/>
      </rPr>
      <t>For the purposes of this example, assume X is set to 20 minutes and therefore releasing the unit 15 minutes after the end of its DA commitment will NOT be treated as an extension and create a second balancing operating reserve segment.</t>
    </r>
  </si>
  <si>
    <r>
      <rPr>
        <b/>
        <sz val="12"/>
        <color theme="0"/>
        <rFont val="Calibri"/>
        <family val="2"/>
        <scheme val="minor"/>
      </rPr>
      <t xml:space="preserve">Design Component 1b, solution option B: </t>
    </r>
    <r>
      <rPr>
        <b/>
        <sz val="11"/>
        <color theme="0"/>
        <rFont val="Calibri"/>
        <family val="2"/>
        <scheme val="minor"/>
      </rPr>
      <t xml:space="preserve">
</t>
    </r>
    <r>
      <rPr>
        <sz val="11"/>
        <color theme="0"/>
        <rFont val="Calibri"/>
        <family val="2"/>
        <scheme val="minor"/>
      </rPr>
      <t>Status quo plus:
Once a resource is committed by PJM, it remains eligible for BOR credits until the later of the expiration of its DA commitment/min run time or when PJM releases it.
If the market participant takes the unit over for testing or other reasons during the DA commitment / min run time (during the first segment), the unit will remain eligible for balancing operating reserves.  Unit would be made whole for any losses in the intervals in which it is self-scheduled only up to the MW desired by PJM. (definition of desired MW is TBD based on other solution options)</t>
    </r>
  </si>
  <si>
    <t>Bal Net Revenue for Segment 1</t>
  </si>
  <si>
    <r>
      <rPr>
        <b/>
        <sz val="12"/>
        <color theme="0"/>
        <rFont val="Calibri"/>
        <family val="2"/>
        <scheme val="minor"/>
      </rPr>
      <t xml:space="preserve">Status Quo: </t>
    </r>
    <r>
      <rPr>
        <sz val="11"/>
        <color theme="0"/>
        <rFont val="Calibri"/>
        <family val="2"/>
        <scheme val="minor"/>
      </rPr>
      <t xml:space="preserve">
The resource is ineligible for Operating Reserves in hours 2 - 3 because it becomes self-scheduled in those hours (it is not dispatchable by PJM and is running for company).</t>
    </r>
  </si>
  <si>
    <t xml:space="preserve">There is a single BOR segment for the resource for the operating day.  However, because the market participant took the resource over for company in the middle of its minimum run time (segment 1), the unit becomes ineligible for balancing operating reserve credits in those hours.  The number of hours included in segment 1 is shortened from the 4 hours in the minimum run time down to 2 hours.  This means the revenue earned in the hours where the unit is self-scheduled (hours 2 and 3) is not available to be used to offset the losses incurred in the hours remaining in segment 1.  Most significantly, this means there are less revenues available to cover startup costs, which are incorporated in segment 1.  Although LMP is covering the resource's incremental costs in the two hours that remain in segment 1, the revenues are insufficient to cover the resource's startup costs as well.  
</t>
  </si>
  <si>
    <t>However, there were significant positive balancing net revenues (profits) earned in hour 3, which is part of the minimum run time and the original set of hours PJM had committed the resource to run for when it was called on by PJM.  The unit earned $3,000 in balancing net revenues in this hour, which is sufficient to cover the startup cost for the unit.  Had the unit not been taken over for company, the $3,000 in balancing net revenue earned in hour 3 would have been included in the balancing operating reserve calculation and significantly reduced the balancing operating reserve credit. (see examples to the right)</t>
  </si>
  <si>
    <t>Under this solution option, if the market participant takes the unit over for testing or other reasons during the DA commitment / min run time (during the first segment), the unit will remain eligible for balancing operating reserves; however,  losses to be made whole in those intervals will be floored at zero.  This leaves revenues above cost earned in such intervals available to offset the startup costs that are part of the first segment, but excludes the resource from being made whole for any  losses in intervals where the unit was self-scheduled.</t>
  </si>
  <si>
    <t>In this case, hours 2 and 3 (where the unit is self-scheduled) are now eligible for balancing operating reserve credits because they fall within the unit's minimum run time and the unit was initially called on by PJM.  However, in hour 2, the unit's costs exceeded its revenues (balancing net revenue was negative) so this hours balancing net revenues are excluded from the Segment 1 Balancing Net Revenue.  In contrast, in hour 2, the unit's revenues exceeded its costs (balancing net revenue was positive) so this hour's balancing net revenues are included in the Segment 1 Balancing Net Revenue.</t>
  </si>
  <si>
    <t>The total balancing net revenues in segment 1 (when summing across hours 1, 3 and 4) is $0.  Total costs matched total revenues, therefore no balancing operating reserve credit is needed.  This stands in contrast to the status quo, where the resource received a $3,000 balancing operating reserve credit, despite the actual revenues and costs being the same, simply because the profits in hour 3 were not available to offset costs within the balancing operating reserve calculation.</t>
  </si>
  <si>
    <t>Under this solution option, if the market participant takes the unit over for testing or other reasons during the DA commitment / min run time (during the first segment), the unit will remain eligible for balancing operating reserves; In contrast to Option A, under this option the resource will be made whole for any losses in the intervals in which it is self-scheduled.  However, the resource would only be made whole up to the lesser of the actual MW provided or the MW desired by PJM.  That is, if the unit is undergenerating, it will only be made whole to actual.  If it is overgenerating, it will only be made whole to the level of MW PJM desired from the resource.</t>
  </si>
  <si>
    <t>Although the resource is self-scheduled in this hour, it could be reasonable to make the unit whole up to the level that PJM desired the resource at since this is what the resource would have been made whole for if it remained running at PJM's direction, as well as the the level it would have been made whole for if it was conducting testing (not following PJM dispatch) but neglected to inform PJM operators of its intention not to follow dispatch.  This outcome removes any disincentive for resources to not inform PJM of their operating plans.</t>
  </si>
  <si>
    <t>The practice of making a self-scheduled unit whole to any losses it incurs during its min run time (if initially committed by PJM before becoming self-scheduled) is only appropriate if the Desired MW produces an accurate representation of how well the resource is following dispatch.  This solution is not advisable if the desired MW does not recognize continued deviations from the dispatch signal.  Otherwise, the resource could be made whole for more MW than PJM would have otherwise wanted from the resource.</t>
  </si>
  <si>
    <t>Option A - Balancing Operating Reserve Explanation:</t>
  </si>
  <si>
    <t>Option B - Balancing Operating Reserve Explanation:</t>
  </si>
  <si>
    <t>Status Quo - Balancing Operating Reserve Explanation:</t>
  </si>
  <si>
    <r>
      <t xml:space="preserve">Design Component 1d, solution option A: 
</t>
    </r>
    <r>
      <rPr>
        <sz val="11"/>
        <color theme="0"/>
        <rFont val="Calibri"/>
        <family val="2"/>
        <scheme val="minor"/>
      </rPr>
      <t>If a unit is released within 30 minutes of end of DA commitment / min run, no new segment is created. This is considered a late or staggered release rather than a new extension.  If unit is released &gt; 30 min beyond end of DA commitment or min run, then it is considered an extension and a new segment begins.</t>
    </r>
  </si>
  <si>
    <r>
      <t xml:space="preserve">Status Quo:  </t>
    </r>
    <r>
      <rPr>
        <sz val="11"/>
        <color theme="0"/>
        <rFont val="Calibri"/>
        <family val="2"/>
        <scheme val="minor"/>
      </rPr>
      <t xml:space="preserve">
If a unit is released beyond the end of its DA commitment, a new segment is created starting at the end of the DA commitment.</t>
    </r>
  </si>
  <si>
    <r>
      <t xml:space="preserve">Total Segment 1 Value
</t>
    </r>
    <r>
      <rPr>
        <i/>
        <sz val="11"/>
        <color theme="1"/>
        <rFont val="Calibri"/>
        <family val="2"/>
        <scheme val="minor"/>
      </rPr>
      <t>= Bal Net Revenue + DA Value + DA OR Credit</t>
    </r>
  </si>
  <si>
    <t>DA Operating Reserve credits are calculated over the span of the entire DA commitment.  The resource receives revenue $2,500 in excess of its costs. No DA Operating Reserve Credit is necessary.</t>
  </si>
  <si>
    <t xml:space="preserve">Segment 1 ends at the end of the DA commitment and therefore covers Hours 1 - 3.  The cost and value from Hour 4 (after end of DA commitment) are allocated to Segment 2.  The balancing operating reserve calculations for segments 1 and 2 are conducted separately.  </t>
  </si>
  <si>
    <t>The balancing net revenue was negative in every hour in Segment 1 due to its RT costs plus the balancing buy back from its DA commitment.  However, the DA value (revenues) exceeded the negative balancing net revenue.  When considering the DA revenue, the unit's revenue for segment 1 is $3,250 in excess of its costs for that segment.  There is no balancing operating reserve credit paid for segment 1.</t>
  </si>
  <si>
    <t>The balancing net revenue is also negative in Segment 2, which is outside the DA commitment.  Segment 2 cost = $1,250.  Segment 2 balancing revenue = $625.  DA revenues do not offset segment 2, so the resource's costs are $625 higher than its value in that segment, and the resource receives a balancing operating reserve credit of $625 for segment 2.</t>
  </si>
  <si>
    <t xml:space="preserve">The total balancing operating reserve credit received for the day = $625 (the sum of the balancing operating reserve credits for segments 1 and 2).  However, if you compare the total balancing cost across both segments to the total balancing value across both segments (the sum of hours 1 - 4), the resource earned $2,625 in value above its cost ($11,875 - $9,250).  Said another way, the resource earned enough revenue above its cost in segment 1 to offset the cost that was not covered by revenues and which received an uplift credit in segment 2.  The fact that the late release was treated as an extension and therefore created a second segment had the effect of increasing the balancing operating reserve credit by $625, since the credit would have been $0 if Hour 4 had been included in segment 1.  </t>
  </si>
  <si>
    <t>Under this proposed solution, the ramp down hour (hour 4) is not treated as an extension of the resource's DA commitment and is therefore included in the BOR credit calculation for segment 1.  While the unit loses money in that hour, the losses are more than offset by the additional revenues above cost the resource earned in the day-ahead market.  The resource therefore does not require a balancing operating reserve credit to cover its costs.</t>
  </si>
  <si>
    <t>Treatment of Late Releases</t>
  </si>
  <si>
    <t>Examples for Design Component 1d: Eligibility During Extensions</t>
  </si>
  <si>
    <t>Examples for Design Component 1b: Eligibility During Commitment Period</t>
  </si>
  <si>
    <t>Unit Taken Over for Company During Min Run Time</t>
  </si>
  <si>
    <t>Scenario:</t>
  </si>
  <si>
    <t>Prices and MWs:</t>
  </si>
  <si>
    <t xml:space="preserve">
Unit is committed in the DA market at Eco Max for hours 1 - 3.  It runs in real-time and follows dispatch.  It is released 15 minutes following the end of its day-ahead commitment due to the need to stagger releases at the top of the hour.
In real-time, LMPs are lower than they were DA and unit is dispatched to Eco Min.  Assume unit follows dispatch perfectly and Actual MW = Desired MW
</t>
  </si>
  <si>
    <t>Balancing Value MW</t>
  </si>
  <si>
    <t>Balancing Value Price (RT LMP)</t>
  </si>
  <si>
    <t>Balancing Value</t>
  </si>
  <si>
    <t>Bal Net Revenues for Segment 1</t>
  </si>
  <si>
    <t>RT MW Used</t>
  </si>
  <si>
    <r>
      <t xml:space="preserve">Balancing Net Revenues Used
</t>
    </r>
    <r>
      <rPr>
        <i/>
        <sz val="11"/>
        <color theme="1"/>
        <rFont val="Calibri"/>
        <family val="2"/>
        <scheme val="minor"/>
      </rPr>
      <t>(Exclude any intervals where unit is self-scheduled)</t>
    </r>
  </si>
  <si>
    <r>
      <t xml:space="preserve">Balancing Net Revenues Used
</t>
    </r>
    <r>
      <rPr>
        <i/>
        <sz val="11"/>
        <color theme="1"/>
        <rFont val="Calibri"/>
        <family val="2"/>
        <scheme val="minor"/>
      </rPr>
      <t>(Exclude any intervals where unit is self-scheduled within segment 1 and balancing net revenue is negative)</t>
    </r>
  </si>
  <si>
    <r>
      <t xml:space="preserve">Balancing Net Revenues Used
</t>
    </r>
    <r>
      <rPr>
        <i/>
        <sz val="11"/>
        <color theme="1"/>
        <rFont val="Calibri"/>
        <family val="2"/>
        <scheme val="minor"/>
      </rPr>
      <t>(Include all intervals where unit is self-scheduled within segment 1)</t>
    </r>
  </si>
  <si>
    <r>
      <t xml:space="preserve">Balancing Net Revenues Used
</t>
    </r>
    <r>
      <rPr>
        <i/>
        <sz val="11"/>
        <color theme="1"/>
        <rFont val="Calibri"/>
        <family val="2"/>
        <scheme val="minor"/>
      </rPr>
      <t>(Include all intervals where unit is eligible)</t>
    </r>
  </si>
  <si>
    <t>Balancing Net Revenues</t>
  </si>
  <si>
    <t>In this case, similar to the Option A example at left, hours 2 and 3 (where the unit is self-scheduled) are eligible for balancing operating reserve credits.  However, the balancing net revenues for hour 2 are no longer excluded, even though the unit's balancing net revenue was negative in that hour.  Balancing net revenue = the energy market revenue earned for providing 100 MW minus the cost of providing the 50 MW desired by PJM in that hour (rather than the 100 MW actually provided).  This yields a balancing net revenue of -$500 for the hour.  The Balancing Operating Reserve Credit under this example would be $500.</t>
  </si>
  <si>
    <t>Total Interval Cost</t>
  </si>
  <si>
    <r>
      <t xml:space="preserve">Total Segment 1 Value
</t>
    </r>
    <r>
      <rPr>
        <i/>
        <sz val="11"/>
        <color theme="1"/>
        <rFont val="Calibri"/>
        <family val="2"/>
        <scheme val="minor"/>
      </rPr>
      <t>= Bal Net Revenue Used + DA Value + DA OR Credit</t>
    </r>
  </si>
  <si>
    <r>
      <t xml:space="preserve">Segment 2 Value
</t>
    </r>
    <r>
      <rPr>
        <i/>
        <sz val="11"/>
        <color theme="1"/>
        <rFont val="Calibri"/>
        <family val="2"/>
        <scheme val="minor"/>
      </rPr>
      <t>= Bal Net Revenue Used</t>
    </r>
  </si>
  <si>
    <r>
      <t xml:space="preserve">Segment 2 BOR Credit 
</t>
    </r>
    <r>
      <rPr>
        <i/>
        <sz val="11"/>
        <color theme="1"/>
        <rFont val="Calibri"/>
        <family val="2"/>
        <scheme val="minor"/>
      </rPr>
      <t>= Max(Segment 2 Value * -1,0)</t>
    </r>
  </si>
  <si>
    <t>Unit has no day-ahead commitment.  The unit is called on to run in real-time and has a minimum run time of 4 hours.  In Hour 2, the market participant takes the unit over for company to perform testing.  The market participant turns the resource back over to PJM to run the unit economically at the end of hour 3.  PJM then releases the unit during hour 4 so that it is offline by the end of hour 4.  (While the slide example above shows the unit being extended in real-time, that detail has been omitted from this example for simplification and to focus on the area the proposed solution options changes)</t>
  </si>
  <si>
    <t>N/A</t>
  </si>
  <si>
    <t>Total Daily Payments</t>
  </si>
  <si>
    <t xml:space="preserve">While this solution more appropriately recognizes revenues that should offset startup costs, the drawback is that it places resources that communicate their intent to not follow PJM dispatch at a disadvantage to those that do not communicate this intention.  Units that don't tell PJM they are being taken over for company, and instead remain logged as running for PJM, will remain eligible for balancing operating reserve credits for their entire minimum run time and all positive and negative balancing net revenues will be recognized in that calculation.  That is, the resource will be made whole for any losses (up to the MW level that is the lesser of actual or desired) in those hours.  In this example, it means the resource will be made whole for the $500 loss in hour 2 if they don't contact PJM and communicate their self-scheduled status. (see example to the right)  In contrast, a unit that communicates its self-scheduled status to PJM will not be made whole for the $500 loss in hour 2. </t>
  </si>
  <si>
    <t>The total cost in segment 1 is $6,000 (sum of costs in hour 1 and 4).  The balancing value in those hours is only $3,000.  When netted together, this yields a balancing net revenue of -$3000, which leads to a balancing operating reserve credit of $3,000.
This leads to a balancing operating reserve credit of $3,000.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</si>
</sst>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i/>
      <sz val="11"/>
      <color theme="1"/>
      <name val="Calibri"/>
      <family val="2"/>
      <scheme val="minor"/>
    </font>
    <font>
      <sz val="11"/>
      <name val="Calibri"/>
      <family val="2"/>
      <scheme val="minor"/>
    </font>
    <font>
      <strike/>
      <sz val="11"/>
      <color rgb="FFFF0000"/>
      <name val="Calibri"/>
      <family val="2"/>
      <scheme val="minor"/>
    </font>
    <font>
      <sz val="11"/>
      <color theme="0"/>
      <name val="Calibri"/>
      <family val="2"/>
      <scheme val="minor"/>
    </font>
    <font>
      <b/>
      <sz val="12"/>
      <color theme="0"/>
      <name val="Calibri"/>
      <family val="2"/>
      <scheme val="minor"/>
    </font>
    <font>
      <i/>
      <sz val="11"/>
      <color theme="0"/>
      <name val="Calibri"/>
      <family val="2"/>
      <scheme val="minor"/>
    </font>
    <font>
      <b/>
      <u/>
      <sz val="14"/>
      <color theme="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rgb="FF00B0F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5"/>
        <bgColor indexed="64"/>
      </patternFill>
    </fill>
    <fill>
      <patternFill patternType="solid">
        <fgColor rgb="FF0070C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patternFill>
    </fill>
    <fill>
      <patternFill patternType="solid">
        <fgColor theme="5"/>
      </patternFill>
    </fill>
    <fill>
      <patternFill patternType="solid">
        <fgColor theme="8"/>
      </patternFill>
    </fill>
    <fill>
      <patternFill patternType="solid">
        <fgColor theme="9"/>
      </patternFill>
    </fill>
  </fills>
  <borders count="18">
    <border>
      <left/>
      <right/>
      <top/>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bottom style="thin">
        <color indexed="64"/>
      </bottom>
      <diagonal/>
    </border>
    <border>
      <left/>
      <right/>
      <top/>
      <bottom style="thin">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s>
  <cellStyleXfs count="6">
    <xf numFmtId="0" fontId="0" fillId="0" borderId="0"/>
    <xf numFmtId="44" fontId="1" fillId="0" borderId="0" applyFont="0" applyFill="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cellStyleXfs>
  <cellXfs count="153">
    <xf numFmtId="0" fontId="0" fillId="0" borderId="0" xfId="0"/>
    <xf numFmtId="0" fontId="4" fillId="0" borderId="0" xfId="0" applyFont="1"/>
    <xf numFmtId="0" fontId="0" fillId="2" borderId="0" xfId="0" applyFill="1"/>
    <xf numFmtId="0" fontId="0" fillId="0" borderId="0" xfId="0" applyFill="1"/>
    <xf numFmtId="0" fontId="0" fillId="5" borderId="0" xfId="0" applyFill="1"/>
    <xf numFmtId="0" fontId="3" fillId="0" borderId="0" xfId="0" applyFont="1"/>
    <xf numFmtId="0" fontId="0" fillId="0" borderId="2" xfId="0" applyBorder="1"/>
    <xf numFmtId="0" fontId="0" fillId="0" borderId="0" xfId="0" applyBorder="1" applyAlignment="1">
      <alignment horizontal="center"/>
    </xf>
    <xf numFmtId="0" fontId="0" fillId="0" borderId="4" xfId="0" applyBorder="1"/>
    <xf numFmtId="0" fontId="0" fillId="3" borderId="3" xfId="0" applyFill="1" applyBorder="1"/>
    <xf numFmtId="0" fontId="0" fillId="3" borderId="0" xfId="0" applyFill="1" applyBorder="1"/>
    <xf numFmtId="0" fontId="0" fillId="0" borderId="3" xfId="0" applyBorder="1" applyAlignment="1">
      <alignment horizontal="left" indent="2"/>
    </xf>
    <xf numFmtId="0" fontId="0" fillId="0" borderId="0" xfId="0" applyBorder="1"/>
    <xf numFmtId="0" fontId="0" fillId="4" borderId="3" xfId="0" applyFill="1" applyBorder="1"/>
    <xf numFmtId="0" fontId="0" fillId="4" borderId="0" xfId="0" applyFill="1" applyBorder="1"/>
    <xf numFmtId="0" fontId="0" fillId="6" borderId="3" xfId="0" applyFill="1" applyBorder="1"/>
    <xf numFmtId="0" fontId="0" fillId="0" borderId="5" xfId="0" applyBorder="1" applyAlignment="1">
      <alignment horizontal="left" indent="2"/>
    </xf>
    <xf numFmtId="0" fontId="0" fillId="0" borderId="6" xfId="0" applyBorder="1"/>
    <xf numFmtId="0" fontId="0" fillId="0" borderId="7" xfId="0" applyBorder="1"/>
    <xf numFmtId="0" fontId="0" fillId="0" borderId="0" xfId="0" applyBorder="1" applyAlignment="1">
      <alignment horizontal="left" indent="2"/>
    </xf>
    <xf numFmtId="0" fontId="5" fillId="0" borderId="1" xfId="0" applyFont="1" applyBorder="1"/>
    <xf numFmtId="0" fontId="0" fillId="0" borderId="3" xfId="0" applyBorder="1"/>
    <xf numFmtId="0" fontId="0" fillId="0" borderId="8" xfId="0" applyBorder="1" applyAlignment="1">
      <alignment horizontal="left" indent="2"/>
    </xf>
    <xf numFmtId="0" fontId="0" fillId="0" borderId="3" xfId="0" applyFill="1" applyBorder="1" applyAlignment="1">
      <alignment horizontal="left" indent="2"/>
    </xf>
    <xf numFmtId="164" fontId="0" fillId="0" borderId="0" xfId="1" applyNumberFormat="1" applyFont="1" applyBorder="1"/>
    <xf numFmtId="164" fontId="0" fillId="0" borderId="4" xfId="1" applyNumberFormat="1" applyFont="1" applyBorder="1"/>
    <xf numFmtId="164" fontId="0" fillId="0" borderId="9" xfId="1" applyNumberFormat="1" applyFont="1" applyBorder="1"/>
    <xf numFmtId="164" fontId="0" fillId="0" borderId="0" xfId="1" applyNumberFormat="1" applyFont="1" applyBorder="1" applyAlignment="1">
      <alignment horizontal="center"/>
    </xf>
    <xf numFmtId="164" fontId="0" fillId="6" borderId="0" xfId="1" applyNumberFormat="1" applyFont="1" applyFill="1" applyBorder="1"/>
    <xf numFmtId="164" fontId="0" fillId="4" borderId="0" xfId="1" applyNumberFormat="1" applyFont="1" applyFill="1" applyBorder="1"/>
    <xf numFmtId="164" fontId="0" fillId="0" borderId="0" xfId="1" applyNumberFormat="1" applyFont="1" applyFill="1" applyBorder="1"/>
    <xf numFmtId="0" fontId="0" fillId="0" borderId="3" xfId="0" applyFill="1" applyBorder="1" applyAlignment="1">
      <alignment horizontal="left" wrapText="1" indent="2"/>
    </xf>
    <xf numFmtId="0" fontId="0" fillId="0" borderId="0" xfId="0" applyBorder="1" applyAlignment="1">
      <alignment vertical="top" wrapText="1"/>
    </xf>
    <xf numFmtId="0" fontId="0" fillId="0" borderId="0" xfId="0" applyFont="1" applyBorder="1" applyAlignment="1">
      <alignment horizontal="left" vertical="top" wrapText="1"/>
    </xf>
    <xf numFmtId="0" fontId="0" fillId="0" borderId="6" xfId="0" applyFont="1" applyBorder="1" applyAlignment="1">
      <alignment horizontal="left" vertical="top" wrapText="1"/>
    </xf>
    <xf numFmtId="0" fontId="4" fillId="2" borderId="0" xfId="0" applyFont="1" applyFill="1" applyBorder="1" applyAlignment="1">
      <alignment horizontal="left"/>
    </xf>
    <xf numFmtId="0" fontId="0" fillId="2" borderId="0" xfId="0" applyFill="1" applyBorder="1"/>
    <xf numFmtId="0" fontId="3" fillId="0" borderId="0" xfId="0" applyFont="1" applyBorder="1" applyAlignment="1">
      <alignment horizontal="center"/>
    </xf>
    <xf numFmtId="0" fontId="0" fillId="8" borderId="5" xfId="0" applyFill="1" applyBorder="1"/>
    <xf numFmtId="0" fontId="0" fillId="8" borderId="6" xfId="0" applyFill="1" applyBorder="1"/>
    <xf numFmtId="164" fontId="0" fillId="8" borderId="7" xfId="0" applyNumberFormat="1" applyFill="1" applyBorder="1"/>
    <xf numFmtId="0" fontId="6" fillId="0" borderId="0" xfId="0" applyFont="1"/>
    <xf numFmtId="0" fontId="8" fillId="0" borderId="0" xfId="0" applyFont="1" applyBorder="1" applyAlignment="1">
      <alignment horizontal="center"/>
    </xf>
    <xf numFmtId="0" fontId="0" fillId="9" borderId="3" xfId="0" applyFill="1" applyBorder="1" applyAlignment="1">
      <alignment horizontal="left" indent="2"/>
    </xf>
    <xf numFmtId="164" fontId="0" fillId="9" borderId="0" xfId="1" applyNumberFormat="1" applyFont="1" applyFill="1" applyBorder="1"/>
    <xf numFmtId="164" fontId="0" fillId="9" borderId="4" xfId="1" applyNumberFormat="1" applyFont="1" applyFill="1" applyBorder="1"/>
    <xf numFmtId="164" fontId="0" fillId="9" borderId="0" xfId="1" applyNumberFormat="1" applyFont="1" applyFill="1" applyBorder="1" applyAlignment="1">
      <alignment horizontal="center"/>
    </xf>
    <xf numFmtId="0" fontId="5" fillId="5" borderId="1" xfId="0" applyFont="1" applyFill="1" applyBorder="1"/>
    <xf numFmtId="0" fontId="0" fillId="5" borderId="2" xfId="0" applyFill="1" applyBorder="1"/>
    <xf numFmtId="0" fontId="0" fillId="5" borderId="3" xfId="0" applyFill="1" applyBorder="1" applyAlignment="1">
      <alignment horizontal="left" indent="2"/>
    </xf>
    <xf numFmtId="164" fontId="0" fillId="5" borderId="0" xfId="1" applyNumberFormat="1" applyFont="1" applyFill="1" applyBorder="1"/>
    <xf numFmtId="164" fontId="0" fillId="5" borderId="4" xfId="1" applyNumberFormat="1" applyFont="1" applyFill="1" applyBorder="1"/>
    <xf numFmtId="0" fontId="0" fillId="5" borderId="8" xfId="0" applyFill="1" applyBorder="1" applyAlignment="1">
      <alignment horizontal="left" indent="2"/>
    </xf>
    <xf numFmtId="164" fontId="0" fillId="5" borderId="9" xfId="1" applyNumberFormat="1" applyFont="1" applyFill="1" applyBorder="1"/>
    <xf numFmtId="164" fontId="0" fillId="5" borderId="0" xfId="1" applyNumberFormat="1" applyFont="1" applyFill="1" applyBorder="1" applyAlignment="1">
      <alignment horizontal="center"/>
    </xf>
    <xf numFmtId="0" fontId="0" fillId="5" borderId="4" xfId="0" applyFill="1" applyBorder="1"/>
    <xf numFmtId="0" fontId="0" fillId="5" borderId="5" xfId="0" applyFill="1" applyBorder="1" applyAlignment="1">
      <alignment horizontal="left" indent="2"/>
    </xf>
    <xf numFmtId="0" fontId="0" fillId="5" borderId="6" xfId="0" applyFill="1" applyBorder="1"/>
    <xf numFmtId="0" fontId="0" fillId="5" borderId="7" xfId="0" applyFill="1" applyBorder="1"/>
    <xf numFmtId="0" fontId="0" fillId="0" borderId="3" xfId="0" applyBorder="1" applyAlignment="1">
      <alignment horizontal="left" wrapText="1" indent="2"/>
    </xf>
    <xf numFmtId="164" fontId="0" fillId="0" borderId="4" xfId="1" applyNumberFormat="1" applyFont="1" applyFill="1" applyBorder="1"/>
    <xf numFmtId="164" fontId="0" fillId="0" borderId="0" xfId="0" applyNumberFormat="1"/>
    <xf numFmtId="0" fontId="0" fillId="9" borderId="3" xfId="0" applyFill="1" applyBorder="1" applyAlignment="1">
      <alignment horizontal="left" wrapText="1" indent="2"/>
    </xf>
    <xf numFmtId="0" fontId="0" fillId="0" borderId="0" xfId="0" applyFont="1" applyBorder="1" applyAlignment="1">
      <alignment horizontal="center"/>
    </xf>
    <xf numFmtId="164" fontId="9" fillId="0" borderId="0" xfId="1" applyNumberFormat="1" applyFont="1" applyBorder="1"/>
    <xf numFmtId="0" fontId="8" fillId="0" borderId="3" xfId="0" applyFont="1" applyBorder="1" applyAlignment="1">
      <alignment horizontal="left" indent="2"/>
    </xf>
    <xf numFmtId="0" fontId="8" fillId="2" borderId="0" xfId="0" applyFont="1" applyFill="1" applyBorder="1" applyAlignment="1">
      <alignment horizontal="center"/>
    </xf>
    <xf numFmtId="0" fontId="4" fillId="2" borderId="0" xfId="0" applyFont="1" applyFill="1"/>
    <xf numFmtId="0" fontId="0" fillId="0" borderId="5" xfId="0" applyFill="1" applyBorder="1"/>
    <xf numFmtId="0" fontId="0" fillId="0" borderId="6" xfId="0" applyFill="1" applyBorder="1"/>
    <xf numFmtId="164" fontId="0" fillId="0" borderId="7" xfId="0" applyNumberFormat="1" applyFill="1" applyBorder="1"/>
    <xf numFmtId="0" fontId="4" fillId="11" borderId="0" xfId="0" applyFont="1" applyFill="1"/>
    <xf numFmtId="0" fontId="0" fillId="11" borderId="0" xfId="0" applyFill="1"/>
    <xf numFmtId="0" fontId="0" fillId="11" borderId="0" xfId="0" applyFill="1" applyBorder="1" applyAlignment="1">
      <alignment horizontal="center" vertical="top" wrapText="1"/>
    </xf>
    <xf numFmtId="0" fontId="0" fillId="11" borderId="0" xfId="0" applyFill="1" applyBorder="1" applyAlignment="1">
      <alignment vertical="top" wrapText="1"/>
    </xf>
    <xf numFmtId="0" fontId="4" fillId="12" borderId="0" xfId="0" applyFont="1" applyFill="1"/>
    <xf numFmtId="0" fontId="0" fillId="12" borderId="0" xfId="0" applyFill="1"/>
    <xf numFmtId="0" fontId="0" fillId="12" borderId="0" xfId="0" applyFill="1" applyBorder="1" applyAlignment="1">
      <alignment vertical="top" wrapText="1"/>
    </xf>
    <xf numFmtId="0" fontId="13" fillId="0" borderId="10" xfId="0" applyFont="1" applyBorder="1"/>
    <xf numFmtId="0" fontId="0" fillId="0" borderId="11" xfId="0" applyBorder="1"/>
    <xf numFmtId="0" fontId="0" fillId="0" borderId="12" xfId="0" applyBorder="1"/>
    <xf numFmtId="0" fontId="0" fillId="0" borderId="13" xfId="0" applyBorder="1" applyAlignment="1">
      <alignment horizontal="left" wrapText="1"/>
    </xf>
    <xf numFmtId="0" fontId="0" fillId="0" borderId="0" xfId="0" applyBorder="1" applyAlignment="1">
      <alignment horizontal="left" wrapText="1"/>
    </xf>
    <xf numFmtId="0" fontId="0" fillId="0" borderId="14" xfId="0" applyBorder="1"/>
    <xf numFmtId="0" fontId="13" fillId="0" borderId="13" xfId="0" applyFont="1" applyBorder="1"/>
    <xf numFmtId="0" fontId="4" fillId="0" borderId="13" xfId="0" applyFont="1" applyBorder="1"/>
    <xf numFmtId="0" fontId="0" fillId="0" borderId="13" xfId="0" applyBorder="1"/>
    <xf numFmtId="0" fontId="0" fillId="0" borderId="15" xfId="0" applyBorder="1"/>
    <xf numFmtId="0" fontId="0" fillId="0" borderId="16" xfId="0" applyBorder="1" applyAlignment="1">
      <alignment horizontal="center"/>
    </xf>
    <xf numFmtId="0" fontId="3" fillId="0" borderId="16" xfId="0" applyFont="1" applyBorder="1"/>
    <xf numFmtId="0" fontId="0" fillId="0" borderId="16" xfId="0" applyBorder="1"/>
    <xf numFmtId="0" fontId="0" fillId="0" borderId="17" xfId="0" applyBorder="1"/>
    <xf numFmtId="164" fontId="3" fillId="0" borderId="4" xfId="1" applyNumberFormat="1" applyFont="1" applyFill="1" applyBorder="1"/>
    <xf numFmtId="0" fontId="3" fillId="0" borderId="0" xfId="0" applyFont="1" applyFill="1" applyBorder="1"/>
    <xf numFmtId="0" fontId="8" fillId="0" borderId="3" xfId="0" applyFont="1" applyFill="1" applyBorder="1" applyAlignment="1">
      <alignment horizontal="left" indent="2"/>
    </xf>
    <xf numFmtId="164" fontId="8" fillId="0" borderId="4" xfId="1" applyNumberFormat="1" applyFont="1" applyFill="1" applyBorder="1"/>
    <xf numFmtId="0" fontId="8" fillId="0" borderId="0" xfId="0" applyFont="1" applyFill="1" applyBorder="1"/>
    <xf numFmtId="0" fontId="8" fillId="0" borderId="8" xfId="0" applyFont="1" applyFill="1" applyBorder="1" applyAlignment="1">
      <alignment horizontal="left" indent="2"/>
    </xf>
    <xf numFmtId="164" fontId="8" fillId="0" borderId="9" xfId="1" applyNumberFormat="1" applyFont="1" applyFill="1" applyBorder="1"/>
    <xf numFmtId="164" fontId="8" fillId="0" borderId="0" xfId="1" applyNumberFormat="1" applyFont="1" applyBorder="1"/>
    <xf numFmtId="164" fontId="8" fillId="0" borderId="4" xfId="1" applyNumberFormat="1" applyFont="1" applyBorder="1"/>
    <xf numFmtId="0" fontId="8" fillId="0" borderId="0" xfId="0" applyFont="1"/>
    <xf numFmtId="1" fontId="0" fillId="0" borderId="9" xfId="1" applyNumberFormat="1" applyFont="1" applyBorder="1" applyAlignment="1">
      <alignment horizontal="center"/>
    </xf>
    <xf numFmtId="0" fontId="0" fillId="0" borderId="0" xfId="0"/>
    <xf numFmtId="0" fontId="0" fillId="0" borderId="0" xfId="0" applyFill="1"/>
    <xf numFmtId="0" fontId="0" fillId="0" borderId="3" xfId="0" applyBorder="1" applyAlignment="1">
      <alignment horizontal="left" indent="2"/>
    </xf>
    <xf numFmtId="0" fontId="0" fillId="0" borderId="0" xfId="0" applyBorder="1"/>
    <xf numFmtId="0" fontId="0" fillId="0" borderId="0" xfId="0" applyBorder="1" applyAlignment="1">
      <alignment horizontal="left" indent="2"/>
    </xf>
    <xf numFmtId="0" fontId="0" fillId="0" borderId="8" xfId="0" applyBorder="1" applyAlignment="1">
      <alignment horizontal="left" indent="2"/>
    </xf>
    <xf numFmtId="0" fontId="0" fillId="0" borderId="3" xfId="0" applyFill="1" applyBorder="1" applyAlignment="1">
      <alignment horizontal="left" indent="2"/>
    </xf>
    <xf numFmtId="164" fontId="0" fillId="0" borderId="0" xfId="1" applyNumberFormat="1" applyFont="1" applyBorder="1"/>
    <xf numFmtId="164" fontId="0" fillId="0" borderId="4" xfId="1" applyNumberFormat="1" applyFont="1" applyBorder="1"/>
    <xf numFmtId="164" fontId="0" fillId="0" borderId="9" xfId="1" applyNumberFormat="1" applyFont="1" applyBorder="1"/>
    <xf numFmtId="164" fontId="0" fillId="0" borderId="0" xfId="1" applyNumberFormat="1" applyFont="1" applyFill="1" applyBorder="1"/>
    <xf numFmtId="0" fontId="0" fillId="0" borderId="3" xfId="0" applyFill="1" applyBorder="1" applyAlignment="1">
      <alignment horizontal="left" wrapText="1" indent="2"/>
    </xf>
    <xf numFmtId="0" fontId="0" fillId="0" borderId="3" xfId="0" applyBorder="1" applyAlignment="1">
      <alignment horizontal="left" wrapText="1" indent="2"/>
    </xf>
    <xf numFmtId="164" fontId="0" fillId="0" borderId="4" xfId="1" applyNumberFormat="1" applyFont="1" applyFill="1" applyBorder="1"/>
    <xf numFmtId="0" fontId="8" fillId="0" borderId="3" xfId="0" applyFont="1" applyBorder="1" applyAlignment="1">
      <alignment horizontal="left" indent="2"/>
    </xf>
    <xf numFmtId="164" fontId="0" fillId="0" borderId="9" xfId="1" applyNumberFormat="1" applyFont="1" applyFill="1" applyBorder="1"/>
    <xf numFmtId="1" fontId="0" fillId="0" borderId="0" xfId="1" applyNumberFormat="1" applyFont="1" applyFill="1" applyBorder="1"/>
    <xf numFmtId="0" fontId="8" fillId="0" borderId="8" xfId="0" applyFont="1" applyBorder="1" applyAlignment="1">
      <alignment horizontal="left" indent="2"/>
    </xf>
    <xf numFmtId="0" fontId="0" fillId="0" borderId="4" xfId="0" applyFill="1" applyBorder="1"/>
    <xf numFmtId="164" fontId="8" fillId="0" borderId="0" xfId="2" applyNumberFormat="1" applyFont="1" applyFill="1" applyBorder="1"/>
    <xf numFmtId="164" fontId="8" fillId="0" borderId="4" xfId="2" applyNumberFormat="1" applyFont="1" applyFill="1" applyBorder="1"/>
    <xf numFmtId="0" fontId="8" fillId="0" borderId="3" xfId="2" applyFont="1" applyFill="1" applyBorder="1" applyAlignment="1">
      <alignment horizontal="left" indent="2"/>
    </xf>
    <xf numFmtId="0" fontId="0" fillId="0" borderId="3" xfId="0" applyBorder="1" applyAlignment="1">
      <alignment horizontal="left" wrapText="1" indent="4"/>
    </xf>
    <xf numFmtId="0" fontId="0" fillId="0" borderId="3" xfId="0" applyFill="1" applyBorder="1" applyAlignment="1">
      <alignment horizontal="left" wrapText="1" indent="4"/>
    </xf>
    <xf numFmtId="0" fontId="8" fillId="0" borderId="3" xfId="0" applyFont="1" applyBorder="1" applyAlignment="1">
      <alignment horizontal="left" wrapText="1" indent="2"/>
    </xf>
    <xf numFmtId="0" fontId="0" fillId="0" borderId="9" xfId="0" applyBorder="1"/>
    <xf numFmtId="0" fontId="0" fillId="0" borderId="0" xfId="0" applyFill="1" applyBorder="1"/>
    <xf numFmtId="164" fontId="0" fillId="0" borderId="0" xfId="0" applyNumberFormat="1" applyFill="1" applyBorder="1"/>
    <xf numFmtId="0" fontId="10" fillId="16" borderId="0" xfId="5" applyBorder="1"/>
    <xf numFmtId="164" fontId="10" fillId="16" borderId="0" xfId="5" applyNumberFormat="1" applyBorder="1"/>
    <xf numFmtId="0" fontId="10" fillId="15" borderId="0" xfId="4" applyBorder="1"/>
    <xf numFmtId="164" fontId="10" fillId="15" borderId="0" xfId="4" applyNumberFormat="1" applyBorder="1"/>
    <xf numFmtId="0" fontId="10" fillId="14" borderId="0" xfId="3" applyBorder="1"/>
    <xf numFmtId="164" fontId="10" fillId="14" borderId="0" xfId="3" applyNumberFormat="1" applyBorder="1"/>
    <xf numFmtId="0" fontId="0" fillId="11" borderId="0" xfId="0" applyFill="1" applyBorder="1" applyAlignment="1">
      <alignment horizontal="left" vertical="top" wrapText="1"/>
    </xf>
    <xf numFmtId="0" fontId="0" fillId="2" borderId="0" xfId="0" applyFill="1" applyBorder="1" applyAlignment="1">
      <alignment horizontal="left" vertical="top" wrapText="1"/>
    </xf>
    <xf numFmtId="0" fontId="0" fillId="12" borderId="0" xfId="0" applyFill="1"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2" borderId="0" xfId="0" applyFill="1" applyAlignment="1">
      <alignment horizontal="left" vertical="top" wrapText="1"/>
    </xf>
    <xf numFmtId="0" fontId="8" fillId="2" borderId="0" xfId="0" applyFont="1" applyFill="1" applyBorder="1" applyAlignment="1">
      <alignment horizontal="left" vertical="top" wrapText="1"/>
    </xf>
    <xf numFmtId="0" fontId="0" fillId="12" borderId="0" xfId="0" applyFill="1" applyAlignment="1">
      <alignment horizontal="left" vertical="top" wrapText="1"/>
    </xf>
    <xf numFmtId="0" fontId="0" fillId="11" borderId="0" xfId="0" applyFill="1" applyAlignment="1">
      <alignment horizontal="left" vertical="top" wrapText="1"/>
    </xf>
    <xf numFmtId="0" fontId="2" fillId="7" borderId="0" xfId="0" applyFont="1" applyFill="1" applyAlignment="1">
      <alignment horizontal="center" vertical="top" wrapText="1"/>
    </xf>
    <xf numFmtId="0" fontId="2" fillId="7" borderId="0" xfId="0" applyFont="1" applyFill="1" applyAlignment="1">
      <alignment horizontal="center" vertical="top"/>
    </xf>
    <xf numFmtId="0" fontId="2" fillId="6" borderId="0" xfId="0" applyFont="1" applyFill="1" applyAlignment="1">
      <alignment horizontal="center" vertical="top" wrapText="1"/>
    </xf>
    <xf numFmtId="0" fontId="2" fillId="10" borderId="0" xfId="0" applyFont="1" applyFill="1" applyAlignment="1">
      <alignment horizontal="center" vertical="top" wrapText="1"/>
    </xf>
    <xf numFmtId="0" fontId="2" fillId="7" borderId="0" xfId="0" applyFont="1" applyFill="1" applyAlignment="1">
      <alignment horizontal="center" wrapText="1"/>
    </xf>
    <xf numFmtId="0" fontId="2" fillId="7" borderId="0" xfId="0" applyFont="1" applyFill="1" applyAlignment="1">
      <alignment horizontal="center"/>
    </xf>
  </cellXfs>
  <cellStyles count="6">
    <cellStyle name="Accent2" xfId="3" builtinId="33"/>
    <cellStyle name="Accent4" xfId="2" builtinId="41"/>
    <cellStyle name="Accent5" xfId="4" builtinId="45"/>
    <cellStyle name="Accent6" xfId="5" builtinId="4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23945</xdr:rowOff>
    </xdr:from>
    <xdr:to>
      <xdr:col>7</xdr:col>
      <xdr:colOff>46573</xdr:colOff>
      <xdr:row>23</xdr:row>
      <xdr:rowOff>161924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452570"/>
          <a:ext cx="7047448" cy="3947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3</xdr:row>
      <xdr:rowOff>57150</xdr:rowOff>
    </xdr:from>
    <xdr:to>
      <xdr:col>6</xdr:col>
      <xdr:colOff>400050</xdr:colOff>
      <xdr:row>23</xdr:row>
      <xdr:rowOff>61913</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 y="485775"/>
          <a:ext cx="6781800" cy="38147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tabSelected="1" workbookViewId="0">
      <selection activeCell="H22" sqref="H22"/>
    </sheetView>
  </sheetViews>
  <sheetFormatPr defaultRowHeight="15" x14ac:dyDescent="0.25"/>
  <cols>
    <col min="1" max="1" width="42.28515625" customWidth="1"/>
    <col min="2" max="4" width="11.28515625" bestFit="1" customWidth="1"/>
    <col min="5" max="5" width="10.7109375" bestFit="1" customWidth="1"/>
    <col min="6" max="6" width="9" customWidth="1"/>
    <col min="9" max="9" width="44.5703125" customWidth="1"/>
    <col min="17" max="17" width="44.28515625" customWidth="1"/>
    <col min="18" max="21" width="10.5703125" bestFit="1" customWidth="1"/>
  </cols>
  <sheetData>
    <row r="1" spans="1:1" ht="18.75" x14ac:dyDescent="0.3">
      <c r="A1" s="41" t="s">
        <v>76</v>
      </c>
    </row>
    <row r="2" spans="1:1" ht="18.75" x14ac:dyDescent="0.3">
      <c r="A2" s="41" t="s">
        <v>77</v>
      </c>
    </row>
    <row r="3" spans="1:1" x14ac:dyDescent="0.25">
      <c r="A3" t="s">
        <v>40</v>
      </c>
    </row>
    <row r="24" spans="1:7" ht="15.75" thickBot="1" x14ac:dyDescent="0.3">
      <c r="A24" s="1"/>
    </row>
    <row r="25" spans="1:7" ht="18.75" x14ac:dyDescent="0.3">
      <c r="A25" s="78" t="s">
        <v>78</v>
      </c>
      <c r="B25" s="79"/>
      <c r="C25" s="79"/>
      <c r="D25" s="79"/>
      <c r="E25" s="79"/>
      <c r="F25" s="79"/>
      <c r="G25" s="80"/>
    </row>
    <row r="26" spans="1:7" ht="99" customHeight="1" x14ac:dyDescent="0.25">
      <c r="A26" s="140" t="s">
        <v>96</v>
      </c>
      <c r="B26" s="141"/>
      <c r="C26" s="141"/>
      <c r="D26" s="141"/>
      <c r="E26" s="141"/>
      <c r="F26" s="141"/>
      <c r="G26" s="142"/>
    </row>
    <row r="27" spans="1:7" x14ac:dyDescent="0.25">
      <c r="A27" s="81"/>
      <c r="B27" s="82"/>
      <c r="C27" s="82"/>
      <c r="D27" s="82"/>
      <c r="E27" s="82"/>
      <c r="F27" s="12"/>
      <c r="G27" s="83"/>
    </row>
    <row r="28" spans="1:7" ht="18.75" x14ac:dyDescent="0.3">
      <c r="A28" s="84" t="s">
        <v>36</v>
      </c>
      <c r="B28" s="12"/>
      <c r="C28" s="12"/>
      <c r="D28" s="12"/>
      <c r="E28" s="12"/>
      <c r="F28" s="12"/>
      <c r="G28" s="83"/>
    </row>
    <row r="29" spans="1:7" x14ac:dyDescent="0.25">
      <c r="A29" s="85" t="s">
        <v>13</v>
      </c>
      <c r="B29" s="12"/>
      <c r="C29" s="12"/>
      <c r="D29" s="12"/>
      <c r="E29" s="12"/>
      <c r="F29" s="12"/>
      <c r="G29" s="83"/>
    </row>
    <row r="30" spans="1:7" x14ac:dyDescent="0.25">
      <c r="A30" s="86" t="s">
        <v>9</v>
      </c>
      <c r="B30" s="12">
        <v>50</v>
      </c>
      <c r="C30" s="12"/>
      <c r="D30" s="12"/>
      <c r="E30" s="12"/>
      <c r="F30" s="12"/>
      <c r="G30" s="83"/>
    </row>
    <row r="31" spans="1:7" x14ac:dyDescent="0.25">
      <c r="A31" s="86" t="s">
        <v>10</v>
      </c>
      <c r="B31" s="12">
        <v>100</v>
      </c>
      <c r="C31" s="12"/>
      <c r="D31" s="12"/>
      <c r="E31" s="12"/>
      <c r="F31" s="12"/>
      <c r="G31" s="83"/>
    </row>
    <row r="32" spans="1:7" x14ac:dyDescent="0.25">
      <c r="A32" s="86" t="s">
        <v>11</v>
      </c>
      <c r="B32" s="12">
        <v>1</v>
      </c>
      <c r="C32" s="12"/>
      <c r="D32" s="12"/>
      <c r="E32" s="12"/>
      <c r="F32" s="12"/>
      <c r="G32" s="83"/>
    </row>
    <row r="33" spans="1:7" x14ac:dyDescent="0.25">
      <c r="A33" s="86"/>
      <c r="B33" s="12"/>
      <c r="C33" s="12"/>
      <c r="D33" s="12"/>
      <c r="E33" s="12"/>
      <c r="F33" s="12"/>
      <c r="G33" s="83"/>
    </row>
    <row r="34" spans="1:7" x14ac:dyDescent="0.25">
      <c r="A34" s="85" t="s">
        <v>12</v>
      </c>
      <c r="B34" s="12"/>
      <c r="C34" s="12"/>
      <c r="D34" s="12"/>
      <c r="E34" s="12"/>
      <c r="F34" s="12"/>
      <c r="G34" s="83"/>
    </row>
    <row r="35" spans="1:7" x14ac:dyDescent="0.25">
      <c r="A35" s="86" t="s">
        <v>14</v>
      </c>
      <c r="B35" s="12">
        <v>30</v>
      </c>
      <c r="C35" s="12"/>
      <c r="D35" s="12"/>
      <c r="E35" s="12"/>
      <c r="F35" s="12"/>
      <c r="G35" s="83"/>
    </row>
    <row r="36" spans="1:7" x14ac:dyDescent="0.25">
      <c r="A36" s="86" t="s">
        <v>15</v>
      </c>
      <c r="B36" s="12">
        <v>3000</v>
      </c>
      <c r="C36" s="12"/>
      <c r="D36" s="12"/>
      <c r="E36" s="12"/>
      <c r="F36" s="12"/>
      <c r="G36" s="83"/>
    </row>
    <row r="37" spans="1:7" x14ac:dyDescent="0.25">
      <c r="A37" s="86" t="s">
        <v>16</v>
      </c>
      <c r="B37" s="12">
        <v>0</v>
      </c>
      <c r="C37" s="12"/>
      <c r="D37" s="12"/>
      <c r="E37" s="12"/>
      <c r="F37" s="12"/>
      <c r="G37" s="83"/>
    </row>
    <row r="38" spans="1:7" x14ac:dyDescent="0.25">
      <c r="A38" s="86"/>
      <c r="B38" s="12"/>
      <c r="C38" s="12"/>
      <c r="D38" s="12"/>
      <c r="E38" s="12"/>
      <c r="F38" s="12"/>
      <c r="G38" s="83"/>
    </row>
    <row r="39" spans="1:7" x14ac:dyDescent="0.25">
      <c r="A39" s="86"/>
      <c r="B39" s="12"/>
      <c r="C39" s="12"/>
      <c r="D39" s="12"/>
      <c r="E39" s="12"/>
      <c r="F39" s="12"/>
      <c r="G39" s="83"/>
    </row>
    <row r="40" spans="1:7" x14ac:dyDescent="0.25">
      <c r="A40" s="85" t="s">
        <v>79</v>
      </c>
      <c r="B40" s="12"/>
      <c r="C40" s="12"/>
      <c r="D40" s="12"/>
      <c r="E40" s="12"/>
      <c r="F40" s="12"/>
      <c r="G40" s="83"/>
    </row>
    <row r="41" spans="1:7" x14ac:dyDescent="0.25">
      <c r="A41" s="86"/>
      <c r="B41" s="12" t="s">
        <v>0</v>
      </c>
      <c r="C41" s="12" t="s">
        <v>1</v>
      </c>
      <c r="D41" s="12" t="s">
        <v>2</v>
      </c>
      <c r="E41" s="12" t="s">
        <v>3</v>
      </c>
      <c r="F41" s="12"/>
      <c r="G41" s="83"/>
    </row>
    <row r="42" spans="1:7" x14ac:dyDescent="0.25">
      <c r="A42" s="86" t="s">
        <v>22</v>
      </c>
      <c r="B42" s="7" t="s">
        <v>97</v>
      </c>
      <c r="C42" s="7" t="s">
        <v>97</v>
      </c>
      <c r="D42" s="7" t="s">
        <v>97</v>
      </c>
      <c r="E42" s="7" t="s">
        <v>97</v>
      </c>
      <c r="F42" s="12"/>
      <c r="G42" s="83"/>
    </row>
    <row r="43" spans="1:7" x14ac:dyDescent="0.25">
      <c r="A43" s="86" t="s">
        <v>23</v>
      </c>
      <c r="B43" s="7">
        <v>30</v>
      </c>
      <c r="C43" s="7">
        <v>10</v>
      </c>
      <c r="D43" s="7">
        <v>60</v>
      </c>
      <c r="E43" s="7">
        <v>30</v>
      </c>
      <c r="F43" s="12"/>
      <c r="G43" s="83"/>
    </row>
    <row r="44" spans="1:7" x14ac:dyDescent="0.25">
      <c r="A44" s="86" t="s">
        <v>20</v>
      </c>
      <c r="B44" s="7">
        <v>0</v>
      </c>
      <c r="C44" s="7">
        <v>0</v>
      </c>
      <c r="D44" s="7">
        <v>0</v>
      </c>
      <c r="E44" s="7">
        <v>0</v>
      </c>
      <c r="F44" s="12"/>
      <c r="G44" s="83"/>
    </row>
    <row r="45" spans="1:7" x14ac:dyDescent="0.25">
      <c r="A45" s="86" t="s">
        <v>33</v>
      </c>
      <c r="B45" s="7">
        <v>50</v>
      </c>
      <c r="C45" s="7">
        <v>100</v>
      </c>
      <c r="D45" s="7">
        <v>100</v>
      </c>
      <c r="E45" s="7">
        <v>50</v>
      </c>
      <c r="F45" s="12"/>
      <c r="G45" s="83"/>
    </row>
    <row r="46" spans="1:7" x14ac:dyDescent="0.25">
      <c r="A46" s="86" t="s">
        <v>21</v>
      </c>
      <c r="B46" s="7">
        <v>50</v>
      </c>
      <c r="C46" s="7">
        <v>50</v>
      </c>
      <c r="D46" s="7">
        <v>100</v>
      </c>
      <c r="E46" s="7">
        <v>50</v>
      </c>
      <c r="F46" s="12"/>
      <c r="G46" s="83"/>
    </row>
    <row r="47" spans="1:7" ht="15.75" thickBot="1" x14ac:dyDescent="0.3">
      <c r="A47" s="87"/>
      <c r="B47" s="88"/>
      <c r="C47" s="88"/>
      <c r="D47" s="88"/>
      <c r="E47" s="89"/>
      <c r="F47" s="90"/>
      <c r="G47" s="91"/>
    </row>
    <row r="48" spans="1:7" x14ac:dyDescent="0.25">
      <c r="E48" s="5"/>
    </row>
    <row r="49" spans="1:22" ht="136.5" customHeight="1" x14ac:dyDescent="0.25">
      <c r="A49" s="147" t="s">
        <v>53</v>
      </c>
      <c r="B49" s="148"/>
      <c r="C49" s="148"/>
      <c r="D49" s="148"/>
      <c r="E49" s="148"/>
      <c r="F49" s="148"/>
      <c r="H49" s="33"/>
      <c r="I49" s="149" t="s">
        <v>50</v>
      </c>
      <c r="J49" s="149"/>
      <c r="K49" s="149"/>
      <c r="L49" s="149"/>
      <c r="M49" s="149"/>
      <c r="N49" s="149"/>
      <c r="Q49" s="150" t="s">
        <v>51</v>
      </c>
      <c r="R49" s="150"/>
      <c r="S49" s="150"/>
      <c r="T49" s="150"/>
      <c r="U49" s="150"/>
      <c r="V49" s="150"/>
    </row>
    <row r="50" spans="1:22" ht="15.75" thickBot="1" x14ac:dyDescent="0.3">
      <c r="B50" s="17"/>
      <c r="C50" s="17"/>
      <c r="D50" s="17"/>
      <c r="E50" s="17"/>
      <c r="H50" s="33"/>
      <c r="I50" s="33"/>
      <c r="J50" s="34"/>
      <c r="K50" s="34"/>
      <c r="L50" s="34"/>
      <c r="M50" s="34"/>
      <c r="Q50" s="33"/>
      <c r="R50" s="34"/>
      <c r="S50" s="34"/>
      <c r="T50" s="34"/>
      <c r="U50" s="34"/>
    </row>
    <row r="51" spans="1:22" ht="15.75" x14ac:dyDescent="0.25">
      <c r="A51" s="47" t="s">
        <v>24</v>
      </c>
      <c r="B51" s="4" t="s">
        <v>0</v>
      </c>
      <c r="C51" s="4" t="s">
        <v>1</v>
      </c>
      <c r="D51" s="4" t="s">
        <v>2</v>
      </c>
      <c r="E51" s="4" t="s">
        <v>3</v>
      </c>
      <c r="F51" s="48" t="s">
        <v>26</v>
      </c>
      <c r="H51" s="33"/>
      <c r="I51" s="47" t="s">
        <v>24</v>
      </c>
      <c r="J51" s="4" t="s">
        <v>0</v>
      </c>
      <c r="K51" s="4" t="s">
        <v>1</v>
      </c>
      <c r="L51" s="4" t="s">
        <v>2</v>
      </c>
      <c r="M51" s="4" t="s">
        <v>3</v>
      </c>
      <c r="N51" s="48" t="s">
        <v>26</v>
      </c>
      <c r="Q51" s="47" t="s">
        <v>24</v>
      </c>
      <c r="R51" s="4" t="s">
        <v>0</v>
      </c>
      <c r="S51" s="4" t="s">
        <v>1</v>
      </c>
      <c r="T51" s="4" t="s">
        <v>2</v>
      </c>
      <c r="U51" s="4" t="s">
        <v>3</v>
      </c>
      <c r="V51" s="48" t="s">
        <v>26</v>
      </c>
    </row>
    <row r="52" spans="1:22" x14ac:dyDescent="0.25">
      <c r="A52" s="9" t="s">
        <v>18</v>
      </c>
      <c r="B52" s="10"/>
      <c r="C52" s="10"/>
      <c r="D52" s="10"/>
      <c r="E52" s="10"/>
      <c r="F52" s="55"/>
      <c r="H52" s="33"/>
      <c r="I52" s="9" t="s">
        <v>18</v>
      </c>
      <c r="J52" s="10"/>
      <c r="K52" s="10"/>
      <c r="L52" s="10"/>
      <c r="M52" s="10"/>
      <c r="N52" s="55"/>
      <c r="Q52" s="9" t="s">
        <v>18</v>
      </c>
      <c r="R52" s="10"/>
      <c r="S52" s="10"/>
      <c r="T52" s="10"/>
      <c r="U52" s="10"/>
      <c r="V52" s="55"/>
    </row>
    <row r="53" spans="1:22" x14ac:dyDescent="0.25">
      <c r="A53" s="49" t="s">
        <v>5</v>
      </c>
      <c r="B53" s="50"/>
      <c r="C53" s="50"/>
      <c r="D53" s="50"/>
      <c r="E53" s="50"/>
      <c r="F53" s="51"/>
      <c r="I53" s="49" t="s">
        <v>5</v>
      </c>
      <c r="J53" s="50"/>
      <c r="K53" s="50"/>
      <c r="L53" s="50"/>
      <c r="M53" s="50"/>
      <c r="N53" s="51"/>
      <c r="Q53" s="49" t="s">
        <v>5</v>
      </c>
      <c r="R53" s="50"/>
      <c r="S53" s="50"/>
      <c r="T53" s="50"/>
      <c r="U53" s="50"/>
      <c r="V53" s="51"/>
    </row>
    <row r="54" spans="1:22" x14ac:dyDescent="0.25">
      <c r="A54" s="49" t="s">
        <v>6</v>
      </c>
      <c r="B54" s="50"/>
      <c r="C54" s="50"/>
      <c r="D54" s="50"/>
      <c r="E54" s="50"/>
      <c r="F54" s="51"/>
      <c r="I54" s="49" t="s">
        <v>6</v>
      </c>
      <c r="J54" s="50"/>
      <c r="K54" s="50"/>
      <c r="L54" s="50"/>
      <c r="M54" s="50"/>
      <c r="N54" s="51"/>
      <c r="Q54" s="49" t="s">
        <v>6</v>
      </c>
      <c r="R54" s="50"/>
      <c r="S54" s="50"/>
      <c r="T54" s="50"/>
      <c r="U54" s="50"/>
      <c r="V54" s="51"/>
    </row>
    <row r="55" spans="1:22" x14ac:dyDescent="0.25">
      <c r="A55" s="52" t="s">
        <v>7</v>
      </c>
      <c r="B55" s="53"/>
      <c r="C55" s="53"/>
      <c r="D55" s="53"/>
      <c r="E55" s="53"/>
      <c r="F55" s="51"/>
      <c r="I55" s="52" t="s">
        <v>7</v>
      </c>
      <c r="J55" s="53"/>
      <c r="K55" s="53"/>
      <c r="L55" s="53"/>
      <c r="M55" s="53"/>
      <c r="N55" s="51"/>
      <c r="Q55" s="52" t="s">
        <v>7</v>
      </c>
      <c r="R55" s="53"/>
      <c r="S55" s="53"/>
      <c r="T55" s="53"/>
      <c r="U55" s="53"/>
      <c r="V55" s="51"/>
    </row>
    <row r="56" spans="1:22" x14ac:dyDescent="0.25">
      <c r="A56" s="49" t="s">
        <v>26</v>
      </c>
      <c r="B56" s="54"/>
      <c r="C56" s="54"/>
      <c r="D56" s="54"/>
      <c r="E56" s="54"/>
      <c r="F56" s="51">
        <f>SUM(B53:E55)</f>
        <v>0</v>
      </c>
      <c r="I56" s="49" t="s">
        <v>26</v>
      </c>
      <c r="J56" s="54"/>
      <c r="K56" s="54"/>
      <c r="L56" s="54"/>
      <c r="M56" s="54"/>
      <c r="N56" s="51">
        <f>SUM(J53:M55)</f>
        <v>0</v>
      </c>
      <c r="Q56" s="49" t="s">
        <v>26</v>
      </c>
      <c r="R56" s="54"/>
      <c r="S56" s="54"/>
      <c r="T56" s="54"/>
      <c r="U56" s="54"/>
      <c r="V56" s="51">
        <f>SUM(R53:U55)</f>
        <v>0</v>
      </c>
    </row>
    <row r="57" spans="1:22" x14ac:dyDescent="0.25">
      <c r="A57" s="13" t="s">
        <v>8</v>
      </c>
      <c r="B57" s="14"/>
      <c r="C57" s="14"/>
      <c r="D57" s="14"/>
      <c r="E57" s="14"/>
      <c r="F57" s="55"/>
      <c r="I57" s="13" t="s">
        <v>8</v>
      </c>
      <c r="J57" s="14"/>
      <c r="K57" s="14"/>
      <c r="L57" s="14"/>
      <c r="M57" s="14"/>
      <c r="N57" s="55"/>
      <c r="Q57" s="13" t="s">
        <v>8</v>
      </c>
      <c r="R57" s="14"/>
      <c r="S57" s="14"/>
      <c r="T57" s="14"/>
      <c r="U57" s="14"/>
      <c r="V57" s="55"/>
    </row>
    <row r="58" spans="1:22" x14ac:dyDescent="0.25">
      <c r="A58" s="49" t="s">
        <v>25</v>
      </c>
      <c r="B58" s="50"/>
      <c r="C58" s="50"/>
      <c r="D58" s="50"/>
      <c r="E58" s="50"/>
      <c r="F58" s="51"/>
      <c r="I58" s="49" t="s">
        <v>25</v>
      </c>
      <c r="J58" s="50"/>
      <c r="K58" s="50"/>
      <c r="L58" s="50"/>
      <c r="M58" s="50"/>
      <c r="N58" s="51"/>
      <c r="Q58" s="49" t="s">
        <v>25</v>
      </c>
      <c r="R58" s="50"/>
      <c r="S58" s="50"/>
      <c r="T58" s="50"/>
      <c r="U58" s="50"/>
      <c r="V58" s="51"/>
    </row>
    <row r="59" spans="1:22" x14ac:dyDescent="0.25">
      <c r="A59" s="49" t="s">
        <v>26</v>
      </c>
      <c r="B59" s="50"/>
      <c r="C59" s="50"/>
      <c r="D59" s="50"/>
      <c r="E59" s="50"/>
      <c r="F59" s="51">
        <f>SUM(B58:E58)</f>
        <v>0</v>
      </c>
      <c r="I59" s="49" t="s">
        <v>26</v>
      </c>
      <c r="J59" s="50"/>
      <c r="K59" s="50"/>
      <c r="L59" s="50"/>
      <c r="M59" s="50"/>
      <c r="N59" s="51">
        <f>SUM(J58:M58)</f>
        <v>0</v>
      </c>
      <c r="Q59" s="49" t="s">
        <v>26</v>
      </c>
      <c r="R59" s="50"/>
      <c r="S59" s="50"/>
      <c r="T59" s="50"/>
      <c r="U59" s="50"/>
      <c r="V59" s="51">
        <f>SUM(R58:U58)</f>
        <v>0</v>
      </c>
    </row>
    <row r="60" spans="1:22" x14ac:dyDescent="0.25">
      <c r="A60" s="15" t="s">
        <v>24</v>
      </c>
      <c r="B60" s="28"/>
      <c r="C60" s="28"/>
      <c r="D60" s="28"/>
      <c r="E60" s="28"/>
      <c r="F60" s="51"/>
      <c r="I60" s="15" t="s">
        <v>24</v>
      </c>
      <c r="J60" s="28"/>
      <c r="K60" s="28"/>
      <c r="L60" s="28"/>
      <c r="M60" s="28"/>
      <c r="N60" s="51"/>
      <c r="Q60" s="15" t="s">
        <v>24</v>
      </c>
      <c r="R60" s="28"/>
      <c r="S60" s="28"/>
      <c r="T60" s="28"/>
      <c r="U60" s="28"/>
      <c r="V60" s="51"/>
    </row>
    <row r="61" spans="1:22" x14ac:dyDescent="0.25">
      <c r="A61" s="49" t="s">
        <v>31</v>
      </c>
      <c r="B61" s="50"/>
      <c r="C61" s="50"/>
      <c r="D61" s="50"/>
      <c r="E61" s="50"/>
      <c r="F61" s="51">
        <f>MAX(0,F56-F59)</f>
        <v>0</v>
      </c>
      <c r="I61" s="49" t="s">
        <v>31</v>
      </c>
      <c r="J61" s="50"/>
      <c r="K61" s="50"/>
      <c r="L61" s="50"/>
      <c r="M61" s="50"/>
      <c r="N61" s="51">
        <f>MAX(0,N56-N59)</f>
        <v>0</v>
      </c>
      <c r="Q61" s="49" t="s">
        <v>31</v>
      </c>
      <c r="R61" s="50"/>
      <c r="S61" s="50"/>
      <c r="T61" s="50"/>
      <c r="U61" s="50"/>
      <c r="V61" s="51">
        <f>MAX(0,V56-V59)</f>
        <v>0</v>
      </c>
    </row>
    <row r="62" spans="1:22" x14ac:dyDescent="0.25">
      <c r="A62" s="49" t="s">
        <v>32</v>
      </c>
      <c r="B62" s="50"/>
      <c r="C62" s="50"/>
      <c r="D62" s="50"/>
      <c r="E62" s="50"/>
      <c r="F62" s="51">
        <f>MAX(0,F59-F56)</f>
        <v>0</v>
      </c>
      <c r="I62" s="49" t="s">
        <v>32</v>
      </c>
      <c r="J62" s="50"/>
      <c r="K62" s="50"/>
      <c r="L62" s="50"/>
      <c r="M62" s="50"/>
      <c r="N62" s="51">
        <f>MAX(0,N59-N56)</f>
        <v>0</v>
      </c>
      <c r="Q62" s="49" t="s">
        <v>32</v>
      </c>
      <c r="R62" s="50"/>
      <c r="S62" s="50"/>
      <c r="T62" s="50"/>
      <c r="U62" s="50"/>
      <c r="V62" s="51">
        <f>MAX(0,V59-V56)</f>
        <v>0</v>
      </c>
    </row>
    <row r="63" spans="1:22" ht="15.75" thickBot="1" x14ac:dyDescent="0.3">
      <c r="A63" s="56"/>
      <c r="B63" s="57"/>
      <c r="C63" s="57"/>
      <c r="D63" s="57"/>
      <c r="E63" s="57"/>
      <c r="F63" s="58"/>
      <c r="I63" s="56"/>
      <c r="J63" s="57"/>
      <c r="K63" s="57"/>
      <c r="L63" s="57"/>
      <c r="M63" s="57"/>
      <c r="N63" s="58"/>
      <c r="Q63" s="56"/>
      <c r="R63" s="57"/>
      <c r="S63" s="57"/>
      <c r="T63" s="57"/>
      <c r="U63" s="57"/>
      <c r="V63" s="58"/>
    </row>
    <row r="64" spans="1:22" x14ac:dyDescent="0.25">
      <c r="A64" s="35" t="s">
        <v>34</v>
      </c>
      <c r="B64" s="36"/>
      <c r="C64" s="36"/>
      <c r="D64" s="36"/>
      <c r="E64" s="36"/>
      <c r="F64" s="36"/>
      <c r="I64" s="35" t="s">
        <v>34</v>
      </c>
      <c r="J64" s="36"/>
      <c r="K64" s="36"/>
      <c r="L64" s="36"/>
      <c r="M64" s="36"/>
      <c r="N64" s="36"/>
      <c r="Q64" s="35" t="s">
        <v>34</v>
      </c>
      <c r="R64" s="36"/>
      <c r="S64" s="36"/>
      <c r="T64" s="36"/>
      <c r="U64" s="36"/>
      <c r="V64" s="36"/>
    </row>
    <row r="65" spans="1:22" ht="15" customHeight="1" x14ac:dyDescent="0.25">
      <c r="A65" s="138" t="s">
        <v>42</v>
      </c>
      <c r="B65" s="138"/>
      <c r="C65" s="138"/>
      <c r="D65" s="138"/>
      <c r="E65" s="138"/>
      <c r="F65" s="138"/>
      <c r="I65" s="138" t="s">
        <v>42</v>
      </c>
      <c r="J65" s="138"/>
      <c r="K65" s="138"/>
      <c r="L65" s="138"/>
      <c r="M65" s="138"/>
      <c r="N65" s="138"/>
      <c r="Q65" s="138" t="s">
        <v>42</v>
      </c>
      <c r="R65" s="138"/>
      <c r="S65" s="138"/>
      <c r="T65" s="138"/>
      <c r="U65" s="138"/>
      <c r="V65" s="138"/>
    </row>
    <row r="66" spans="1:22" x14ac:dyDescent="0.25">
      <c r="A66" s="138"/>
      <c r="B66" s="138"/>
      <c r="C66" s="138"/>
      <c r="D66" s="138"/>
      <c r="E66" s="138"/>
      <c r="F66" s="138"/>
      <c r="I66" s="138"/>
      <c r="J66" s="138"/>
      <c r="K66" s="138"/>
      <c r="L66" s="138"/>
      <c r="M66" s="138"/>
      <c r="N66" s="138"/>
      <c r="Q66" s="138"/>
      <c r="R66" s="138"/>
      <c r="S66" s="138"/>
      <c r="T66" s="138"/>
      <c r="U66" s="138"/>
      <c r="V66" s="138"/>
    </row>
    <row r="67" spans="1:22" x14ac:dyDescent="0.25">
      <c r="A67" s="138"/>
      <c r="B67" s="138"/>
      <c r="C67" s="138"/>
      <c r="D67" s="138"/>
      <c r="E67" s="138"/>
      <c r="F67" s="138"/>
      <c r="I67" s="138"/>
      <c r="J67" s="138"/>
      <c r="K67" s="138"/>
      <c r="L67" s="138"/>
      <c r="M67" s="138"/>
      <c r="N67" s="138"/>
      <c r="Q67" s="138"/>
      <c r="R67" s="138"/>
      <c r="S67" s="138"/>
      <c r="T67" s="138"/>
      <c r="U67" s="138"/>
      <c r="V67" s="138"/>
    </row>
    <row r="68" spans="1:22" x14ac:dyDescent="0.25">
      <c r="A68" s="138"/>
      <c r="B68" s="138"/>
      <c r="C68" s="138"/>
      <c r="D68" s="138"/>
      <c r="E68" s="138"/>
      <c r="F68" s="138"/>
      <c r="I68" s="138"/>
      <c r="J68" s="138"/>
      <c r="K68" s="138"/>
      <c r="L68" s="138"/>
      <c r="M68" s="138"/>
      <c r="N68" s="138"/>
      <c r="Q68" s="138"/>
      <c r="R68" s="138"/>
      <c r="S68" s="138"/>
      <c r="T68" s="138"/>
      <c r="U68" s="138"/>
      <c r="V68" s="138"/>
    </row>
    <row r="69" spans="1:22" ht="15.75" thickBot="1" x14ac:dyDescent="0.3">
      <c r="A69" s="19"/>
      <c r="B69" s="17"/>
      <c r="C69" s="17"/>
      <c r="D69" s="17"/>
      <c r="E69" s="17"/>
      <c r="F69" s="12"/>
      <c r="I69" s="19"/>
      <c r="J69" s="17"/>
      <c r="K69" s="17"/>
      <c r="L69" s="17"/>
      <c r="M69" s="17"/>
      <c r="N69" s="12"/>
      <c r="Q69" s="19"/>
      <c r="R69" s="17"/>
      <c r="S69" s="17"/>
      <c r="T69" s="17"/>
      <c r="U69" s="17"/>
      <c r="V69" s="12"/>
    </row>
    <row r="70" spans="1:22" ht="15.75" x14ac:dyDescent="0.25">
      <c r="A70" s="20" t="s">
        <v>30</v>
      </c>
      <c r="B70" t="s">
        <v>0</v>
      </c>
      <c r="C70" t="s">
        <v>1</v>
      </c>
      <c r="D70" t="s">
        <v>2</v>
      </c>
      <c r="E70" t="s">
        <v>3</v>
      </c>
      <c r="F70" s="6" t="s">
        <v>26</v>
      </c>
      <c r="I70" s="20" t="s">
        <v>30</v>
      </c>
      <c r="J70" t="s">
        <v>0</v>
      </c>
      <c r="K70" t="s">
        <v>1</v>
      </c>
      <c r="L70" t="s">
        <v>2</v>
      </c>
      <c r="M70" t="s">
        <v>3</v>
      </c>
      <c r="N70" s="6" t="s">
        <v>26</v>
      </c>
      <c r="Q70" s="20" t="s">
        <v>30</v>
      </c>
      <c r="R70" t="s">
        <v>0</v>
      </c>
      <c r="S70" t="s">
        <v>1</v>
      </c>
      <c r="T70" t="s">
        <v>2</v>
      </c>
      <c r="U70" t="s">
        <v>3</v>
      </c>
      <c r="V70" s="6" t="s">
        <v>26</v>
      </c>
    </row>
    <row r="71" spans="1:22" ht="15" customHeight="1" x14ac:dyDescent="0.25">
      <c r="A71" s="21" t="s">
        <v>17</v>
      </c>
      <c r="B71" s="7" t="s">
        <v>19</v>
      </c>
      <c r="C71" s="37" t="s">
        <v>41</v>
      </c>
      <c r="D71" s="37" t="s">
        <v>41</v>
      </c>
      <c r="E71" s="7" t="s">
        <v>19</v>
      </c>
      <c r="F71" s="8"/>
      <c r="I71" s="21" t="s">
        <v>17</v>
      </c>
      <c r="J71" s="7" t="s">
        <v>19</v>
      </c>
      <c r="K71" s="37" t="s">
        <v>19</v>
      </c>
      <c r="L71" s="37" t="s">
        <v>19</v>
      </c>
      <c r="M71" s="7" t="s">
        <v>19</v>
      </c>
      <c r="N71" s="8"/>
      <c r="Q71" s="21" t="s">
        <v>17</v>
      </c>
      <c r="R71" s="7" t="s">
        <v>19</v>
      </c>
      <c r="S71" s="37" t="s">
        <v>19</v>
      </c>
      <c r="T71" s="37" t="s">
        <v>19</v>
      </c>
      <c r="U71" s="7" t="s">
        <v>19</v>
      </c>
      <c r="V71" s="8"/>
    </row>
    <row r="72" spans="1:22" ht="15" customHeight="1" x14ac:dyDescent="0.25">
      <c r="A72" s="21" t="s">
        <v>49</v>
      </c>
      <c r="B72" s="42" t="s">
        <v>41</v>
      </c>
      <c r="C72" s="66" t="s">
        <v>19</v>
      </c>
      <c r="D72" s="66" t="s">
        <v>19</v>
      </c>
      <c r="E72" s="7" t="s">
        <v>41</v>
      </c>
      <c r="F72" s="8"/>
      <c r="I72" s="21" t="s">
        <v>49</v>
      </c>
      <c r="J72" s="7" t="s">
        <v>41</v>
      </c>
      <c r="K72" s="66" t="s">
        <v>19</v>
      </c>
      <c r="L72" s="66" t="s">
        <v>19</v>
      </c>
      <c r="M72" s="7" t="s">
        <v>41</v>
      </c>
      <c r="N72" s="8"/>
      <c r="Q72" s="21" t="s">
        <v>49</v>
      </c>
      <c r="R72" s="42" t="s">
        <v>41</v>
      </c>
      <c r="S72" s="66" t="s">
        <v>19</v>
      </c>
      <c r="T72" s="66" t="s">
        <v>19</v>
      </c>
      <c r="U72" s="42" t="s">
        <v>41</v>
      </c>
      <c r="V72" s="8"/>
    </row>
    <row r="73" spans="1:22" x14ac:dyDescent="0.25">
      <c r="A73" s="21" t="s">
        <v>4</v>
      </c>
      <c r="B73" s="7">
        <v>1</v>
      </c>
      <c r="C73" s="7"/>
      <c r="D73" s="7"/>
      <c r="E73" s="42">
        <v>1</v>
      </c>
      <c r="F73" s="8"/>
      <c r="I73" s="21" t="s">
        <v>4</v>
      </c>
      <c r="J73" s="7">
        <v>1</v>
      </c>
      <c r="K73" s="7">
        <v>1</v>
      </c>
      <c r="L73" s="7">
        <v>1</v>
      </c>
      <c r="M73" s="63">
        <v>1</v>
      </c>
      <c r="N73" s="8"/>
      <c r="Q73" s="21" t="s">
        <v>4</v>
      </c>
      <c r="R73" s="7">
        <v>1</v>
      </c>
      <c r="S73" s="7">
        <v>1</v>
      </c>
      <c r="T73" s="7">
        <v>1</v>
      </c>
      <c r="U73" s="63">
        <v>1</v>
      </c>
      <c r="V73" s="8"/>
    </row>
    <row r="74" spans="1:22" x14ac:dyDescent="0.25">
      <c r="A74" s="9" t="s">
        <v>18</v>
      </c>
      <c r="B74" s="10"/>
      <c r="C74" s="10"/>
      <c r="D74" s="10"/>
      <c r="E74" s="10"/>
      <c r="F74" s="8"/>
      <c r="I74" s="9" t="s">
        <v>18</v>
      </c>
      <c r="J74" s="10"/>
      <c r="K74" s="10"/>
      <c r="L74" s="10"/>
      <c r="M74" s="10"/>
      <c r="N74" s="8"/>
      <c r="Q74" s="9" t="s">
        <v>18</v>
      </c>
      <c r="R74" s="10"/>
      <c r="S74" s="10"/>
      <c r="T74" s="10"/>
      <c r="U74" s="10"/>
      <c r="V74" s="8"/>
    </row>
    <row r="75" spans="1:22" s="104" customFormat="1" x14ac:dyDescent="0.25">
      <c r="A75" s="97" t="s">
        <v>85</v>
      </c>
      <c r="B75" s="102">
        <f>MIN(B46,B45)</f>
        <v>50</v>
      </c>
      <c r="C75" s="102">
        <f>MIN(C46,C45)</f>
        <v>50</v>
      </c>
      <c r="D75" s="102">
        <f>MIN(D46,D45)</f>
        <v>100</v>
      </c>
      <c r="E75" s="102">
        <f>MIN(E46,E45)</f>
        <v>50</v>
      </c>
      <c r="F75" s="121"/>
      <c r="I75" s="97" t="s">
        <v>85</v>
      </c>
      <c r="J75" s="102">
        <f>MIN(B46,B45)</f>
        <v>50</v>
      </c>
      <c r="K75" s="102">
        <f t="shared" ref="K75:M75" si="0">MIN(C46,C45)</f>
        <v>50</v>
      </c>
      <c r="L75" s="102">
        <f t="shared" si="0"/>
        <v>100</v>
      </c>
      <c r="M75" s="102">
        <f t="shared" si="0"/>
        <v>50</v>
      </c>
      <c r="N75" s="121"/>
      <c r="Q75" s="97" t="s">
        <v>85</v>
      </c>
      <c r="R75" s="102">
        <f>MIN(B46,B45)</f>
        <v>50</v>
      </c>
      <c r="S75" s="102">
        <f t="shared" ref="S75:U75" si="1">MIN(C46,C45)</f>
        <v>50</v>
      </c>
      <c r="T75" s="102">
        <f t="shared" si="1"/>
        <v>100</v>
      </c>
      <c r="U75" s="102">
        <f t="shared" si="1"/>
        <v>50</v>
      </c>
      <c r="V75" s="121"/>
    </row>
    <row r="76" spans="1:22" x14ac:dyDescent="0.25">
      <c r="A76" s="109" t="s">
        <v>7</v>
      </c>
      <c r="B76" s="113">
        <f>B75*$B$35</f>
        <v>1500</v>
      </c>
      <c r="C76" s="113">
        <f>C75*$B$35</f>
        <v>1500</v>
      </c>
      <c r="D76" s="113">
        <f>D75*$B$35</f>
        <v>3000</v>
      </c>
      <c r="E76" s="113">
        <f>E75*$B$35</f>
        <v>1500</v>
      </c>
      <c r="F76" s="25"/>
      <c r="I76" s="109" t="s">
        <v>7</v>
      </c>
      <c r="J76" s="113">
        <f>J75*$B$35</f>
        <v>1500</v>
      </c>
      <c r="K76" s="113">
        <f>K75*$B$35</f>
        <v>1500</v>
      </c>
      <c r="L76" s="113">
        <f>L75*$B$35</f>
        <v>3000</v>
      </c>
      <c r="M76" s="113">
        <f>M75*$B$35</f>
        <v>1500</v>
      </c>
      <c r="N76" s="25"/>
      <c r="Q76" s="109" t="s">
        <v>7</v>
      </c>
      <c r="R76" s="113">
        <f>R75*$B$35</f>
        <v>1500</v>
      </c>
      <c r="S76" s="113">
        <f>S75*$B$35</f>
        <v>1500</v>
      </c>
      <c r="T76" s="113">
        <f>T75*$B$35</f>
        <v>3000</v>
      </c>
      <c r="U76" s="113">
        <f>U75*$B$35</f>
        <v>1500</v>
      </c>
      <c r="V76" s="25"/>
    </row>
    <row r="77" spans="1:22" x14ac:dyDescent="0.25">
      <c r="A77" s="11" t="s">
        <v>5</v>
      </c>
      <c r="B77" s="24">
        <f>$B$36</f>
        <v>3000</v>
      </c>
      <c r="C77" s="24"/>
      <c r="D77" s="24"/>
      <c r="E77" s="24"/>
      <c r="F77" s="25"/>
      <c r="I77" s="11" t="s">
        <v>5</v>
      </c>
      <c r="J77" s="24">
        <f>$B$36</f>
        <v>3000</v>
      </c>
      <c r="K77" s="24"/>
      <c r="L77" s="24"/>
      <c r="M77" s="24"/>
      <c r="N77" s="25"/>
      <c r="Q77" s="11" t="s">
        <v>5</v>
      </c>
      <c r="R77" s="24">
        <f>$B$36</f>
        <v>3000</v>
      </c>
      <c r="S77" s="24"/>
      <c r="T77" s="24"/>
      <c r="U77" s="24"/>
      <c r="V77" s="25"/>
    </row>
    <row r="78" spans="1:22" ht="15" customHeight="1" x14ac:dyDescent="0.25">
      <c r="A78" s="108" t="s">
        <v>6</v>
      </c>
      <c r="B78" s="112">
        <f>$B$37</f>
        <v>0</v>
      </c>
      <c r="C78" s="112">
        <f t="shared" ref="C78:E78" si="2">$B$37</f>
        <v>0</v>
      </c>
      <c r="D78" s="112">
        <f t="shared" si="2"/>
        <v>0</v>
      </c>
      <c r="E78" s="112">
        <f t="shared" si="2"/>
        <v>0</v>
      </c>
      <c r="F78" s="25"/>
      <c r="I78" s="108" t="s">
        <v>6</v>
      </c>
      <c r="J78" s="112">
        <f>$B$37</f>
        <v>0</v>
      </c>
      <c r="K78" s="112">
        <f t="shared" ref="K78:M78" si="3">$B$37</f>
        <v>0</v>
      </c>
      <c r="L78" s="112">
        <f t="shared" si="3"/>
        <v>0</v>
      </c>
      <c r="M78" s="112">
        <f t="shared" si="3"/>
        <v>0</v>
      </c>
      <c r="N78" s="25"/>
      <c r="Q78" s="108" t="s">
        <v>6</v>
      </c>
      <c r="R78" s="112">
        <f>$B$37</f>
        <v>0</v>
      </c>
      <c r="S78" s="112">
        <f t="shared" ref="S78:U78" si="4">$B$37</f>
        <v>0</v>
      </c>
      <c r="T78" s="112">
        <f t="shared" si="4"/>
        <v>0</v>
      </c>
      <c r="U78" s="112">
        <f t="shared" si="4"/>
        <v>0</v>
      </c>
      <c r="V78" s="25"/>
    </row>
    <row r="79" spans="1:22" s="103" customFormat="1" ht="15" customHeight="1" x14ac:dyDescent="0.25">
      <c r="A79" s="105" t="s">
        <v>92</v>
      </c>
      <c r="B79" s="110">
        <f>SUM(B76:B78)</f>
        <v>4500</v>
      </c>
      <c r="C79" s="110">
        <f t="shared" ref="C79:E79" si="5">SUM(C76:C78)</f>
        <v>1500</v>
      </c>
      <c r="D79" s="110">
        <f t="shared" si="5"/>
        <v>3000</v>
      </c>
      <c r="E79" s="110">
        <f t="shared" si="5"/>
        <v>1500</v>
      </c>
      <c r="F79" s="111"/>
      <c r="I79" s="105" t="s">
        <v>92</v>
      </c>
      <c r="J79" s="110">
        <f>SUM(J76:J78)</f>
        <v>4500</v>
      </c>
      <c r="K79" s="110">
        <f t="shared" ref="K79" si="6">SUM(K76:K78)</f>
        <v>1500</v>
      </c>
      <c r="L79" s="110">
        <f t="shared" ref="L79" si="7">SUM(L76:L78)</f>
        <v>3000</v>
      </c>
      <c r="M79" s="110">
        <f t="shared" ref="M79" si="8">SUM(M76:M78)</f>
        <v>1500</v>
      </c>
      <c r="N79" s="111"/>
      <c r="Q79" s="105" t="s">
        <v>92</v>
      </c>
      <c r="R79" s="110">
        <f>SUM(R76:R78)</f>
        <v>4500</v>
      </c>
      <c r="S79" s="110">
        <f t="shared" ref="S79" si="9">SUM(S76:S78)</f>
        <v>1500</v>
      </c>
      <c r="T79" s="110">
        <f t="shared" ref="T79" si="10">SUM(T76:T78)</f>
        <v>3000</v>
      </c>
      <c r="U79" s="110">
        <f t="shared" ref="U79" si="11">SUM(U76:U78)</f>
        <v>1500</v>
      </c>
      <c r="V79" s="111"/>
    </row>
    <row r="80" spans="1:22" s="103" customFormat="1" ht="15" customHeight="1" x14ac:dyDescent="0.25">
      <c r="A80" s="105"/>
      <c r="B80" s="110"/>
      <c r="C80" s="110"/>
      <c r="D80" s="110"/>
      <c r="E80" s="110"/>
      <c r="F80" s="111"/>
      <c r="I80" s="105"/>
      <c r="J80" s="110"/>
      <c r="K80" s="110"/>
      <c r="L80" s="110"/>
      <c r="M80" s="110"/>
      <c r="N80" s="111"/>
      <c r="Q80" s="105"/>
      <c r="R80" s="110"/>
      <c r="S80" s="110"/>
      <c r="T80" s="110"/>
      <c r="U80" s="110"/>
      <c r="V80" s="111"/>
    </row>
    <row r="81" spans="1:22" x14ac:dyDescent="0.25">
      <c r="A81" s="11" t="s">
        <v>27</v>
      </c>
      <c r="B81" s="27"/>
      <c r="C81" s="27"/>
      <c r="D81" s="27"/>
      <c r="E81" s="27">
        <f>SUM(B79,E79)</f>
        <v>6000</v>
      </c>
      <c r="F81" s="25"/>
      <c r="I81" s="11" t="s">
        <v>27</v>
      </c>
      <c r="J81" s="27"/>
      <c r="K81" s="27"/>
      <c r="L81" s="27"/>
      <c r="M81" s="27">
        <f>SUM(J79:M79)</f>
        <v>10500</v>
      </c>
      <c r="N81" s="25"/>
      <c r="Q81" s="11" t="s">
        <v>27</v>
      </c>
      <c r="R81" s="27"/>
      <c r="S81" s="27"/>
      <c r="T81" s="27"/>
      <c r="U81" s="27">
        <f>SUM(R79:U79)</f>
        <v>10500</v>
      </c>
      <c r="V81" s="25"/>
    </row>
    <row r="82" spans="1:22" x14ac:dyDescent="0.25">
      <c r="A82" s="43" t="s">
        <v>28</v>
      </c>
      <c r="B82" s="46"/>
      <c r="C82" s="46"/>
      <c r="D82" s="46"/>
      <c r="E82" s="46"/>
      <c r="F82" s="45"/>
      <c r="I82" s="43" t="s">
        <v>28</v>
      </c>
      <c r="J82" s="46"/>
      <c r="K82" s="46"/>
      <c r="L82" s="46"/>
      <c r="M82" s="46"/>
      <c r="N82" s="45"/>
      <c r="Q82" s="43" t="s">
        <v>28</v>
      </c>
      <c r="R82" s="46"/>
      <c r="S82" s="46"/>
      <c r="T82" s="46"/>
      <c r="U82" s="46"/>
      <c r="V82" s="45"/>
    </row>
    <row r="83" spans="1:22" x14ac:dyDescent="0.25">
      <c r="A83" s="11" t="s">
        <v>47</v>
      </c>
      <c r="B83" s="27"/>
      <c r="C83" s="27"/>
      <c r="D83" s="27"/>
      <c r="E83" s="27"/>
      <c r="F83" s="25">
        <f>E81+E82</f>
        <v>6000</v>
      </c>
      <c r="I83" s="11"/>
      <c r="J83" s="27"/>
      <c r="K83" s="27"/>
      <c r="L83" s="27"/>
      <c r="M83" s="27"/>
      <c r="N83" s="25">
        <f>M81+M82</f>
        <v>10500</v>
      </c>
      <c r="Q83" s="11"/>
      <c r="R83" s="27"/>
      <c r="S83" s="27"/>
      <c r="T83" s="27"/>
      <c r="U83" s="27"/>
      <c r="V83" s="25">
        <f>U81+U82</f>
        <v>10500</v>
      </c>
    </row>
    <row r="84" spans="1:22" ht="15" customHeight="1" x14ac:dyDescent="0.25">
      <c r="A84" s="13" t="s">
        <v>8</v>
      </c>
      <c r="B84" s="29"/>
      <c r="C84" s="29"/>
      <c r="D84" s="29"/>
      <c r="E84" s="29"/>
      <c r="F84" s="25"/>
      <c r="I84" s="13" t="s">
        <v>8</v>
      </c>
      <c r="J84" s="29"/>
      <c r="K84" s="29"/>
      <c r="L84" s="29"/>
      <c r="M84" s="29"/>
      <c r="N84" s="25"/>
      <c r="Q84" s="13" t="s">
        <v>8</v>
      </c>
      <c r="R84" s="29"/>
      <c r="S84" s="29"/>
      <c r="T84" s="29"/>
      <c r="U84" s="29"/>
      <c r="V84" s="25"/>
    </row>
    <row r="85" spans="1:22" s="104" customFormat="1" ht="15" customHeight="1" x14ac:dyDescent="0.25">
      <c r="A85" s="94" t="s">
        <v>81</v>
      </c>
      <c r="B85" s="119">
        <f>(MAX(B45,MIN(B44,B46))-B44)</f>
        <v>50</v>
      </c>
      <c r="C85" s="119">
        <f>(MAX(C45,MIN(C44,C46))-C44)</f>
        <v>100</v>
      </c>
      <c r="D85" s="119">
        <f>(MAX(D45,MIN(D44,D46))-D44)</f>
        <v>100</v>
      </c>
      <c r="E85" s="119">
        <f>(MAX(E45,MIN(E44,E46))-E44)</f>
        <v>50</v>
      </c>
      <c r="F85" s="116"/>
      <c r="I85" s="94" t="s">
        <v>81</v>
      </c>
      <c r="J85" s="119">
        <f>(MAX(B45,MIN(B44,B46))-B44)</f>
        <v>50</v>
      </c>
      <c r="K85" s="119">
        <f>(MAX(C45,MIN(C44,C46))-C44)</f>
        <v>100</v>
      </c>
      <c r="L85" s="119">
        <f>(MAX(D45,MIN(D44,D46))-D44)</f>
        <v>100</v>
      </c>
      <c r="M85" s="119">
        <f>(MAX(E45,MIN(E44,E46))-E44)</f>
        <v>50</v>
      </c>
      <c r="N85" s="116"/>
      <c r="Q85" s="94" t="s">
        <v>81</v>
      </c>
      <c r="R85" s="119">
        <f>(MAX(B45,MIN(B44,B46))-B44)</f>
        <v>50</v>
      </c>
      <c r="S85" s="119">
        <f>(MAX(C45,MIN(C44,C46))-C44)</f>
        <v>100</v>
      </c>
      <c r="T85" s="119">
        <f>(MAX(D45,MIN(D44,D46))-D44)</f>
        <v>100</v>
      </c>
      <c r="U85" s="119">
        <f>(MAX(E45,MIN(E44,E46))-E44)</f>
        <v>50</v>
      </c>
      <c r="V85" s="116"/>
    </row>
    <row r="86" spans="1:22" s="104" customFormat="1" ht="15" customHeight="1" x14ac:dyDescent="0.25">
      <c r="A86" s="97" t="s">
        <v>82</v>
      </c>
      <c r="B86" s="118">
        <f>B43</f>
        <v>30</v>
      </c>
      <c r="C86" s="118">
        <f t="shared" ref="C86:E86" si="12">C43</f>
        <v>10</v>
      </c>
      <c r="D86" s="118">
        <f t="shared" si="12"/>
        <v>60</v>
      </c>
      <c r="E86" s="118">
        <f t="shared" si="12"/>
        <v>30</v>
      </c>
      <c r="F86" s="116"/>
      <c r="I86" s="97" t="s">
        <v>82</v>
      </c>
      <c r="J86" s="118">
        <f>B43</f>
        <v>30</v>
      </c>
      <c r="K86" s="118">
        <f t="shared" ref="K86:M86" si="13">C43</f>
        <v>10</v>
      </c>
      <c r="L86" s="118">
        <f t="shared" si="13"/>
        <v>60</v>
      </c>
      <c r="M86" s="118">
        <f t="shared" si="13"/>
        <v>30</v>
      </c>
      <c r="N86" s="116"/>
      <c r="Q86" s="97" t="s">
        <v>82</v>
      </c>
      <c r="R86" s="118">
        <f>B43</f>
        <v>30</v>
      </c>
      <c r="S86" s="118">
        <f t="shared" ref="S86:U86" si="14">C43</f>
        <v>10</v>
      </c>
      <c r="T86" s="118">
        <f t="shared" si="14"/>
        <v>60</v>
      </c>
      <c r="U86" s="118">
        <f t="shared" si="14"/>
        <v>30</v>
      </c>
      <c r="V86" s="116"/>
    </row>
    <row r="87" spans="1:22" x14ac:dyDescent="0.25">
      <c r="A87" s="11" t="s">
        <v>83</v>
      </c>
      <c r="B87" s="24">
        <f>B85*B86</f>
        <v>1500</v>
      </c>
      <c r="C87" s="24">
        <f>(MAX(C45,MIN(C44,C46))-C44)*C43</f>
        <v>1000</v>
      </c>
      <c r="D87" s="24">
        <f>(MAX(D45,MIN(D44,D46))-D44)*D43</f>
        <v>6000</v>
      </c>
      <c r="E87" s="24">
        <f>(MAX(E45,MIN(E44,E46))-E44)*E43</f>
        <v>1500</v>
      </c>
      <c r="F87" s="25"/>
      <c r="I87" s="105" t="s">
        <v>83</v>
      </c>
      <c r="J87" s="24">
        <f>J85*J86</f>
        <v>1500</v>
      </c>
      <c r="K87" s="110">
        <f t="shared" ref="K87:M87" si="15">K85*K86</f>
        <v>1000</v>
      </c>
      <c r="L87" s="110">
        <f t="shared" si="15"/>
        <v>6000</v>
      </c>
      <c r="M87" s="110">
        <f t="shared" si="15"/>
        <v>1500</v>
      </c>
      <c r="N87" s="25"/>
      <c r="Q87" s="105" t="s">
        <v>83</v>
      </c>
      <c r="R87" s="110">
        <f>R85*R86</f>
        <v>1500</v>
      </c>
      <c r="S87" s="110">
        <f>S85*S86</f>
        <v>1000</v>
      </c>
      <c r="T87" s="110">
        <f>T85*T86</f>
        <v>6000</v>
      </c>
      <c r="U87" s="110">
        <f>U85*U86</f>
        <v>1500</v>
      </c>
      <c r="V87" s="25"/>
    </row>
    <row r="88" spans="1:22" s="103" customFormat="1" x14ac:dyDescent="0.25">
      <c r="A88" s="105"/>
      <c r="B88" s="110"/>
      <c r="C88" s="110"/>
      <c r="D88" s="110"/>
      <c r="E88" s="110"/>
      <c r="F88" s="111"/>
      <c r="I88" s="105"/>
      <c r="J88" s="110"/>
      <c r="K88" s="110"/>
      <c r="L88" s="110"/>
      <c r="M88" s="110"/>
      <c r="N88" s="111"/>
      <c r="Q88" s="105"/>
      <c r="R88" s="110"/>
      <c r="S88" s="110"/>
      <c r="T88" s="110"/>
      <c r="U88" s="110"/>
      <c r="V88" s="111"/>
    </row>
    <row r="89" spans="1:22" s="101" customFormat="1" x14ac:dyDescent="0.25">
      <c r="A89" s="124" t="s">
        <v>90</v>
      </c>
      <c r="B89" s="122"/>
      <c r="C89" s="122"/>
      <c r="D89" s="122"/>
      <c r="E89" s="122"/>
      <c r="F89" s="123"/>
      <c r="I89" s="124" t="s">
        <v>90</v>
      </c>
      <c r="J89" s="122"/>
      <c r="K89" s="122"/>
      <c r="L89" s="122"/>
      <c r="M89" s="122"/>
      <c r="N89" s="123"/>
      <c r="Q89" s="124" t="s">
        <v>90</v>
      </c>
      <c r="R89" s="110"/>
      <c r="S89" s="110"/>
      <c r="T89" s="110"/>
      <c r="U89" s="110"/>
      <c r="V89" s="111"/>
    </row>
    <row r="90" spans="1:22" ht="30" x14ac:dyDescent="0.25">
      <c r="A90" s="125" t="s">
        <v>43</v>
      </c>
      <c r="B90" s="24">
        <f>B87-B79</f>
        <v>-3000</v>
      </c>
      <c r="C90" s="64">
        <f t="shared" ref="C90:E90" si="16">C87-C79</f>
        <v>-500</v>
      </c>
      <c r="D90" s="64">
        <f t="shared" si="16"/>
        <v>3000</v>
      </c>
      <c r="E90" s="24">
        <f t="shared" si="16"/>
        <v>0</v>
      </c>
      <c r="F90" s="25"/>
      <c r="G90" s="30"/>
      <c r="I90" s="125" t="s">
        <v>43</v>
      </c>
      <c r="J90" s="110">
        <f>J87-J79</f>
        <v>-3000</v>
      </c>
      <c r="K90" s="64">
        <f t="shared" ref="K90:M90" si="17">K87-K79</f>
        <v>-500</v>
      </c>
      <c r="L90" s="24">
        <f t="shared" si="17"/>
        <v>3000</v>
      </c>
      <c r="M90" s="24">
        <f t="shared" si="17"/>
        <v>0</v>
      </c>
      <c r="N90" s="25"/>
      <c r="Q90" s="125" t="s">
        <v>43</v>
      </c>
      <c r="R90" s="110">
        <f>R87-R79</f>
        <v>-3000</v>
      </c>
      <c r="S90" s="110">
        <f t="shared" ref="S90:U90" si="18">S87-S79</f>
        <v>-500</v>
      </c>
      <c r="T90" s="110">
        <f t="shared" si="18"/>
        <v>3000</v>
      </c>
      <c r="U90" s="110">
        <f t="shared" si="18"/>
        <v>0</v>
      </c>
      <c r="V90" s="25"/>
    </row>
    <row r="91" spans="1:22" ht="60" x14ac:dyDescent="0.25">
      <c r="A91" s="126" t="s">
        <v>86</v>
      </c>
      <c r="B91" s="113">
        <f>IF(B71="Y",B90,0)</f>
        <v>-3000</v>
      </c>
      <c r="C91" s="113">
        <f>IF(C71="Y",C90,0)</f>
        <v>0</v>
      </c>
      <c r="D91" s="113">
        <f>IF(D71="Y",D90,0)</f>
        <v>0</v>
      </c>
      <c r="E91" s="113">
        <f>IF(E71="Y",E90,0)</f>
        <v>0</v>
      </c>
      <c r="F91" s="116"/>
      <c r="G91" s="113"/>
      <c r="H91" s="104"/>
      <c r="I91" s="126" t="s">
        <v>87</v>
      </c>
      <c r="J91" s="113">
        <f>IF(J72="N",J90,MAX(J90,0))</f>
        <v>-3000</v>
      </c>
      <c r="K91" s="113">
        <f>IF(K72="N",K90,MAX(K90,0))</f>
        <v>0</v>
      </c>
      <c r="L91" s="113">
        <f>IF(L72="N",L90,MAX(L90,0))</f>
        <v>3000</v>
      </c>
      <c r="M91" s="113">
        <f>IF(M72="N",M90,MAX(M90,0))</f>
        <v>0</v>
      </c>
      <c r="N91" s="116"/>
      <c r="O91" s="104"/>
      <c r="P91" s="104"/>
      <c r="Q91" s="126" t="s">
        <v>88</v>
      </c>
      <c r="R91" s="113">
        <f>+R90</f>
        <v>-3000</v>
      </c>
      <c r="S91" s="113">
        <f t="shared" ref="S91:U91" si="19">+S90</f>
        <v>-500</v>
      </c>
      <c r="T91" s="113">
        <f t="shared" si="19"/>
        <v>3000</v>
      </c>
      <c r="U91" s="113">
        <f t="shared" si="19"/>
        <v>0</v>
      </c>
      <c r="V91" s="111"/>
    </row>
    <row r="92" spans="1:22" s="103" customFormat="1" x14ac:dyDescent="0.25">
      <c r="A92" s="114"/>
      <c r="B92" s="113"/>
      <c r="C92" s="113"/>
      <c r="D92" s="113"/>
      <c r="E92" s="113"/>
      <c r="F92" s="116"/>
      <c r="G92" s="113"/>
      <c r="H92" s="104"/>
      <c r="I92" s="114"/>
      <c r="J92" s="113"/>
      <c r="K92" s="113"/>
      <c r="L92" s="113"/>
      <c r="M92" s="113"/>
      <c r="N92" s="116"/>
      <c r="O92" s="104"/>
      <c r="P92" s="104"/>
      <c r="Q92" s="114"/>
      <c r="R92" s="113"/>
      <c r="S92" s="113"/>
      <c r="T92" s="113"/>
      <c r="U92" s="113"/>
      <c r="V92" s="111"/>
    </row>
    <row r="93" spans="1:22" x14ac:dyDescent="0.25">
      <c r="A93" s="65" t="s">
        <v>52</v>
      </c>
      <c r="B93" s="24"/>
      <c r="C93" s="24"/>
      <c r="D93" s="24"/>
      <c r="E93" s="24">
        <f>SUMIF(B73:E73,1,B91:E91)</f>
        <v>-3000</v>
      </c>
      <c r="F93" s="25"/>
      <c r="I93" s="65" t="s">
        <v>52</v>
      </c>
      <c r="J93" s="24"/>
      <c r="K93" s="24"/>
      <c r="L93" s="24"/>
      <c r="M93" s="110">
        <f>SUMIF(J73:M73,1,J91:M91)</f>
        <v>0</v>
      </c>
      <c r="N93" s="25"/>
      <c r="Q93" s="65" t="s">
        <v>52</v>
      </c>
      <c r="R93" s="24"/>
      <c r="S93" s="24"/>
      <c r="T93" s="24"/>
      <c r="U93" s="110">
        <f>SUMIF(R73:U73,1,R91:U91)</f>
        <v>-500</v>
      </c>
      <c r="V93" s="25"/>
    </row>
    <row r="94" spans="1:22" x14ac:dyDescent="0.25">
      <c r="A94" s="11" t="s">
        <v>29</v>
      </c>
      <c r="B94" s="24"/>
      <c r="C94" s="24"/>
      <c r="D94" s="24"/>
      <c r="E94" s="24">
        <f>F59</f>
        <v>0</v>
      </c>
      <c r="F94" s="25"/>
      <c r="I94" s="11" t="s">
        <v>29</v>
      </c>
      <c r="J94" s="24"/>
      <c r="K94" s="24"/>
      <c r="L94" s="24"/>
      <c r="M94" s="24">
        <f>N59</f>
        <v>0</v>
      </c>
      <c r="N94" s="25"/>
      <c r="Q94" s="11" t="s">
        <v>29</v>
      </c>
      <c r="R94" s="24"/>
      <c r="S94" s="24"/>
      <c r="T94" s="24"/>
      <c r="U94" s="24">
        <f>V59</f>
        <v>0</v>
      </c>
      <c r="V94" s="25"/>
    </row>
    <row r="95" spans="1:22" x14ac:dyDescent="0.25">
      <c r="A95" s="108" t="s">
        <v>24</v>
      </c>
      <c r="B95" s="112"/>
      <c r="C95" s="112"/>
      <c r="D95" s="112"/>
      <c r="E95" s="112">
        <f>F60</f>
        <v>0</v>
      </c>
      <c r="F95" s="25"/>
      <c r="I95" s="108" t="s">
        <v>24</v>
      </c>
      <c r="J95" s="112"/>
      <c r="K95" s="112"/>
      <c r="L95" s="112"/>
      <c r="M95" s="112">
        <f>N60</f>
        <v>0</v>
      </c>
      <c r="N95" s="25"/>
      <c r="Q95" s="108" t="s">
        <v>24</v>
      </c>
      <c r="R95" s="112"/>
      <c r="S95" s="112"/>
      <c r="T95" s="112"/>
      <c r="U95" s="112">
        <f>V60</f>
        <v>0</v>
      </c>
      <c r="V95" s="25"/>
    </row>
    <row r="96" spans="1:22" ht="48" customHeight="1" x14ac:dyDescent="0.25">
      <c r="A96" s="59" t="s">
        <v>93</v>
      </c>
      <c r="B96" s="24"/>
      <c r="C96" s="24"/>
      <c r="D96" s="24"/>
      <c r="E96" s="24">
        <f>SUM(E93:E95)</f>
        <v>-3000</v>
      </c>
      <c r="F96" s="25"/>
      <c r="I96" s="115" t="s">
        <v>93</v>
      </c>
      <c r="J96" s="24"/>
      <c r="K96" s="24"/>
      <c r="L96" s="24"/>
      <c r="M96" s="24">
        <f>SUM(M93:M95)</f>
        <v>0</v>
      </c>
      <c r="N96" s="25"/>
      <c r="Q96" s="115" t="s">
        <v>93</v>
      </c>
      <c r="R96" s="24"/>
      <c r="S96" s="24"/>
      <c r="T96" s="24"/>
      <c r="U96" s="24">
        <f>SUM(U93:U95)</f>
        <v>-500</v>
      </c>
      <c r="V96" s="25"/>
    </row>
    <row r="97" spans="1:22" x14ac:dyDescent="0.25">
      <c r="A97" s="11"/>
      <c r="B97" s="24"/>
      <c r="C97" s="24"/>
      <c r="D97" s="24"/>
      <c r="E97" s="24"/>
      <c r="F97" s="25"/>
      <c r="I97" s="11"/>
      <c r="J97" s="24"/>
      <c r="K97" s="24"/>
      <c r="L97" s="24"/>
      <c r="M97" s="24"/>
      <c r="N97" s="25"/>
      <c r="Q97" s="11"/>
      <c r="R97" s="24"/>
      <c r="S97" s="24"/>
      <c r="T97" s="24"/>
      <c r="U97" s="24"/>
      <c r="V97" s="25"/>
    </row>
    <row r="98" spans="1:22" ht="30" x14ac:dyDescent="0.25">
      <c r="A98" s="62" t="s">
        <v>94</v>
      </c>
      <c r="B98" s="46"/>
      <c r="C98" s="46"/>
      <c r="D98" s="46"/>
      <c r="E98" s="46">
        <f>SUMIF(B73:E73,2,B91:E91)</f>
        <v>0</v>
      </c>
      <c r="F98" s="45"/>
      <c r="I98" s="62" t="s">
        <v>94</v>
      </c>
      <c r="J98" s="46"/>
      <c r="K98" s="46"/>
      <c r="L98" s="46"/>
      <c r="M98" s="46">
        <f>SUMIF(J73:M73,2,J91:M91)</f>
        <v>0</v>
      </c>
      <c r="N98" s="45"/>
      <c r="Q98" s="62" t="s">
        <v>94</v>
      </c>
      <c r="R98" s="46"/>
      <c r="S98" s="46"/>
      <c r="T98" s="46"/>
      <c r="U98" s="46">
        <f>SUMIF(R73:U73,2,R91:U91)</f>
        <v>0</v>
      </c>
      <c r="V98" s="45"/>
    </row>
    <row r="99" spans="1:22" x14ac:dyDescent="0.25">
      <c r="A99" s="11"/>
      <c r="B99" s="27"/>
      <c r="C99" s="27"/>
      <c r="D99" s="27"/>
      <c r="E99" s="27"/>
      <c r="F99" s="25"/>
      <c r="I99" s="11"/>
      <c r="J99" s="27"/>
      <c r="K99" s="27"/>
      <c r="L99" s="27"/>
      <c r="M99" s="27"/>
      <c r="N99" s="25"/>
      <c r="Q99" s="11"/>
      <c r="R99" s="27"/>
      <c r="S99" s="27"/>
      <c r="T99" s="27"/>
      <c r="U99" s="27"/>
      <c r="V99" s="25"/>
    </row>
    <row r="100" spans="1:22" x14ac:dyDescent="0.25">
      <c r="A100" s="11" t="s">
        <v>48</v>
      </c>
      <c r="B100" s="27"/>
      <c r="C100" s="27"/>
      <c r="D100" s="27"/>
      <c r="E100" s="27"/>
      <c r="F100" s="25">
        <f>SUM(B87:E87)+E94+E95</f>
        <v>10000</v>
      </c>
      <c r="G100" s="61"/>
      <c r="I100" s="105" t="s">
        <v>48</v>
      </c>
      <c r="J100" s="27"/>
      <c r="K100" s="27"/>
      <c r="L100" s="27"/>
      <c r="M100" s="27"/>
      <c r="N100" s="25">
        <f>SUM(J87:M87)+M94+M95</f>
        <v>10000</v>
      </c>
      <c r="Q100" s="105" t="s">
        <v>48</v>
      </c>
      <c r="R100" s="27"/>
      <c r="S100" s="27"/>
      <c r="T100" s="27"/>
      <c r="U100" s="27"/>
      <c r="V100" s="25">
        <f>SUM(R87:U87)+U94+U95</f>
        <v>10000</v>
      </c>
    </row>
    <row r="101" spans="1:22" x14ac:dyDescent="0.25">
      <c r="A101" s="15" t="s">
        <v>39</v>
      </c>
      <c r="B101" s="28"/>
      <c r="C101" s="28"/>
      <c r="D101" s="28"/>
      <c r="E101" s="28"/>
      <c r="F101" s="25"/>
      <c r="I101" s="15" t="s">
        <v>30</v>
      </c>
      <c r="J101" s="28"/>
      <c r="K101" s="28"/>
      <c r="L101" s="28"/>
      <c r="M101" s="28"/>
      <c r="N101" s="25"/>
      <c r="Q101" s="15" t="s">
        <v>30</v>
      </c>
      <c r="R101" s="28"/>
      <c r="S101" s="28"/>
      <c r="T101" s="28"/>
      <c r="U101" s="28"/>
      <c r="V101" s="25"/>
    </row>
    <row r="102" spans="1:22" ht="27.75" customHeight="1" x14ac:dyDescent="0.25">
      <c r="A102" s="31" t="s">
        <v>44</v>
      </c>
      <c r="B102" s="30"/>
      <c r="C102" s="30"/>
      <c r="D102" s="30"/>
      <c r="E102" s="30">
        <f>MAX(E96*-1,0)</f>
        <v>3000</v>
      </c>
      <c r="F102" s="60"/>
      <c r="G102" s="3"/>
      <c r="H102" s="3"/>
      <c r="I102" s="31" t="s">
        <v>44</v>
      </c>
      <c r="J102" s="30"/>
      <c r="K102" s="30"/>
      <c r="L102" s="30"/>
      <c r="M102" s="30">
        <f>MAX(M96*-1,0)</f>
        <v>0</v>
      </c>
      <c r="N102" s="60"/>
      <c r="Q102" s="31" t="s">
        <v>44</v>
      </c>
      <c r="R102" s="30"/>
      <c r="S102" s="30"/>
      <c r="T102" s="30"/>
      <c r="U102" s="30">
        <f>MAX(U96*-1,0)</f>
        <v>500</v>
      </c>
      <c r="V102" s="60"/>
    </row>
    <row r="103" spans="1:22" ht="30" x14ac:dyDescent="0.25">
      <c r="A103" s="31" t="s">
        <v>45</v>
      </c>
      <c r="B103" s="24"/>
      <c r="C103" s="24"/>
      <c r="D103" s="24"/>
      <c r="E103" s="24">
        <f>MAX(E96,0)</f>
        <v>0</v>
      </c>
      <c r="F103" s="25"/>
      <c r="I103" s="31" t="s">
        <v>45</v>
      </c>
      <c r="J103" s="24"/>
      <c r="K103" s="24"/>
      <c r="L103" s="24"/>
      <c r="M103" s="24">
        <f>MAX(M96,0)</f>
        <v>0</v>
      </c>
      <c r="N103" s="25"/>
      <c r="Q103" s="31" t="s">
        <v>45</v>
      </c>
      <c r="R103" s="24"/>
      <c r="S103" s="24"/>
      <c r="T103" s="24"/>
      <c r="U103" s="24">
        <f>MAX(U96,0)</f>
        <v>0</v>
      </c>
      <c r="V103" s="25"/>
    </row>
    <row r="104" spans="1:22" x14ac:dyDescent="0.25">
      <c r="B104" s="24"/>
      <c r="C104" s="24"/>
      <c r="D104" s="24"/>
      <c r="E104" s="24"/>
      <c r="F104" s="25"/>
      <c r="I104" s="23"/>
      <c r="J104" s="24"/>
      <c r="K104" s="24"/>
      <c r="L104" s="24"/>
      <c r="M104" s="24"/>
      <c r="N104" s="25"/>
      <c r="Q104" s="23"/>
      <c r="R104" s="24"/>
      <c r="S104" s="24"/>
      <c r="T104" s="24"/>
      <c r="U104" s="24"/>
      <c r="V104" s="25"/>
    </row>
    <row r="105" spans="1:22" x14ac:dyDescent="0.25">
      <c r="A105" s="23"/>
      <c r="B105" s="24"/>
      <c r="C105" s="24"/>
      <c r="D105" s="24"/>
      <c r="E105" s="24"/>
      <c r="F105" s="25"/>
      <c r="I105" s="23"/>
      <c r="J105" s="24"/>
      <c r="K105" s="24"/>
      <c r="L105" s="24"/>
      <c r="M105" s="24"/>
      <c r="N105" s="25"/>
      <c r="Q105" s="23"/>
      <c r="R105" s="24"/>
      <c r="S105" s="24"/>
      <c r="T105" s="24"/>
      <c r="U105" s="24"/>
      <c r="V105" s="25"/>
    </row>
    <row r="106" spans="1:22" ht="30" x14ac:dyDescent="0.25">
      <c r="A106" s="62" t="s">
        <v>95</v>
      </c>
      <c r="B106" s="44"/>
      <c r="C106" s="44"/>
      <c r="D106" s="44"/>
      <c r="E106" s="44">
        <f>MAX(E98*-1,0)</f>
        <v>0</v>
      </c>
      <c r="F106" s="45"/>
      <c r="I106" s="62" t="s">
        <v>95</v>
      </c>
      <c r="J106" s="44"/>
      <c r="K106" s="44"/>
      <c r="L106" s="44"/>
      <c r="M106" s="44">
        <f>MAX(M98*-1,0)</f>
        <v>0</v>
      </c>
      <c r="N106" s="45"/>
      <c r="Q106" s="62" t="s">
        <v>95</v>
      </c>
      <c r="R106" s="44"/>
      <c r="S106" s="44"/>
      <c r="T106" s="44"/>
      <c r="U106" s="44">
        <f>MAX(U98*-1,0)</f>
        <v>0</v>
      </c>
      <c r="V106" s="45"/>
    </row>
    <row r="107" spans="1:22" ht="30" x14ac:dyDescent="0.25">
      <c r="A107" s="62" t="s">
        <v>46</v>
      </c>
      <c r="B107" s="44"/>
      <c r="C107" s="44"/>
      <c r="D107" s="44"/>
      <c r="E107" s="44">
        <f>MAX(E98,0)</f>
        <v>0</v>
      </c>
      <c r="F107" s="45"/>
      <c r="I107" s="62" t="s">
        <v>46</v>
      </c>
      <c r="J107" s="44"/>
      <c r="K107" s="44"/>
      <c r="L107" s="44"/>
      <c r="M107" s="44">
        <f>MAX(M98,0)</f>
        <v>0</v>
      </c>
      <c r="N107" s="45"/>
      <c r="Q107" s="62" t="s">
        <v>46</v>
      </c>
      <c r="R107" s="44"/>
      <c r="S107" s="44"/>
      <c r="T107" s="44"/>
      <c r="U107" s="44">
        <f>MAX(U98,0)</f>
        <v>0</v>
      </c>
      <c r="V107" s="45"/>
    </row>
    <row r="108" spans="1:22" x14ac:dyDescent="0.25">
      <c r="A108" s="31"/>
      <c r="B108" s="24"/>
      <c r="C108" s="24"/>
      <c r="D108" s="24"/>
      <c r="E108" s="30"/>
      <c r="F108" s="25"/>
      <c r="I108" s="31"/>
      <c r="J108" s="24"/>
      <c r="K108" s="24"/>
      <c r="L108" s="24"/>
      <c r="M108" s="30"/>
      <c r="N108" s="25"/>
      <c r="Q108" s="31"/>
      <c r="R108" s="24"/>
      <c r="S108" s="24"/>
      <c r="T108" s="24"/>
      <c r="U108" s="30"/>
      <c r="V108" s="25"/>
    </row>
    <row r="109" spans="1:22" ht="15.75" thickBot="1" x14ac:dyDescent="0.3">
      <c r="A109" s="68" t="s">
        <v>38</v>
      </c>
      <c r="B109" s="69"/>
      <c r="C109" s="69"/>
      <c r="D109" s="69"/>
      <c r="E109" s="69"/>
      <c r="F109" s="70">
        <f>E102+E106</f>
        <v>3000</v>
      </c>
      <c r="G109" s="3"/>
      <c r="H109" s="3"/>
      <c r="I109" s="68" t="s">
        <v>38</v>
      </c>
      <c r="J109" s="69"/>
      <c r="K109" s="69"/>
      <c r="L109" s="69"/>
      <c r="M109" s="69"/>
      <c r="N109" s="70">
        <f>M102+M106</f>
        <v>0</v>
      </c>
      <c r="O109" s="3"/>
      <c r="P109" s="3"/>
      <c r="Q109" s="68" t="s">
        <v>38</v>
      </c>
      <c r="R109" s="69"/>
      <c r="S109" s="69"/>
      <c r="T109" s="69"/>
      <c r="U109" s="69"/>
      <c r="V109" s="70">
        <f>U102+U106</f>
        <v>500</v>
      </c>
    </row>
    <row r="110" spans="1:22" s="103" customFormat="1" x14ac:dyDescent="0.25">
      <c r="A110" s="129"/>
      <c r="B110" s="129"/>
      <c r="C110" s="129"/>
      <c r="D110" s="129"/>
      <c r="E110" s="129"/>
      <c r="F110" s="130"/>
      <c r="G110" s="104"/>
      <c r="H110" s="104"/>
      <c r="I110" s="129"/>
      <c r="J110" s="129"/>
      <c r="K110" s="129"/>
      <c r="L110" s="129"/>
      <c r="M110" s="129"/>
      <c r="N110" s="130"/>
      <c r="O110" s="104"/>
      <c r="P110" s="104"/>
      <c r="Q110" s="129"/>
      <c r="R110" s="129"/>
      <c r="S110" s="129"/>
      <c r="T110" s="129"/>
      <c r="U110" s="129"/>
      <c r="V110" s="130"/>
    </row>
    <row r="111" spans="1:22" s="103" customFormat="1" x14ac:dyDescent="0.25">
      <c r="A111" s="133" t="s">
        <v>98</v>
      </c>
      <c r="B111" s="133"/>
      <c r="C111" s="133"/>
      <c r="D111" s="133"/>
      <c r="E111" s="133"/>
      <c r="F111" s="134">
        <f>F100+F109</f>
        <v>13000</v>
      </c>
      <c r="G111" s="104"/>
      <c r="H111" s="104"/>
      <c r="I111" s="135" t="s">
        <v>98</v>
      </c>
      <c r="J111" s="135"/>
      <c r="K111" s="135"/>
      <c r="L111" s="135"/>
      <c r="M111" s="135"/>
      <c r="N111" s="136">
        <f>N100+N109</f>
        <v>10000</v>
      </c>
      <c r="O111" s="104"/>
      <c r="P111" s="104"/>
      <c r="Q111" s="131" t="s">
        <v>98</v>
      </c>
      <c r="R111" s="131"/>
      <c r="S111" s="131"/>
      <c r="T111" s="131"/>
      <c r="U111" s="131"/>
      <c r="V111" s="132">
        <f>V100+V109</f>
        <v>10500</v>
      </c>
    </row>
    <row r="113" spans="1:22" ht="15" customHeight="1" x14ac:dyDescent="0.25">
      <c r="A113" s="67" t="s">
        <v>64</v>
      </c>
      <c r="B113" s="2"/>
      <c r="C113" s="2"/>
      <c r="D113" s="2"/>
      <c r="E113" s="2"/>
      <c r="F113" s="2"/>
      <c r="I113" s="75" t="s">
        <v>62</v>
      </c>
      <c r="J113" s="76"/>
      <c r="K113" s="76"/>
      <c r="L113" s="76"/>
      <c r="M113" s="76"/>
      <c r="N113" s="76"/>
      <c r="Q113" s="71" t="s">
        <v>63</v>
      </c>
      <c r="R113" s="72"/>
      <c r="S113" s="72"/>
      <c r="T113" s="72"/>
      <c r="U113" s="72"/>
      <c r="V113" s="72"/>
    </row>
    <row r="114" spans="1:22" ht="15" customHeight="1" x14ac:dyDescent="0.25">
      <c r="A114" s="143" t="s">
        <v>54</v>
      </c>
      <c r="B114" s="143"/>
      <c r="C114" s="143"/>
      <c r="D114" s="143"/>
      <c r="E114" s="143"/>
      <c r="F114" s="143"/>
      <c r="I114" s="145" t="s">
        <v>56</v>
      </c>
      <c r="J114" s="145"/>
      <c r="K114" s="145"/>
      <c r="L114" s="145"/>
      <c r="M114" s="145"/>
      <c r="N114" s="145"/>
      <c r="Q114" s="146" t="s">
        <v>59</v>
      </c>
      <c r="R114" s="146"/>
      <c r="S114" s="146"/>
      <c r="T114" s="146"/>
      <c r="U114" s="146"/>
      <c r="V114" s="146"/>
    </row>
    <row r="115" spans="1:22" x14ac:dyDescent="0.25">
      <c r="A115" s="143"/>
      <c r="B115" s="143"/>
      <c r="C115" s="143"/>
      <c r="D115" s="143"/>
      <c r="E115" s="143"/>
      <c r="F115" s="143"/>
      <c r="I115" s="145"/>
      <c r="J115" s="145"/>
      <c r="K115" s="145"/>
      <c r="L115" s="145"/>
      <c r="M115" s="145"/>
      <c r="N115" s="145"/>
      <c r="Q115" s="146"/>
      <c r="R115" s="146"/>
      <c r="S115" s="146"/>
      <c r="T115" s="146"/>
      <c r="U115" s="146"/>
      <c r="V115" s="146"/>
    </row>
    <row r="116" spans="1:22" ht="18" customHeight="1" x14ac:dyDescent="0.25">
      <c r="A116" s="143"/>
      <c r="B116" s="143"/>
      <c r="C116" s="143"/>
      <c r="D116" s="143"/>
      <c r="E116" s="143"/>
      <c r="F116" s="143"/>
      <c r="I116" s="145"/>
      <c r="J116" s="145"/>
      <c r="K116" s="145"/>
      <c r="L116" s="145"/>
      <c r="M116" s="145"/>
      <c r="N116" s="145"/>
      <c r="Q116" s="146"/>
      <c r="R116" s="146"/>
      <c r="S116" s="146"/>
      <c r="T116" s="146"/>
      <c r="U116" s="146"/>
      <c r="V116" s="146"/>
    </row>
    <row r="117" spans="1:22" ht="15" customHeight="1" x14ac:dyDescent="0.25">
      <c r="A117" s="143"/>
      <c r="B117" s="143"/>
      <c r="C117" s="143"/>
      <c r="D117" s="143"/>
      <c r="E117" s="143"/>
      <c r="F117" s="143"/>
      <c r="I117" s="145"/>
      <c r="J117" s="145"/>
      <c r="K117" s="145"/>
      <c r="L117" s="145"/>
      <c r="M117" s="145"/>
      <c r="N117" s="145"/>
      <c r="Q117" s="146"/>
      <c r="R117" s="146"/>
      <c r="S117" s="146"/>
      <c r="T117" s="146"/>
      <c r="U117" s="146"/>
      <c r="V117" s="146"/>
    </row>
    <row r="118" spans="1:22" x14ac:dyDescent="0.25">
      <c r="A118" s="143"/>
      <c r="B118" s="143"/>
      <c r="C118" s="143"/>
      <c r="D118" s="143"/>
      <c r="E118" s="143"/>
      <c r="F118" s="143"/>
      <c r="I118" s="145"/>
      <c r="J118" s="145"/>
      <c r="K118" s="145"/>
      <c r="L118" s="145"/>
      <c r="M118" s="145"/>
      <c r="N118" s="145"/>
      <c r="Q118" s="146"/>
      <c r="R118" s="146"/>
      <c r="S118" s="146"/>
      <c r="T118" s="146"/>
      <c r="U118" s="146"/>
      <c r="V118" s="146"/>
    </row>
    <row r="119" spans="1:22" ht="31.5" customHeight="1" x14ac:dyDescent="0.25">
      <c r="A119" s="143"/>
      <c r="B119" s="143"/>
      <c r="C119" s="143"/>
      <c r="D119" s="143"/>
      <c r="E119" s="143"/>
      <c r="F119" s="143"/>
      <c r="I119" s="145"/>
      <c r="J119" s="145"/>
      <c r="K119" s="145"/>
      <c r="L119" s="145"/>
      <c r="M119" s="145"/>
      <c r="N119" s="145"/>
      <c r="Q119" s="146"/>
      <c r="R119" s="146"/>
      <c r="S119" s="146"/>
      <c r="T119" s="146"/>
      <c r="U119" s="146"/>
      <c r="V119" s="146"/>
    </row>
    <row r="120" spans="1:22" ht="15" customHeight="1" x14ac:dyDescent="0.25">
      <c r="A120" s="143"/>
      <c r="B120" s="143"/>
      <c r="C120" s="143"/>
      <c r="D120" s="143"/>
      <c r="E120" s="143"/>
      <c r="F120" s="143"/>
      <c r="I120" s="139" t="s">
        <v>57</v>
      </c>
      <c r="J120" s="139"/>
      <c r="K120" s="139"/>
      <c r="L120" s="139"/>
      <c r="M120" s="139"/>
      <c r="N120" s="139"/>
      <c r="Q120" s="137" t="s">
        <v>91</v>
      </c>
      <c r="R120" s="137"/>
      <c r="S120" s="137"/>
      <c r="T120" s="137"/>
      <c r="U120" s="137"/>
      <c r="V120" s="137"/>
    </row>
    <row r="121" spans="1:22" ht="27" customHeight="1" x14ac:dyDescent="0.25">
      <c r="A121" s="143"/>
      <c r="B121" s="143"/>
      <c r="C121" s="143"/>
      <c r="D121" s="143"/>
      <c r="E121" s="143"/>
      <c r="F121" s="143"/>
      <c r="I121" s="139"/>
      <c r="J121" s="139"/>
      <c r="K121" s="139"/>
      <c r="L121" s="139"/>
      <c r="M121" s="139"/>
      <c r="N121" s="139"/>
      <c r="Q121" s="137"/>
      <c r="R121" s="137"/>
      <c r="S121" s="137"/>
      <c r="T121" s="137"/>
      <c r="U121" s="137"/>
      <c r="V121" s="137"/>
    </row>
    <row r="122" spans="1:22" ht="49.5" customHeight="1" x14ac:dyDescent="0.25">
      <c r="A122" s="144" t="s">
        <v>100</v>
      </c>
      <c r="B122" s="144"/>
      <c r="C122" s="144"/>
      <c r="D122" s="144"/>
      <c r="E122" s="144"/>
      <c r="F122" s="144"/>
      <c r="I122" s="139"/>
      <c r="J122" s="139"/>
      <c r="K122" s="139"/>
      <c r="L122" s="139"/>
      <c r="M122" s="139"/>
      <c r="N122" s="139"/>
      <c r="Q122" s="137"/>
      <c r="R122" s="137"/>
      <c r="S122" s="137"/>
      <c r="T122" s="137"/>
      <c r="U122" s="137"/>
      <c r="V122" s="137"/>
    </row>
    <row r="123" spans="1:22" ht="15" customHeight="1" x14ac:dyDescent="0.25">
      <c r="A123" s="144"/>
      <c r="B123" s="144"/>
      <c r="C123" s="144"/>
      <c r="D123" s="144"/>
      <c r="E123" s="144"/>
      <c r="F123" s="144"/>
      <c r="I123" s="77"/>
      <c r="J123" s="77"/>
      <c r="K123" s="77"/>
      <c r="L123" s="77"/>
      <c r="M123" s="77"/>
      <c r="N123" s="77"/>
      <c r="Q123" s="73"/>
      <c r="R123" s="74"/>
      <c r="S123" s="74"/>
      <c r="T123" s="74"/>
      <c r="U123" s="74"/>
      <c r="V123" s="74"/>
    </row>
    <row r="124" spans="1:22" ht="25.5" customHeight="1" x14ac:dyDescent="0.25">
      <c r="A124" s="144"/>
      <c r="B124" s="144"/>
      <c r="C124" s="144"/>
      <c r="D124" s="144"/>
      <c r="E124" s="144"/>
      <c r="F124" s="144"/>
      <c r="I124" s="139" t="s">
        <v>58</v>
      </c>
      <c r="J124" s="139"/>
      <c r="K124" s="139"/>
      <c r="L124" s="139"/>
      <c r="M124" s="139"/>
      <c r="N124" s="139"/>
      <c r="Q124" s="137" t="s">
        <v>60</v>
      </c>
      <c r="R124" s="137"/>
      <c r="S124" s="137"/>
      <c r="T124" s="137"/>
      <c r="U124" s="137"/>
      <c r="V124" s="137"/>
    </row>
    <row r="125" spans="1:22" ht="54" customHeight="1" x14ac:dyDescent="0.25">
      <c r="A125" s="138" t="s">
        <v>55</v>
      </c>
      <c r="B125" s="138"/>
      <c r="C125" s="138"/>
      <c r="D125" s="138"/>
      <c r="E125" s="138"/>
      <c r="F125" s="138"/>
      <c r="I125" s="139"/>
      <c r="J125" s="139"/>
      <c r="K125" s="139"/>
      <c r="L125" s="139"/>
      <c r="M125" s="139"/>
      <c r="N125" s="139"/>
      <c r="Q125" s="137"/>
      <c r="R125" s="137"/>
      <c r="S125" s="137"/>
      <c r="T125" s="137"/>
      <c r="U125" s="137"/>
      <c r="V125" s="137"/>
    </row>
    <row r="126" spans="1:22" ht="28.5" customHeight="1" x14ac:dyDescent="0.25">
      <c r="A126" s="138"/>
      <c r="B126" s="138"/>
      <c r="C126" s="138"/>
      <c r="D126" s="138"/>
      <c r="E126" s="138"/>
      <c r="F126" s="138"/>
      <c r="I126" s="77"/>
      <c r="J126" s="77"/>
      <c r="K126" s="77"/>
      <c r="L126" s="77"/>
      <c r="M126" s="77"/>
      <c r="N126" s="77"/>
      <c r="Q126" s="137"/>
      <c r="R126" s="137"/>
      <c r="S126" s="137"/>
      <c r="T126" s="137"/>
      <c r="U126" s="137"/>
      <c r="V126" s="137"/>
    </row>
    <row r="127" spans="1:22" ht="171" customHeight="1" x14ac:dyDescent="0.25">
      <c r="A127" s="138"/>
      <c r="B127" s="138"/>
      <c r="C127" s="138"/>
      <c r="D127" s="138"/>
      <c r="E127" s="138"/>
      <c r="F127" s="138"/>
      <c r="I127" s="139" t="s">
        <v>99</v>
      </c>
      <c r="J127" s="139"/>
      <c r="K127" s="139"/>
      <c r="L127" s="139"/>
      <c r="M127" s="139"/>
      <c r="N127" s="139"/>
      <c r="Q127" s="137" t="s">
        <v>61</v>
      </c>
      <c r="R127" s="137"/>
      <c r="S127" s="137"/>
      <c r="T127" s="137"/>
      <c r="U127" s="137"/>
      <c r="V127" s="137"/>
    </row>
  </sheetData>
  <mergeCells count="18">
    <mergeCell ref="I65:N68"/>
    <mergeCell ref="Q65:V68"/>
    <mergeCell ref="Q127:V127"/>
    <mergeCell ref="Q124:V126"/>
    <mergeCell ref="A125:F127"/>
    <mergeCell ref="I127:N127"/>
    <mergeCell ref="A26:G26"/>
    <mergeCell ref="A114:F121"/>
    <mergeCell ref="A122:F124"/>
    <mergeCell ref="I114:N119"/>
    <mergeCell ref="Q114:V119"/>
    <mergeCell ref="I120:N122"/>
    <mergeCell ref="Q120:V122"/>
    <mergeCell ref="I124:N125"/>
    <mergeCell ref="A49:F49"/>
    <mergeCell ref="I49:N49"/>
    <mergeCell ref="Q49:V49"/>
    <mergeCell ref="A65:F6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0"/>
  <sheetViews>
    <sheetView zoomScaleNormal="100" workbookViewId="0"/>
  </sheetViews>
  <sheetFormatPr defaultRowHeight="15" x14ac:dyDescent="0.25"/>
  <cols>
    <col min="1" max="1" width="42.28515625" customWidth="1"/>
    <col min="2" max="4" width="11.28515625" bestFit="1" customWidth="1"/>
    <col min="5" max="5" width="10.7109375" bestFit="1" customWidth="1"/>
    <col min="6" max="6" width="9" customWidth="1"/>
    <col min="9" max="9" width="43.42578125" customWidth="1"/>
    <col min="13" max="13" width="9.7109375" bestFit="1" customWidth="1"/>
  </cols>
  <sheetData>
    <row r="1" spans="1:1" ht="18.75" x14ac:dyDescent="0.3">
      <c r="A1" s="41" t="s">
        <v>75</v>
      </c>
    </row>
    <row r="2" spans="1:1" ht="18.75" x14ac:dyDescent="0.3">
      <c r="A2" s="41" t="s">
        <v>74</v>
      </c>
    </row>
    <row r="3" spans="1:1" x14ac:dyDescent="0.25">
      <c r="A3" t="s">
        <v>35</v>
      </c>
    </row>
    <row r="24" spans="1:6" ht="15.75" thickBot="1" x14ac:dyDescent="0.3">
      <c r="A24" s="1"/>
    </row>
    <row r="25" spans="1:6" ht="18.75" x14ac:dyDescent="0.3">
      <c r="A25" s="78" t="s">
        <v>78</v>
      </c>
      <c r="B25" s="79"/>
      <c r="C25" s="79"/>
      <c r="D25" s="79"/>
      <c r="E25" s="79"/>
      <c r="F25" s="80"/>
    </row>
    <row r="26" spans="1:6" ht="103.5" customHeight="1" x14ac:dyDescent="0.25">
      <c r="A26" s="140" t="s">
        <v>80</v>
      </c>
      <c r="B26" s="141"/>
      <c r="C26" s="141"/>
      <c r="D26" s="141"/>
      <c r="E26" s="141"/>
      <c r="F26" s="142"/>
    </row>
    <row r="27" spans="1:6" x14ac:dyDescent="0.25">
      <c r="A27" s="85"/>
      <c r="B27" s="12"/>
      <c r="C27" s="12"/>
      <c r="D27" s="12"/>
      <c r="E27" s="12"/>
      <c r="F27" s="83"/>
    </row>
    <row r="28" spans="1:6" ht="18.75" x14ac:dyDescent="0.3">
      <c r="A28" s="84" t="s">
        <v>36</v>
      </c>
      <c r="B28" s="12"/>
      <c r="C28" s="12"/>
      <c r="D28" s="12"/>
      <c r="E28" s="12"/>
      <c r="F28" s="83"/>
    </row>
    <row r="29" spans="1:6" x14ac:dyDescent="0.25">
      <c r="A29" s="85" t="s">
        <v>13</v>
      </c>
      <c r="B29" s="12"/>
      <c r="C29" s="12"/>
      <c r="D29" s="12"/>
      <c r="E29" s="12"/>
      <c r="F29" s="83"/>
    </row>
    <row r="30" spans="1:6" x14ac:dyDescent="0.25">
      <c r="A30" s="86" t="s">
        <v>9</v>
      </c>
      <c r="B30" s="12">
        <v>50</v>
      </c>
      <c r="C30" s="12"/>
      <c r="D30" s="12"/>
      <c r="E30" s="12"/>
      <c r="F30" s="83"/>
    </row>
    <row r="31" spans="1:6" x14ac:dyDescent="0.25">
      <c r="A31" s="86" t="s">
        <v>10</v>
      </c>
      <c r="B31" s="12">
        <v>100</v>
      </c>
      <c r="C31" s="12"/>
      <c r="D31" s="12"/>
      <c r="E31" s="12"/>
      <c r="F31" s="83"/>
    </row>
    <row r="32" spans="1:6" x14ac:dyDescent="0.25">
      <c r="A32" s="86" t="s">
        <v>11</v>
      </c>
      <c r="B32" s="12">
        <v>1</v>
      </c>
      <c r="C32" s="12"/>
      <c r="D32" s="12"/>
      <c r="E32" s="12"/>
      <c r="F32" s="83"/>
    </row>
    <row r="33" spans="1:6" x14ac:dyDescent="0.25">
      <c r="A33" s="86"/>
      <c r="B33" s="12"/>
      <c r="C33" s="12"/>
      <c r="D33" s="12"/>
      <c r="E33" s="12"/>
      <c r="F33" s="83"/>
    </row>
    <row r="34" spans="1:6" x14ac:dyDescent="0.25">
      <c r="A34" s="85" t="s">
        <v>12</v>
      </c>
      <c r="B34" s="12"/>
      <c r="C34" s="12"/>
      <c r="D34" s="12"/>
      <c r="E34" s="12"/>
      <c r="F34" s="83"/>
    </row>
    <row r="35" spans="1:6" x14ac:dyDescent="0.25">
      <c r="A35" s="86" t="s">
        <v>14</v>
      </c>
      <c r="B35" s="12">
        <v>30</v>
      </c>
      <c r="C35" s="12"/>
      <c r="D35" s="12"/>
      <c r="E35" s="12"/>
      <c r="F35" s="83"/>
    </row>
    <row r="36" spans="1:6" x14ac:dyDescent="0.25">
      <c r="A36" s="86" t="s">
        <v>15</v>
      </c>
      <c r="B36" s="12">
        <v>2000</v>
      </c>
      <c r="C36" s="12"/>
      <c r="D36" s="12"/>
      <c r="E36" s="12"/>
      <c r="F36" s="83"/>
    </row>
    <row r="37" spans="1:6" x14ac:dyDescent="0.25">
      <c r="A37" s="86" t="s">
        <v>16</v>
      </c>
      <c r="B37" s="12">
        <v>500</v>
      </c>
      <c r="C37" s="12"/>
      <c r="D37" s="12"/>
      <c r="E37" s="12"/>
      <c r="F37" s="83"/>
    </row>
    <row r="38" spans="1:6" x14ac:dyDescent="0.25">
      <c r="A38" s="86"/>
      <c r="B38" s="12"/>
      <c r="C38" s="12"/>
      <c r="D38" s="12"/>
      <c r="E38" s="12"/>
      <c r="F38" s="83"/>
    </row>
    <row r="39" spans="1:6" x14ac:dyDescent="0.25">
      <c r="A39" s="86"/>
      <c r="B39" s="12"/>
      <c r="C39" s="12"/>
      <c r="D39" s="12"/>
      <c r="E39" s="12"/>
      <c r="F39" s="83"/>
    </row>
    <row r="40" spans="1:6" x14ac:dyDescent="0.25">
      <c r="A40" s="85" t="s">
        <v>79</v>
      </c>
      <c r="B40" s="12"/>
      <c r="C40" s="12"/>
      <c r="D40" s="12"/>
      <c r="E40" s="12"/>
      <c r="F40" s="83"/>
    </row>
    <row r="41" spans="1:6" x14ac:dyDescent="0.25">
      <c r="A41" s="86"/>
      <c r="B41" s="12" t="s">
        <v>0</v>
      </c>
      <c r="C41" s="12" t="s">
        <v>1</v>
      </c>
      <c r="D41" s="12" t="s">
        <v>2</v>
      </c>
      <c r="E41" s="12" t="s">
        <v>3</v>
      </c>
      <c r="F41" s="83"/>
    </row>
    <row r="42" spans="1:6" x14ac:dyDescent="0.25">
      <c r="A42" s="86" t="s">
        <v>22</v>
      </c>
      <c r="B42" s="7">
        <v>50</v>
      </c>
      <c r="C42" s="7">
        <v>50</v>
      </c>
      <c r="D42" s="7">
        <v>50</v>
      </c>
      <c r="E42" s="7">
        <v>50</v>
      </c>
      <c r="F42" s="83"/>
    </row>
    <row r="43" spans="1:6" x14ac:dyDescent="0.25">
      <c r="A43" s="86" t="s">
        <v>23</v>
      </c>
      <c r="B43" s="7">
        <v>25</v>
      </c>
      <c r="C43" s="7">
        <v>25</v>
      </c>
      <c r="D43" s="7">
        <v>25</v>
      </c>
      <c r="E43" s="7">
        <v>25</v>
      </c>
      <c r="F43" s="83"/>
    </row>
    <row r="44" spans="1:6" x14ac:dyDescent="0.25">
      <c r="A44" s="86" t="s">
        <v>20</v>
      </c>
      <c r="B44" s="7">
        <v>100</v>
      </c>
      <c r="C44" s="7">
        <v>100</v>
      </c>
      <c r="D44" s="7">
        <v>100</v>
      </c>
      <c r="E44" s="7">
        <v>0</v>
      </c>
      <c r="F44" s="83"/>
    </row>
    <row r="45" spans="1:6" x14ac:dyDescent="0.25">
      <c r="A45" s="86" t="s">
        <v>33</v>
      </c>
      <c r="B45" s="7">
        <v>50</v>
      </c>
      <c r="C45" s="7">
        <v>50</v>
      </c>
      <c r="D45" s="7">
        <v>50</v>
      </c>
      <c r="E45" s="7">
        <v>25</v>
      </c>
      <c r="F45" s="83"/>
    </row>
    <row r="46" spans="1:6" x14ac:dyDescent="0.25">
      <c r="A46" s="86" t="s">
        <v>21</v>
      </c>
      <c r="B46" s="7">
        <v>50</v>
      </c>
      <c r="C46" s="7">
        <v>50</v>
      </c>
      <c r="D46" s="7">
        <v>50</v>
      </c>
      <c r="E46" s="7">
        <v>50</v>
      </c>
      <c r="F46" s="83"/>
    </row>
    <row r="47" spans="1:6" ht="15.75" thickBot="1" x14ac:dyDescent="0.3">
      <c r="A47" s="87"/>
      <c r="B47" s="88"/>
      <c r="C47" s="88"/>
      <c r="D47" s="88"/>
      <c r="E47" s="89"/>
      <c r="F47" s="91"/>
    </row>
    <row r="48" spans="1:6" x14ac:dyDescent="0.25">
      <c r="E48" s="5"/>
    </row>
    <row r="49" spans="1:14" ht="113.25" customHeight="1" x14ac:dyDescent="0.25">
      <c r="A49" s="151" t="s">
        <v>66</v>
      </c>
      <c r="B49" s="152"/>
      <c r="C49" s="152"/>
      <c r="D49" s="152"/>
      <c r="E49" s="152"/>
      <c r="F49" s="152"/>
      <c r="H49" s="33"/>
      <c r="I49" s="149" t="s">
        <v>65</v>
      </c>
      <c r="J49" s="149"/>
      <c r="K49" s="149"/>
      <c r="L49" s="149"/>
      <c r="M49" s="149"/>
      <c r="N49" s="149"/>
    </row>
    <row r="50" spans="1:14" ht="15.75" thickBot="1" x14ac:dyDescent="0.3">
      <c r="B50" s="17"/>
      <c r="C50" s="17"/>
      <c r="D50" s="17"/>
      <c r="E50" s="17"/>
      <c r="H50" s="33"/>
      <c r="I50" s="33"/>
      <c r="J50" s="34"/>
      <c r="K50" s="34"/>
      <c r="L50" s="34"/>
      <c r="M50" s="34"/>
    </row>
    <row r="51" spans="1:14" ht="15.75" x14ac:dyDescent="0.25">
      <c r="A51" s="20" t="s">
        <v>24</v>
      </c>
      <c r="B51" t="s">
        <v>0</v>
      </c>
      <c r="C51" t="s">
        <v>1</v>
      </c>
      <c r="D51" t="s">
        <v>2</v>
      </c>
      <c r="E51" t="s">
        <v>3</v>
      </c>
      <c r="F51" s="6" t="s">
        <v>26</v>
      </c>
      <c r="H51" s="33"/>
      <c r="I51" s="20" t="s">
        <v>24</v>
      </c>
      <c r="J51" t="s">
        <v>0</v>
      </c>
      <c r="K51" t="s">
        <v>1</v>
      </c>
      <c r="L51" t="s">
        <v>2</v>
      </c>
      <c r="M51" t="s">
        <v>3</v>
      </c>
      <c r="N51" s="6" t="s">
        <v>26</v>
      </c>
    </row>
    <row r="52" spans="1:14" x14ac:dyDescent="0.25">
      <c r="A52" s="9" t="s">
        <v>18</v>
      </c>
      <c r="B52" s="10"/>
      <c r="C52" s="10"/>
      <c r="D52" s="10"/>
      <c r="E52" s="10"/>
      <c r="F52" s="8"/>
      <c r="H52" s="33"/>
      <c r="I52" s="9" t="s">
        <v>18</v>
      </c>
      <c r="J52" s="10"/>
      <c r="K52" s="10"/>
      <c r="L52" s="10"/>
      <c r="M52" s="10"/>
      <c r="N52" s="8"/>
    </row>
    <row r="53" spans="1:14" x14ac:dyDescent="0.25">
      <c r="A53" s="11" t="s">
        <v>5</v>
      </c>
      <c r="B53" s="24">
        <f>$B$36</f>
        <v>2000</v>
      </c>
      <c r="C53" s="24"/>
      <c r="D53" s="24"/>
      <c r="E53" s="24"/>
      <c r="F53" s="25"/>
      <c r="I53" s="11" t="s">
        <v>5</v>
      </c>
      <c r="J53" s="24">
        <f>$B$36</f>
        <v>2000</v>
      </c>
      <c r="K53" s="24"/>
      <c r="L53" s="24"/>
      <c r="M53" s="24"/>
      <c r="N53" s="25"/>
    </row>
    <row r="54" spans="1:14" x14ac:dyDescent="0.25">
      <c r="A54" s="11" t="s">
        <v>6</v>
      </c>
      <c r="B54" s="24">
        <f>$B$37</f>
        <v>500</v>
      </c>
      <c r="C54" s="24">
        <f t="shared" ref="C54:D54" si="0">$B$37</f>
        <v>500</v>
      </c>
      <c r="D54" s="24">
        <f t="shared" si="0"/>
        <v>500</v>
      </c>
      <c r="E54" s="24">
        <v>0</v>
      </c>
      <c r="F54" s="25"/>
      <c r="I54" s="11" t="s">
        <v>6</v>
      </c>
      <c r="J54" s="24">
        <f>$B$37</f>
        <v>500</v>
      </c>
      <c r="K54" s="24">
        <f t="shared" ref="K54:L54" si="1">$B$37</f>
        <v>500</v>
      </c>
      <c r="L54" s="24">
        <f t="shared" si="1"/>
        <v>500</v>
      </c>
      <c r="M54" s="24">
        <v>0</v>
      </c>
      <c r="N54" s="25"/>
    </row>
    <row r="55" spans="1:14" x14ac:dyDescent="0.25">
      <c r="A55" s="22" t="s">
        <v>7</v>
      </c>
      <c r="B55" s="26">
        <f t="shared" ref="B55:E55" si="2">B44*$B$35</f>
        <v>3000</v>
      </c>
      <c r="C55" s="26">
        <f t="shared" si="2"/>
        <v>3000</v>
      </c>
      <c r="D55" s="26">
        <f t="shared" si="2"/>
        <v>3000</v>
      </c>
      <c r="E55" s="26">
        <f t="shared" si="2"/>
        <v>0</v>
      </c>
      <c r="F55" s="25"/>
      <c r="I55" s="22" t="s">
        <v>7</v>
      </c>
      <c r="J55" s="26">
        <f>B44*$B$35</f>
        <v>3000</v>
      </c>
      <c r="K55" s="26">
        <f>C44*$B$35</f>
        <v>3000</v>
      </c>
      <c r="L55" s="26">
        <f>D44*$B$35</f>
        <v>3000</v>
      </c>
      <c r="M55" s="26">
        <f>E44*$B$35</f>
        <v>0</v>
      </c>
      <c r="N55" s="25"/>
    </row>
    <row r="56" spans="1:14" x14ac:dyDescent="0.25">
      <c r="A56" s="11" t="s">
        <v>26</v>
      </c>
      <c r="B56" s="27"/>
      <c r="C56" s="27"/>
      <c r="D56" s="27"/>
      <c r="E56" s="27"/>
      <c r="F56" s="25">
        <f>SUM(B53:E55)</f>
        <v>12500</v>
      </c>
      <c r="I56" s="11" t="s">
        <v>26</v>
      </c>
      <c r="J56" s="27"/>
      <c r="K56" s="27"/>
      <c r="L56" s="27"/>
      <c r="M56" s="27"/>
      <c r="N56" s="25">
        <f>SUM(J53:M55)</f>
        <v>12500</v>
      </c>
    </row>
    <row r="57" spans="1:14" x14ac:dyDescent="0.25">
      <c r="A57" s="13" t="s">
        <v>8</v>
      </c>
      <c r="B57" s="14"/>
      <c r="C57" s="14"/>
      <c r="D57" s="14"/>
      <c r="E57" s="14"/>
      <c r="F57" s="8"/>
      <c r="I57" s="13" t="s">
        <v>8</v>
      </c>
      <c r="J57" s="14"/>
      <c r="K57" s="14"/>
      <c r="L57" s="14"/>
      <c r="M57" s="14"/>
      <c r="N57" s="8"/>
    </row>
    <row r="58" spans="1:14" x14ac:dyDescent="0.25">
      <c r="A58" s="11" t="s">
        <v>25</v>
      </c>
      <c r="B58" s="24">
        <f t="shared" ref="B58:E58" si="3">B44*B42</f>
        <v>5000</v>
      </c>
      <c r="C58" s="24">
        <f t="shared" si="3"/>
        <v>5000</v>
      </c>
      <c r="D58" s="24">
        <f t="shared" si="3"/>
        <v>5000</v>
      </c>
      <c r="E58" s="24">
        <f t="shared" si="3"/>
        <v>0</v>
      </c>
      <c r="F58" s="25"/>
      <c r="I58" s="11" t="s">
        <v>25</v>
      </c>
      <c r="J58" s="24">
        <f>B44*B42</f>
        <v>5000</v>
      </c>
      <c r="K58" s="24">
        <f>C44*C42</f>
        <v>5000</v>
      </c>
      <c r="L58" s="24">
        <f>D44*D42</f>
        <v>5000</v>
      </c>
      <c r="M58" s="24">
        <f>E44*E42</f>
        <v>0</v>
      </c>
      <c r="N58" s="25"/>
    </row>
    <row r="59" spans="1:14" x14ac:dyDescent="0.25">
      <c r="A59" s="11" t="s">
        <v>26</v>
      </c>
      <c r="B59" s="24"/>
      <c r="C59" s="24"/>
      <c r="D59" s="24"/>
      <c r="E59" s="24"/>
      <c r="F59" s="25">
        <f>SUM(B58:E58)</f>
        <v>15000</v>
      </c>
      <c r="I59" s="11" t="s">
        <v>26</v>
      </c>
      <c r="J59" s="24"/>
      <c r="K59" s="24"/>
      <c r="L59" s="24"/>
      <c r="M59" s="24"/>
      <c r="N59" s="25">
        <f>SUM(J58:M58)</f>
        <v>15000</v>
      </c>
    </row>
    <row r="60" spans="1:14" x14ac:dyDescent="0.25">
      <c r="A60" s="15" t="s">
        <v>24</v>
      </c>
      <c r="B60" s="28"/>
      <c r="C60" s="28"/>
      <c r="D60" s="28"/>
      <c r="E60" s="28"/>
      <c r="F60" s="25"/>
      <c r="I60" s="15" t="s">
        <v>24</v>
      </c>
      <c r="J60" s="28"/>
      <c r="K60" s="28"/>
      <c r="L60" s="28"/>
      <c r="M60" s="28"/>
      <c r="N60" s="25"/>
    </row>
    <row r="61" spans="1:14" x14ac:dyDescent="0.25">
      <c r="A61" s="23" t="s">
        <v>31</v>
      </c>
      <c r="B61" s="30"/>
      <c r="C61" s="30"/>
      <c r="D61" s="30"/>
      <c r="E61" s="30"/>
      <c r="F61" s="25">
        <f>MAX(0,F56-F59)</f>
        <v>0</v>
      </c>
      <c r="I61" s="23" t="s">
        <v>31</v>
      </c>
      <c r="J61" s="30"/>
      <c r="K61" s="30"/>
      <c r="L61" s="30"/>
      <c r="M61" s="30"/>
      <c r="N61" s="25">
        <f>MAX(0,N56-N59)</f>
        <v>0</v>
      </c>
    </row>
    <row r="62" spans="1:14" x14ac:dyDescent="0.25">
      <c r="A62" s="23" t="s">
        <v>32</v>
      </c>
      <c r="B62" s="30"/>
      <c r="C62" s="30"/>
      <c r="D62" s="30"/>
      <c r="E62" s="30"/>
      <c r="F62" s="25">
        <f>MAX(0,F59-F56)</f>
        <v>2500</v>
      </c>
      <c r="I62" s="23" t="s">
        <v>32</v>
      </c>
      <c r="J62" s="30"/>
      <c r="K62" s="30"/>
      <c r="L62" s="30"/>
      <c r="M62" s="30"/>
      <c r="N62" s="25">
        <f>MAX(0,N59-N56)</f>
        <v>2500</v>
      </c>
    </row>
    <row r="63" spans="1:14" ht="15.75" thickBot="1" x14ac:dyDescent="0.3">
      <c r="A63" s="16"/>
      <c r="B63" s="17"/>
      <c r="C63" s="17"/>
      <c r="D63" s="17"/>
      <c r="E63" s="17"/>
      <c r="F63" s="18"/>
      <c r="I63" s="16"/>
      <c r="J63" s="17"/>
      <c r="K63" s="17"/>
      <c r="L63" s="17"/>
      <c r="M63" s="17"/>
      <c r="N63" s="18"/>
    </row>
    <row r="64" spans="1:14" x14ac:dyDescent="0.25">
      <c r="A64" s="35" t="s">
        <v>34</v>
      </c>
      <c r="B64" s="36"/>
      <c r="C64" s="36"/>
      <c r="D64" s="36"/>
      <c r="E64" s="36"/>
      <c r="F64" s="36"/>
      <c r="I64" s="35" t="s">
        <v>34</v>
      </c>
      <c r="J64" s="36"/>
      <c r="K64" s="36"/>
      <c r="L64" s="36"/>
      <c r="M64" s="36"/>
      <c r="N64" s="36"/>
    </row>
    <row r="65" spans="1:23" x14ac:dyDescent="0.25">
      <c r="A65" s="138" t="s">
        <v>68</v>
      </c>
      <c r="B65" s="138"/>
      <c r="C65" s="138"/>
      <c r="D65" s="138"/>
      <c r="E65" s="138"/>
      <c r="F65" s="138"/>
      <c r="I65" s="138" t="s">
        <v>37</v>
      </c>
      <c r="J65" s="138"/>
      <c r="K65" s="138"/>
      <c r="L65" s="138"/>
      <c r="M65" s="138"/>
      <c r="N65" s="138"/>
    </row>
    <row r="66" spans="1:23" x14ac:dyDescent="0.25">
      <c r="A66" s="138"/>
      <c r="B66" s="138"/>
      <c r="C66" s="138"/>
      <c r="D66" s="138"/>
      <c r="E66" s="138"/>
      <c r="F66" s="138"/>
      <c r="I66" s="138"/>
      <c r="J66" s="138"/>
      <c r="K66" s="138"/>
      <c r="L66" s="138"/>
      <c r="M66" s="138"/>
      <c r="N66" s="138"/>
    </row>
    <row r="67" spans="1:23" x14ac:dyDescent="0.25">
      <c r="A67" s="138"/>
      <c r="B67" s="138"/>
      <c r="C67" s="138"/>
      <c r="D67" s="138"/>
      <c r="E67" s="138"/>
      <c r="F67" s="138"/>
      <c r="I67" s="138"/>
      <c r="J67" s="138"/>
      <c r="K67" s="138"/>
      <c r="L67" s="138"/>
      <c r="M67" s="138"/>
      <c r="N67" s="138"/>
    </row>
    <row r="68" spans="1:23" x14ac:dyDescent="0.25">
      <c r="A68" s="138"/>
      <c r="B68" s="138"/>
      <c r="C68" s="138"/>
      <c r="D68" s="138"/>
      <c r="E68" s="138"/>
      <c r="F68" s="138"/>
      <c r="I68" s="138"/>
      <c r="J68" s="138"/>
      <c r="K68" s="138"/>
      <c r="L68" s="138"/>
      <c r="M68" s="138"/>
      <c r="N68" s="138"/>
    </row>
    <row r="69" spans="1:23" ht="15.75" thickBot="1" x14ac:dyDescent="0.3">
      <c r="A69" s="19"/>
      <c r="B69" s="17"/>
      <c r="C69" s="17"/>
      <c r="D69" s="17"/>
      <c r="E69" s="17"/>
      <c r="F69" s="12"/>
      <c r="I69" s="19"/>
      <c r="J69" s="17"/>
      <c r="K69" s="17"/>
      <c r="L69" s="17"/>
      <c r="M69" s="17"/>
      <c r="N69" s="12"/>
    </row>
    <row r="70" spans="1:23" ht="15.75" x14ac:dyDescent="0.25">
      <c r="A70" s="20" t="s">
        <v>30</v>
      </c>
      <c r="B70" t="s">
        <v>0</v>
      </c>
      <c r="C70" t="s">
        <v>1</v>
      </c>
      <c r="D70" t="s">
        <v>2</v>
      </c>
      <c r="E70" t="s">
        <v>3</v>
      </c>
      <c r="F70" s="6" t="s">
        <v>26</v>
      </c>
      <c r="I70" s="20" t="s">
        <v>30</v>
      </c>
      <c r="J70" t="s">
        <v>0</v>
      </c>
      <c r="K70" t="s">
        <v>1</v>
      </c>
      <c r="L70" t="s">
        <v>2</v>
      </c>
      <c r="M70" t="s">
        <v>3</v>
      </c>
      <c r="N70" s="6" t="s">
        <v>26</v>
      </c>
    </row>
    <row r="71" spans="1:23" ht="15" customHeight="1" x14ac:dyDescent="0.25">
      <c r="A71" s="21" t="s">
        <v>17</v>
      </c>
      <c r="B71" s="7" t="s">
        <v>19</v>
      </c>
      <c r="C71" s="7" t="s">
        <v>19</v>
      </c>
      <c r="D71" s="7" t="s">
        <v>19</v>
      </c>
      <c r="E71" s="7" t="s">
        <v>19</v>
      </c>
      <c r="F71" s="8"/>
      <c r="I71" s="21" t="s">
        <v>17</v>
      </c>
      <c r="J71" s="7" t="s">
        <v>19</v>
      </c>
      <c r="K71" s="7" t="s">
        <v>19</v>
      </c>
      <c r="L71" s="7" t="s">
        <v>19</v>
      </c>
      <c r="M71" s="7" t="s">
        <v>19</v>
      </c>
      <c r="N71" s="8"/>
    </row>
    <row r="72" spans="1:23" ht="15" customHeight="1" x14ac:dyDescent="0.25">
      <c r="A72" s="21" t="s">
        <v>49</v>
      </c>
      <c r="B72" s="7" t="s">
        <v>41</v>
      </c>
      <c r="C72" s="7" t="s">
        <v>41</v>
      </c>
      <c r="D72" s="7" t="s">
        <v>41</v>
      </c>
      <c r="E72" s="7" t="s">
        <v>41</v>
      </c>
      <c r="F72" s="8"/>
      <c r="I72" s="21" t="s">
        <v>49</v>
      </c>
      <c r="J72" s="7" t="s">
        <v>41</v>
      </c>
      <c r="K72" s="7" t="s">
        <v>41</v>
      </c>
      <c r="L72" s="7" t="s">
        <v>41</v>
      </c>
      <c r="M72" s="7" t="s">
        <v>41</v>
      </c>
      <c r="N72" s="8"/>
    </row>
    <row r="73" spans="1:23" x14ac:dyDescent="0.25">
      <c r="A73" s="21" t="s">
        <v>4</v>
      </c>
      <c r="B73" s="7">
        <v>1</v>
      </c>
      <c r="C73" s="7">
        <v>1</v>
      </c>
      <c r="D73" s="7">
        <v>1</v>
      </c>
      <c r="E73" s="37">
        <v>2</v>
      </c>
      <c r="F73" s="8"/>
      <c r="I73" s="21" t="s">
        <v>4</v>
      </c>
      <c r="J73" s="7">
        <v>1</v>
      </c>
      <c r="K73" s="7">
        <v>1</v>
      </c>
      <c r="L73" s="7">
        <v>1</v>
      </c>
      <c r="M73" s="37">
        <v>1</v>
      </c>
      <c r="N73" s="8"/>
    </row>
    <row r="74" spans="1:23" x14ac:dyDescent="0.25">
      <c r="A74" s="9" t="s">
        <v>18</v>
      </c>
      <c r="B74" s="10"/>
      <c r="C74" s="10"/>
      <c r="D74" s="10"/>
      <c r="E74" s="10"/>
      <c r="F74" s="8"/>
      <c r="I74" s="9" t="s">
        <v>18</v>
      </c>
      <c r="J74" s="10"/>
      <c r="K74" s="10"/>
      <c r="L74" s="10"/>
      <c r="M74" s="10"/>
      <c r="N74" s="8"/>
    </row>
    <row r="75" spans="1:23" ht="15" customHeight="1" x14ac:dyDescent="0.25">
      <c r="A75" s="97" t="s">
        <v>85</v>
      </c>
      <c r="B75" s="102">
        <f>MIN(B46,B45)</f>
        <v>50</v>
      </c>
      <c r="C75" s="102">
        <f>MIN(C46,C45)</f>
        <v>50</v>
      </c>
      <c r="D75" s="102">
        <f>MIN(D46,D45)</f>
        <v>50</v>
      </c>
      <c r="E75" s="102">
        <f>MIN(E46,E45)</f>
        <v>25</v>
      </c>
      <c r="F75" s="25"/>
      <c r="I75" s="97" t="s">
        <v>85</v>
      </c>
      <c r="J75" s="102">
        <f>MIN(B46,B45)</f>
        <v>50</v>
      </c>
      <c r="K75" s="102">
        <f t="shared" ref="K75:M75" si="4">MIN(C46,C45)</f>
        <v>50</v>
      </c>
      <c r="L75" s="102">
        <f t="shared" si="4"/>
        <v>50</v>
      </c>
      <c r="M75" s="102">
        <f t="shared" si="4"/>
        <v>25</v>
      </c>
      <c r="N75" s="25"/>
    </row>
    <row r="76" spans="1:23" x14ac:dyDescent="0.25">
      <c r="A76" s="19" t="s">
        <v>7</v>
      </c>
      <c r="B76" s="24">
        <f>B75*$B$35</f>
        <v>1500</v>
      </c>
      <c r="C76" s="24">
        <f t="shared" ref="C76:E76" si="5">C75*$B$35</f>
        <v>1500</v>
      </c>
      <c r="D76" s="24">
        <f t="shared" si="5"/>
        <v>1500</v>
      </c>
      <c r="E76" s="24">
        <f t="shared" si="5"/>
        <v>750</v>
      </c>
      <c r="F76" s="25"/>
      <c r="I76" s="11" t="s">
        <v>7</v>
      </c>
      <c r="J76" s="24">
        <f>J75*$B$35</f>
        <v>1500</v>
      </c>
      <c r="K76" s="24">
        <f t="shared" ref="K76:M76" si="6">K75*$B$35</f>
        <v>1500</v>
      </c>
      <c r="L76" s="24">
        <f t="shared" si="6"/>
        <v>1500</v>
      </c>
      <c r="M76" s="24">
        <f t="shared" si="6"/>
        <v>750</v>
      </c>
      <c r="N76" s="25"/>
    </row>
    <row r="77" spans="1:23" x14ac:dyDescent="0.25">
      <c r="A77" s="19" t="s">
        <v>5</v>
      </c>
      <c r="B77" s="24">
        <f>$B$36</f>
        <v>2000</v>
      </c>
      <c r="C77" s="24"/>
      <c r="D77" s="24"/>
      <c r="E77" s="24"/>
      <c r="F77" s="25"/>
      <c r="I77" s="11" t="s">
        <v>5</v>
      </c>
      <c r="J77" s="24">
        <f>$B$36</f>
        <v>2000</v>
      </c>
      <c r="K77" s="24"/>
      <c r="L77" s="24"/>
      <c r="M77" s="24"/>
      <c r="N77" s="25"/>
    </row>
    <row r="78" spans="1:23" ht="15" customHeight="1" x14ac:dyDescent="0.25">
      <c r="A78" s="22" t="s">
        <v>6</v>
      </c>
      <c r="B78" s="26">
        <f>$B$37</f>
        <v>500</v>
      </c>
      <c r="C78" s="26">
        <f t="shared" ref="C78:E78" si="7">$B$37</f>
        <v>500</v>
      </c>
      <c r="D78" s="26">
        <f t="shared" si="7"/>
        <v>500</v>
      </c>
      <c r="E78" s="26">
        <f t="shared" si="7"/>
        <v>500</v>
      </c>
      <c r="F78" s="25"/>
      <c r="I78" s="22" t="s">
        <v>6</v>
      </c>
      <c r="J78" s="26">
        <f>$B$37</f>
        <v>500</v>
      </c>
      <c r="K78" s="26">
        <f t="shared" ref="K78:M78" si="8">$B$37</f>
        <v>500</v>
      </c>
      <c r="L78" s="26">
        <f t="shared" si="8"/>
        <v>500</v>
      </c>
      <c r="M78" s="26">
        <f t="shared" si="8"/>
        <v>500</v>
      </c>
      <c r="N78" s="25"/>
      <c r="P78" s="106"/>
      <c r="Q78" s="106"/>
      <c r="R78" s="106"/>
      <c r="S78" s="106"/>
      <c r="T78" s="106"/>
      <c r="U78" s="106"/>
      <c r="V78" s="106"/>
      <c r="W78" s="106"/>
    </row>
    <row r="79" spans="1:23" s="103" customFormat="1" ht="15" customHeight="1" x14ac:dyDescent="0.25">
      <c r="A79" s="105" t="s">
        <v>92</v>
      </c>
      <c r="B79" s="110">
        <f>SUM(B76:B78)</f>
        <v>4000</v>
      </c>
      <c r="C79" s="110">
        <f t="shared" ref="C79:E79" si="9">SUM(C76:C78)</f>
        <v>2000</v>
      </c>
      <c r="D79" s="110">
        <f t="shared" si="9"/>
        <v>2000</v>
      </c>
      <c r="E79" s="110">
        <f t="shared" si="9"/>
        <v>1250</v>
      </c>
      <c r="F79" s="111"/>
      <c r="I79" s="105" t="s">
        <v>92</v>
      </c>
      <c r="J79" s="110">
        <f>SUM(J76:J78)</f>
        <v>4000</v>
      </c>
      <c r="K79" s="110">
        <f t="shared" ref="K79:M79" si="10">SUM(K76:K78)</f>
        <v>2000</v>
      </c>
      <c r="L79" s="110">
        <f t="shared" si="10"/>
        <v>2000</v>
      </c>
      <c r="M79" s="110">
        <f t="shared" si="10"/>
        <v>1250</v>
      </c>
      <c r="N79" s="111"/>
      <c r="P79" s="106"/>
      <c r="Q79" s="107"/>
      <c r="R79" s="110"/>
      <c r="S79" s="110"/>
      <c r="T79" s="110"/>
      <c r="U79" s="110"/>
      <c r="V79" s="110"/>
      <c r="W79" s="106"/>
    </row>
    <row r="80" spans="1:23" s="103" customFormat="1" ht="15" customHeight="1" x14ac:dyDescent="0.25">
      <c r="A80" s="105"/>
      <c r="B80" s="110"/>
      <c r="C80" s="110"/>
      <c r="D80" s="110"/>
      <c r="E80" s="110"/>
      <c r="F80" s="111"/>
      <c r="I80" s="105"/>
      <c r="J80" s="110"/>
      <c r="K80" s="110"/>
      <c r="L80" s="110"/>
      <c r="M80" s="110"/>
      <c r="N80" s="111"/>
      <c r="P80" s="106"/>
      <c r="Q80" s="107"/>
      <c r="R80" s="110"/>
      <c r="S80" s="110"/>
      <c r="T80" s="110"/>
      <c r="U80" s="110"/>
      <c r="V80" s="110"/>
      <c r="W80" s="106"/>
    </row>
    <row r="81" spans="1:23" x14ac:dyDescent="0.25">
      <c r="A81" s="11" t="s">
        <v>27</v>
      </c>
      <c r="B81" s="27"/>
      <c r="C81" s="27"/>
      <c r="D81" s="27"/>
      <c r="E81" s="27">
        <f>SUM(B76:D78)</f>
        <v>8000</v>
      </c>
      <c r="F81" s="25"/>
      <c r="I81" s="11" t="s">
        <v>27</v>
      </c>
      <c r="J81" s="27"/>
      <c r="K81" s="27"/>
      <c r="L81" s="27"/>
      <c r="M81" s="27">
        <f>SUM(J76:M78)</f>
        <v>9250</v>
      </c>
      <c r="N81" s="25"/>
      <c r="P81" s="106"/>
      <c r="Q81" s="106"/>
      <c r="R81" s="106"/>
      <c r="S81" s="106"/>
      <c r="T81" s="106"/>
      <c r="U81" s="106"/>
      <c r="V81" s="106"/>
      <c r="W81" s="106"/>
    </row>
    <row r="82" spans="1:23" x14ac:dyDescent="0.25">
      <c r="A82" s="11" t="s">
        <v>28</v>
      </c>
      <c r="B82" s="27"/>
      <c r="C82" s="27"/>
      <c r="D82" s="27"/>
      <c r="E82" s="27">
        <f>SUM(E76:E78)</f>
        <v>1250</v>
      </c>
      <c r="F82" s="25"/>
      <c r="I82" s="49" t="s">
        <v>28</v>
      </c>
      <c r="J82" s="54"/>
      <c r="K82" s="54"/>
      <c r="L82" s="54"/>
      <c r="M82" s="54"/>
      <c r="N82" s="25"/>
      <c r="P82" s="106"/>
      <c r="Q82" s="106"/>
      <c r="R82" s="106"/>
      <c r="S82" s="106"/>
      <c r="T82" s="106"/>
      <c r="U82" s="106"/>
      <c r="V82" s="106"/>
      <c r="W82" s="106"/>
    </row>
    <row r="83" spans="1:23" x14ac:dyDescent="0.25">
      <c r="A83" s="11" t="s">
        <v>47</v>
      </c>
      <c r="B83" s="27"/>
      <c r="C83" s="27"/>
      <c r="D83" s="27"/>
      <c r="E83" s="27"/>
      <c r="F83" s="25">
        <f>E81+E82</f>
        <v>9250</v>
      </c>
      <c r="I83" s="105" t="s">
        <v>47</v>
      </c>
      <c r="J83" s="27"/>
      <c r="K83" s="27"/>
      <c r="L83" s="27"/>
      <c r="M83" s="27"/>
      <c r="N83" s="25">
        <f>M81+M82</f>
        <v>9250</v>
      </c>
      <c r="P83" s="106"/>
      <c r="Q83" s="106"/>
      <c r="R83" s="106"/>
      <c r="S83" s="106"/>
      <c r="T83" s="106"/>
      <c r="U83" s="106"/>
      <c r="V83" s="106"/>
      <c r="W83" s="106"/>
    </row>
    <row r="84" spans="1:23" ht="15" customHeight="1" x14ac:dyDescent="0.25">
      <c r="A84" s="13" t="s">
        <v>8</v>
      </c>
      <c r="B84" s="29"/>
      <c r="C84" s="29"/>
      <c r="D84" s="29"/>
      <c r="E84" s="29"/>
      <c r="F84" s="25"/>
      <c r="I84" s="13" t="s">
        <v>8</v>
      </c>
      <c r="J84" s="29"/>
      <c r="K84" s="29"/>
      <c r="L84" s="29"/>
      <c r="M84" s="29"/>
      <c r="N84" s="25"/>
    </row>
    <row r="85" spans="1:23" s="93" customFormat="1" ht="15" customHeight="1" x14ac:dyDescent="0.25">
      <c r="A85" s="94" t="s">
        <v>81</v>
      </c>
      <c r="B85" s="42">
        <f>(MAX(B45,MIN(B44,B46))-B44)</f>
        <v>-50</v>
      </c>
      <c r="C85" s="42">
        <f>(MAX(C45,MIN(C44,C46))-C44)</f>
        <v>-50</v>
      </c>
      <c r="D85" s="42">
        <f>(MAX(D45,MIN(D44,D46))-D44)</f>
        <v>-50</v>
      </c>
      <c r="E85" s="42">
        <f>(MAX(E45,MIN(E44,E46))-E44)</f>
        <v>25</v>
      </c>
      <c r="F85" s="95"/>
      <c r="G85" s="96"/>
      <c r="H85" s="96"/>
      <c r="I85" s="94" t="s">
        <v>81</v>
      </c>
      <c r="J85" s="42">
        <f>(MAX(B45,MIN(B44,B46))-B44)</f>
        <v>-50</v>
      </c>
      <c r="K85" s="42">
        <f>(MAX(C45,MIN(C44,C46))-C44)</f>
        <v>-50</v>
      </c>
      <c r="L85" s="42">
        <f>(MAX(D45,MIN(D44,D46))-D44)</f>
        <v>-50</v>
      </c>
      <c r="M85" s="42">
        <f>(MAX(E45,MIN(E44,E46))-E44)</f>
        <v>25</v>
      </c>
      <c r="N85" s="92"/>
    </row>
    <row r="86" spans="1:23" s="93" customFormat="1" ht="15" customHeight="1" x14ac:dyDescent="0.25">
      <c r="A86" s="120" t="s">
        <v>82</v>
      </c>
      <c r="B86" s="98">
        <f>B43</f>
        <v>25</v>
      </c>
      <c r="C86" s="98">
        <f t="shared" ref="C86:E86" si="11">C43</f>
        <v>25</v>
      </c>
      <c r="D86" s="98">
        <f t="shared" si="11"/>
        <v>25</v>
      </c>
      <c r="E86" s="98">
        <f t="shared" si="11"/>
        <v>25</v>
      </c>
      <c r="F86" s="100"/>
      <c r="G86" s="96"/>
      <c r="H86" s="101"/>
      <c r="I86" s="120" t="s">
        <v>82</v>
      </c>
      <c r="J86" s="98">
        <f>B43</f>
        <v>25</v>
      </c>
      <c r="K86" s="98">
        <f t="shared" ref="K86:M86" si="12">C43</f>
        <v>25</v>
      </c>
      <c r="L86" s="98">
        <f t="shared" si="12"/>
        <v>25</v>
      </c>
      <c r="M86" s="98">
        <f t="shared" si="12"/>
        <v>25</v>
      </c>
      <c r="N86" s="100"/>
    </row>
    <row r="87" spans="1:23" x14ac:dyDescent="0.25">
      <c r="A87" s="65" t="s">
        <v>83</v>
      </c>
      <c r="B87" s="99">
        <f>B85*B86</f>
        <v>-1250</v>
      </c>
      <c r="C87" s="99">
        <f t="shared" ref="C87:E87" si="13">C85*C86</f>
        <v>-1250</v>
      </c>
      <c r="D87" s="99">
        <f t="shared" si="13"/>
        <v>-1250</v>
      </c>
      <c r="E87" s="99">
        <f t="shared" si="13"/>
        <v>625</v>
      </c>
      <c r="F87" s="100"/>
      <c r="G87" s="101"/>
      <c r="H87" s="101"/>
      <c r="I87" s="65" t="s">
        <v>83</v>
      </c>
      <c r="J87" s="99">
        <f>J85*J86</f>
        <v>-1250</v>
      </c>
      <c r="K87" s="99">
        <f t="shared" ref="K87:M87" si="14">K85*K86</f>
        <v>-1250</v>
      </c>
      <c r="L87" s="99">
        <f t="shared" si="14"/>
        <v>-1250</v>
      </c>
      <c r="M87" s="99">
        <f t="shared" si="14"/>
        <v>625</v>
      </c>
      <c r="N87" s="25"/>
    </row>
    <row r="88" spans="1:23" s="103" customFormat="1" x14ac:dyDescent="0.25">
      <c r="A88" s="117"/>
      <c r="B88" s="99"/>
      <c r="C88" s="99"/>
      <c r="D88" s="99"/>
      <c r="E88" s="99"/>
      <c r="F88" s="100"/>
      <c r="G88" s="101"/>
      <c r="H88" s="101"/>
      <c r="I88" s="117"/>
      <c r="J88" s="99"/>
      <c r="K88" s="99"/>
      <c r="L88" s="99"/>
      <c r="M88" s="99"/>
      <c r="N88" s="111"/>
    </row>
    <row r="89" spans="1:23" s="101" customFormat="1" x14ac:dyDescent="0.25">
      <c r="A89" s="124" t="s">
        <v>90</v>
      </c>
      <c r="B89" s="122"/>
      <c r="C89" s="122"/>
      <c r="D89" s="122"/>
      <c r="E89" s="122"/>
      <c r="F89" s="123"/>
      <c r="I89" s="124" t="s">
        <v>90</v>
      </c>
      <c r="J89" s="122"/>
      <c r="K89" s="122"/>
      <c r="L89" s="122"/>
      <c r="M89" s="122"/>
      <c r="N89" s="123"/>
    </row>
    <row r="90" spans="1:23" ht="30" x14ac:dyDescent="0.25">
      <c r="A90" s="125" t="s">
        <v>43</v>
      </c>
      <c r="B90" s="24">
        <f>B87-B79</f>
        <v>-5250</v>
      </c>
      <c r="C90" s="110">
        <f t="shared" ref="C90:E90" si="15">C87-C79</f>
        <v>-3250</v>
      </c>
      <c r="D90" s="110">
        <f t="shared" si="15"/>
        <v>-3250</v>
      </c>
      <c r="E90" s="110">
        <f t="shared" si="15"/>
        <v>-625</v>
      </c>
      <c r="F90" s="25"/>
      <c r="I90" s="125" t="s">
        <v>43</v>
      </c>
      <c r="J90" s="24">
        <f>J87-J79</f>
        <v>-5250</v>
      </c>
      <c r="K90" s="110">
        <f t="shared" ref="K90:M90" si="16">K87-K79</f>
        <v>-3250</v>
      </c>
      <c r="L90" s="110">
        <f t="shared" si="16"/>
        <v>-3250</v>
      </c>
      <c r="M90" s="110">
        <f t="shared" si="16"/>
        <v>-625</v>
      </c>
      <c r="N90" s="25"/>
    </row>
    <row r="91" spans="1:23" ht="45" x14ac:dyDescent="0.25">
      <c r="A91" s="126" t="s">
        <v>89</v>
      </c>
      <c r="B91" s="24">
        <f>IF(B71="Y",B90,0)</f>
        <v>-5250</v>
      </c>
      <c r="C91" s="110">
        <f t="shared" ref="C91:E91" si="17">IF(C71="Y",C90,0)</f>
        <v>-3250</v>
      </c>
      <c r="D91" s="110">
        <f t="shared" si="17"/>
        <v>-3250</v>
      </c>
      <c r="E91" s="110">
        <f t="shared" si="17"/>
        <v>-625</v>
      </c>
      <c r="F91" s="25"/>
      <c r="I91" s="126" t="s">
        <v>89</v>
      </c>
      <c r="J91" s="110">
        <f>IF(J71="Y",J90,0)</f>
        <v>-5250</v>
      </c>
      <c r="K91" s="110">
        <f t="shared" ref="K91" si="18">IF(K71="Y",K90,0)</f>
        <v>-3250</v>
      </c>
      <c r="L91" s="110">
        <f t="shared" ref="L91" si="19">IF(L71="Y",L90,0)</f>
        <v>-3250</v>
      </c>
      <c r="M91" s="110">
        <f t="shared" ref="M91" si="20">IF(M71="Y",M90,0)</f>
        <v>-625</v>
      </c>
      <c r="N91" s="25"/>
    </row>
    <row r="92" spans="1:23" x14ac:dyDescent="0.25">
      <c r="A92" s="11"/>
      <c r="B92" s="24"/>
      <c r="C92" s="24"/>
      <c r="D92" s="24"/>
      <c r="E92" s="24"/>
      <c r="F92" s="25"/>
      <c r="I92" s="11"/>
      <c r="J92" s="24"/>
      <c r="K92" s="24"/>
      <c r="L92" s="24"/>
      <c r="M92" s="24"/>
      <c r="N92" s="25"/>
    </row>
    <row r="93" spans="1:23" x14ac:dyDescent="0.25">
      <c r="A93" s="65" t="s">
        <v>84</v>
      </c>
      <c r="B93" s="24"/>
      <c r="C93" s="24"/>
      <c r="D93" s="24">
        <f>SUMIF(B73:E73,1,B91:E91)</f>
        <v>-11750</v>
      </c>
      <c r="F93" s="25"/>
      <c r="I93" s="65" t="s">
        <v>84</v>
      </c>
      <c r="J93" s="24"/>
      <c r="K93" s="24"/>
      <c r="L93" s="24"/>
      <c r="M93" s="24">
        <f>SUMIF(J73:M73,1,J91:M91)</f>
        <v>-12375</v>
      </c>
      <c r="N93" s="25"/>
    </row>
    <row r="94" spans="1:23" x14ac:dyDescent="0.25">
      <c r="A94" s="11" t="s">
        <v>29</v>
      </c>
      <c r="B94" s="24"/>
      <c r="C94" s="24"/>
      <c r="D94" s="24">
        <f>F59</f>
        <v>15000</v>
      </c>
      <c r="F94" s="25"/>
      <c r="I94" s="11" t="s">
        <v>29</v>
      </c>
      <c r="J94" s="24"/>
      <c r="K94" s="24"/>
      <c r="L94" s="24"/>
      <c r="M94" s="24">
        <f>N59</f>
        <v>15000</v>
      </c>
      <c r="N94" s="25"/>
    </row>
    <row r="95" spans="1:23" ht="15" customHeight="1" x14ac:dyDescent="0.25">
      <c r="A95" s="108" t="s">
        <v>24</v>
      </c>
      <c r="B95" s="112"/>
      <c r="C95" s="112"/>
      <c r="D95" s="112">
        <f>F60</f>
        <v>0</v>
      </c>
      <c r="E95" s="128"/>
      <c r="F95" s="25"/>
      <c r="I95" s="108" t="s">
        <v>24</v>
      </c>
      <c r="J95" s="112"/>
      <c r="K95" s="112"/>
      <c r="L95" s="112"/>
      <c r="M95" s="112">
        <f>N60</f>
        <v>0</v>
      </c>
      <c r="N95" s="25"/>
    </row>
    <row r="96" spans="1:23" ht="30.75" customHeight="1" x14ac:dyDescent="0.25">
      <c r="A96" s="59" t="s">
        <v>67</v>
      </c>
      <c r="B96" s="24"/>
      <c r="C96" s="24"/>
      <c r="D96" s="24">
        <f>SUM(D93:D95)</f>
        <v>3250</v>
      </c>
      <c r="F96" s="25"/>
      <c r="I96" s="59" t="s">
        <v>67</v>
      </c>
      <c r="J96" s="24"/>
      <c r="K96" s="24"/>
      <c r="L96" s="24"/>
      <c r="M96" s="24">
        <f>SUM(M93:M95)</f>
        <v>2625</v>
      </c>
      <c r="N96" s="25"/>
    </row>
    <row r="97" spans="1:14" x14ac:dyDescent="0.25">
      <c r="A97" s="11"/>
      <c r="B97" s="24"/>
      <c r="C97" s="24"/>
      <c r="D97" s="24"/>
      <c r="E97" s="24"/>
      <c r="F97" s="25"/>
      <c r="I97" s="11"/>
      <c r="J97" s="24"/>
      <c r="K97" s="24"/>
      <c r="L97" s="24"/>
      <c r="M97" s="24"/>
      <c r="N97" s="25"/>
    </row>
    <row r="98" spans="1:14" ht="30" x14ac:dyDescent="0.25">
      <c r="A98" s="127" t="s">
        <v>94</v>
      </c>
      <c r="B98" s="27"/>
      <c r="C98" s="27"/>
      <c r="D98" s="27"/>
      <c r="E98" s="27">
        <f>SUMIF(B73:E73,2,B91:E91)</f>
        <v>-625</v>
      </c>
      <c r="F98" s="25"/>
      <c r="I98" s="62" t="s">
        <v>94</v>
      </c>
      <c r="J98" s="54"/>
      <c r="K98" s="54"/>
      <c r="L98" s="54"/>
      <c r="M98" s="54">
        <f>SUMIF(J73:M73,2,J91:M91)</f>
        <v>0</v>
      </c>
      <c r="N98" s="25"/>
    </row>
    <row r="99" spans="1:14" x14ac:dyDescent="0.25">
      <c r="A99" s="11"/>
      <c r="B99" s="27"/>
      <c r="C99" s="27"/>
      <c r="D99" s="27"/>
      <c r="E99" s="27"/>
      <c r="F99" s="25"/>
      <c r="I99" s="11"/>
      <c r="J99" s="27"/>
      <c r="K99" s="27"/>
      <c r="L99" s="27"/>
      <c r="M99" s="27"/>
      <c r="N99" s="25"/>
    </row>
    <row r="100" spans="1:14" x14ac:dyDescent="0.25">
      <c r="A100" s="11" t="s">
        <v>48</v>
      </c>
      <c r="B100" s="27"/>
      <c r="C100" s="27"/>
      <c r="D100" s="27"/>
      <c r="E100" s="27"/>
      <c r="F100" s="25">
        <f>SUM(B87:E87)+D94+D95</f>
        <v>11875</v>
      </c>
      <c r="G100" s="61"/>
      <c r="I100" s="105" t="s">
        <v>48</v>
      </c>
      <c r="J100" s="27"/>
      <c r="K100" s="27"/>
      <c r="L100" s="27"/>
      <c r="M100" s="27"/>
      <c r="N100" s="25">
        <f>SUM(J87:M87)+M94+M95</f>
        <v>11875</v>
      </c>
    </row>
    <row r="101" spans="1:14" x14ac:dyDescent="0.25">
      <c r="A101" s="15" t="s">
        <v>39</v>
      </c>
      <c r="B101" s="28"/>
      <c r="C101" s="28"/>
      <c r="D101" s="28"/>
      <c r="E101" s="28"/>
      <c r="F101" s="25"/>
      <c r="I101" s="15" t="s">
        <v>30</v>
      </c>
      <c r="J101" s="28"/>
      <c r="K101" s="28"/>
      <c r="L101" s="28"/>
      <c r="M101" s="28"/>
      <c r="N101" s="25"/>
    </row>
    <row r="102" spans="1:14" s="3" customFormat="1" ht="30" x14ac:dyDescent="0.25">
      <c r="A102" s="31" t="s">
        <v>44</v>
      </c>
      <c r="B102" s="30"/>
      <c r="C102" s="30"/>
      <c r="D102" s="30"/>
      <c r="E102" s="30">
        <f>MAX(D96*-1,0)</f>
        <v>0</v>
      </c>
      <c r="F102" s="60"/>
      <c r="I102" s="31" t="s">
        <v>44</v>
      </c>
      <c r="J102" s="30"/>
      <c r="K102" s="30"/>
      <c r="L102" s="30"/>
      <c r="M102" s="30">
        <f>MAX(M96*-1,0)</f>
        <v>0</v>
      </c>
      <c r="N102" s="60"/>
    </row>
    <row r="103" spans="1:14" ht="27.75" customHeight="1" x14ac:dyDescent="0.25">
      <c r="A103" s="31" t="s">
        <v>45</v>
      </c>
      <c r="B103" s="24"/>
      <c r="C103" s="24"/>
      <c r="D103" s="24"/>
      <c r="E103" s="24">
        <f>MAX(D96,0)</f>
        <v>3250</v>
      </c>
      <c r="F103" s="25"/>
      <c r="I103" s="31" t="s">
        <v>45</v>
      </c>
      <c r="J103" s="24"/>
      <c r="K103" s="24"/>
      <c r="L103" s="24"/>
      <c r="M103" s="24">
        <f>MAX(M96,0)</f>
        <v>2625</v>
      </c>
      <c r="N103" s="25"/>
    </row>
    <row r="104" spans="1:14" x14ac:dyDescent="0.25">
      <c r="B104" s="24"/>
      <c r="C104" s="24"/>
      <c r="D104" s="24"/>
      <c r="E104" s="24"/>
      <c r="F104" s="25"/>
      <c r="I104" s="23"/>
      <c r="J104" s="24"/>
      <c r="K104" s="24"/>
      <c r="L104" s="24"/>
      <c r="M104" s="24"/>
      <c r="N104" s="25"/>
    </row>
    <row r="105" spans="1:14" x14ac:dyDescent="0.25">
      <c r="A105" s="23"/>
      <c r="B105" s="24"/>
      <c r="C105" s="24"/>
      <c r="D105" s="24"/>
      <c r="E105" s="24"/>
      <c r="F105" s="25"/>
      <c r="I105" s="23"/>
      <c r="J105" s="24"/>
      <c r="K105" s="24"/>
      <c r="L105" s="24"/>
      <c r="M105" s="24"/>
      <c r="N105" s="25"/>
    </row>
    <row r="106" spans="1:14" ht="30" x14ac:dyDescent="0.25">
      <c r="A106" s="31" t="s">
        <v>95</v>
      </c>
      <c r="B106" s="24"/>
      <c r="C106" s="24"/>
      <c r="D106" s="24"/>
      <c r="E106" s="30">
        <f>MAX(E98*-1,0)</f>
        <v>625</v>
      </c>
      <c r="F106" s="25"/>
      <c r="I106" s="62" t="s">
        <v>95</v>
      </c>
      <c r="J106" s="50"/>
      <c r="K106" s="50"/>
      <c r="L106" s="50"/>
      <c r="M106" s="50">
        <f>MAX(M98*-1,0)</f>
        <v>0</v>
      </c>
      <c r="N106" s="25"/>
    </row>
    <row r="107" spans="1:14" ht="30" x14ac:dyDescent="0.25">
      <c r="A107" s="31" t="s">
        <v>46</v>
      </c>
      <c r="B107" s="24"/>
      <c r="C107" s="24"/>
      <c r="D107" s="24"/>
      <c r="E107" s="30">
        <f>MAX(E98,0)</f>
        <v>0</v>
      </c>
      <c r="F107" s="25"/>
      <c r="I107" s="62" t="s">
        <v>46</v>
      </c>
      <c r="J107" s="50"/>
      <c r="K107" s="50"/>
      <c r="L107" s="50"/>
      <c r="M107" s="50">
        <f>MAX(M98,0)</f>
        <v>0</v>
      </c>
      <c r="N107" s="25"/>
    </row>
    <row r="108" spans="1:14" x14ac:dyDescent="0.25">
      <c r="A108" s="31"/>
      <c r="B108" s="24"/>
      <c r="C108" s="24"/>
      <c r="D108" s="24"/>
      <c r="E108" s="30"/>
      <c r="F108" s="25"/>
      <c r="I108" s="31"/>
      <c r="J108" s="24"/>
      <c r="K108" s="24"/>
      <c r="L108" s="24"/>
      <c r="M108" s="30"/>
      <c r="N108" s="25"/>
    </row>
    <row r="109" spans="1:14" ht="15.75" thickBot="1" x14ac:dyDescent="0.3">
      <c r="A109" s="38" t="s">
        <v>38</v>
      </c>
      <c r="B109" s="39"/>
      <c r="C109" s="39"/>
      <c r="D109" s="39"/>
      <c r="E109" s="39"/>
      <c r="F109" s="40">
        <f>E102+E106</f>
        <v>625</v>
      </c>
      <c r="I109" s="38" t="s">
        <v>38</v>
      </c>
      <c r="J109" s="39"/>
      <c r="K109" s="39"/>
      <c r="L109" s="39"/>
      <c r="M109" s="39"/>
      <c r="N109" s="40">
        <f>M102+M106</f>
        <v>0</v>
      </c>
    </row>
    <row r="110" spans="1:14" s="103" customFormat="1" x14ac:dyDescent="0.25"/>
    <row r="111" spans="1:14" s="104" customFormat="1" x14ac:dyDescent="0.25">
      <c r="A111" s="133" t="s">
        <v>98</v>
      </c>
      <c r="B111" s="133"/>
      <c r="C111" s="133"/>
      <c r="D111" s="133"/>
      <c r="E111" s="133"/>
      <c r="F111" s="134">
        <f>F100+F109</f>
        <v>12500</v>
      </c>
      <c r="I111" s="135" t="s">
        <v>98</v>
      </c>
      <c r="J111" s="135"/>
      <c r="K111" s="135"/>
      <c r="L111" s="135"/>
      <c r="M111" s="135"/>
      <c r="N111" s="136">
        <f>N100+N109</f>
        <v>11875</v>
      </c>
    </row>
    <row r="113" spans="1:14" x14ac:dyDescent="0.25">
      <c r="A113" s="67" t="s">
        <v>64</v>
      </c>
      <c r="B113" s="2"/>
      <c r="C113" s="2"/>
      <c r="D113" s="2"/>
      <c r="E113" s="2"/>
      <c r="F113" s="2"/>
      <c r="I113" s="75" t="s">
        <v>62</v>
      </c>
      <c r="J113" s="76"/>
      <c r="K113" s="76"/>
      <c r="L113" s="76"/>
      <c r="M113" s="76"/>
      <c r="N113" s="76"/>
    </row>
    <row r="114" spans="1:14" ht="15" customHeight="1" x14ac:dyDescent="0.25">
      <c r="A114" s="143" t="s">
        <v>69</v>
      </c>
      <c r="B114" s="143"/>
      <c r="C114" s="143"/>
      <c r="D114" s="143"/>
      <c r="E114" s="143"/>
      <c r="F114" s="143"/>
      <c r="I114" s="145" t="s">
        <v>73</v>
      </c>
      <c r="J114" s="145"/>
      <c r="K114" s="145"/>
      <c r="L114" s="145"/>
      <c r="M114" s="145"/>
      <c r="N114" s="145"/>
    </row>
    <row r="115" spans="1:14" x14ac:dyDescent="0.25">
      <c r="A115" s="143"/>
      <c r="B115" s="143"/>
      <c r="C115" s="143"/>
      <c r="D115" s="143"/>
      <c r="E115" s="143"/>
      <c r="F115" s="143"/>
      <c r="I115" s="145"/>
      <c r="J115" s="145"/>
      <c r="K115" s="145"/>
      <c r="L115" s="145"/>
      <c r="M115" s="145"/>
      <c r="N115" s="145"/>
    </row>
    <row r="116" spans="1:14" ht="33.75" customHeight="1" x14ac:dyDescent="0.25">
      <c r="A116" s="143"/>
      <c r="B116" s="143"/>
      <c r="C116" s="143"/>
      <c r="D116" s="143"/>
      <c r="E116" s="143"/>
      <c r="F116" s="143"/>
      <c r="I116" s="145"/>
      <c r="J116" s="145"/>
      <c r="K116" s="145"/>
      <c r="L116" s="145"/>
      <c r="M116" s="145"/>
      <c r="N116" s="145"/>
    </row>
    <row r="117" spans="1:14" ht="15" customHeight="1" x14ac:dyDescent="0.25">
      <c r="A117" s="138" t="s">
        <v>70</v>
      </c>
      <c r="B117" s="138"/>
      <c r="C117" s="138"/>
      <c r="D117" s="138"/>
      <c r="E117" s="138"/>
      <c r="F117" s="138"/>
      <c r="I117" s="145"/>
      <c r="J117" s="145"/>
      <c r="K117" s="145"/>
      <c r="L117" s="145"/>
      <c r="M117" s="145"/>
      <c r="N117" s="145"/>
    </row>
    <row r="118" spans="1:14" x14ac:dyDescent="0.25">
      <c r="A118" s="138"/>
      <c r="B118" s="138"/>
      <c r="C118" s="138"/>
      <c r="D118" s="138"/>
      <c r="E118" s="138"/>
      <c r="F118" s="138"/>
      <c r="I118" s="145"/>
      <c r="J118" s="145"/>
      <c r="K118" s="145"/>
      <c r="L118" s="145"/>
      <c r="M118" s="145"/>
      <c r="N118" s="145"/>
    </row>
    <row r="119" spans="1:14" ht="45.75" customHeight="1" x14ac:dyDescent="0.25">
      <c r="A119" s="138"/>
      <c r="B119" s="138"/>
      <c r="C119" s="138"/>
      <c r="D119" s="138"/>
      <c r="E119" s="138"/>
      <c r="F119" s="138"/>
      <c r="I119" s="145"/>
      <c r="J119" s="145"/>
      <c r="K119" s="145"/>
      <c r="L119" s="145"/>
      <c r="M119" s="145"/>
      <c r="N119" s="145"/>
    </row>
    <row r="120" spans="1:14" ht="15" customHeight="1" x14ac:dyDescent="0.25">
      <c r="A120" s="138" t="s">
        <v>71</v>
      </c>
      <c r="B120" s="138"/>
      <c r="C120" s="138"/>
      <c r="D120" s="138"/>
      <c r="E120" s="138"/>
      <c r="F120" s="138"/>
      <c r="I120" s="139"/>
      <c r="J120" s="139"/>
      <c r="K120" s="139"/>
      <c r="L120" s="139"/>
      <c r="M120" s="139"/>
      <c r="N120" s="139"/>
    </row>
    <row r="121" spans="1:14" x14ac:dyDescent="0.25">
      <c r="A121" s="138"/>
      <c r="B121" s="138"/>
      <c r="C121" s="138"/>
      <c r="D121" s="138"/>
      <c r="E121" s="138"/>
      <c r="F121" s="138"/>
      <c r="I121" s="139"/>
      <c r="J121" s="139"/>
      <c r="K121" s="139"/>
      <c r="L121" s="139"/>
      <c r="M121" s="139"/>
      <c r="N121" s="139"/>
    </row>
    <row r="122" spans="1:14" ht="46.5" customHeight="1" x14ac:dyDescent="0.25">
      <c r="A122" s="138"/>
      <c r="B122" s="138"/>
      <c r="C122" s="138"/>
      <c r="D122" s="138"/>
      <c r="E122" s="138"/>
      <c r="F122" s="138"/>
      <c r="I122" s="139"/>
      <c r="J122" s="139"/>
      <c r="K122" s="139"/>
      <c r="L122" s="139"/>
      <c r="M122" s="139"/>
      <c r="N122" s="139"/>
    </row>
    <row r="123" spans="1:14" ht="15" customHeight="1" x14ac:dyDescent="0.25">
      <c r="A123" s="138" t="s">
        <v>72</v>
      </c>
      <c r="B123" s="138"/>
      <c r="C123" s="138"/>
      <c r="D123" s="138"/>
      <c r="E123" s="138"/>
      <c r="F123" s="138"/>
      <c r="I123" s="139"/>
      <c r="J123" s="139"/>
      <c r="K123" s="139"/>
      <c r="L123" s="139"/>
      <c r="M123" s="139"/>
      <c r="N123" s="139"/>
    </row>
    <row r="124" spans="1:14" x14ac:dyDescent="0.25">
      <c r="A124" s="138"/>
      <c r="B124" s="138"/>
      <c r="C124" s="138"/>
      <c r="D124" s="138"/>
      <c r="E124" s="138"/>
      <c r="F124" s="138"/>
      <c r="I124" s="139"/>
      <c r="J124" s="139"/>
      <c r="K124" s="139"/>
      <c r="L124" s="139"/>
      <c r="M124" s="139"/>
      <c r="N124" s="139"/>
    </row>
    <row r="125" spans="1:14" x14ac:dyDescent="0.25">
      <c r="A125" s="138"/>
      <c r="B125" s="138"/>
      <c r="C125" s="138"/>
      <c r="D125" s="138"/>
      <c r="E125" s="138"/>
      <c r="F125" s="138"/>
      <c r="I125" s="139"/>
      <c r="J125" s="139"/>
      <c r="K125" s="139"/>
      <c r="L125" s="139"/>
      <c r="M125" s="139"/>
      <c r="N125" s="139"/>
    </row>
    <row r="126" spans="1:14" x14ac:dyDescent="0.25">
      <c r="A126" s="138"/>
      <c r="B126" s="138"/>
      <c r="C126" s="138"/>
      <c r="D126" s="138"/>
      <c r="E126" s="138"/>
      <c r="F126" s="138"/>
      <c r="I126" s="139"/>
      <c r="J126" s="139"/>
      <c r="K126" s="139"/>
      <c r="L126" s="139"/>
      <c r="M126" s="139"/>
      <c r="N126" s="139"/>
    </row>
    <row r="127" spans="1:14" x14ac:dyDescent="0.25">
      <c r="A127" s="138"/>
      <c r="B127" s="138"/>
      <c r="C127" s="138"/>
      <c r="D127" s="138"/>
      <c r="E127" s="138"/>
      <c r="F127" s="138"/>
      <c r="I127" s="139"/>
      <c r="J127" s="139"/>
      <c r="K127" s="139"/>
      <c r="L127" s="139"/>
      <c r="M127" s="139"/>
      <c r="N127" s="139"/>
    </row>
    <row r="128" spans="1:14" ht="75" customHeight="1" x14ac:dyDescent="0.25">
      <c r="A128" s="138"/>
      <c r="B128" s="138"/>
      <c r="C128" s="138"/>
      <c r="D128" s="138"/>
      <c r="E128" s="138"/>
      <c r="F128" s="138"/>
      <c r="I128" s="139"/>
      <c r="J128" s="139"/>
      <c r="K128" s="139"/>
      <c r="L128" s="139"/>
      <c r="M128" s="139"/>
      <c r="N128" s="139"/>
    </row>
    <row r="129" spans="1:6" x14ac:dyDescent="0.25">
      <c r="A129" s="32"/>
      <c r="B129" s="32"/>
      <c r="C129" s="32"/>
      <c r="D129" s="32"/>
      <c r="E129" s="32"/>
      <c r="F129" s="32"/>
    </row>
    <row r="130" spans="1:6" x14ac:dyDescent="0.25">
      <c r="A130" s="32"/>
      <c r="B130" s="32"/>
      <c r="C130" s="32"/>
      <c r="D130" s="32"/>
      <c r="E130" s="32"/>
      <c r="F130" s="32"/>
    </row>
  </sheetData>
  <mergeCells count="12">
    <mergeCell ref="A120:F122"/>
    <mergeCell ref="I120:N122"/>
    <mergeCell ref="A123:F128"/>
    <mergeCell ref="I123:N128"/>
    <mergeCell ref="A26:F26"/>
    <mergeCell ref="A49:F49"/>
    <mergeCell ref="I49:N49"/>
    <mergeCell ref="A65:F68"/>
    <mergeCell ref="I65:N68"/>
    <mergeCell ref="A114:F116"/>
    <mergeCell ref="I114:N119"/>
    <mergeCell ref="A117:F119"/>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Design Component 1b Examples</vt:lpstr>
      <vt:lpstr>Design Component 1d Examples</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Morelli, Lisa K.</dc:creator>
  <cp:lastModifiedBy>_</cp:lastModifiedBy>
  <dcterms:created xsi:type="dcterms:W3CDTF">2023-10-31T15:26:57Z</dcterms:created>
  <dcterms:modified xsi:type="dcterms:W3CDTF">2023-11-07T20:13:55Z</dcterms:modified>
</cp:coreProperties>
</file>