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portal.ma.corp/Docs/PJM/Committees/MIC/2025.03.05/"/>
    </mc:Choice>
  </mc:AlternateContent>
  <bookViews>
    <workbookView xWindow="0" yWindow="0" windowWidth="25200" windowHeight="11850"/>
  </bookViews>
  <sheets>
    <sheet name="Summary" sheetId="19" r:id="rId1"/>
    <sheet name="Scenario 1.a" sheetId="2" r:id="rId2"/>
    <sheet name="Scenario 1.b" sheetId="6" r:id="rId3"/>
    <sheet name="Scenario 1.c" sheetId="12" r:id="rId4"/>
    <sheet name="Scenario 2.a" sheetId="18" r:id="rId5"/>
    <sheet name="Scenario 2.b" sheetId="16" r:id="rId6"/>
    <sheet name="Scenario 2.c" sheetId="17" r:id="rId7"/>
    <sheet name="Deviations" sheetId="21"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21" l="1"/>
  <c r="Q12" i="21" s="1"/>
  <c r="Q13" i="21" s="1"/>
  <c r="Q14" i="21" s="1"/>
  <c r="Q15" i="21" s="1"/>
  <c r="Q16" i="21" s="1"/>
  <c r="Q17" i="21" s="1"/>
  <c r="Q18" i="21" s="1"/>
  <c r="Q19" i="21" s="1"/>
  <c r="Q20" i="21" s="1"/>
  <c r="Q21" i="21" s="1"/>
  <c r="Q22" i="21" s="1"/>
  <c r="Q23" i="21" s="1"/>
  <c r="Q24" i="21" s="1"/>
  <c r="Q25" i="21" s="1"/>
  <c r="Q26" i="21" s="1"/>
  <c r="Q27" i="21" s="1"/>
  <c r="Q10" i="21"/>
  <c r="E3" i="17" l="1"/>
  <c r="E3" i="16"/>
  <c r="E3" i="18"/>
  <c r="E3" i="12"/>
  <c r="E3" i="6"/>
  <c r="N6" i="21" l="1"/>
  <c r="N7" i="21"/>
  <c r="N8" i="21"/>
  <c r="N5" i="21" l="1"/>
  <c r="O6" i="21"/>
  <c r="O8" i="21"/>
  <c r="N9" i="21" s="1"/>
  <c r="N10" i="21" s="1"/>
  <c r="N11" i="21" s="1"/>
  <c r="N12" i="21" s="1"/>
  <c r="N13" i="21" s="1"/>
  <c r="N14" i="21" s="1"/>
  <c r="N15" i="21" s="1"/>
  <c r="N16" i="21" s="1"/>
  <c r="N17" i="21" s="1"/>
  <c r="N18" i="21" s="1"/>
  <c r="N19" i="21" s="1"/>
  <c r="N20" i="21" s="1"/>
  <c r="N21" i="21" s="1"/>
  <c r="N22" i="21" s="1"/>
  <c r="N23" i="21" s="1"/>
  <c r="N24" i="21" s="1"/>
  <c r="N25" i="21" s="1"/>
  <c r="N26" i="21" s="1"/>
  <c r="N27" i="21" s="1"/>
  <c r="O7" i="21"/>
  <c r="O9" i="21"/>
  <c r="Q8" i="21" l="1"/>
  <c r="Q7" i="21"/>
  <c r="Q6" i="21"/>
  <c r="Q5" i="21"/>
  <c r="Q4" i="21"/>
  <c r="N4" i="21"/>
  <c r="O5" i="21" s="1"/>
  <c r="M4" i="21"/>
  <c r="M5" i="21" s="1"/>
  <c r="M6" i="21" s="1"/>
  <c r="M7" i="21" s="1"/>
  <c r="M8" i="21" s="1"/>
  <c r="M9" i="21" s="1"/>
  <c r="M10" i="21" s="1"/>
  <c r="M11" i="21" s="1"/>
  <c r="M12" i="21" s="1"/>
  <c r="M13" i="21" s="1"/>
  <c r="M14" i="21" s="1"/>
  <c r="M15" i="21" s="1"/>
  <c r="M16" i="21" s="1"/>
  <c r="M17" i="21" s="1"/>
  <c r="M18" i="21" s="1"/>
  <c r="M19" i="21" s="1"/>
  <c r="M20" i="21" s="1"/>
  <c r="M21" i="21" s="1"/>
  <c r="M22" i="21" s="1"/>
  <c r="M23" i="21" s="1"/>
  <c r="M24" i="21" s="1"/>
  <c r="M25" i="21" s="1"/>
  <c r="M26" i="21" s="1"/>
  <c r="M27" i="21" s="1"/>
  <c r="Q3" i="21"/>
  <c r="N3" i="21"/>
  <c r="I27" i="21"/>
  <c r="I26" i="21"/>
  <c r="I25" i="21"/>
  <c r="I24" i="21"/>
  <c r="I23" i="21"/>
  <c r="I22" i="21"/>
  <c r="I21" i="21"/>
  <c r="I20" i="21"/>
  <c r="I19" i="21"/>
  <c r="I18" i="21"/>
  <c r="I17" i="21"/>
  <c r="I16" i="21"/>
  <c r="I15" i="21"/>
  <c r="J16" i="21" s="1"/>
  <c r="I14" i="21"/>
  <c r="I13" i="21"/>
  <c r="I12" i="21"/>
  <c r="I11" i="21"/>
  <c r="I10" i="21"/>
  <c r="I9" i="21"/>
  <c r="I8" i="21"/>
  <c r="I7" i="21"/>
  <c r="I6" i="21"/>
  <c r="I5" i="21"/>
  <c r="I4" i="21"/>
  <c r="J5" i="21" s="1"/>
  <c r="I3" i="21"/>
  <c r="J4" i="21" s="1"/>
  <c r="F27" i="21"/>
  <c r="F26" i="21"/>
  <c r="F25" i="21"/>
  <c r="F24" i="21"/>
  <c r="F23" i="21"/>
  <c r="F22" i="21"/>
  <c r="F21" i="21"/>
  <c r="F20" i="21"/>
  <c r="F19" i="21"/>
  <c r="F18" i="21"/>
  <c r="F17" i="21"/>
  <c r="F16" i="21"/>
  <c r="F15" i="21"/>
  <c r="F14" i="21"/>
  <c r="F13" i="21"/>
  <c r="F12" i="21"/>
  <c r="F11" i="21"/>
  <c r="F10" i="21"/>
  <c r="F9" i="21"/>
  <c r="F8" i="21"/>
  <c r="F7" i="21"/>
  <c r="F6" i="21"/>
  <c r="F5" i="21"/>
  <c r="F4" i="21"/>
  <c r="F3" i="21"/>
  <c r="E4" i="21"/>
  <c r="E5" i="21" s="1"/>
  <c r="E6" i="21" s="1"/>
  <c r="E7" i="21" s="1"/>
  <c r="E8" i="21" s="1"/>
  <c r="E9" i="21" s="1"/>
  <c r="E10" i="21" s="1"/>
  <c r="E11" i="21" s="1"/>
  <c r="E12" i="21" s="1"/>
  <c r="E13" i="21" s="1"/>
  <c r="E14" i="21" s="1"/>
  <c r="E15" i="21" s="1"/>
  <c r="E16" i="21" s="1"/>
  <c r="E17" i="21" s="1"/>
  <c r="E18" i="21" s="1"/>
  <c r="E19" i="21" s="1"/>
  <c r="E20" i="21" s="1"/>
  <c r="E21" i="21" s="1"/>
  <c r="E22" i="21" s="1"/>
  <c r="E23" i="21" s="1"/>
  <c r="E24" i="21" s="1"/>
  <c r="E25" i="21" s="1"/>
  <c r="E26" i="21" s="1"/>
  <c r="E27" i="21" s="1"/>
  <c r="J3" i="21" l="1"/>
  <c r="K3" i="21" s="1"/>
  <c r="K4" i="21" s="1"/>
  <c r="K5" i="21" s="1"/>
  <c r="K6" i="21" s="1"/>
  <c r="K7" i="21" s="1"/>
  <c r="K8" i="21" s="1"/>
  <c r="K9" i="21" s="1"/>
  <c r="K10" i="21" s="1"/>
  <c r="K11" i="21" s="1"/>
  <c r="K12" i="21" s="1"/>
  <c r="K13" i="21" s="1"/>
  <c r="K14" i="21" s="1"/>
  <c r="K15" i="21" s="1"/>
  <c r="K16" i="21" s="1"/>
  <c r="K17" i="21" s="1"/>
  <c r="K18" i="21" s="1"/>
  <c r="K19" i="21" s="1"/>
  <c r="K20" i="21" s="1"/>
  <c r="K21" i="21" s="1"/>
  <c r="K22" i="21" s="1"/>
  <c r="K23" i="21" s="1"/>
  <c r="K24" i="21" s="1"/>
  <c r="K25" i="21" s="1"/>
  <c r="K26" i="21" s="1"/>
  <c r="K27" i="21" s="1"/>
  <c r="X27" i="21" s="1"/>
  <c r="G13" i="21"/>
  <c r="G25" i="21"/>
  <c r="U25" i="21" s="1"/>
  <c r="J12" i="21"/>
  <c r="W12" i="21" s="1"/>
  <c r="J24" i="21"/>
  <c r="W24" i="21" s="1"/>
  <c r="G14" i="21"/>
  <c r="U14" i="21" s="1"/>
  <c r="U13" i="21"/>
  <c r="G26" i="21"/>
  <c r="U26" i="21" s="1"/>
  <c r="J13" i="21"/>
  <c r="W13" i="21" s="1"/>
  <c r="J25" i="21"/>
  <c r="W25" i="21" s="1"/>
  <c r="R7" i="21"/>
  <c r="AB7" i="21" s="1"/>
  <c r="G15" i="21"/>
  <c r="U15" i="21" s="1"/>
  <c r="J14" i="21"/>
  <c r="W14" i="21" s="1"/>
  <c r="J15" i="21"/>
  <c r="W15" i="21" s="1"/>
  <c r="R8" i="21"/>
  <c r="Q9" i="21" s="1"/>
  <c r="G5" i="21"/>
  <c r="U5" i="21" s="1"/>
  <c r="X3" i="21"/>
  <c r="W3" i="21"/>
  <c r="G27" i="21"/>
  <c r="U27" i="21" s="1"/>
  <c r="W4" i="21"/>
  <c r="W16" i="21"/>
  <c r="R9" i="21"/>
  <c r="G18" i="21"/>
  <c r="U18" i="21" s="1"/>
  <c r="G7" i="21"/>
  <c r="U7" i="21" s="1"/>
  <c r="G19" i="21"/>
  <c r="U19" i="21" s="1"/>
  <c r="J6" i="21"/>
  <c r="W5" i="21"/>
  <c r="J18" i="21"/>
  <c r="W18" i="21" s="1"/>
  <c r="R3" i="21"/>
  <c r="S3" i="21" s="1"/>
  <c r="S4" i="21" s="1"/>
  <c r="S5" i="21" s="1"/>
  <c r="S6" i="21" s="1"/>
  <c r="S7" i="21" s="1"/>
  <c r="S8" i="21" s="1"/>
  <c r="S9" i="21" s="1"/>
  <c r="S10" i="21" s="1"/>
  <c r="S11" i="21" s="1"/>
  <c r="S12" i="21" s="1"/>
  <c r="S13" i="21" s="1"/>
  <c r="S14" i="21" s="1"/>
  <c r="S15" i="21" s="1"/>
  <c r="S16" i="21" s="1"/>
  <c r="S17" i="21" s="1"/>
  <c r="S18" i="21" s="1"/>
  <c r="S19" i="21" s="1"/>
  <c r="S20" i="21" s="1"/>
  <c r="S21" i="21" s="1"/>
  <c r="S22" i="21" s="1"/>
  <c r="S23" i="21" s="1"/>
  <c r="S24" i="21" s="1"/>
  <c r="S25" i="21" s="1"/>
  <c r="S26" i="21" s="1"/>
  <c r="S27" i="21" s="1"/>
  <c r="AB3" i="21"/>
  <c r="AC3" i="21"/>
  <c r="G17" i="21"/>
  <c r="U17" i="21" s="1"/>
  <c r="G8" i="21"/>
  <c r="U8" i="21" s="1"/>
  <c r="G20" i="21"/>
  <c r="U20" i="21" s="1"/>
  <c r="J7" i="21"/>
  <c r="W7" i="21" s="1"/>
  <c r="J19" i="21"/>
  <c r="W19" i="21" s="1"/>
  <c r="O3" i="21"/>
  <c r="P3" i="21" s="1"/>
  <c r="G16" i="21"/>
  <c r="U16" i="21" s="1"/>
  <c r="G9" i="21"/>
  <c r="U9" i="21" s="1"/>
  <c r="G21" i="21"/>
  <c r="U21" i="21" s="1"/>
  <c r="J8" i="21"/>
  <c r="W8" i="21" s="1"/>
  <c r="J20" i="21"/>
  <c r="W20" i="21" s="1"/>
  <c r="Z5" i="21"/>
  <c r="O4" i="21"/>
  <c r="Z4" i="21" s="1"/>
  <c r="G6" i="21"/>
  <c r="U6" i="21" s="1"/>
  <c r="G10" i="21"/>
  <c r="U10" i="21" s="1"/>
  <c r="G22" i="21"/>
  <c r="U22" i="21" s="1"/>
  <c r="J9" i="21"/>
  <c r="W9" i="21" s="1"/>
  <c r="J21" i="21"/>
  <c r="W21" i="21" s="1"/>
  <c r="R5" i="21"/>
  <c r="AB5" i="21" s="1"/>
  <c r="J27" i="21"/>
  <c r="W27" i="21" s="1"/>
  <c r="G3" i="21"/>
  <c r="H3" i="21" s="1"/>
  <c r="H4" i="21" s="1"/>
  <c r="H5" i="21" s="1"/>
  <c r="G11" i="21"/>
  <c r="U11" i="21" s="1"/>
  <c r="G23" i="21"/>
  <c r="U23" i="21" s="1"/>
  <c r="J10" i="21"/>
  <c r="W10" i="21" s="1"/>
  <c r="J22" i="21"/>
  <c r="W22" i="21" s="1"/>
  <c r="J26" i="21"/>
  <c r="W26" i="21" s="1"/>
  <c r="G4" i="21"/>
  <c r="G12" i="21"/>
  <c r="U12" i="21" s="1"/>
  <c r="G24" i="21"/>
  <c r="U24" i="21" s="1"/>
  <c r="J11" i="21"/>
  <c r="W11" i="21" s="1"/>
  <c r="J23" i="21"/>
  <c r="W23" i="21" s="1"/>
  <c r="R6" i="21"/>
  <c r="AB6" i="21" s="1"/>
  <c r="J17" i="21"/>
  <c r="W17" i="21" s="1"/>
  <c r="R4" i="21"/>
  <c r="AB4" i="21" s="1"/>
  <c r="F28" i="21"/>
  <c r="I28" i="21"/>
  <c r="X6" i="21" l="1"/>
  <c r="Z6" i="21"/>
  <c r="O11" i="21"/>
  <c r="X12" i="21"/>
  <c r="X19" i="21"/>
  <c r="X14" i="21"/>
  <c r="K28" i="21"/>
  <c r="K29" i="21" s="1"/>
  <c r="C10" i="21" s="1"/>
  <c r="X7" i="21"/>
  <c r="X16" i="21"/>
  <c r="X10" i="21"/>
  <c r="X20" i="21"/>
  <c r="X4" i="21"/>
  <c r="X23" i="21"/>
  <c r="X21" i="21"/>
  <c r="X9" i="21"/>
  <c r="X18" i="21"/>
  <c r="X5" i="21"/>
  <c r="X15" i="21"/>
  <c r="X25" i="21"/>
  <c r="X8" i="21"/>
  <c r="X13" i="21"/>
  <c r="X22" i="21"/>
  <c r="X24" i="21"/>
  <c r="AC8" i="21"/>
  <c r="AB8" i="21"/>
  <c r="X17" i="21"/>
  <c r="X26" i="21"/>
  <c r="X11" i="21"/>
  <c r="G28" i="21"/>
  <c r="G29" i="21" s="1"/>
  <c r="B9" i="21" s="1"/>
  <c r="U3" i="21"/>
  <c r="Z3" i="21"/>
  <c r="V3" i="21"/>
  <c r="AC5" i="21"/>
  <c r="U4" i="21"/>
  <c r="U28" i="21" s="1"/>
  <c r="B16" i="21" s="1"/>
  <c r="V4" i="21"/>
  <c r="J28" i="21"/>
  <c r="J29" i="21" s="1"/>
  <c r="C9" i="21" s="1"/>
  <c r="AC6" i="21"/>
  <c r="AC4" i="21"/>
  <c r="S28" i="21"/>
  <c r="AC7" i="21"/>
  <c r="Z8" i="21"/>
  <c r="H6" i="21"/>
  <c r="V5" i="21"/>
  <c r="P4" i="21"/>
  <c r="AA4" i="21" s="1"/>
  <c r="AA3" i="21"/>
  <c r="W6" i="21"/>
  <c r="W28" i="21" s="1"/>
  <c r="C16" i="21" s="1"/>
  <c r="R10" i="21"/>
  <c r="AB9" i="21"/>
  <c r="AC9" i="21"/>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Z7" i="21" l="1"/>
  <c r="Z9" i="21"/>
  <c r="O10" i="21"/>
  <c r="Z10" i="21" s="1"/>
  <c r="X28" i="21"/>
  <c r="C17" i="21" s="1"/>
  <c r="P5" i="21"/>
  <c r="P6" i="21" s="1"/>
  <c r="H7" i="21"/>
  <c r="V6" i="21"/>
  <c r="AC10" i="21"/>
  <c r="AB10" i="21"/>
  <c r="R11" i="21"/>
  <c r="Z11" i="21"/>
  <c r="O12" i="21"/>
  <c r="I7" i="17"/>
  <c r="I8" i="17" s="1"/>
  <c r="I9" i="17" s="1"/>
  <c r="I10" i="17" s="1"/>
  <c r="I11" i="17" s="1"/>
  <c r="I12" i="17" s="1"/>
  <c r="I13" i="17" s="1"/>
  <c r="I14" i="17" s="1"/>
  <c r="I15" i="17" s="1"/>
  <c r="I16" i="17" s="1"/>
  <c r="I17" i="17" s="1"/>
  <c r="I18" i="17" s="1"/>
  <c r="I19" i="17" s="1"/>
  <c r="I20" i="17" s="1"/>
  <c r="I21" i="17" s="1"/>
  <c r="I22" i="17" s="1"/>
  <c r="I23" i="17" s="1"/>
  <c r="I24" i="17" s="1"/>
  <c r="I25" i="17" s="1"/>
  <c r="I26" i="17" s="1"/>
  <c r="I27" i="17" s="1"/>
  <c r="I28" i="17" s="1"/>
  <c r="I29" i="17" s="1"/>
  <c r="I30" i="17" s="1"/>
  <c r="I31" i="17" s="1"/>
  <c r="I32" i="17" s="1"/>
  <c r="I33" i="17" s="1"/>
  <c r="I34" i="17" s="1"/>
  <c r="I35" i="17" s="1"/>
  <c r="I36" i="17" s="1"/>
  <c r="I37" i="17" s="1"/>
  <c r="I38" i="17" s="1"/>
  <c r="I39" i="17" s="1"/>
  <c r="I40" i="17" s="1"/>
  <c r="I41" i="17" s="1"/>
  <c r="I42" i="17" s="1"/>
  <c r="I43" i="17" s="1"/>
  <c r="I44" i="17" s="1"/>
  <c r="I45" i="17" s="1"/>
  <c r="I46" i="17" s="1"/>
  <c r="I47" i="17" s="1"/>
  <c r="I48" i="17" s="1"/>
  <c r="I49" i="17" s="1"/>
  <c r="I50" i="17" s="1"/>
  <c r="I51" i="17" s="1"/>
  <c r="I52" i="17" s="1"/>
  <c r="I53" i="17" s="1"/>
  <c r="I54" i="17" s="1"/>
  <c r="H7" i="17"/>
  <c r="H8" i="17" s="1"/>
  <c r="H9" i="17" s="1"/>
  <c r="H10" i="17" s="1"/>
  <c r="H11" i="17" s="1"/>
  <c r="H12" i="17" s="1"/>
  <c r="H13" i="17" s="1"/>
  <c r="H14" i="17" s="1"/>
  <c r="H15" i="17" s="1"/>
  <c r="H16" i="17" s="1"/>
  <c r="H17" i="17" s="1"/>
  <c r="H18" i="17" s="1"/>
  <c r="H19" i="17" s="1"/>
  <c r="H20" i="17" s="1"/>
  <c r="H21" i="17" s="1"/>
  <c r="H22" i="17" s="1"/>
  <c r="H23" i="17" s="1"/>
  <c r="H24" i="17" s="1"/>
  <c r="H25" i="17" s="1"/>
  <c r="H26" i="17" s="1"/>
  <c r="H27" i="17" s="1"/>
  <c r="H28" i="17" s="1"/>
  <c r="H29" i="17" s="1"/>
  <c r="H30" i="17" s="1"/>
  <c r="H31" i="17" s="1"/>
  <c r="H32" i="17" s="1"/>
  <c r="H33" i="17" s="1"/>
  <c r="H34" i="17" s="1"/>
  <c r="H35" i="17" s="1"/>
  <c r="H36" i="17" s="1"/>
  <c r="H37" i="17" s="1"/>
  <c r="H38" i="17" s="1"/>
  <c r="H39" i="17" s="1"/>
  <c r="H40" i="17" s="1"/>
  <c r="H41" i="17" s="1"/>
  <c r="H42" i="17" s="1"/>
  <c r="H43" i="17" s="1"/>
  <c r="H44" i="17" s="1"/>
  <c r="H45" i="17" s="1"/>
  <c r="H46" i="17" s="1"/>
  <c r="H47" i="17" s="1"/>
  <c r="H48" i="17" s="1"/>
  <c r="H49" i="17" s="1"/>
  <c r="H50" i="17" s="1"/>
  <c r="H51" i="17" s="1"/>
  <c r="H52" i="17" s="1"/>
  <c r="H53" i="17" s="1"/>
  <c r="H54" i="17" s="1"/>
  <c r="I7" i="16"/>
  <c r="I8" i="16" s="1"/>
  <c r="I9" i="16" s="1"/>
  <c r="I10" i="16" s="1"/>
  <c r="I11" i="16" s="1"/>
  <c r="I12" i="16" s="1"/>
  <c r="I13" i="16" s="1"/>
  <c r="I14" i="16" s="1"/>
  <c r="I15" i="16" s="1"/>
  <c r="I16" i="16" s="1"/>
  <c r="I17" i="16" s="1"/>
  <c r="I18" i="16" s="1"/>
  <c r="I19" i="16" s="1"/>
  <c r="I20" i="16" s="1"/>
  <c r="I21" i="16" s="1"/>
  <c r="I22" i="16" s="1"/>
  <c r="I23" i="16" s="1"/>
  <c r="I24" i="16" s="1"/>
  <c r="I25" i="16" s="1"/>
  <c r="I26" i="16" s="1"/>
  <c r="I27" i="16" s="1"/>
  <c r="I28" i="16" s="1"/>
  <c r="I29" i="16" s="1"/>
  <c r="I30" i="16" s="1"/>
  <c r="I31" i="16" s="1"/>
  <c r="I32" i="16" s="1"/>
  <c r="I33" i="16" s="1"/>
  <c r="I34" i="16" s="1"/>
  <c r="I35" i="16" s="1"/>
  <c r="I36" i="16" s="1"/>
  <c r="I37" i="16" s="1"/>
  <c r="I38" i="16" s="1"/>
  <c r="I39" i="16" s="1"/>
  <c r="I40" i="16" s="1"/>
  <c r="I41" i="16" s="1"/>
  <c r="I42" i="16" s="1"/>
  <c r="I43" i="16" s="1"/>
  <c r="I44" i="16" s="1"/>
  <c r="I45" i="16" s="1"/>
  <c r="I46" i="16" s="1"/>
  <c r="I47" i="16" s="1"/>
  <c r="I48" i="16" s="1"/>
  <c r="I49" i="16" s="1"/>
  <c r="I50" i="16" s="1"/>
  <c r="I51" i="16" s="1"/>
  <c r="I52" i="16" s="1"/>
  <c r="I53" i="16" s="1"/>
  <c r="I54" i="16" s="1"/>
  <c r="H7" i="16"/>
  <c r="H8" i="16" s="1"/>
  <c r="H9" i="16" s="1"/>
  <c r="H10" i="16" s="1"/>
  <c r="H11" i="16" s="1"/>
  <c r="H12" i="16" s="1"/>
  <c r="H13" i="16" s="1"/>
  <c r="H14" i="16" s="1"/>
  <c r="H15" i="16" s="1"/>
  <c r="H16" i="16" s="1"/>
  <c r="H17" i="16" s="1"/>
  <c r="H18" i="16" s="1"/>
  <c r="H19" i="16" s="1"/>
  <c r="H20" i="16" s="1"/>
  <c r="H21" i="16" s="1"/>
  <c r="H22" i="16" s="1"/>
  <c r="H23" i="16" s="1"/>
  <c r="H24" i="16" s="1"/>
  <c r="H25" i="16" s="1"/>
  <c r="H26" i="16" s="1"/>
  <c r="H27" i="16" s="1"/>
  <c r="H28" i="16" s="1"/>
  <c r="H29" i="16" s="1"/>
  <c r="H30" i="16" s="1"/>
  <c r="H31" i="16" s="1"/>
  <c r="H32" i="16" s="1"/>
  <c r="H33" i="16" s="1"/>
  <c r="H34" i="16" s="1"/>
  <c r="H35" i="16" s="1"/>
  <c r="H36" i="16" s="1"/>
  <c r="H37" i="16" s="1"/>
  <c r="H38" i="16" s="1"/>
  <c r="H39" i="16" s="1"/>
  <c r="H40" i="16" s="1"/>
  <c r="H41" i="16" s="1"/>
  <c r="H42" i="16" s="1"/>
  <c r="H43" i="16" s="1"/>
  <c r="H44" i="16" s="1"/>
  <c r="H45" i="16" s="1"/>
  <c r="H46" i="16" s="1"/>
  <c r="H47" i="16" s="1"/>
  <c r="H48" i="16" s="1"/>
  <c r="H49" i="16" s="1"/>
  <c r="H50" i="16" s="1"/>
  <c r="H51" i="16" s="1"/>
  <c r="H52" i="16" s="1"/>
  <c r="H53" i="16" s="1"/>
  <c r="H54" i="16" s="1"/>
  <c r="I7" i="12"/>
  <c r="I8" i="12" s="1"/>
  <c r="I9" i="12" s="1"/>
  <c r="I10" i="12" s="1"/>
  <c r="I11" i="12" s="1"/>
  <c r="I12" i="12" s="1"/>
  <c r="I13" i="12" s="1"/>
  <c r="I14" i="12" s="1"/>
  <c r="I15" i="12" s="1"/>
  <c r="I16" i="12" s="1"/>
  <c r="I17" i="12" s="1"/>
  <c r="I18" i="12" s="1"/>
  <c r="I19" i="12" s="1"/>
  <c r="I20" i="12" s="1"/>
  <c r="I21" i="12" s="1"/>
  <c r="I22" i="12" s="1"/>
  <c r="I23" i="12" s="1"/>
  <c r="I24" i="12" s="1"/>
  <c r="I25" i="12" s="1"/>
  <c r="I26" i="12" s="1"/>
  <c r="I27" i="12" s="1"/>
  <c r="I28" i="12" s="1"/>
  <c r="I29" i="12" s="1"/>
  <c r="I30" i="12" s="1"/>
  <c r="I31" i="12" s="1"/>
  <c r="I32" i="12" s="1"/>
  <c r="I33" i="12" s="1"/>
  <c r="I34" i="12" s="1"/>
  <c r="I35" i="12" s="1"/>
  <c r="I36" i="12" s="1"/>
  <c r="I37" i="12" s="1"/>
  <c r="I38" i="12" s="1"/>
  <c r="I39" i="12" s="1"/>
  <c r="I40" i="12" s="1"/>
  <c r="I41" i="12" s="1"/>
  <c r="I42" i="12" s="1"/>
  <c r="I43" i="12" s="1"/>
  <c r="I44" i="12" s="1"/>
  <c r="I45" i="12" s="1"/>
  <c r="I46" i="12" s="1"/>
  <c r="I47" i="12" s="1"/>
  <c r="I48" i="12" s="1"/>
  <c r="I49" i="12" s="1"/>
  <c r="I50" i="12" s="1"/>
  <c r="I51" i="12" s="1"/>
  <c r="I52" i="12" s="1"/>
  <c r="I53" i="12" s="1"/>
  <c r="I54" i="12" s="1"/>
  <c r="H7" i="12"/>
  <c r="H8" i="12" s="1"/>
  <c r="H9" i="12" s="1"/>
  <c r="H10" i="12" s="1"/>
  <c r="H11" i="12" s="1"/>
  <c r="H12" i="12" s="1"/>
  <c r="H13" i="12" s="1"/>
  <c r="H14" i="12" s="1"/>
  <c r="H15" i="12" s="1"/>
  <c r="H16" i="12" s="1"/>
  <c r="H17" i="12" s="1"/>
  <c r="H18" i="12" s="1"/>
  <c r="H19" i="12" s="1"/>
  <c r="H20" i="12" s="1"/>
  <c r="H21" i="12" s="1"/>
  <c r="H22" i="12" s="1"/>
  <c r="H23" i="12" s="1"/>
  <c r="H24" i="12" s="1"/>
  <c r="H25" i="12" s="1"/>
  <c r="H26" i="12" s="1"/>
  <c r="H27" i="12" s="1"/>
  <c r="H28" i="12" s="1"/>
  <c r="H29" i="12" s="1"/>
  <c r="H30" i="12" s="1"/>
  <c r="H31" i="12" s="1"/>
  <c r="H32" i="12" s="1"/>
  <c r="H33" i="12" s="1"/>
  <c r="H34" i="12" s="1"/>
  <c r="H35" i="12" s="1"/>
  <c r="H36" i="12" s="1"/>
  <c r="H37" i="12" s="1"/>
  <c r="H38" i="12" s="1"/>
  <c r="H39" i="12" s="1"/>
  <c r="H40" i="12" s="1"/>
  <c r="H41" i="12" s="1"/>
  <c r="H42" i="12" s="1"/>
  <c r="H43" i="12" s="1"/>
  <c r="H44" i="12" s="1"/>
  <c r="H45" i="12" s="1"/>
  <c r="H46" i="12" s="1"/>
  <c r="H47" i="12" s="1"/>
  <c r="H48" i="12" s="1"/>
  <c r="H49" i="12" s="1"/>
  <c r="H50" i="12" s="1"/>
  <c r="H51" i="12" s="1"/>
  <c r="H52" i="12" s="1"/>
  <c r="H53" i="12" s="1"/>
  <c r="H54" i="12" s="1"/>
  <c r="G55" i="6"/>
  <c r="I7" i="6"/>
  <c r="I8" i="6" s="1"/>
  <c r="I9" i="6" s="1"/>
  <c r="I10" i="6" s="1"/>
  <c r="I11" i="6" s="1"/>
  <c r="I12" i="6" s="1"/>
  <c r="I13" i="6" s="1"/>
  <c r="I14" i="6" s="1"/>
  <c r="I15" i="6" s="1"/>
  <c r="I16" i="6" s="1"/>
  <c r="I17" i="6" s="1"/>
  <c r="I18" i="6" s="1"/>
  <c r="I19" i="6" s="1"/>
  <c r="I20" i="6" s="1"/>
  <c r="I21" i="6" s="1"/>
  <c r="I22" i="6" s="1"/>
  <c r="I23" i="6" s="1"/>
  <c r="I24" i="6" s="1"/>
  <c r="I25" i="6" s="1"/>
  <c r="I26" i="6" s="1"/>
  <c r="I27" i="6" s="1"/>
  <c r="I28" i="6" s="1"/>
  <c r="I29" i="6" s="1"/>
  <c r="I30" i="6" s="1"/>
  <c r="I31" i="6" s="1"/>
  <c r="I32" i="6" s="1"/>
  <c r="I33" i="6" s="1"/>
  <c r="I34" i="6" s="1"/>
  <c r="I35" i="6" s="1"/>
  <c r="I36" i="6" s="1"/>
  <c r="I37" i="6" s="1"/>
  <c r="I38" i="6" s="1"/>
  <c r="I39" i="6" s="1"/>
  <c r="I40" i="6" s="1"/>
  <c r="I41" i="6" s="1"/>
  <c r="I42" i="6" s="1"/>
  <c r="I43" i="6" s="1"/>
  <c r="I44" i="6" s="1"/>
  <c r="I45" i="6" s="1"/>
  <c r="I46" i="6" s="1"/>
  <c r="I47" i="6" s="1"/>
  <c r="I48" i="6" s="1"/>
  <c r="I49" i="6" s="1"/>
  <c r="I50" i="6" s="1"/>
  <c r="I51" i="6" s="1"/>
  <c r="I52" i="6" s="1"/>
  <c r="I53" i="6" s="1"/>
  <c r="I54" i="6" s="1"/>
  <c r="H7" i="6"/>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H42" i="6" s="1"/>
  <c r="H43" i="6" s="1"/>
  <c r="H44" i="6" s="1"/>
  <c r="H45" i="6" s="1"/>
  <c r="H46" i="6" s="1"/>
  <c r="H47" i="6" s="1"/>
  <c r="H48" i="6" s="1"/>
  <c r="H49" i="6" s="1"/>
  <c r="H50" i="6" s="1"/>
  <c r="H51" i="6" s="1"/>
  <c r="H52" i="6" s="1"/>
  <c r="H53" i="6" s="1"/>
  <c r="H54" i="6" s="1"/>
  <c r="C29" i="21" l="1"/>
  <c r="C28" i="21"/>
  <c r="AA5" i="21"/>
  <c r="Z12" i="21"/>
  <c r="O13" i="21"/>
  <c r="AB11" i="21"/>
  <c r="AC11" i="21"/>
  <c r="R12" i="21"/>
  <c r="H8" i="21"/>
  <c r="V7" i="21"/>
  <c r="P7" i="21"/>
  <c r="AA6" i="21"/>
  <c r="O14" i="21"/>
  <c r="G55" i="17"/>
  <c r="G55" i="16"/>
  <c r="G55" i="12"/>
  <c r="O44" i="18"/>
  <c r="O42" i="18"/>
  <c r="O40" i="18"/>
  <c r="O28" i="18"/>
  <c r="O26" i="18"/>
  <c r="M11" i="18"/>
  <c r="M10" i="18"/>
  <c r="M9" i="18"/>
  <c r="O8" i="18"/>
  <c r="M8" i="18"/>
  <c r="P7" i="18"/>
  <c r="P55" i="18" s="1"/>
  <c r="I7" i="18"/>
  <c r="I8" i="18" s="1"/>
  <c r="I9" i="18" s="1"/>
  <c r="I10" i="18" s="1"/>
  <c r="I11" i="18" s="1"/>
  <c r="I12" i="18" s="1"/>
  <c r="I13" i="18" s="1"/>
  <c r="I14" i="18" s="1"/>
  <c r="I15" i="18" s="1"/>
  <c r="I16" i="18" s="1"/>
  <c r="I17" i="18" s="1"/>
  <c r="I18" i="18" s="1"/>
  <c r="I19" i="18" s="1"/>
  <c r="I20" i="18" s="1"/>
  <c r="I21" i="18" s="1"/>
  <c r="I22" i="18" s="1"/>
  <c r="I23" i="18" s="1"/>
  <c r="I24" i="18" s="1"/>
  <c r="I25" i="18" s="1"/>
  <c r="I26" i="18" s="1"/>
  <c r="I27" i="18" s="1"/>
  <c r="I28" i="18" s="1"/>
  <c r="I29" i="18" s="1"/>
  <c r="I30" i="18" s="1"/>
  <c r="I31" i="18" s="1"/>
  <c r="I32" i="18" s="1"/>
  <c r="I33" i="18" s="1"/>
  <c r="I34" i="18" s="1"/>
  <c r="I35" i="18" s="1"/>
  <c r="I36" i="18" s="1"/>
  <c r="I37" i="18" s="1"/>
  <c r="I38" i="18" s="1"/>
  <c r="I39" i="18" s="1"/>
  <c r="I40" i="18" s="1"/>
  <c r="I41" i="18" s="1"/>
  <c r="I42" i="18" s="1"/>
  <c r="I43" i="18" s="1"/>
  <c r="I44" i="18" s="1"/>
  <c r="I45" i="18" s="1"/>
  <c r="I46" i="18" s="1"/>
  <c r="I47" i="18" s="1"/>
  <c r="I48" i="18" s="1"/>
  <c r="I49" i="18" s="1"/>
  <c r="I50" i="18" s="1"/>
  <c r="I51" i="18" s="1"/>
  <c r="I52" i="18" s="1"/>
  <c r="I53" i="18" s="1"/>
  <c r="I54" i="18" s="1"/>
  <c r="H7" i="18"/>
  <c r="H8" i="18" s="1"/>
  <c r="A7" i="18"/>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F6" i="18"/>
  <c r="E6" i="18"/>
  <c r="O53" i="18"/>
  <c r="M19" i="17"/>
  <c r="O54" i="17"/>
  <c r="O52" i="17"/>
  <c r="B12" i="17"/>
  <c r="B13" i="17" s="1"/>
  <c r="M11" i="17"/>
  <c r="O10" i="17"/>
  <c r="M10" i="17"/>
  <c r="M9" i="17"/>
  <c r="M8" i="17"/>
  <c r="P7" i="17"/>
  <c r="P55" i="17" s="1"/>
  <c r="M7" i="17"/>
  <c r="A7" i="17"/>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F6" i="17"/>
  <c r="E6" i="17"/>
  <c r="E7" i="17" s="1"/>
  <c r="O48" i="17"/>
  <c r="O37" i="16"/>
  <c r="O36" i="16"/>
  <c r="O20" i="16"/>
  <c r="O13" i="16"/>
  <c r="M11" i="16"/>
  <c r="M10" i="16"/>
  <c r="M9" i="16"/>
  <c r="M8" i="16"/>
  <c r="P7" i="16"/>
  <c r="P55" i="16" s="1"/>
  <c r="O7" i="16"/>
  <c r="M7" i="16"/>
  <c r="F7" i="16"/>
  <c r="C7" i="16"/>
  <c r="D7" i="16" s="1"/>
  <c r="J7" i="16" s="1"/>
  <c r="A7" i="16"/>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F6" i="16"/>
  <c r="E6" i="16"/>
  <c r="D6" i="16"/>
  <c r="O11" i="16"/>
  <c r="H9" i="21" l="1"/>
  <c r="V8" i="21"/>
  <c r="AB12" i="21"/>
  <c r="AC12" i="21"/>
  <c r="R13" i="21"/>
  <c r="P8" i="21"/>
  <c r="AA7" i="21"/>
  <c r="Z13" i="21"/>
  <c r="O21" i="17"/>
  <c r="O23" i="17"/>
  <c r="O25" i="17"/>
  <c r="O33" i="17"/>
  <c r="O40" i="17"/>
  <c r="M13" i="17"/>
  <c r="B14" i="17"/>
  <c r="B15" i="17" s="1"/>
  <c r="B16" i="17" s="1"/>
  <c r="O42" i="17"/>
  <c r="M12" i="17"/>
  <c r="O34" i="16"/>
  <c r="O21" i="16"/>
  <c r="O23" i="16"/>
  <c r="O38" i="16"/>
  <c r="O45" i="16"/>
  <c r="O49" i="16"/>
  <c r="O15" i="18"/>
  <c r="O20" i="18"/>
  <c r="O22" i="18"/>
  <c r="O46" i="18"/>
  <c r="O48" i="18"/>
  <c r="O50" i="18"/>
  <c r="O18" i="18"/>
  <c r="O52" i="18"/>
  <c r="O7" i="18"/>
  <c r="O24" i="18"/>
  <c r="O30" i="18"/>
  <c r="O34" i="18"/>
  <c r="O11" i="18"/>
  <c r="O36" i="18"/>
  <c r="O54" i="18"/>
  <c r="O32" i="18"/>
  <c r="O13" i="18"/>
  <c r="O38" i="18"/>
  <c r="D6" i="18"/>
  <c r="M7" i="18"/>
  <c r="F7" i="18"/>
  <c r="E7" i="18"/>
  <c r="E8" i="18" s="1"/>
  <c r="F8" i="18"/>
  <c r="H9" i="18"/>
  <c r="G55" i="18"/>
  <c r="C8" i="18"/>
  <c r="D8" i="18" s="1"/>
  <c r="J8" i="18" s="1"/>
  <c r="C7" i="18"/>
  <c r="D7" i="18" s="1"/>
  <c r="J7" i="18" s="1"/>
  <c r="O12" i="18"/>
  <c r="O14" i="18"/>
  <c r="O16" i="18"/>
  <c r="O10" i="18"/>
  <c r="O17" i="18"/>
  <c r="O19" i="18"/>
  <c r="O21" i="18"/>
  <c r="O23" i="18"/>
  <c r="O25" i="18"/>
  <c r="O27" i="18"/>
  <c r="O9" i="18"/>
  <c r="O29" i="18"/>
  <c r="O31" i="18"/>
  <c r="O33" i="18"/>
  <c r="O35" i="18"/>
  <c r="O37" i="18"/>
  <c r="O39" i="18"/>
  <c r="O41" i="18"/>
  <c r="O43" i="18"/>
  <c r="O45" i="18"/>
  <c r="O47" i="18"/>
  <c r="O49" i="18"/>
  <c r="O51" i="18"/>
  <c r="Q7" i="17"/>
  <c r="L7" i="16"/>
  <c r="N7" i="16" s="1"/>
  <c r="K7" i="16"/>
  <c r="C7" i="17"/>
  <c r="D7" i="17" s="1"/>
  <c r="J7" i="17" s="1"/>
  <c r="M15" i="17"/>
  <c r="O52" i="16"/>
  <c r="O48" i="16"/>
  <c r="O44" i="16"/>
  <c r="O18" i="16"/>
  <c r="O24" i="16"/>
  <c r="O39" i="16"/>
  <c r="O26" i="16"/>
  <c r="O16" i="16"/>
  <c r="O8" i="16"/>
  <c r="O53" i="16"/>
  <c r="O19" i="16"/>
  <c r="O17" i="16"/>
  <c r="O14" i="16"/>
  <c r="O54" i="16"/>
  <c r="O33" i="16"/>
  <c r="O30" i="16"/>
  <c r="O9" i="16"/>
  <c r="C9" i="16"/>
  <c r="D9" i="16" s="1"/>
  <c r="J9" i="16" s="1"/>
  <c r="O32" i="16"/>
  <c r="O47" i="16"/>
  <c r="C8" i="16"/>
  <c r="D8" i="16" s="1"/>
  <c r="J8" i="16" s="1"/>
  <c r="F8" i="16"/>
  <c r="O22" i="16"/>
  <c r="O25" i="16"/>
  <c r="O46" i="16"/>
  <c r="O27" i="16"/>
  <c r="O10" i="16"/>
  <c r="O12" i="16"/>
  <c r="O28" i="16"/>
  <c r="O29" i="16"/>
  <c r="O35" i="16"/>
  <c r="E7" i="16"/>
  <c r="F9" i="16"/>
  <c r="O51" i="16"/>
  <c r="O41" i="16"/>
  <c r="O42" i="16"/>
  <c r="D6" i="17"/>
  <c r="O15" i="16"/>
  <c r="O31" i="16"/>
  <c r="O40" i="16"/>
  <c r="O43" i="16"/>
  <c r="O50" i="16"/>
  <c r="O53" i="17"/>
  <c r="O51" i="17"/>
  <c r="O49" i="17"/>
  <c r="O47" i="17"/>
  <c r="O45" i="17"/>
  <c r="O43" i="17"/>
  <c r="O41" i="17"/>
  <c r="O26" i="17"/>
  <c r="O24" i="17"/>
  <c r="O22" i="17"/>
  <c r="O20" i="17"/>
  <c r="O18" i="17"/>
  <c r="O39" i="17"/>
  <c r="O16" i="17"/>
  <c r="O14" i="17"/>
  <c r="O12" i="17"/>
  <c r="O7" i="17"/>
  <c r="O37" i="17"/>
  <c r="O38" i="17"/>
  <c r="O36" i="17"/>
  <c r="O34" i="17"/>
  <c r="O50" i="17"/>
  <c r="O44" i="17"/>
  <c r="O32" i="17"/>
  <c r="O30" i="17"/>
  <c r="O28" i="17"/>
  <c r="O27" i="17"/>
  <c r="O17" i="17"/>
  <c r="O11" i="17"/>
  <c r="O35" i="17"/>
  <c r="O19" i="17"/>
  <c r="O13" i="17"/>
  <c r="O31" i="17"/>
  <c r="O29" i="17"/>
  <c r="O8" i="17"/>
  <c r="O15" i="17"/>
  <c r="O46" i="17"/>
  <c r="O9" i="17"/>
  <c r="F7" i="17"/>
  <c r="B12" i="12"/>
  <c r="B13" i="12" s="1"/>
  <c r="B14" i="12" s="1"/>
  <c r="B15" i="12" s="1"/>
  <c r="B16" i="12" s="1"/>
  <c r="B17" i="12" s="1"/>
  <c r="B18" i="12" s="1"/>
  <c r="O45" i="12"/>
  <c r="O44" i="12"/>
  <c r="O43" i="12"/>
  <c r="O42" i="12"/>
  <c r="O41" i="12"/>
  <c r="M10" i="12"/>
  <c r="O9" i="12"/>
  <c r="M9" i="12"/>
  <c r="O8" i="12"/>
  <c r="M8" i="12"/>
  <c r="F8" i="12"/>
  <c r="P7" i="12"/>
  <c r="P55" i="12" s="1"/>
  <c r="M7" i="12"/>
  <c r="F7" i="12"/>
  <c r="A7" i="12"/>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E6" i="12"/>
  <c r="O39" i="12"/>
  <c r="AC13" i="21" l="1"/>
  <c r="AB13" i="21"/>
  <c r="R14" i="21"/>
  <c r="Z14" i="21"/>
  <c r="H10" i="21"/>
  <c r="V9" i="21"/>
  <c r="P9" i="21"/>
  <c r="AA8" i="21"/>
  <c r="O15" i="21"/>
  <c r="M14" i="17"/>
  <c r="O55" i="16"/>
  <c r="O55" i="18"/>
  <c r="O46" i="12"/>
  <c r="O22" i="12"/>
  <c r="O53" i="12"/>
  <c r="O23" i="12"/>
  <c r="O54" i="12"/>
  <c r="O24" i="12"/>
  <c r="O25" i="12"/>
  <c r="O26" i="12"/>
  <c r="O27" i="12"/>
  <c r="O28" i="12"/>
  <c r="O47" i="12"/>
  <c r="O29" i="12"/>
  <c r="O48" i="12"/>
  <c r="O18" i="12"/>
  <c r="O30" i="12"/>
  <c r="O49" i="12"/>
  <c r="O19" i="12"/>
  <c r="O31" i="12"/>
  <c r="O50" i="12"/>
  <c r="O20" i="12"/>
  <c r="O32" i="12"/>
  <c r="O51" i="12"/>
  <c r="O21" i="12"/>
  <c r="O40" i="12"/>
  <c r="O52" i="12"/>
  <c r="L8" i="18"/>
  <c r="N8" i="18" s="1"/>
  <c r="K8" i="18"/>
  <c r="C9" i="18"/>
  <c r="D9" i="18" s="1"/>
  <c r="J9" i="18" s="1"/>
  <c r="F9" i="18"/>
  <c r="E9" i="18"/>
  <c r="H10" i="18"/>
  <c r="Q8" i="18"/>
  <c r="L7" i="18"/>
  <c r="N7" i="18" s="1"/>
  <c r="K7" i="18"/>
  <c r="Q7" i="18"/>
  <c r="K8" i="16"/>
  <c r="L8" i="16"/>
  <c r="N8" i="16" s="1"/>
  <c r="F10" i="16"/>
  <c r="C10" i="16"/>
  <c r="D10" i="16" s="1"/>
  <c r="J10" i="16" s="1"/>
  <c r="K7" i="17"/>
  <c r="L7" i="17"/>
  <c r="N7" i="17" s="1"/>
  <c r="O55" i="17"/>
  <c r="B17" i="17"/>
  <c r="M16" i="17"/>
  <c r="C8" i="17"/>
  <c r="D8" i="17" s="1"/>
  <c r="J8" i="17" s="1"/>
  <c r="F8" i="17"/>
  <c r="E8" i="17"/>
  <c r="E8" i="16"/>
  <c r="Q7" i="16"/>
  <c r="K9" i="16"/>
  <c r="L9" i="16"/>
  <c r="N9" i="16" s="1"/>
  <c r="C8" i="12"/>
  <c r="D8" i="12" s="1"/>
  <c r="J8" i="12" s="1"/>
  <c r="E7" i="12"/>
  <c r="C7" i="12"/>
  <c r="D7" i="12" s="1"/>
  <c r="J7" i="12" s="1"/>
  <c r="M11" i="12"/>
  <c r="F6" i="12"/>
  <c r="D6" i="12"/>
  <c r="O11" i="12"/>
  <c r="O13" i="12"/>
  <c r="O15" i="12"/>
  <c r="O34" i="12"/>
  <c r="O36" i="12"/>
  <c r="O38" i="12"/>
  <c r="O17" i="12"/>
  <c r="O7" i="12"/>
  <c r="O12" i="12"/>
  <c r="O14" i="12"/>
  <c r="O16" i="12"/>
  <c r="O33" i="12"/>
  <c r="O35" i="12"/>
  <c r="O37" i="12"/>
  <c r="O10" i="12"/>
  <c r="P10" i="21" l="1"/>
  <c r="AA9" i="21"/>
  <c r="H11" i="21"/>
  <c r="V10" i="21"/>
  <c r="Z15" i="21"/>
  <c r="AB14" i="21"/>
  <c r="AC14" i="21"/>
  <c r="R15" i="21"/>
  <c r="O16" i="21"/>
  <c r="H11" i="18"/>
  <c r="C10" i="18"/>
  <c r="D10" i="18" s="1"/>
  <c r="J10" i="18" s="1"/>
  <c r="E10" i="18"/>
  <c r="F10" i="18"/>
  <c r="K9" i="18"/>
  <c r="L9" i="18"/>
  <c r="N9" i="18" s="1"/>
  <c r="Q9" i="18"/>
  <c r="Q8" i="16"/>
  <c r="E9" i="16"/>
  <c r="Q8" i="17"/>
  <c r="L8" i="17"/>
  <c r="N8" i="17" s="1"/>
  <c r="K8" i="17"/>
  <c r="L10" i="16"/>
  <c r="N10" i="16" s="1"/>
  <c r="K10" i="16"/>
  <c r="F9" i="17"/>
  <c r="E9" i="17"/>
  <c r="C9" i="17"/>
  <c r="D9" i="17" s="1"/>
  <c r="J9" i="17" s="1"/>
  <c r="F11" i="16"/>
  <c r="C11" i="16"/>
  <c r="D11" i="16" s="1"/>
  <c r="J11" i="16" s="1"/>
  <c r="M17" i="17"/>
  <c r="B18" i="17"/>
  <c r="F9" i="12"/>
  <c r="C9" i="12"/>
  <c r="D9" i="12" s="1"/>
  <c r="J9" i="12" s="1"/>
  <c r="K8" i="12"/>
  <c r="L8" i="12"/>
  <c r="N8" i="12" s="1"/>
  <c r="K7" i="12"/>
  <c r="L7" i="12"/>
  <c r="N7" i="12" s="1"/>
  <c r="Q7" i="12"/>
  <c r="O55" i="12"/>
  <c r="E8" i="12"/>
  <c r="E9" i="12" s="1"/>
  <c r="R17" i="21" l="1"/>
  <c r="AB15" i="21"/>
  <c r="AC15" i="21"/>
  <c r="R16" i="21"/>
  <c r="Z16" i="21"/>
  <c r="H12" i="21"/>
  <c r="V11" i="21"/>
  <c r="P11" i="21"/>
  <c r="AA10" i="21"/>
  <c r="O17" i="21"/>
  <c r="Q10" i="18"/>
  <c r="L10" i="18"/>
  <c r="N10" i="18" s="1"/>
  <c r="K10" i="18"/>
  <c r="F11" i="18"/>
  <c r="E11" i="18"/>
  <c r="C11" i="18"/>
  <c r="D11" i="18" s="1"/>
  <c r="J11" i="18" s="1"/>
  <c r="H12" i="18"/>
  <c r="K11" i="16"/>
  <c r="L11" i="16"/>
  <c r="N11" i="16" s="1"/>
  <c r="Q9" i="16"/>
  <c r="E10" i="16"/>
  <c r="C12" i="16"/>
  <c r="F12" i="16"/>
  <c r="Q9" i="17"/>
  <c r="M18" i="17"/>
  <c r="L9" i="17"/>
  <c r="N9" i="17" s="1"/>
  <c r="K9" i="17"/>
  <c r="E10" i="17"/>
  <c r="F10" i="17"/>
  <c r="C10" i="17"/>
  <c r="D10" i="17" s="1"/>
  <c r="J10" i="17" s="1"/>
  <c r="C10" i="12"/>
  <c r="D10" i="12" s="1"/>
  <c r="J10" i="12" s="1"/>
  <c r="F10" i="12"/>
  <c r="E10" i="12"/>
  <c r="Q9" i="12"/>
  <c r="Q8" i="12"/>
  <c r="L9" i="12"/>
  <c r="N9" i="12" s="1"/>
  <c r="K9" i="12"/>
  <c r="P12" i="21" l="1"/>
  <c r="AA11" i="21"/>
  <c r="H13" i="21"/>
  <c r="V12" i="21"/>
  <c r="Z17" i="21"/>
  <c r="AC16" i="21"/>
  <c r="AB16" i="21"/>
  <c r="O18" i="21"/>
  <c r="K11" i="18"/>
  <c r="L11" i="18"/>
  <c r="N11" i="18" s="1"/>
  <c r="Q11" i="18"/>
  <c r="H13" i="18"/>
  <c r="C12" i="18"/>
  <c r="E12" i="18"/>
  <c r="Q12" i="18" s="1"/>
  <c r="F12" i="18"/>
  <c r="Q10" i="17"/>
  <c r="F13" i="16"/>
  <c r="C13" i="16"/>
  <c r="Q10" i="16"/>
  <c r="E11" i="16"/>
  <c r="L10" i="17"/>
  <c r="N10" i="17" s="1"/>
  <c r="K10" i="17"/>
  <c r="C11" i="17"/>
  <c r="D11" i="17" s="1"/>
  <c r="J11" i="17" s="1"/>
  <c r="F11" i="17"/>
  <c r="E11" i="17"/>
  <c r="B12" i="16"/>
  <c r="D12" i="16" s="1"/>
  <c r="Q10" i="12"/>
  <c r="E11" i="12"/>
  <c r="C11" i="12"/>
  <c r="D11" i="12" s="1"/>
  <c r="J11" i="12" s="1"/>
  <c r="F11" i="12"/>
  <c r="K10" i="12"/>
  <c r="L10" i="12"/>
  <c r="N10" i="12" s="1"/>
  <c r="M10" i="6"/>
  <c r="M11" i="6"/>
  <c r="M9" i="6"/>
  <c r="M8" i="6"/>
  <c r="F8" i="6"/>
  <c r="P7" i="6"/>
  <c r="P55" i="6" s="1"/>
  <c r="F7" i="6"/>
  <c r="A7" i="6"/>
  <c r="E6" i="6"/>
  <c r="D6" i="6"/>
  <c r="O48" i="6"/>
  <c r="AB17" i="21" l="1"/>
  <c r="AC17" i="21"/>
  <c r="R18" i="21"/>
  <c r="Z18" i="21"/>
  <c r="H14" i="21"/>
  <c r="V13" i="21"/>
  <c r="P13" i="21"/>
  <c r="AA12" i="21"/>
  <c r="O19" i="21"/>
  <c r="O42" i="6"/>
  <c r="O22" i="6"/>
  <c r="O24" i="6"/>
  <c r="O54" i="6"/>
  <c r="A8" i="6"/>
  <c r="O30" i="6"/>
  <c r="O31" i="6"/>
  <c r="O32" i="6"/>
  <c r="O8" i="6"/>
  <c r="O33" i="6"/>
  <c r="O12" i="6"/>
  <c r="O40" i="6"/>
  <c r="O13" i="6"/>
  <c r="O15" i="6"/>
  <c r="O47" i="6"/>
  <c r="O21" i="6"/>
  <c r="O49" i="6"/>
  <c r="O53" i="6"/>
  <c r="O37" i="6"/>
  <c r="O38" i="6"/>
  <c r="D12" i="18"/>
  <c r="E13" i="18"/>
  <c r="H14" i="18"/>
  <c r="C13" i="18"/>
  <c r="F13" i="18"/>
  <c r="B13" i="16"/>
  <c r="C14" i="16" s="1"/>
  <c r="F12" i="17"/>
  <c r="C12" i="17"/>
  <c r="D12" i="17" s="1"/>
  <c r="J12" i="17" s="1"/>
  <c r="E12" i="17"/>
  <c r="L11" i="17"/>
  <c r="N11" i="17" s="1"/>
  <c r="K11" i="17"/>
  <c r="F14" i="16"/>
  <c r="Q11" i="16"/>
  <c r="E12" i="16"/>
  <c r="M12" i="16"/>
  <c r="J12" i="16"/>
  <c r="Q11" i="17"/>
  <c r="K11" i="12"/>
  <c r="L11" i="12"/>
  <c r="N11" i="12" s="1"/>
  <c r="C12" i="12"/>
  <c r="F12" i="12"/>
  <c r="E12" i="12"/>
  <c r="Q12" i="12" s="1"/>
  <c r="Q11" i="12"/>
  <c r="C8" i="6"/>
  <c r="C7" i="6"/>
  <c r="E7" i="6"/>
  <c r="M7" i="6"/>
  <c r="F6" i="6"/>
  <c r="O46" i="6"/>
  <c r="O7" i="6"/>
  <c r="O26" i="6"/>
  <c r="O28" i="6"/>
  <c r="O35" i="6"/>
  <c r="O51" i="6"/>
  <c r="O10" i="6"/>
  <c r="O17" i="6"/>
  <c r="O19" i="6"/>
  <c r="O44" i="6"/>
  <c r="O29" i="6"/>
  <c r="O36" i="6"/>
  <c r="O52" i="6"/>
  <c r="O11" i="6"/>
  <c r="O20" i="6"/>
  <c r="O27" i="6"/>
  <c r="O45" i="6"/>
  <c r="O16" i="6"/>
  <c r="O18" i="6"/>
  <c r="O25" i="6"/>
  <c r="O34" i="6"/>
  <c r="O50" i="6"/>
  <c r="O43" i="6"/>
  <c r="O9" i="6"/>
  <c r="O14" i="6"/>
  <c r="O23" i="6"/>
  <c r="O39" i="6"/>
  <c r="O41" i="6"/>
  <c r="P14" i="21" l="1"/>
  <c r="AA13" i="21"/>
  <c r="H15" i="21"/>
  <c r="V14" i="21"/>
  <c r="Z19" i="21"/>
  <c r="AB18" i="21"/>
  <c r="AC18" i="21"/>
  <c r="R19" i="21"/>
  <c r="O20" i="21"/>
  <c r="A9" i="6"/>
  <c r="E8" i="6"/>
  <c r="D7" i="6"/>
  <c r="J7" i="6" s="1"/>
  <c r="L7" i="6" s="1"/>
  <c r="N7" i="6" s="1"/>
  <c r="D8" i="6"/>
  <c r="J8" i="6" s="1"/>
  <c r="K8" i="6" s="1"/>
  <c r="D13" i="18"/>
  <c r="Q13" i="18"/>
  <c r="H15" i="18"/>
  <c r="C14" i="18"/>
  <c r="E14" i="18"/>
  <c r="Q14" i="18" s="1"/>
  <c r="F14" i="18"/>
  <c r="M12" i="18"/>
  <c r="J12" i="18"/>
  <c r="B14" i="16"/>
  <c r="C15" i="16" s="1"/>
  <c r="F15" i="16"/>
  <c r="L12" i="16"/>
  <c r="N12" i="16" s="1"/>
  <c r="K12" i="16"/>
  <c r="C13" i="17"/>
  <c r="D13" i="17" s="1"/>
  <c r="J13" i="17" s="1"/>
  <c r="E13" i="17"/>
  <c r="F13" i="17"/>
  <c r="Q12" i="17"/>
  <c r="Q12" i="16"/>
  <c r="E13" i="16"/>
  <c r="K12" i="17"/>
  <c r="L12" i="17"/>
  <c r="N12" i="17" s="1"/>
  <c r="M13" i="16"/>
  <c r="D13" i="16"/>
  <c r="J13" i="16" s="1"/>
  <c r="F13" i="12"/>
  <c r="E13" i="12"/>
  <c r="D12" i="12"/>
  <c r="C9" i="6"/>
  <c r="F9" i="6"/>
  <c r="Q7" i="6"/>
  <c r="O55" i="6"/>
  <c r="R21" i="21" l="1"/>
  <c r="AC19" i="21"/>
  <c r="AB19" i="21"/>
  <c r="R20" i="21"/>
  <c r="Z20" i="21"/>
  <c r="H16" i="21"/>
  <c r="V15" i="21"/>
  <c r="P15" i="21"/>
  <c r="AA14" i="21"/>
  <c r="O21" i="21"/>
  <c r="K7" i="6"/>
  <c r="E9" i="6"/>
  <c r="A10" i="6"/>
  <c r="L8" i="6"/>
  <c r="N8" i="6" s="1"/>
  <c r="D9" i="6"/>
  <c r="J9" i="6" s="1"/>
  <c r="L9" i="6" s="1"/>
  <c r="N9" i="6" s="1"/>
  <c r="Q8" i="6"/>
  <c r="L12" i="18"/>
  <c r="N12" i="18" s="1"/>
  <c r="K12" i="18"/>
  <c r="D14" i="18"/>
  <c r="E15" i="18"/>
  <c r="Q15" i="18" s="1"/>
  <c r="C15" i="18"/>
  <c r="H16" i="18"/>
  <c r="F15" i="18"/>
  <c r="J13" i="18"/>
  <c r="M13" i="18"/>
  <c r="Q13" i="17"/>
  <c r="K13" i="16"/>
  <c r="L13" i="16"/>
  <c r="N13" i="16" s="1"/>
  <c r="F16" i="16"/>
  <c r="C16" i="16"/>
  <c r="L13" i="17"/>
  <c r="N13" i="17" s="1"/>
  <c r="K13" i="17"/>
  <c r="Q13" i="16"/>
  <c r="E14" i="16"/>
  <c r="F14" i="17"/>
  <c r="E14" i="17"/>
  <c r="C14" i="17"/>
  <c r="D14" i="17" s="1"/>
  <c r="J14" i="17" s="1"/>
  <c r="B15" i="16"/>
  <c r="D15" i="16" s="1"/>
  <c r="M14" i="16"/>
  <c r="D14" i="16"/>
  <c r="J14" i="16" s="1"/>
  <c r="Q13" i="12"/>
  <c r="C13" i="12"/>
  <c r="F14" i="12"/>
  <c r="E14" i="12"/>
  <c r="Q14" i="12" s="1"/>
  <c r="J12" i="12"/>
  <c r="M12" i="12"/>
  <c r="C10" i="6"/>
  <c r="F10" i="6"/>
  <c r="E10" i="6"/>
  <c r="P16" i="21" l="1"/>
  <c r="AA15" i="21"/>
  <c r="H17" i="21"/>
  <c r="V16" i="21"/>
  <c r="Z21" i="21"/>
  <c r="AB20" i="21"/>
  <c r="AC20" i="21"/>
  <c r="O22" i="21"/>
  <c r="Q9" i="6"/>
  <c r="A11" i="6"/>
  <c r="K9" i="6"/>
  <c r="D10" i="6"/>
  <c r="J10" i="6" s="1"/>
  <c r="K10" i="6" s="1"/>
  <c r="K13" i="18"/>
  <c r="L13" i="18"/>
  <c r="N13" i="18" s="1"/>
  <c r="H17" i="18"/>
  <c r="E16" i="18"/>
  <c r="Q16" i="18" s="1"/>
  <c r="F16" i="18"/>
  <c r="M14" i="18"/>
  <c r="J14" i="18"/>
  <c r="D15" i="18"/>
  <c r="B16" i="16"/>
  <c r="C17" i="16" s="1"/>
  <c r="F17" i="16"/>
  <c r="K14" i="17"/>
  <c r="L14" i="17"/>
  <c r="N14" i="17" s="1"/>
  <c r="E15" i="17"/>
  <c r="F15" i="17"/>
  <c r="C15" i="17"/>
  <c r="D15" i="17" s="1"/>
  <c r="J15" i="17" s="1"/>
  <c r="Q14" i="17"/>
  <c r="Q14" i="16"/>
  <c r="E15" i="16"/>
  <c r="L14" i="16"/>
  <c r="N14" i="16" s="1"/>
  <c r="K14" i="16"/>
  <c r="M15" i="16"/>
  <c r="J15" i="16"/>
  <c r="L12" i="12"/>
  <c r="N12" i="12" s="1"/>
  <c r="K12" i="12"/>
  <c r="F15" i="12"/>
  <c r="E15" i="12"/>
  <c r="Q15" i="12" s="1"/>
  <c r="E11" i="6"/>
  <c r="F11" i="6"/>
  <c r="C11" i="6"/>
  <c r="Q10" i="6"/>
  <c r="AB21" i="21" l="1"/>
  <c r="AC21" i="21"/>
  <c r="R22" i="21"/>
  <c r="Z22" i="21"/>
  <c r="H18" i="21"/>
  <c r="V17" i="21"/>
  <c r="P17" i="21"/>
  <c r="AA16" i="21"/>
  <c r="O23" i="21"/>
  <c r="A12" i="6"/>
  <c r="L10" i="6"/>
  <c r="N10" i="6" s="1"/>
  <c r="D11" i="6"/>
  <c r="J11" i="6" s="1"/>
  <c r="K11" i="6" s="1"/>
  <c r="D16" i="16"/>
  <c r="J16" i="16" s="1"/>
  <c r="L14" i="18"/>
  <c r="N14" i="18" s="1"/>
  <c r="K14" i="18"/>
  <c r="J15" i="18"/>
  <c r="M15" i="18"/>
  <c r="C16" i="18"/>
  <c r="H18" i="18"/>
  <c r="F17" i="18"/>
  <c r="E17" i="18"/>
  <c r="Q17" i="18" s="1"/>
  <c r="F16" i="17"/>
  <c r="C16" i="17"/>
  <c r="D16" i="17" s="1"/>
  <c r="J16" i="17" s="1"/>
  <c r="E16" i="17"/>
  <c r="Q15" i="17"/>
  <c r="L15" i="17"/>
  <c r="N15" i="17" s="1"/>
  <c r="K15" i="17"/>
  <c r="K15" i="16"/>
  <c r="L15" i="16"/>
  <c r="N15" i="16" s="1"/>
  <c r="B17" i="16"/>
  <c r="Q15" i="16"/>
  <c r="E16" i="16"/>
  <c r="F18" i="16"/>
  <c r="M16" i="16"/>
  <c r="M13" i="12"/>
  <c r="C14" i="12"/>
  <c r="D13" i="12"/>
  <c r="J13" i="12" s="1"/>
  <c r="E16" i="12"/>
  <c r="Q16" i="12" s="1"/>
  <c r="F16" i="12"/>
  <c r="C12" i="6"/>
  <c r="E12" i="6"/>
  <c r="F12" i="6"/>
  <c r="L11" i="6"/>
  <c r="N11" i="6" s="1"/>
  <c r="Q11" i="6"/>
  <c r="P18" i="21" l="1"/>
  <c r="AA17" i="21"/>
  <c r="H19" i="21"/>
  <c r="V18" i="21"/>
  <c r="Z23" i="21"/>
  <c r="AC22" i="21"/>
  <c r="AB22" i="21"/>
  <c r="R23" i="21"/>
  <c r="O24" i="21"/>
  <c r="A13" i="6"/>
  <c r="B12" i="6"/>
  <c r="H19" i="18"/>
  <c r="F18" i="18"/>
  <c r="E18" i="18"/>
  <c r="Q18" i="18" s="1"/>
  <c r="D16" i="18"/>
  <c r="K15" i="18"/>
  <c r="L15" i="18"/>
  <c r="N15" i="18" s="1"/>
  <c r="K16" i="16"/>
  <c r="L16" i="16"/>
  <c r="N16" i="16" s="1"/>
  <c r="Q16" i="17"/>
  <c r="M17" i="16"/>
  <c r="L16" i="17"/>
  <c r="N16" i="17" s="1"/>
  <c r="K16" i="17"/>
  <c r="D17" i="16"/>
  <c r="J17" i="16" s="1"/>
  <c r="C18" i="16"/>
  <c r="F17" i="17"/>
  <c r="C17" i="17"/>
  <c r="D17" i="17" s="1"/>
  <c r="J17" i="17" s="1"/>
  <c r="E17" i="17"/>
  <c r="F19" i="16"/>
  <c r="Q16" i="16"/>
  <c r="E17" i="16"/>
  <c r="L13" i="12"/>
  <c r="N13" i="12" s="1"/>
  <c r="K13" i="12"/>
  <c r="F17" i="12"/>
  <c r="E17" i="12"/>
  <c r="Q17" i="12" s="1"/>
  <c r="E13" i="6"/>
  <c r="F13" i="6"/>
  <c r="Q12" i="6"/>
  <c r="P7" i="2"/>
  <c r="P55" i="2" s="1"/>
  <c r="E3" i="2"/>
  <c r="O48" i="2" s="1"/>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E6" i="2"/>
  <c r="M12" i="2"/>
  <c r="M11" i="2"/>
  <c r="M10" i="2"/>
  <c r="M9" i="2"/>
  <c r="M8" i="2"/>
  <c r="I7" i="2"/>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H7" i="2"/>
  <c r="H8" i="2" s="1"/>
  <c r="C8" i="2" s="1"/>
  <c r="C13" i="6" l="1"/>
  <c r="AB23" i="21"/>
  <c r="AC23" i="21"/>
  <c r="R24" i="21"/>
  <c r="Z24" i="21"/>
  <c r="H20" i="21"/>
  <c r="V19" i="21"/>
  <c r="P19" i="21"/>
  <c r="AA18" i="21"/>
  <c r="O25" i="21"/>
  <c r="A14" i="6"/>
  <c r="M12" i="6"/>
  <c r="O23" i="2"/>
  <c r="O47" i="2"/>
  <c r="O49" i="2"/>
  <c r="O25" i="2"/>
  <c r="O26" i="2"/>
  <c r="O50" i="2"/>
  <c r="O28" i="2"/>
  <c r="O52" i="2"/>
  <c r="O31" i="2"/>
  <c r="O9" i="2"/>
  <c r="O33" i="2"/>
  <c r="O10" i="2"/>
  <c r="O34" i="2"/>
  <c r="O12" i="2"/>
  <c r="O36" i="2"/>
  <c r="O15" i="2"/>
  <c r="O39" i="2"/>
  <c r="O17" i="2"/>
  <c r="O41" i="2"/>
  <c r="O18" i="2"/>
  <c r="O42" i="2"/>
  <c r="O20" i="2"/>
  <c r="O44" i="2"/>
  <c r="B13" i="6"/>
  <c r="D12" i="6"/>
  <c r="J12" i="6" s="1"/>
  <c r="M7" i="2"/>
  <c r="C7" i="2"/>
  <c r="D7" i="2" s="1"/>
  <c r="J7" i="2" s="1"/>
  <c r="L7" i="2" s="1"/>
  <c r="N7" i="2" s="1"/>
  <c r="D6" i="2"/>
  <c r="F6" i="2"/>
  <c r="M16" i="18"/>
  <c r="J16" i="18"/>
  <c r="C17" i="18"/>
  <c r="H20" i="18"/>
  <c r="E19" i="18"/>
  <c r="Q19" i="18" s="1"/>
  <c r="F19" i="18"/>
  <c r="B18" i="16"/>
  <c r="Q17" i="16"/>
  <c r="E18" i="16"/>
  <c r="Q17" i="17"/>
  <c r="L17" i="16"/>
  <c r="N17" i="16" s="1"/>
  <c r="K17" i="16"/>
  <c r="K17" i="17"/>
  <c r="L17" i="17"/>
  <c r="N17" i="17" s="1"/>
  <c r="F20" i="16"/>
  <c r="F18" i="17"/>
  <c r="E18" i="17"/>
  <c r="C18" i="17"/>
  <c r="D18" i="17" s="1"/>
  <c r="J18" i="17" s="1"/>
  <c r="M14" i="12"/>
  <c r="C15" i="12"/>
  <c r="D14" i="12"/>
  <c r="J14" i="12" s="1"/>
  <c r="F18" i="12"/>
  <c r="E18" i="12"/>
  <c r="Q18" i="12" s="1"/>
  <c r="Q13" i="6"/>
  <c r="F14" i="6"/>
  <c r="E14" i="6"/>
  <c r="O11" i="2"/>
  <c r="O19" i="2"/>
  <c r="O27" i="2"/>
  <c r="O35" i="2"/>
  <c r="O43" i="2"/>
  <c r="O51" i="2"/>
  <c r="O13" i="2"/>
  <c r="O21" i="2"/>
  <c r="O29" i="2"/>
  <c r="O37" i="2"/>
  <c r="O45" i="2"/>
  <c r="O53" i="2"/>
  <c r="O14" i="2"/>
  <c r="O22" i="2"/>
  <c r="O30" i="2"/>
  <c r="O38" i="2"/>
  <c r="O46" i="2"/>
  <c r="O54" i="2"/>
  <c r="O8" i="2"/>
  <c r="O16" i="2"/>
  <c r="O24" i="2"/>
  <c r="O32" i="2"/>
  <c r="O40" i="2"/>
  <c r="O7" i="2"/>
  <c r="E7" i="2"/>
  <c r="F8" i="2"/>
  <c r="D8" i="2"/>
  <c r="J8" i="2" s="1"/>
  <c r="L8" i="2" s="1"/>
  <c r="N8" i="2" s="1"/>
  <c r="F7" i="2"/>
  <c r="H9" i="2"/>
  <c r="C9" i="2" s="1"/>
  <c r="C14" i="6" l="1"/>
  <c r="P20" i="21"/>
  <c r="AA19" i="21"/>
  <c r="H21" i="21"/>
  <c r="V20" i="21"/>
  <c r="Z25" i="21"/>
  <c r="AB24" i="21"/>
  <c r="AC24" i="21"/>
  <c r="R25" i="21"/>
  <c r="O26" i="21"/>
  <c r="A15" i="6"/>
  <c r="B14" i="6"/>
  <c r="M13" i="6"/>
  <c r="K12" i="6"/>
  <c r="L12" i="6"/>
  <c r="N12" i="6" s="1"/>
  <c r="D13" i="6"/>
  <c r="J13" i="6" s="1"/>
  <c r="H21" i="18"/>
  <c r="F20" i="18"/>
  <c r="E20" i="18"/>
  <c r="Q20" i="18" s="1"/>
  <c r="L16" i="18"/>
  <c r="N16" i="18" s="1"/>
  <c r="K16" i="18"/>
  <c r="F21" i="16"/>
  <c r="Q18" i="17"/>
  <c r="L18" i="17"/>
  <c r="N18" i="17" s="1"/>
  <c r="K18" i="17"/>
  <c r="F19" i="17"/>
  <c r="E19" i="17"/>
  <c r="C19" i="17"/>
  <c r="D19" i="17" s="1"/>
  <c r="J19" i="17" s="1"/>
  <c r="Q18" i="16"/>
  <c r="E19" i="16"/>
  <c r="M18" i="16"/>
  <c r="C19" i="16"/>
  <c r="D18" i="16"/>
  <c r="J18" i="16" s="1"/>
  <c r="L14" i="12"/>
  <c r="N14" i="12" s="1"/>
  <c r="K14" i="12"/>
  <c r="F19" i="12"/>
  <c r="E19" i="12"/>
  <c r="Q19" i="12" s="1"/>
  <c r="F15" i="6"/>
  <c r="E15" i="6"/>
  <c r="Q14" i="6"/>
  <c r="M13" i="2"/>
  <c r="Q7" i="2"/>
  <c r="O55" i="2"/>
  <c r="K8" i="2"/>
  <c r="E8" i="2"/>
  <c r="K7" i="2"/>
  <c r="F9" i="2"/>
  <c r="D9" i="2"/>
  <c r="J9" i="2" s="1"/>
  <c r="H10" i="2"/>
  <c r="C10" i="2" s="1"/>
  <c r="AC25" i="21" l="1"/>
  <c r="AB25" i="21"/>
  <c r="R26" i="21"/>
  <c r="Z26" i="21"/>
  <c r="H22" i="21"/>
  <c r="V21" i="21"/>
  <c r="P21" i="21"/>
  <c r="AA20" i="21"/>
  <c r="C15" i="6"/>
  <c r="A16" i="6"/>
  <c r="L13" i="6"/>
  <c r="N13" i="6" s="1"/>
  <c r="K13" i="6"/>
  <c r="M17" i="18"/>
  <c r="C18" i="18"/>
  <c r="D17" i="18"/>
  <c r="J17" i="18" s="1"/>
  <c r="H22" i="18"/>
  <c r="E21" i="18"/>
  <c r="Q21" i="18" s="1"/>
  <c r="F21" i="18"/>
  <c r="L18" i="16"/>
  <c r="N18" i="16" s="1"/>
  <c r="K18" i="16"/>
  <c r="L19" i="17"/>
  <c r="N19" i="17" s="1"/>
  <c r="K19" i="17"/>
  <c r="F20" i="17"/>
  <c r="C20" i="17"/>
  <c r="E20" i="17"/>
  <c r="Q20" i="17" s="1"/>
  <c r="Q19" i="17"/>
  <c r="B19" i="16"/>
  <c r="D19" i="16" s="1"/>
  <c r="Q19" i="16"/>
  <c r="E20" i="16"/>
  <c r="F22" i="16"/>
  <c r="M15" i="12"/>
  <c r="C16" i="12"/>
  <c r="E20" i="12"/>
  <c r="Q20" i="12" s="1"/>
  <c r="F20" i="12"/>
  <c r="D15" i="12"/>
  <c r="J15" i="12" s="1"/>
  <c r="M14" i="6"/>
  <c r="D14" i="6"/>
  <c r="J14" i="6" s="1"/>
  <c r="E16" i="6"/>
  <c r="F16" i="6"/>
  <c r="Q15" i="6"/>
  <c r="E9" i="2"/>
  <c r="E10" i="2" s="1"/>
  <c r="Q8" i="2"/>
  <c r="L9" i="2"/>
  <c r="N9" i="2" s="1"/>
  <c r="K9" i="2"/>
  <c r="D10" i="2"/>
  <c r="J10" i="2" s="1"/>
  <c r="F10" i="2"/>
  <c r="H11" i="2"/>
  <c r="C11" i="2" s="1"/>
  <c r="B15" i="6" l="1"/>
  <c r="P22" i="21"/>
  <c r="AA21" i="21"/>
  <c r="H23" i="21"/>
  <c r="V22" i="21"/>
  <c r="AB26" i="21"/>
  <c r="AC26" i="21"/>
  <c r="R27" i="21"/>
  <c r="R28" i="21" s="1"/>
  <c r="O27" i="21"/>
  <c r="Z27" i="21" s="1"/>
  <c r="Z28" i="21" s="1"/>
  <c r="B18" i="21" s="1"/>
  <c r="O28" i="21"/>
  <c r="N28" i="21"/>
  <c r="A17" i="6"/>
  <c r="M15" i="6"/>
  <c r="C16" i="6"/>
  <c r="L17" i="18"/>
  <c r="N17" i="18" s="1"/>
  <c r="K17" i="18"/>
  <c r="H23" i="18"/>
  <c r="E22" i="18"/>
  <c r="Q22" i="18" s="1"/>
  <c r="F22" i="18"/>
  <c r="F23" i="16"/>
  <c r="B20" i="17"/>
  <c r="D20" i="17" s="1"/>
  <c r="E21" i="17"/>
  <c r="Q21" i="17" s="1"/>
  <c r="F21" i="17"/>
  <c r="M19" i="16"/>
  <c r="J19" i="16"/>
  <c r="C20" i="16"/>
  <c r="Q20" i="16"/>
  <c r="E21" i="16"/>
  <c r="L15" i="12"/>
  <c r="N15" i="12" s="1"/>
  <c r="K15" i="12"/>
  <c r="E21" i="12"/>
  <c r="Q21" i="12" s="1"/>
  <c r="F21" i="12"/>
  <c r="L14" i="6"/>
  <c r="N14" i="6" s="1"/>
  <c r="K14" i="6"/>
  <c r="D15" i="6"/>
  <c r="J15" i="6" s="1"/>
  <c r="Q16" i="6"/>
  <c r="F17" i="6"/>
  <c r="E17" i="6"/>
  <c r="M14" i="2"/>
  <c r="Q10" i="2"/>
  <c r="Q9" i="2"/>
  <c r="L10" i="2"/>
  <c r="N10" i="2" s="1"/>
  <c r="K10" i="2"/>
  <c r="D11" i="2"/>
  <c r="J11" i="2" s="1"/>
  <c r="F11" i="2"/>
  <c r="E11" i="2"/>
  <c r="H12" i="2"/>
  <c r="C12" i="2" s="1"/>
  <c r="AB27" i="21" l="1"/>
  <c r="AB28" i="21" s="1"/>
  <c r="C18" i="21" s="1"/>
  <c r="AC27" i="21"/>
  <c r="AC28" i="21" s="1"/>
  <c r="C19" i="21" s="1"/>
  <c r="C30" i="21" s="1"/>
  <c r="Q28" i="21"/>
  <c r="S29" i="21" s="1"/>
  <c r="C12" i="21" s="1"/>
  <c r="H24" i="21"/>
  <c r="V23" i="21"/>
  <c r="P23" i="21"/>
  <c r="AA22" i="21"/>
  <c r="O29" i="21"/>
  <c r="B11" i="21" s="1"/>
  <c r="C21" i="17"/>
  <c r="B21" i="17" s="1"/>
  <c r="C22" i="17" s="1"/>
  <c r="A18" i="6"/>
  <c r="B16" i="6"/>
  <c r="M18" i="18"/>
  <c r="C19" i="18"/>
  <c r="H24" i="18"/>
  <c r="F23" i="18"/>
  <c r="E23" i="18"/>
  <c r="Q23" i="18" s="1"/>
  <c r="D18" i="18"/>
  <c r="J18" i="18" s="1"/>
  <c r="L19" i="16"/>
  <c r="N19" i="16" s="1"/>
  <c r="K19" i="16"/>
  <c r="F22" i="17"/>
  <c r="E22" i="17"/>
  <c r="Q22" i="17" s="1"/>
  <c r="M20" i="17"/>
  <c r="J20" i="17"/>
  <c r="Q21" i="16"/>
  <c r="E22" i="16"/>
  <c r="B20" i="16"/>
  <c r="D20" i="16" s="1"/>
  <c r="F24" i="16"/>
  <c r="M16" i="12"/>
  <c r="C17" i="12"/>
  <c r="E22" i="12"/>
  <c r="Q22" i="12" s="1"/>
  <c r="F22" i="12"/>
  <c r="D16" i="12"/>
  <c r="J16" i="12" s="1"/>
  <c r="K15" i="6"/>
  <c r="L15" i="6"/>
  <c r="N15" i="6" s="1"/>
  <c r="F18" i="6"/>
  <c r="E18" i="6"/>
  <c r="Q17" i="6"/>
  <c r="Q11" i="2"/>
  <c r="F12" i="2"/>
  <c r="D12" i="2"/>
  <c r="J12" i="2" s="1"/>
  <c r="L11" i="2"/>
  <c r="N11" i="2" s="1"/>
  <c r="K11" i="2"/>
  <c r="E12" i="2"/>
  <c r="H13" i="2"/>
  <c r="C13" i="2" s="1"/>
  <c r="C17" i="6" l="1"/>
  <c r="C31" i="21"/>
  <c r="P24" i="21"/>
  <c r="AA23" i="21"/>
  <c r="H25" i="21"/>
  <c r="V24" i="21"/>
  <c r="R29" i="21"/>
  <c r="C11" i="21" s="1"/>
  <c r="A19" i="6"/>
  <c r="D16" i="6"/>
  <c r="J16" i="6" s="1"/>
  <c r="K16" i="6" s="1"/>
  <c r="B17" i="6"/>
  <c r="M16" i="6"/>
  <c r="D21" i="17"/>
  <c r="J21" i="17" s="1"/>
  <c r="K18" i="18"/>
  <c r="L18" i="18"/>
  <c r="N18" i="18" s="1"/>
  <c r="H25" i="18"/>
  <c r="F24" i="18"/>
  <c r="E24" i="18"/>
  <c r="Q24" i="18" s="1"/>
  <c r="D19" i="18"/>
  <c r="F23" i="17"/>
  <c r="E23" i="17"/>
  <c r="Q23" i="17" s="1"/>
  <c r="L20" i="17"/>
  <c r="N20" i="17" s="1"/>
  <c r="K20" i="17"/>
  <c r="B22" i="17"/>
  <c r="F25" i="16"/>
  <c r="J20" i="16"/>
  <c r="M20" i="16"/>
  <c r="C21" i="16"/>
  <c r="Q22" i="16"/>
  <c r="E23" i="16"/>
  <c r="M21" i="17"/>
  <c r="L16" i="12"/>
  <c r="N16" i="12" s="1"/>
  <c r="K16" i="12"/>
  <c r="F23" i="12"/>
  <c r="E23" i="12"/>
  <c r="Q23" i="12" s="1"/>
  <c r="D17" i="12"/>
  <c r="Q18" i="6"/>
  <c r="F19" i="6"/>
  <c r="E19" i="6"/>
  <c r="M15" i="2"/>
  <c r="Q12" i="2"/>
  <c r="F13" i="2"/>
  <c r="D13" i="2"/>
  <c r="J13" i="2" s="1"/>
  <c r="E13" i="2"/>
  <c r="L12" i="2"/>
  <c r="N12" i="2" s="1"/>
  <c r="K12" i="2"/>
  <c r="H14" i="2"/>
  <c r="C14" i="2" s="1"/>
  <c r="H26" i="21" l="1"/>
  <c r="V25" i="21"/>
  <c r="P25" i="21"/>
  <c r="AA24" i="21"/>
  <c r="L16" i="6"/>
  <c r="N16" i="6" s="1"/>
  <c r="A20" i="6"/>
  <c r="J19" i="18"/>
  <c r="M19" i="18"/>
  <c r="C20" i="18"/>
  <c r="H26" i="18"/>
  <c r="F25" i="18"/>
  <c r="E25" i="18"/>
  <c r="Q25" i="18" s="1"/>
  <c r="M22" i="17"/>
  <c r="D22" i="17"/>
  <c r="J22" i="17" s="1"/>
  <c r="F26" i="16"/>
  <c r="L21" i="17"/>
  <c r="N21" i="17" s="1"/>
  <c r="K21" i="17"/>
  <c r="Q23" i="16"/>
  <c r="E24" i="16"/>
  <c r="B21" i="16"/>
  <c r="C23" i="17"/>
  <c r="K20" i="16"/>
  <c r="L20" i="16"/>
  <c r="N20" i="16" s="1"/>
  <c r="F24" i="17"/>
  <c r="E24" i="17"/>
  <c r="Q24" i="17" s="1"/>
  <c r="F24" i="12"/>
  <c r="E24" i="12"/>
  <c r="Q24" i="12" s="1"/>
  <c r="J17" i="12"/>
  <c r="M17" i="12"/>
  <c r="C18" i="12"/>
  <c r="M17" i="6"/>
  <c r="C18" i="6"/>
  <c r="D17" i="6"/>
  <c r="J17" i="6" s="1"/>
  <c r="Q19" i="6"/>
  <c r="F20" i="6"/>
  <c r="E20" i="6"/>
  <c r="Q13" i="2"/>
  <c r="E14" i="2"/>
  <c r="D14" i="2"/>
  <c r="J14" i="2" s="1"/>
  <c r="F14" i="2"/>
  <c r="L13" i="2"/>
  <c r="N13" i="2" s="1"/>
  <c r="K13" i="2"/>
  <c r="H15" i="2"/>
  <c r="C15" i="2" s="1"/>
  <c r="P26" i="21" l="1"/>
  <c r="AA25" i="21"/>
  <c r="H27" i="21"/>
  <c r="V26" i="21"/>
  <c r="A21" i="6"/>
  <c r="B18" i="6"/>
  <c r="H27" i="18"/>
  <c r="F26" i="18"/>
  <c r="E26" i="18"/>
  <c r="Q26" i="18" s="1"/>
  <c r="K19" i="18"/>
  <c r="L19" i="18"/>
  <c r="N19" i="18" s="1"/>
  <c r="L22" i="17"/>
  <c r="N22" i="17" s="1"/>
  <c r="K22" i="17"/>
  <c r="F27" i="16"/>
  <c r="M21" i="16"/>
  <c r="C22" i="16"/>
  <c r="F25" i="17"/>
  <c r="E25" i="17"/>
  <c r="Q25" i="17" s="1"/>
  <c r="B23" i="17"/>
  <c r="D23" i="17" s="1"/>
  <c r="D21" i="16"/>
  <c r="J21" i="16" s="1"/>
  <c r="Q24" i="16"/>
  <c r="E25" i="16"/>
  <c r="L17" i="12"/>
  <c r="N17" i="12" s="1"/>
  <c r="K17" i="12"/>
  <c r="F25" i="12"/>
  <c r="E25" i="12"/>
  <c r="Q25" i="12" s="1"/>
  <c r="K17" i="6"/>
  <c r="L17" i="6"/>
  <c r="N17" i="6" s="1"/>
  <c r="Q20" i="6"/>
  <c r="F21" i="6"/>
  <c r="E21" i="6"/>
  <c r="M16" i="2"/>
  <c r="Q14" i="2"/>
  <c r="F15" i="2"/>
  <c r="D15" i="2"/>
  <c r="J15" i="2" s="1"/>
  <c r="L14" i="2"/>
  <c r="N14" i="2" s="1"/>
  <c r="K14" i="2"/>
  <c r="E15" i="2"/>
  <c r="H16" i="2"/>
  <c r="C16" i="2" s="1"/>
  <c r="V27" i="21" l="1"/>
  <c r="V28" i="21" s="1"/>
  <c r="B17" i="21" s="1"/>
  <c r="H28" i="21"/>
  <c r="H29" i="21" s="1"/>
  <c r="B10" i="21" s="1"/>
  <c r="P27" i="21"/>
  <c r="AA26" i="21"/>
  <c r="A22" i="6"/>
  <c r="M20" i="18"/>
  <c r="C21" i="18"/>
  <c r="D20" i="18"/>
  <c r="J20" i="18" s="1"/>
  <c r="H28" i="18"/>
  <c r="F27" i="18"/>
  <c r="E27" i="18"/>
  <c r="Q27" i="18" s="1"/>
  <c r="F26" i="17"/>
  <c r="E26" i="17"/>
  <c r="Q26" i="17" s="1"/>
  <c r="B22" i="16"/>
  <c r="D22" i="16" s="1"/>
  <c r="K21" i="16"/>
  <c r="L21" i="16"/>
  <c r="N21" i="16" s="1"/>
  <c r="Q25" i="16"/>
  <c r="E26" i="16"/>
  <c r="J23" i="17"/>
  <c r="M23" i="17"/>
  <c r="C24" i="17"/>
  <c r="F28" i="16"/>
  <c r="E26" i="12"/>
  <c r="Q26" i="12" s="1"/>
  <c r="F26" i="12"/>
  <c r="M18" i="12"/>
  <c r="C19" i="12"/>
  <c r="D18" i="12"/>
  <c r="J18" i="12" s="1"/>
  <c r="M18" i="6"/>
  <c r="C19" i="6"/>
  <c r="D18" i="6"/>
  <c r="J18" i="6" s="1"/>
  <c r="F22" i="6"/>
  <c r="E22" i="6"/>
  <c r="Q21" i="6"/>
  <c r="C17" i="2"/>
  <c r="Q15" i="2"/>
  <c r="K15" i="2"/>
  <c r="L15" i="2"/>
  <c r="N15" i="2" s="1"/>
  <c r="D16" i="2"/>
  <c r="J16" i="2" s="1"/>
  <c r="F16" i="2"/>
  <c r="E16" i="2"/>
  <c r="H17" i="2"/>
  <c r="B29" i="21" l="1"/>
  <c r="B28" i="21"/>
  <c r="P28" i="21"/>
  <c r="P29" i="21" s="1"/>
  <c r="B12" i="21" s="1"/>
  <c r="AA27" i="21"/>
  <c r="AA28" i="21" s="1"/>
  <c r="B19" i="21" s="1"/>
  <c r="B30" i="21" s="1"/>
  <c r="A23" i="6"/>
  <c r="B19" i="6"/>
  <c r="K20" i="18"/>
  <c r="L20" i="18"/>
  <c r="N20" i="18" s="1"/>
  <c r="H29" i="18"/>
  <c r="F28" i="18"/>
  <c r="E28" i="18"/>
  <c r="Q28" i="18" s="1"/>
  <c r="D21" i="18"/>
  <c r="L23" i="17"/>
  <c r="N23" i="17" s="1"/>
  <c r="K23" i="17"/>
  <c r="M22" i="16"/>
  <c r="J22" i="16"/>
  <c r="C23" i="16"/>
  <c r="Q26" i="16"/>
  <c r="E27" i="16"/>
  <c r="B24" i="17"/>
  <c r="F29" i="16"/>
  <c r="F27" i="17"/>
  <c r="E27" i="17"/>
  <c r="Q27" i="17" s="1"/>
  <c r="L18" i="12"/>
  <c r="N18" i="12" s="1"/>
  <c r="K18" i="12"/>
  <c r="F27" i="12"/>
  <c r="E27" i="12"/>
  <c r="Q27" i="12" s="1"/>
  <c r="L18" i="6"/>
  <c r="N18" i="6" s="1"/>
  <c r="K18" i="6"/>
  <c r="F23" i="6"/>
  <c r="E23" i="6"/>
  <c r="Q22" i="6"/>
  <c r="M17" i="2"/>
  <c r="Q16" i="2"/>
  <c r="F17" i="2"/>
  <c r="D17" i="2"/>
  <c r="J17" i="2" s="1"/>
  <c r="E17" i="2"/>
  <c r="L16" i="2"/>
  <c r="N16" i="2" s="1"/>
  <c r="K16" i="2"/>
  <c r="H18" i="2"/>
  <c r="B31" i="21" l="1"/>
  <c r="A24" i="6"/>
  <c r="M21" i="18"/>
  <c r="J21" i="18"/>
  <c r="C22" i="18"/>
  <c r="H30" i="18"/>
  <c r="F29" i="18"/>
  <c r="E29" i="18"/>
  <c r="Q29" i="18" s="1"/>
  <c r="B23" i="16"/>
  <c r="M24" i="17"/>
  <c r="C25" i="17"/>
  <c r="D24" i="17"/>
  <c r="J24" i="17" s="1"/>
  <c r="Q27" i="16"/>
  <c r="E28" i="16"/>
  <c r="K22" i="16"/>
  <c r="L22" i="16"/>
  <c r="N22" i="16" s="1"/>
  <c r="E28" i="17"/>
  <c r="Q28" i="17" s="1"/>
  <c r="F28" i="17"/>
  <c r="F30" i="16"/>
  <c r="M19" i="12"/>
  <c r="C20" i="12"/>
  <c r="B20" i="12" s="1"/>
  <c r="E28" i="12"/>
  <c r="Q28" i="12" s="1"/>
  <c r="F28" i="12"/>
  <c r="D19" i="12"/>
  <c r="J19" i="12" s="1"/>
  <c r="M19" i="6"/>
  <c r="C20" i="6"/>
  <c r="D19" i="6"/>
  <c r="J19" i="6" s="1"/>
  <c r="Q23" i="6"/>
  <c r="E24" i="6"/>
  <c r="F24" i="6"/>
  <c r="C18" i="2"/>
  <c r="Q17" i="2"/>
  <c r="F18" i="2"/>
  <c r="E18" i="2"/>
  <c r="L17" i="2"/>
  <c r="N17" i="2" s="1"/>
  <c r="K17" i="2"/>
  <c r="H19" i="2"/>
  <c r="A25" i="6" l="1"/>
  <c r="B20" i="6"/>
  <c r="H31" i="18"/>
  <c r="E30" i="18"/>
  <c r="Q30" i="18" s="1"/>
  <c r="F30" i="18"/>
  <c r="K21" i="18"/>
  <c r="L21" i="18"/>
  <c r="N21" i="18" s="1"/>
  <c r="L24" i="17"/>
  <c r="N24" i="17" s="1"/>
  <c r="K24" i="17"/>
  <c r="Q28" i="16"/>
  <c r="E29" i="16"/>
  <c r="B25" i="17"/>
  <c r="D25" i="17" s="1"/>
  <c r="E29" i="17"/>
  <c r="Q29" i="17" s="1"/>
  <c r="F29" i="17"/>
  <c r="F31" i="16"/>
  <c r="M23" i="16"/>
  <c r="C24" i="16"/>
  <c r="D23" i="16"/>
  <c r="J23" i="16" s="1"/>
  <c r="L19" i="12"/>
  <c r="N19" i="12" s="1"/>
  <c r="K19" i="12"/>
  <c r="F29" i="12"/>
  <c r="E29" i="12"/>
  <c r="Q29" i="12" s="1"/>
  <c r="D20" i="12"/>
  <c r="L19" i="6"/>
  <c r="N19" i="6" s="1"/>
  <c r="K19" i="6"/>
  <c r="E25" i="6"/>
  <c r="F25" i="6"/>
  <c r="Q24" i="6"/>
  <c r="M18" i="2"/>
  <c r="D18" i="2"/>
  <c r="J18" i="2" s="1"/>
  <c r="K18" i="2" s="1"/>
  <c r="Q18" i="2"/>
  <c r="F19" i="2"/>
  <c r="E19" i="2"/>
  <c r="H20" i="2"/>
  <c r="A26" i="6" l="1"/>
  <c r="M22" i="18"/>
  <c r="C23" i="18"/>
  <c r="D22" i="18"/>
  <c r="J22" i="18" s="1"/>
  <c r="H32" i="18"/>
  <c r="F31" i="18"/>
  <c r="E31" i="18"/>
  <c r="Q31" i="18" s="1"/>
  <c r="L23" i="16"/>
  <c r="N23" i="16" s="1"/>
  <c r="K23" i="16"/>
  <c r="F32" i="16"/>
  <c r="B24" i="16"/>
  <c r="D24" i="16" s="1"/>
  <c r="F30" i="17"/>
  <c r="E30" i="17"/>
  <c r="Q30" i="17" s="1"/>
  <c r="J25" i="17"/>
  <c r="M25" i="17"/>
  <c r="C26" i="17"/>
  <c r="Q29" i="16"/>
  <c r="E30" i="16"/>
  <c r="M20" i="12"/>
  <c r="J20" i="12"/>
  <c r="C21" i="12"/>
  <c r="E30" i="12"/>
  <c r="Q30" i="12" s="1"/>
  <c r="F30" i="12"/>
  <c r="M20" i="6"/>
  <c r="C21" i="6"/>
  <c r="D20" i="6"/>
  <c r="J20" i="6" s="1"/>
  <c r="Q25" i="6"/>
  <c r="F26" i="6"/>
  <c r="E26" i="6"/>
  <c r="L18" i="2"/>
  <c r="N18" i="2" s="1"/>
  <c r="C19" i="2"/>
  <c r="Q19" i="2"/>
  <c r="F20" i="2"/>
  <c r="E20" i="2"/>
  <c r="H21" i="2"/>
  <c r="A27" i="6" l="1"/>
  <c r="B21" i="6"/>
  <c r="K22" i="18"/>
  <c r="L22" i="18"/>
  <c r="N22" i="18" s="1"/>
  <c r="H33" i="18"/>
  <c r="E32" i="18"/>
  <c r="Q32" i="18" s="1"/>
  <c r="F32" i="18"/>
  <c r="D23" i="18"/>
  <c r="F31" i="17"/>
  <c r="E31" i="17"/>
  <c r="Q31" i="17" s="1"/>
  <c r="J24" i="16"/>
  <c r="M24" i="16"/>
  <c r="C25" i="16"/>
  <c r="Q30" i="16"/>
  <c r="E31" i="16"/>
  <c r="B26" i="17"/>
  <c r="F33" i="16"/>
  <c r="L25" i="17"/>
  <c r="N25" i="17" s="1"/>
  <c r="K25" i="17"/>
  <c r="F31" i="12"/>
  <c r="E31" i="12"/>
  <c r="Q31" i="12" s="1"/>
  <c r="L20" i="12"/>
  <c r="N20" i="12" s="1"/>
  <c r="K20" i="12"/>
  <c r="B21" i="12"/>
  <c r="D21" i="12" s="1"/>
  <c r="L20" i="6"/>
  <c r="N20" i="6" s="1"/>
  <c r="K20" i="6"/>
  <c r="Q26" i="6"/>
  <c r="F27" i="6"/>
  <c r="E27" i="6"/>
  <c r="D19" i="2"/>
  <c r="J19" i="2" s="1"/>
  <c r="Q20" i="2"/>
  <c r="F21" i="2"/>
  <c r="E21" i="2"/>
  <c r="H22" i="2"/>
  <c r="A28" i="6" l="1"/>
  <c r="M23" i="18"/>
  <c r="J23" i="18"/>
  <c r="C24" i="18"/>
  <c r="H34" i="18"/>
  <c r="E33" i="18"/>
  <c r="Q33" i="18" s="1"/>
  <c r="F33" i="18"/>
  <c r="Q31" i="16"/>
  <c r="E32" i="16"/>
  <c r="M26" i="17"/>
  <c r="C27" i="17"/>
  <c r="D26" i="17"/>
  <c r="J26" i="17" s="1"/>
  <c r="B25" i="16"/>
  <c r="D25" i="16" s="1"/>
  <c r="K24" i="16"/>
  <c r="L24" i="16"/>
  <c r="N24" i="16" s="1"/>
  <c r="F34" i="16"/>
  <c r="E32" i="17"/>
  <c r="Q32" i="17" s="1"/>
  <c r="F32" i="17"/>
  <c r="M21" i="12"/>
  <c r="J21" i="12"/>
  <c r="C22" i="12"/>
  <c r="F32" i="12"/>
  <c r="E32" i="12"/>
  <c r="Q32" i="12" s="1"/>
  <c r="M21" i="6"/>
  <c r="C22" i="6"/>
  <c r="D21" i="6"/>
  <c r="J21" i="6" s="1"/>
  <c r="Q27" i="6"/>
  <c r="F28" i="6"/>
  <c r="E28" i="6"/>
  <c r="L19" i="2"/>
  <c r="N19" i="2" s="1"/>
  <c r="K19" i="2"/>
  <c r="M19" i="2"/>
  <c r="C20" i="2"/>
  <c r="Q21" i="2"/>
  <c r="F22" i="2"/>
  <c r="E22" i="2"/>
  <c r="H23" i="2"/>
  <c r="A29" i="6" l="1"/>
  <c r="B22" i="6"/>
  <c r="F34" i="18"/>
  <c r="E34" i="18"/>
  <c r="Q34" i="18" s="1"/>
  <c r="H35" i="18"/>
  <c r="K23" i="18"/>
  <c r="L23" i="18"/>
  <c r="N23" i="18" s="1"/>
  <c r="K26" i="17"/>
  <c r="L26" i="17"/>
  <c r="N26" i="17" s="1"/>
  <c r="F35" i="16"/>
  <c r="J25" i="16"/>
  <c r="M25" i="16"/>
  <c r="C26" i="16"/>
  <c r="B27" i="17"/>
  <c r="E33" i="17"/>
  <c r="Q33" i="17" s="1"/>
  <c r="F33" i="17"/>
  <c r="Q32" i="16"/>
  <c r="E33" i="16"/>
  <c r="F33" i="12"/>
  <c r="E33" i="12"/>
  <c r="Q33" i="12" s="1"/>
  <c r="L21" i="12"/>
  <c r="N21" i="12" s="1"/>
  <c r="K21" i="12"/>
  <c r="B22" i="12"/>
  <c r="D22" i="12" s="1"/>
  <c r="K21" i="6"/>
  <c r="L21" i="6"/>
  <c r="N21" i="6" s="1"/>
  <c r="Q28" i="6"/>
  <c r="F29" i="6"/>
  <c r="E29" i="6"/>
  <c r="D20" i="2"/>
  <c r="J20" i="2" s="1"/>
  <c r="Q22" i="2"/>
  <c r="F23" i="2"/>
  <c r="E23" i="2"/>
  <c r="H24" i="2"/>
  <c r="A30" i="6" l="1"/>
  <c r="M24" i="18"/>
  <c r="C25" i="18"/>
  <c r="D24" i="18"/>
  <c r="J24" i="18" s="1"/>
  <c r="H36" i="18"/>
  <c r="E35" i="18"/>
  <c r="Q35" i="18" s="1"/>
  <c r="F35" i="18"/>
  <c r="M27" i="17"/>
  <c r="C28" i="17"/>
  <c r="D27" i="17"/>
  <c r="J27" i="17" s="1"/>
  <c r="L25" i="16"/>
  <c r="N25" i="16" s="1"/>
  <c r="K25" i="16"/>
  <c r="B26" i="16"/>
  <c r="D26" i="16" s="1"/>
  <c r="Q33" i="16"/>
  <c r="E34" i="16"/>
  <c r="F36" i="16"/>
  <c r="F34" i="17"/>
  <c r="E34" i="17"/>
  <c r="Q34" i="17" s="1"/>
  <c r="M22" i="12"/>
  <c r="J22" i="12"/>
  <c r="C23" i="12"/>
  <c r="F34" i="12"/>
  <c r="E34" i="12"/>
  <c r="Q34" i="12" s="1"/>
  <c r="M22" i="6"/>
  <c r="C23" i="6"/>
  <c r="D22" i="6"/>
  <c r="J22" i="6" s="1"/>
  <c r="E30" i="6"/>
  <c r="F30" i="6"/>
  <c r="Q29" i="6"/>
  <c r="L20" i="2"/>
  <c r="N20" i="2" s="1"/>
  <c r="K20" i="2"/>
  <c r="M20" i="2"/>
  <c r="C21" i="2"/>
  <c r="Q23" i="2"/>
  <c r="F24" i="2"/>
  <c r="E24" i="2"/>
  <c r="H25" i="2"/>
  <c r="A31" i="6" l="1"/>
  <c r="B23" i="6"/>
  <c r="K24" i="18"/>
  <c r="L24" i="18"/>
  <c r="N24" i="18" s="1"/>
  <c r="F36" i="18"/>
  <c r="E36" i="18"/>
  <c r="Q36" i="18" s="1"/>
  <c r="H37" i="18"/>
  <c r="D25" i="18"/>
  <c r="K27" i="17"/>
  <c r="L27" i="17"/>
  <c r="N27" i="17" s="1"/>
  <c r="F37" i="16"/>
  <c r="M26" i="16"/>
  <c r="J26" i="16"/>
  <c r="C27" i="16"/>
  <c r="Q34" i="16"/>
  <c r="E35" i="16"/>
  <c r="E35" i="17"/>
  <c r="Q35" i="17" s="1"/>
  <c r="F35" i="17"/>
  <c r="B28" i="17"/>
  <c r="D28" i="17" s="1"/>
  <c r="B23" i="12"/>
  <c r="D23" i="12" s="1"/>
  <c r="L22" i="12"/>
  <c r="N22" i="12" s="1"/>
  <c r="K22" i="12"/>
  <c r="F35" i="12"/>
  <c r="E35" i="12"/>
  <c r="Q35" i="12" s="1"/>
  <c r="L22" i="6"/>
  <c r="N22" i="6" s="1"/>
  <c r="K22" i="6"/>
  <c r="F31" i="6"/>
  <c r="E31" i="6"/>
  <c r="Q30" i="6"/>
  <c r="D21" i="2"/>
  <c r="J21" i="2" s="1"/>
  <c r="Q24" i="2"/>
  <c r="E25" i="2"/>
  <c r="F25" i="2"/>
  <c r="H26" i="2"/>
  <c r="A32" i="6" l="1"/>
  <c r="M25" i="18"/>
  <c r="J25" i="18"/>
  <c r="C26" i="18"/>
  <c r="H38" i="18"/>
  <c r="E37" i="18"/>
  <c r="Q37" i="18" s="1"/>
  <c r="F37" i="18"/>
  <c r="Q35" i="16"/>
  <c r="E36" i="16"/>
  <c r="B27" i="16"/>
  <c r="D27" i="16" s="1"/>
  <c r="L26" i="16"/>
  <c r="N26" i="16" s="1"/>
  <c r="K26" i="16"/>
  <c r="M28" i="17"/>
  <c r="J28" i="17"/>
  <c r="C29" i="17"/>
  <c r="F38" i="16"/>
  <c r="E36" i="17"/>
  <c r="Q36" i="17" s="1"/>
  <c r="F36" i="17"/>
  <c r="E36" i="12"/>
  <c r="Q36" i="12" s="1"/>
  <c r="F36" i="12"/>
  <c r="M23" i="12"/>
  <c r="J23" i="12"/>
  <c r="C24" i="12"/>
  <c r="M23" i="6"/>
  <c r="C24" i="6"/>
  <c r="D23" i="6"/>
  <c r="J23" i="6" s="1"/>
  <c r="Q31" i="6"/>
  <c r="F32" i="6"/>
  <c r="E32" i="6"/>
  <c r="L21" i="2"/>
  <c r="N21" i="2" s="1"/>
  <c r="K21" i="2"/>
  <c r="M21" i="2"/>
  <c r="C22" i="2"/>
  <c r="Q25" i="2"/>
  <c r="F26" i="2"/>
  <c r="E26" i="2"/>
  <c r="H27" i="2"/>
  <c r="A33" i="6" l="1"/>
  <c r="B24" i="6"/>
  <c r="F38" i="18"/>
  <c r="E38" i="18"/>
  <c r="Q38" i="18" s="1"/>
  <c r="H39" i="18"/>
  <c r="L25" i="18"/>
  <c r="N25" i="18" s="1"/>
  <c r="K25" i="18"/>
  <c r="B29" i="17"/>
  <c r="D29" i="17"/>
  <c r="K28" i="17"/>
  <c r="L28" i="17"/>
  <c r="N28" i="17" s="1"/>
  <c r="F39" i="16"/>
  <c r="E37" i="17"/>
  <c r="Q37" i="17" s="1"/>
  <c r="F37" i="17"/>
  <c r="M27" i="16"/>
  <c r="J27" i="16"/>
  <c r="C28" i="16"/>
  <c r="Q36" i="16"/>
  <c r="E37" i="16"/>
  <c r="L23" i="12"/>
  <c r="N23" i="12" s="1"/>
  <c r="K23" i="12"/>
  <c r="B24" i="12"/>
  <c r="D24" i="12" s="1"/>
  <c r="E37" i="12"/>
  <c r="Q37" i="12" s="1"/>
  <c r="F37" i="12"/>
  <c r="L23" i="6"/>
  <c r="N23" i="6" s="1"/>
  <c r="K23" i="6"/>
  <c r="F33" i="6"/>
  <c r="E33" i="6"/>
  <c r="Q32" i="6"/>
  <c r="D22" i="2"/>
  <c r="J22" i="2" s="1"/>
  <c r="Q26" i="2"/>
  <c r="E27" i="2"/>
  <c r="F27" i="2"/>
  <c r="H28" i="2"/>
  <c r="A34" i="6" l="1"/>
  <c r="M26" i="18"/>
  <c r="C27" i="18"/>
  <c r="D26" i="18"/>
  <c r="J26" i="18" s="1"/>
  <c r="H40" i="18"/>
  <c r="E39" i="18"/>
  <c r="Q39" i="18" s="1"/>
  <c r="F39" i="18"/>
  <c r="F38" i="17"/>
  <c r="E38" i="17"/>
  <c r="Q38" i="17" s="1"/>
  <c r="F40" i="16"/>
  <c r="Q37" i="16"/>
  <c r="E38" i="16"/>
  <c r="B28" i="16"/>
  <c r="D28" i="16" s="1"/>
  <c r="L27" i="16"/>
  <c r="N27" i="16" s="1"/>
  <c r="K27" i="16"/>
  <c r="J29" i="17"/>
  <c r="M29" i="17"/>
  <c r="C30" i="17"/>
  <c r="F38" i="12"/>
  <c r="E38" i="12"/>
  <c r="Q38" i="12" s="1"/>
  <c r="M24" i="12"/>
  <c r="J24" i="12"/>
  <c r="C25" i="12"/>
  <c r="M24" i="6"/>
  <c r="C25" i="6"/>
  <c r="D24" i="6"/>
  <c r="J24" i="6" s="1"/>
  <c r="Q33" i="6"/>
  <c r="E34" i="6"/>
  <c r="F34" i="6"/>
  <c r="K22" i="2"/>
  <c r="L22" i="2"/>
  <c r="N22" i="2" s="1"/>
  <c r="M22" i="2"/>
  <c r="C23" i="2"/>
  <c r="Q27" i="2"/>
  <c r="F28" i="2"/>
  <c r="E28" i="2"/>
  <c r="H29" i="2"/>
  <c r="A35" i="6" l="1"/>
  <c r="B25" i="6"/>
  <c r="K26" i="18"/>
  <c r="L26" i="18"/>
  <c r="N26" i="18" s="1"/>
  <c r="F40" i="18"/>
  <c r="E40" i="18"/>
  <c r="Q40" i="18" s="1"/>
  <c r="H41" i="18"/>
  <c r="M28" i="16"/>
  <c r="J28" i="16"/>
  <c r="C29" i="16"/>
  <c r="F41" i="16"/>
  <c r="B30" i="17"/>
  <c r="D30" i="17" s="1"/>
  <c r="K29" i="17"/>
  <c r="L29" i="17"/>
  <c r="N29" i="17" s="1"/>
  <c r="Q38" i="16"/>
  <c r="E39" i="16"/>
  <c r="F39" i="17"/>
  <c r="E39" i="17"/>
  <c r="Q39" i="17" s="1"/>
  <c r="B25" i="12"/>
  <c r="D25" i="12" s="1"/>
  <c r="L24" i="12"/>
  <c r="N24" i="12" s="1"/>
  <c r="K24" i="12"/>
  <c r="F39" i="12"/>
  <c r="E39" i="12"/>
  <c r="Q39" i="12" s="1"/>
  <c r="K24" i="6"/>
  <c r="L24" i="6"/>
  <c r="N24" i="6" s="1"/>
  <c r="Q34" i="6"/>
  <c r="F35" i="6"/>
  <c r="E35" i="6"/>
  <c r="D23" i="2"/>
  <c r="J23" i="2" s="1"/>
  <c r="Q28" i="2"/>
  <c r="F29" i="2"/>
  <c r="E29" i="2"/>
  <c r="H30" i="2"/>
  <c r="A36" i="6" l="1"/>
  <c r="M27" i="18"/>
  <c r="C28" i="18"/>
  <c r="D27" i="18"/>
  <c r="J27" i="18" s="1"/>
  <c r="H42" i="18"/>
  <c r="E41" i="18"/>
  <c r="Q41" i="18" s="1"/>
  <c r="F41" i="18"/>
  <c r="M30" i="17"/>
  <c r="J30" i="17"/>
  <c r="C31" i="17"/>
  <c r="F42" i="16"/>
  <c r="B29" i="16"/>
  <c r="E40" i="17"/>
  <c r="Q40" i="17" s="1"/>
  <c r="F40" i="17"/>
  <c r="Q39" i="16"/>
  <c r="E40" i="16"/>
  <c r="L28" i="16"/>
  <c r="N28" i="16" s="1"/>
  <c r="K28" i="16"/>
  <c r="F40" i="12"/>
  <c r="E40" i="12"/>
  <c r="Q40" i="12" s="1"/>
  <c r="M25" i="12"/>
  <c r="J25" i="12"/>
  <c r="C26" i="12"/>
  <c r="M25" i="6"/>
  <c r="C26" i="6"/>
  <c r="D25" i="6"/>
  <c r="J25" i="6" s="1"/>
  <c r="Q35" i="6"/>
  <c r="E36" i="6"/>
  <c r="F36" i="6"/>
  <c r="K23" i="2"/>
  <c r="L23" i="2"/>
  <c r="N23" i="2" s="1"/>
  <c r="M23" i="2"/>
  <c r="C24" i="2"/>
  <c r="Q29" i="2"/>
  <c r="F30" i="2"/>
  <c r="E30" i="2"/>
  <c r="H31" i="2"/>
  <c r="A37" i="6" l="1"/>
  <c r="B26" i="6"/>
  <c r="L27" i="18"/>
  <c r="N27" i="18" s="1"/>
  <c r="K27" i="18"/>
  <c r="F42" i="18"/>
  <c r="E42" i="18"/>
  <c r="Q42" i="18" s="1"/>
  <c r="H43" i="18"/>
  <c r="M29" i="16"/>
  <c r="C30" i="16"/>
  <c r="F43" i="16"/>
  <c r="F41" i="17"/>
  <c r="E41" i="17"/>
  <c r="Q41" i="17" s="1"/>
  <c r="D29" i="16"/>
  <c r="J29" i="16" s="1"/>
  <c r="Q40" i="16"/>
  <c r="E41" i="16"/>
  <c r="B31" i="17"/>
  <c r="D31" i="17"/>
  <c r="K30" i="17"/>
  <c r="L30" i="17"/>
  <c r="N30" i="17" s="1"/>
  <c r="L25" i="12"/>
  <c r="N25" i="12" s="1"/>
  <c r="K25" i="12"/>
  <c r="B26" i="12"/>
  <c r="D26" i="12" s="1"/>
  <c r="F41" i="12"/>
  <c r="E41" i="12"/>
  <c r="Q41" i="12" s="1"/>
  <c r="L25" i="6"/>
  <c r="N25" i="6" s="1"/>
  <c r="K25" i="6"/>
  <c r="Q36" i="6"/>
  <c r="E37" i="6"/>
  <c r="F37" i="6"/>
  <c r="D24" i="2"/>
  <c r="J24" i="2" s="1"/>
  <c r="Q30" i="2"/>
  <c r="F31" i="2"/>
  <c r="E31" i="2"/>
  <c r="H32" i="2"/>
  <c r="A38" i="6" l="1"/>
  <c r="M28" i="18"/>
  <c r="C29" i="18"/>
  <c r="D28" i="18"/>
  <c r="J28" i="18" s="1"/>
  <c r="H44" i="18"/>
  <c r="E43" i="18"/>
  <c r="Q43" i="18" s="1"/>
  <c r="F43" i="18"/>
  <c r="E42" i="17"/>
  <c r="Q42" i="17" s="1"/>
  <c r="F42" i="17"/>
  <c r="F44" i="16"/>
  <c r="J31" i="17"/>
  <c r="M31" i="17"/>
  <c r="C32" i="17"/>
  <c r="B30" i="16"/>
  <c r="D30" i="16" s="1"/>
  <c r="Q41" i="16"/>
  <c r="E42" i="16"/>
  <c r="L29" i="16"/>
  <c r="N29" i="16" s="1"/>
  <c r="K29" i="16"/>
  <c r="F42" i="12"/>
  <c r="E42" i="12"/>
  <c r="Q42" i="12" s="1"/>
  <c r="M26" i="12"/>
  <c r="J26" i="12"/>
  <c r="C27" i="12"/>
  <c r="M26" i="6"/>
  <c r="C27" i="6"/>
  <c r="D26" i="6"/>
  <c r="J26" i="6" s="1"/>
  <c r="Q37" i="6"/>
  <c r="F38" i="6"/>
  <c r="E38" i="6"/>
  <c r="L24" i="2"/>
  <c r="N24" i="2" s="1"/>
  <c r="K24" i="2"/>
  <c r="M24" i="2"/>
  <c r="C25" i="2"/>
  <c r="Q31" i="2"/>
  <c r="F32" i="2"/>
  <c r="E32" i="2"/>
  <c r="H33" i="2"/>
  <c r="A39" i="6" l="1"/>
  <c r="B27" i="6"/>
  <c r="L28" i="18"/>
  <c r="N28" i="18" s="1"/>
  <c r="K28" i="18"/>
  <c r="F44" i="18"/>
  <c r="E44" i="18"/>
  <c r="Q44" i="18" s="1"/>
  <c r="H45" i="18"/>
  <c r="B32" i="17"/>
  <c r="D32" i="17"/>
  <c r="K31" i="17"/>
  <c r="L31" i="17"/>
  <c r="N31" i="17" s="1"/>
  <c r="F45" i="16"/>
  <c r="Q42" i="16"/>
  <c r="E43" i="16"/>
  <c r="E43" i="17"/>
  <c r="Q43" i="17" s="1"/>
  <c r="F43" i="17"/>
  <c r="M30" i="16"/>
  <c r="J30" i="16"/>
  <c r="C31" i="16"/>
  <c r="B27" i="12"/>
  <c r="D27" i="12" s="1"/>
  <c r="L26" i="12"/>
  <c r="N26" i="12" s="1"/>
  <c r="K26" i="12"/>
  <c r="E43" i="12"/>
  <c r="Q43" i="12" s="1"/>
  <c r="F43" i="12"/>
  <c r="L26" i="6"/>
  <c r="N26" i="6" s="1"/>
  <c r="K26" i="6"/>
  <c r="Q38" i="6"/>
  <c r="F39" i="6"/>
  <c r="E39" i="6"/>
  <c r="D25" i="2"/>
  <c r="J25" i="2" s="1"/>
  <c r="Q32" i="2"/>
  <c r="E33" i="2"/>
  <c r="F33" i="2"/>
  <c r="H34" i="2"/>
  <c r="A40" i="6" l="1"/>
  <c r="M29" i="18"/>
  <c r="C30" i="18"/>
  <c r="D29" i="18"/>
  <c r="J29" i="18" s="1"/>
  <c r="H46" i="18"/>
  <c r="E45" i="18"/>
  <c r="Q45" i="18" s="1"/>
  <c r="F45" i="18"/>
  <c r="F44" i="17"/>
  <c r="E44" i="17"/>
  <c r="Q44" i="17" s="1"/>
  <c r="F46" i="16"/>
  <c r="Q43" i="16"/>
  <c r="E44" i="16"/>
  <c r="B31" i="16"/>
  <c r="L30" i="16"/>
  <c r="N30" i="16" s="1"/>
  <c r="K30" i="16"/>
  <c r="M32" i="17"/>
  <c r="J32" i="17"/>
  <c r="C33" i="17"/>
  <c r="E44" i="12"/>
  <c r="Q44" i="12" s="1"/>
  <c r="F44" i="12"/>
  <c r="J27" i="12"/>
  <c r="M27" i="12"/>
  <c r="C28" i="12"/>
  <c r="M27" i="6"/>
  <c r="C28" i="6"/>
  <c r="D27" i="6"/>
  <c r="J27" i="6" s="1"/>
  <c r="E40" i="6"/>
  <c r="F40" i="6"/>
  <c r="Q39" i="6"/>
  <c r="L25" i="2"/>
  <c r="N25" i="2" s="1"/>
  <c r="K25" i="2"/>
  <c r="M25" i="2"/>
  <c r="C26" i="2"/>
  <c r="Q33" i="2"/>
  <c r="F34" i="2"/>
  <c r="E34" i="2"/>
  <c r="H35" i="2"/>
  <c r="A41" i="6" l="1"/>
  <c r="B28" i="6"/>
  <c r="L29" i="18"/>
  <c r="N29" i="18" s="1"/>
  <c r="K29" i="18"/>
  <c r="F46" i="18"/>
  <c r="E46" i="18"/>
  <c r="Q46" i="18" s="1"/>
  <c r="H47" i="18"/>
  <c r="D30" i="18"/>
  <c r="M31" i="16"/>
  <c r="C32" i="16"/>
  <c r="D31" i="16"/>
  <c r="J31" i="16" s="1"/>
  <c r="K32" i="17"/>
  <c r="L32" i="17"/>
  <c r="N32" i="17" s="1"/>
  <c r="Q44" i="16"/>
  <c r="E45" i="16"/>
  <c r="B33" i="17"/>
  <c r="F47" i="16"/>
  <c r="E45" i="17"/>
  <c r="Q45" i="17" s="1"/>
  <c r="F45" i="17"/>
  <c r="B28" i="12"/>
  <c r="E45" i="12"/>
  <c r="Q45" i="12" s="1"/>
  <c r="F45" i="12"/>
  <c r="L27" i="12"/>
  <c r="N27" i="12" s="1"/>
  <c r="K27" i="12"/>
  <c r="L27" i="6"/>
  <c r="N27" i="6" s="1"/>
  <c r="K27" i="6"/>
  <c r="F41" i="6"/>
  <c r="E41" i="6"/>
  <c r="Q40" i="6"/>
  <c r="D26" i="2"/>
  <c r="J26" i="2" s="1"/>
  <c r="Q34" i="2"/>
  <c r="F35" i="2"/>
  <c r="E35" i="2"/>
  <c r="H36" i="2"/>
  <c r="A42" i="6" l="1"/>
  <c r="J30" i="18"/>
  <c r="M30" i="18"/>
  <c r="C31" i="18"/>
  <c r="H48" i="18"/>
  <c r="E47" i="18"/>
  <c r="Q47" i="18" s="1"/>
  <c r="F47" i="18"/>
  <c r="K31" i="16"/>
  <c r="L31" i="16"/>
  <c r="N31" i="16" s="1"/>
  <c r="Q45" i="16"/>
  <c r="E46" i="16"/>
  <c r="F48" i="16"/>
  <c r="M33" i="17"/>
  <c r="C34" i="17"/>
  <c r="D33" i="17"/>
  <c r="J33" i="17" s="1"/>
  <c r="F46" i="17"/>
  <c r="E46" i="17"/>
  <c r="Q46" i="17" s="1"/>
  <c r="B32" i="16"/>
  <c r="D32" i="16" s="1"/>
  <c r="M28" i="12"/>
  <c r="C29" i="12"/>
  <c r="E46" i="12"/>
  <c r="Q46" i="12" s="1"/>
  <c r="F46" i="12"/>
  <c r="D28" i="12"/>
  <c r="J28" i="12" s="1"/>
  <c r="M28" i="6"/>
  <c r="C29" i="6"/>
  <c r="D28" i="6"/>
  <c r="J28" i="6" s="1"/>
  <c r="Q41" i="6"/>
  <c r="F42" i="6"/>
  <c r="E42" i="6"/>
  <c r="L26" i="2"/>
  <c r="N26" i="2" s="1"/>
  <c r="K26" i="2"/>
  <c r="M26" i="2"/>
  <c r="C27" i="2"/>
  <c r="Q35" i="2"/>
  <c r="E36" i="2"/>
  <c r="F36" i="2"/>
  <c r="H37" i="2"/>
  <c r="A43" i="6" l="1"/>
  <c r="B29" i="6"/>
  <c r="F48" i="18"/>
  <c r="E48" i="18"/>
  <c r="Q48" i="18" s="1"/>
  <c r="H49" i="18"/>
  <c r="K30" i="18"/>
  <c r="L30" i="18"/>
  <c r="N30" i="18" s="1"/>
  <c r="B34" i="17"/>
  <c r="D34" i="17"/>
  <c r="L33" i="17"/>
  <c r="N33" i="17" s="1"/>
  <c r="K33" i="17"/>
  <c r="M32" i="16"/>
  <c r="J32" i="16"/>
  <c r="C33" i="16"/>
  <c r="F49" i="16"/>
  <c r="Q46" i="16"/>
  <c r="E47" i="16"/>
  <c r="E47" i="17"/>
  <c r="Q47" i="17" s="1"/>
  <c r="F47" i="17"/>
  <c r="K28" i="12"/>
  <c r="L28" i="12"/>
  <c r="N28" i="12" s="1"/>
  <c r="E47" i="12"/>
  <c r="Q47" i="12" s="1"/>
  <c r="F47" i="12"/>
  <c r="B29" i="12"/>
  <c r="D29" i="12" s="1"/>
  <c r="L28" i="6"/>
  <c r="N28" i="6" s="1"/>
  <c r="K28" i="6"/>
  <c r="Q42" i="6"/>
  <c r="F43" i="6"/>
  <c r="E43" i="6"/>
  <c r="D27" i="2"/>
  <c r="J27" i="2" s="1"/>
  <c r="Q36" i="2"/>
  <c r="F37" i="2"/>
  <c r="E37" i="2"/>
  <c r="H38" i="2"/>
  <c r="A44" i="6" l="1"/>
  <c r="M31" i="18"/>
  <c r="C32" i="18"/>
  <c r="D31" i="18"/>
  <c r="J31" i="18" s="1"/>
  <c r="H50" i="18"/>
  <c r="E49" i="18"/>
  <c r="Q49" i="18" s="1"/>
  <c r="F49" i="18"/>
  <c r="F50" i="16"/>
  <c r="B33" i="16"/>
  <c r="D33" i="16" s="1"/>
  <c r="L32" i="16"/>
  <c r="N32" i="16" s="1"/>
  <c r="K32" i="16"/>
  <c r="F48" i="17"/>
  <c r="E48" i="17"/>
  <c r="Q48" i="17" s="1"/>
  <c r="Q47" i="16"/>
  <c r="E48" i="16"/>
  <c r="M34" i="17"/>
  <c r="J34" i="17"/>
  <c r="C35" i="17"/>
  <c r="J29" i="12"/>
  <c r="M29" i="12"/>
  <c r="C30" i="12"/>
  <c r="E48" i="12"/>
  <c r="Q48" i="12" s="1"/>
  <c r="F48" i="12"/>
  <c r="M29" i="6"/>
  <c r="C30" i="6"/>
  <c r="D29" i="6"/>
  <c r="J29" i="6" s="1"/>
  <c r="Q43" i="6"/>
  <c r="E44" i="6"/>
  <c r="F44" i="6"/>
  <c r="L27" i="2"/>
  <c r="N27" i="2" s="1"/>
  <c r="K27" i="2"/>
  <c r="M27" i="2"/>
  <c r="C28" i="2"/>
  <c r="Q37" i="2"/>
  <c r="F38" i="2"/>
  <c r="E38" i="2"/>
  <c r="H39" i="2"/>
  <c r="A45" i="6" l="1"/>
  <c r="B30" i="6"/>
  <c r="L31" i="18"/>
  <c r="N31" i="18" s="1"/>
  <c r="K31" i="18"/>
  <c r="F50" i="18"/>
  <c r="E50" i="18"/>
  <c r="Q50" i="18" s="1"/>
  <c r="H51" i="18"/>
  <c r="D32" i="18"/>
  <c r="F49" i="17"/>
  <c r="E49" i="17"/>
  <c r="Q49" i="17" s="1"/>
  <c r="B35" i="17"/>
  <c r="M33" i="16"/>
  <c r="J33" i="16"/>
  <c r="C34" i="16"/>
  <c r="L34" i="17"/>
  <c r="N34" i="17" s="1"/>
  <c r="K34" i="17"/>
  <c r="Q48" i="16"/>
  <c r="E49" i="16"/>
  <c r="F51" i="16"/>
  <c r="E49" i="12"/>
  <c r="Q49" i="12" s="1"/>
  <c r="F49" i="12"/>
  <c r="B30" i="12"/>
  <c r="D30" i="12" s="1"/>
  <c r="K29" i="12"/>
  <c r="L29" i="12"/>
  <c r="N29" i="12" s="1"/>
  <c r="K29" i="6"/>
  <c r="L29" i="6"/>
  <c r="N29" i="6" s="1"/>
  <c r="F45" i="6"/>
  <c r="E45" i="6"/>
  <c r="Q44" i="6"/>
  <c r="D28" i="2"/>
  <c r="J28" i="2" s="1"/>
  <c r="Q38" i="2"/>
  <c r="F39" i="2"/>
  <c r="E39" i="2"/>
  <c r="H40" i="2"/>
  <c r="A46" i="6" l="1"/>
  <c r="J32" i="18"/>
  <c r="M32" i="18"/>
  <c r="C33" i="18"/>
  <c r="H52" i="18"/>
  <c r="E51" i="18"/>
  <c r="Q51" i="18" s="1"/>
  <c r="F51" i="18"/>
  <c r="B34" i="16"/>
  <c r="M35" i="17"/>
  <c r="C36" i="17"/>
  <c r="K33" i="16"/>
  <c r="L33" i="16"/>
  <c r="N33" i="16" s="1"/>
  <c r="D35" i="17"/>
  <c r="J35" i="17" s="1"/>
  <c r="F52" i="16"/>
  <c r="Q49" i="16"/>
  <c r="E50" i="16"/>
  <c r="F50" i="17"/>
  <c r="E50" i="17"/>
  <c r="Q50" i="17" s="1"/>
  <c r="J30" i="12"/>
  <c r="M30" i="12"/>
  <c r="C31" i="12"/>
  <c r="F50" i="12"/>
  <c r="E50" i="12"/>
  <c r="Q50" i="12" s="1"/>
  <c r="M30" i="6"/>
  <c r="C31" i="6"/>
  <c r="D30" i="6"/>
  <c r="J30" i="6" s="1"/>
  <c r="Q45" i="6"/>
  <c r="E46" i="6"/>
  <c r="F46" i="6"/>
  <c r="L28" i="2"/>
  <c r="N28" i="2" s="1"/>
  <c r="K28" i="2"/>
  <c r="M28" i="2"/>
  <c r="C29" i="2"/>
  <c r="Q39" i="2"/>
  <c r="E40" i="2"/>
  <c r="F40" i="2"/>
  <c r="H41" i="2"/>
  <c r="A47" i="6" l="1"/>
  <c r="B31" i="6"/>
  <c r="F52" i="18"/>
  <c r="E52" i="18"/>
  <c r="Q52" i="18" s="1"/>
  <c r="H53" i="18"/>
  <c r="K32" i="18"/>
  <c r="L32" i="18"/>
  <c r="N32" i="18" s="1"/>
  <c r="L35" i="17"/>
  <c r="N35" i="17" s="1"/>
  <c r="K35" i="17"/>
  <c r="B36" i="17"/>
  <c r="D36" i="17" s="1"/>
  <c r="F53" i="16"/>
  <c r="E51" i="17"/>
  <c r="Q51" i="17" s="1"/>
  <c r="F51" i="17"/>
  <c r="Q50" i="16"/>
  <c r="E51" i="16"/>
  <c r="M34" i="16"/>
  <c r="C35" i="16"/>
  <c r="D34" i="16"/>
  <c r="J34" i="16" s="1"/>
  <c r="E51" i="12"/>
  <c r="Q51" i="12" s="1"/>
  <c r="F51" i="12"/>
  <c r="B31" i="12"/>
  <c r="D31" i="12" s="1"/>
  <c r="K30" i="12"/>
  <c r="L30" i="12"/>
  <c r="N30" i="12" s="1"/>
  <c r="L30" i="6"/>
  <c r="N30" i="6" s="1"/>
  <c r="K30" i="6"/>
  <c r="F47" i="6"/>
  <c r="E47" i="6"/>
  <c r="Q46" i="6"/>
  <c r="D29" i="2"/>
  <c r="J29" i="2" s="1"/>
  <c r="Q40" i="2"/>
  <c r="F41" i="2"/>
  <c r="E41" i="2"/>
  <c r="H42" i="2"/>
  <c r="A48" i="6" l="1"/>
  <c r="M33" i="18"/>
  <c r="C34" i="18"/>
  <c r="D33" i="18"/>
  <c r="J33" i="18" s="1"/>
  <c r="H54" i="18"/>
  <c r="E53" i="18"/>
  <c r="Q53" i="18" s="1"/>
  <c r="F53" i="18"/>
  <c r="K34" i="16"/>
  <c r="L34" i="16"/>
  <c r="N34" i="16" s="1"/>
  <c r="B35" i="16"/>
  <c r="F52" i="17"/>
  <c r="E52" i="17"/>
  <c r="Q52" i="17" s="1"/>
  <c r="F54" i="16"/>
  <c r="M36" i="17"/>
  <c r="J36" i="17"/>
  <c r="C37" i="17"/>
  <c r="Q51" i="16"/>
  <c r="E52" i="16"/>
  <c r="J31" i="12"/>
  <c r="M31" i="12"/>
  <c r="C32" i="12"/>
  <c r="F52" i="12"/>
  <c r="E52" i="12"/>
  <c r="Q52" i="12" s="1"/>
  <c r="M31" i="6"/>
  <c r="C32" i="6"/>
  <c r="D31" i="6"/>
  <c r="J31" i="6" s="1"/>
  <c r="F48" i="6"/>
  <c r="E48" i="6"/>
  <c r="Q47" i="6"/>
  <c r="L29" i="2"/>
  <c r="N29" i="2" s="1"/>
  <c r="K29" i="2"/>
  <c r="M29" i="2"/>
  <c r="C30" i="2"/>
  <c r="Q41" i="2"/>
  <c r="F42" i="2"/>
  <c r="E42" i="2"/>
  <c r="H43" i="2"/>
  <c r="A49" i="6" l="1"/>
  <c r="B32" i="6"/>
  <c r="K33" i="18"/>
  <c r="L33" i="18"/>
  <c r="N33" i="18" s="1"/>
  <c r="F54" i="18"/>
  <c r="E54" i="18"/>
  <c r="D34" i="18"/>
  <c r="F53" i="17"/>
  <c r="E53" i="17"/>
  <c r="Q53" i="17" s="1"/>
  <c r="Q52" i="16"/>
  <c r="E53" i="16"/>
  <c r="M35" i="16"/>
  <c r="C36" i="16"/>
  <c r="B37" i="17"/>
  <c r="D35" i="16"/>
  <c r="J35" i="16" s="1"/>
  <c r="L36" i="17"/>
  <c r="N36" i="17" s="1"/>
  <c r="K36" i="17"/>
  <c r="E53" i="12"/>
  <c r="Q53" i="12" s="1"/>
  <c r="F53" i="12"/>
  <c r="B32" i="12"/>
  <c r="D32" i="12" s="1"/>
  <c r="K31" i="12"/>
  <c r="L31" i="12"/>
  <c r="N31" i="12" s="1"/>
  <c r="L31" i="6"/>
  <c r="N31" i="6" s="1"/>
  <c r="K31" i="6"/>
  <c r="Q48" i="6"/>
  <c r="E49" i="6"/>
  <c r="F49" i="6"/>
  <c r="D30" i="2"/>
  <c r="J30" i="2" s="1"/>
  <c r="Q42" i="2"/>
  <c r="F43" i="2"/>
  <c r="E43" i="2"/>
  <c r="H44" i="2"/>
  <c r="A50" i="6" l="1"/>
  <c r="M34" i="18"/>
  <c r="J34" i="18"/>
  <c r="C35" i="18"/>
  <c r="Q54" i="18"/>
  <c r="Q55" i="18" s="1"/>
  <c r="M59" i="18" s="1"/>
  <c r="M58" i="18"/>
  <c r="L35" i="16"/>
  <c r="N35" i="16" s="1"/>
  <c r="K35" i="16"/>
  <c r="M37" i="17"/>
  <c r="C38" i="17"/>
  <c r="D37" i="17"/>
  <c r="J37" i="17" s="1"/>
  <c r="B36" i="16"/>
  <c r="D36" i="16" s="1"/>
  <c r="Q53" i="16"/>
  <c r="E54" i="16"/>
  <c r="F54" i="17"/>
  <c r="E54" i="17"/>
  <c r="J32" i="12"/>
  <c r="M32" i="12"/>
  <c r="C33" i="12"/>
  <c r="F54" i="12"/>
  <c r="E54" i="12"/>
  <c r="M32" i="6"/>
  <c r="C33" i="6"/>
  <c r="D32" i="6"/>
  <c r="J32" i="6" s="1"/>
  <c r="E50" i="6"/>
  <c r="F50" i="6"/>
  <c r="Q49" i="6"/>
  <c r="L30" i="2"/>
  <c r="N30" i="2" s="1"/>
  <c r="K30" i="2"/>
  <c r="M30" i="2"/>
  <c r="C31" i="2"/>
  <c r="Q43" i="2"/>
  <c r="F44" i="2"/>
  <c r="E44" i="2"/>
  <c r="H45" i="2"/>
  <c r="A51" i="6" l="1"/>
  <c r="B33" i="6"/>
  <c r="M60" i="18"/>
  <c r="C6" i="19" s="1"/>
  <c r="L34" i="18"/>
  <c r="N34" i="18" s="1"/>
  <c r="K34" i="18"/>
  <c r="L37" i="17"/>
  <c r="N37" i="17" s="1"/>
  <c r="K37" i="17"/>
  <c r="Q54" i="16"/>
  <c r="Q55" i="16" s="1"/>
  <c r="M59" i="16" s="1"/>
  <c r="M58" i="16"/>
  <c r="M36" i="16"/>
  <c r="J36" i="16"/>
  <c r="C37" i="16"/>
  <c r="B38" i="17"/>
  <c r="D38" i="17" s="1"/>
  <c r="Q54" i="17"/>
  <c r="Q55" i="17" s="1"/>
  <c r="M59" i="17" s="1"/>
  <c r="M58" i="17"/>
  <c r="Q54" i="12"/>
  <c r="Q55" i="12" s="1"/>
  <c r="M59" i="12" s="1"/>
  <c r="M58" i="12"/>
  <c r="B33" i="12"/>
  <c r="D33" i="12" s="1"/>
  <c r="K32" i="12"/>
  <c r="L32" i="12"/>
  <c r="N32" i="12" s="1"/>
  <c r="L32" i="6"/>
  <c r="N32" i="6" s="1"/>
  <c r="K32" i="6"/>
  <c r="Q50" i="6"/>
  <c r="E51" i="6"/>
  <c r="F51" i="6"/>
  <c r="D31" i="2"/>
  <c r="J31" i="2" s="1"/>
  <c r="Q44" i="2"/>
  <c r="F45" i="2"/>
  <c r="E45" i="2"/>
  <c r="H46" i="2"/>
  <c r="A52" i="6" l="1"/>
  <c r="M35" i="18"/>
  <c r="C36" i="18"/>
  <c r="D35" i="18"/>
  <c r="J35" i="18" s="1"/>
  <c r="M38" i="17"/>
  <c r="J38" i="17"/>
  <c r="C39" i="17"/>
  <c r="K36" i="16"/>
  <c r="L36" i="16"/>
  <c r="N36" i="16" s="1"/>
  <c r="M60" i="17"/>
  <c r="C8" i="19" s="1"/>
  <c r="B37" i="16"/>
  <c r="D37" i="16" s="1"/>
  <c r="M60" i="16"/>
  <c r="C7" i="19" s="1"/>
  <c r="J33" i="12"/>
  <c r="M33" i="12"/>
  <c r="C34" i="12"/>
  <c r="M60" i="12"/>
  <c r="C4" i="19" s="1"/>
  <c r="M33" i="6"/>
  <c r="C34" i="6"/>
  <c r="D33" i="6"/>
  <c r="J33" i="6" s="1"/>
  <c r="Q51" i="6"/>
  <c r="F52" i="6"/>
  <c r="E52" i="6"/>
  <c r="K31" i="2"/>
  <c r="L31" i="2"/>
  <c r="N31" i="2" s="1"/>
  <c r="M31" i="2"/>
  <c r="C32" i="2"/>
  <c r="Q45" i="2"/>
  <c r="F46" i="2"/>
  <c r="E46" i="2"/>
  <c r="H47" i="2"/>
  <c r="A53" i="6" l="1"/>
  <c r="B34" i="6"/>
  <c r="L35" i="18"/>
  <c r="N35" i="18" s="1"/>
  <c r="K35" i="18"/>
  <c r="D36" i="18"/>
  <c r="M37" i="16"/>
  <c r="J37" i="16"/>
  <c r="C38" i="16"/>
  <c r="B39" i="17"/>
  <c r="L38" i="17"/>
  <c r="N38" i="17" s="1"/>
  <c r="K38" i="17"/>
  <c r="B34" i="12"/>
  <c r="L33" i="12"/>
  <c r="N33" i="12" s="1"/>
  <c r="K33" i="12"/>
  <c r="L33" i="6"/>
  <c r="N33" i="6" s="1"/>
  <c r="K33" i="6"/>
  <c r="Q52" i="6"/>
  <c r="E53" i="6"/>
  <c r="F53" i="6"/>
  <c r="D32" i="2"/>
  <c r="J32" i="2" s="1"/>
  <c r="Q46" i="2"/>
  <c r="F47" i="2"/>
  <c r="E47" i="2"/>
  <c r="H48" i="2"/>
  <c r="A54" i="6" l="1"/>
  <c r="M36" i="18"/>
  <c r="J36" i="18"/>
  <c r="C37" i="18"/>
  <c r="M39" i="17"/>
  <c r="C40" i="17"/>
  <c r="D39" i="17"/>
  <c r="J39" i="17" s="1"/>
  <c r="B38" i="16"/>
  <c r="L37" i="16"/>
  <c r="N37" i="16" s="1"/>
  <c r="K37" i="16"/>
  <c r="M34" i="12"/>
  <c r="C35" i="12"/>
  <c r="D34" i="12"/>
  <c r="J34" i="12" s="1"/>
  <c r="M34" i="6"/>
  <c r="C35" i="6"/>
  <c r="D34" i="6"/>
  <c r="J34" i="6" s="1"/>
  <c r="Q53" i="6"/>
  <c r="F54" i="6"/>
  <c r="E54" i="6"/>
  <c r="L32" i="2"/>
  <c r="N32" i="2" s="1"/>
  <c r="K32" i="2"/>
  <c r="M32" i="2"/>
  <c r="C33" i="2"/>
  <c r="Q47" i="2"/>
  <c r="F48" i="2"/>
  <c r="E48" i="2"/>
  <c r="H49" i="2"/>
  <c r="B35" i="6" l="1"/>
  <c r="L36" i="18"/>
  <c r="N36" i="18" s="1"/>
  <c r="K36" i="18"/>
  <c r="K39" i="17"/>
  <c r="L39" i="17"/>
  <c r="N39" i="17" s="1"/>
  <c r="M38" i="16"/>
  <c r="C39" i="16"/>
  <c r="D38" i="16"/>
  <c r="J38" i="16" s="1"/>
  <c r="B40" i="17"/>
  <c r="D40" i="17"/>
  <c r="L34" i="12"/>
  <c r="N34" i="12" s="1"/>
  <c r="K34" i="12"/>
  <c r="B35" i="12"/>
  <c r="D35" i="12" s="1"/>
  <c r="L34" i="6"/>
  <c r="N34" i="6" s="1"/>
  <c r="K34" i="6"/>
  <c r="Q54" i="6"/>
  <c r="Q55" i="6" s="1"/>
  <c r="M58" i="6"/>
  <c r="D33" i="2"/>
  <c r="J33" i="2" s="1"/>
  <c r="Q48" i="2"/>
  <c r="F49" i="2"/>
  <c r="E49" i="2"/>
  <c r="H50" i="2"/>
  <c r="M37" i="18" l="1"/>
  <c r="C38" i="18"/>
  <c r="D37" i="18"/>
  <c r="J37" i="18" s="1"/>
  <c r="K38" i="16"/>
  <c r="L38" i="16"/>
  <c r="N38" i="16" s="1"/>
  <c r="J40" i="17"/>
  <c r="M40" i="17"/>
  <c r="C41" i="17"/>
  <c r="B39" i="16"/>
  <c r="D39" i="16" s="1"/>
  <c r="J35" i="12"/>
  <c r="M35" i="12"/>
  <c r="C36" i="12"/>
  <c r="M35" i="6"/>
  <c r="C36" i="6"/>
  <c r="D35" i="6"/>
  <c r="J35" i="6" s="1"/>
  <c r="M59" i="6"/>
  <c r="M60" i="6" s="1"/>
  <c r="C3" i="19" s="1"/>
  <c r="L33" i="2"/>
  <c r="N33" i="2" s="1"/>
  <c r="K33" i="2"/>
  <c r="M33" i="2"/>
  <c r="C34" i="2"/>
  <c r="Q49" i="2"/>
  <c r="F50" i="2"/>
  <c r="E50" i="2"/>
  <c r="H51" i="2"/>
  <c r="B36" i="6" l="1"/>
  <c r="K37" i="18"/>
  <c r="L37" i="18"/>
  <c r="N37" i="18" s="1"/>
  <c r="D38" i="18"/>
  <c r="M39" i="16"/>
  <c r="J39" i="16"/>
  <c r="C40" i="16"/>
  <c r="B41" i="17"/>
  <c r="D41" i="17" s="1"/>
  <c r="K40" i="17"/>
  <c r="L40" i="17"/>
  <c r="N40" i="17" s="1"/>
  <c r="B36" i="12"/>
  <c r="K35" i="12"/>
  <c r="L35" i="12"/>
  <c r="N35" i="12" s="1"/>
  <c r="L35" i="6"/>
  <c r="N35" i="6" s="1"/>
  <c r="K35" i="6"/>
  <c r="D34" i="2"/>
  <c r="J34" i="2" s="1"/>
  <c r="Q50" i="2"/>
  <c r="F51" i="2"/>
  <c r="E51" i="2"/>
  <c r="H52" i="2"/>
  <c r="M38" i="18" l="1"/>
  <c r="J38" i="18"/>
  <c r="C39" i="18"/>
  <c r="M41" i="17"/>
  <c r="J41" i="17"/>
  <c r="C42" i="17"/>
  <c r="B40" i="16"/>
  <c r="K39" i="16"/>
  <c r="L39" i="16"/>
  <c r="N39" i="16" s="1"/>
  <c r="M36" i="12"/>
  <c r="C37" i="12"/>
  <c r="D36" i="12"/>
  <c r="J36" i="12" s="1"/>
  <c r="M36" i="6"/>
  <c r="C37" i="6"/>
  <c r="D36" i="6"/>
  <c r="J36" i="6" s="1"/>
  <c r="K34" i="2"/>
  <c r="L34" i="2"/>
  <c r="N34" i="2" s="1"/>
  <c r="M34" i="2"/>
  <c r="C35" i="2"/>
  <c r="Q51" i="2"/>
  <c r="F52" i="2"/>
  <c r="E52" i="2"/>
  <c r="H53" i="2"/>
  <c r="B37" i="6" l="1"/>
  <c r="L38" i="18"/>
  <c r="N38" i="18" s="1"/>
  <c r="K38" i="18"/>
  <c r="M40" i="16"/>
  <c r="C41" i="16"/>
  <c r="D40" i="16"/>
  <c r="J40" i="16" s="1"/>
  <c r="B42" i="17"/>
  <c r="D42" i="17" s="1"/>
  <c r="L41" i="17"/>
  <c r="N41" i="17" s="1"/>
  <c r="K41" i="17"/>
  <c r="L36" i="12"/>
  <c r="N36" i="12" s="1"/>
  <c r="K36" i="12"/>
  <c r="B37" i="12"/>
  <c r="K36" i="6"/>
  <c r="L36" i="6"/>
  <c r="N36" i="6" s="1"/>
  <c r="D35" i="2"/>
  <c r="J35" i="2" s="1"/>
  <c r="Q52" i="2"/>
  <c r="F53" i="2"/>
  <c r="E53" i="2"/>
  <c r="H54" i="2"/>
  <c r="M39" i="18" l="1"/>
  <c r="C40" i="18"/>
  <c r="D39" i="18"/>
  <c r="J39" i="18" s="1"/>
  <c r="K40" i="16"/>
  <c r="L40" i="16"/>
  <c r="N40" i="16" s="1"/>
  <c r="J42" i="17"/>
  <c r="M42" i="17"/>
  <c r="C43" i="17"/>
  <c r="B41" i="16"/>
  <c r="D41" i="16" s="1"/>
  <c r="M37" i="12"/>
  <c r="C38" i="12"/>
  <c r="D37" i="12"/>
  <c r="J37" i="12" s="1"/>
  <c r="M37" i="6"/>
  <c r="C38" i="6"/>
  <c r="D37" i="6"/>
  <c r="J37" i="6" s="1"/>
  <c r="L35" i="2"/>
  <c r="N35" i="2" s="1"/>
  <c r="K35" i="2"/>
  <c r="M35" i="2"/>
  <c r="C36" i="2"/>
  <c r="E54" i="2"/>
  <c r="M58" i="2" s="1"/>
  <c r="F54" i="2"/>
  <c r="Q53" i="2"/>
  <c r="B38" i="6" l="1"/>
  <c r="K39" i="18"/>
  <c r="L39" i="18"/>
  <c r="N39" i="18" s="1"/>
  <c r="D40" i="18"/>
  <c r="M41" i="16"/>
  <c r="J41" i="16"/>
  <c r="C42" i="16"/>
  <c r="B43" i="17"/>
  <c r="K42" i="17"/>
  <c r="L42" i="17"/>
  <c r="N42" i="17" s="1"/>
  <c r="L37" i="12"/>
  <c r="N37" i="12" s="1"/>
  <c r="K37" i="12"/>
  <c r="B38" i="12"/>
  <c r="L37" i="6"/>
  <c r="N37" i="6" s="1"/>
  <c r="K37" i="6"/>
  <c r="D36" i="2"/>
  <c r="J36" i="2" s="1"/>
  <c r="Q54" i="2"/>
  <c r="Q55" i="2" s="1"/>
  <c r="M59" i="2" s="1"/>
  <c r="M60" i="2" s="1"/>
  <c r="C2" i="19" s="1"/>
  <c r="M40" i="18" l="1"/>
  <c r="J40" i="18"/>
  <c r="C41" i="18"/>
  <c r="M43" i="17"/>
  <c r="C44" i="17"/>
  <c r="D43" i="17"/>
  <c r="J43" i="17" s="1"/>
  <c r="B42" i="16"/>
  <c r="L41" i="16"/>
  <c r="N41" i="16" s="1"/>
  <c r="K41" i="16"/>
  <c r="M38" i="12"/>
  <c r="C39" i="12"/>
  <c r="D38" i="12"/>
  <c r="J38" i="12" s="1"/>
  <c r="M38" i="6"/>
  <c r="C39" i="6"/>
  <c r="D38" i="6"/>
  <c r="J38" i="6" s="1"/>
  <c r="L36" i="2"/>
  <c r="N36" i="2" s="1"/>
  <c r="K36" i="2"/>
  <c r="M36" i="2"/>
  <c r="C37" i="2"/>
  <c r="B39" i="6" l="1"/>
  <c r="L40" i="18"/>
  <c r="N40" i="18" s="1"/>
  <c r="K40" i="18"/>
  <c r="L43" i="17"/>
  <c r="N43" i="17" s="1"/>
  <c r="K43" i="17"/>
  <c r="M42" i="16"/>
  <c r="C43" i="16"/>
  <c r="D42" i="16"/>
  <c r="J42" i="16" s="1"/>
  <c r="B44" i="17"/>
  <c r="D44" i="17"/>
  <c r="L38" i="12"/>
  <c r="N38" i="12" s="1"/>
  <c r="K38" i="12"/>
  <c r="B39" i="12"/>
  <c r="L38" i="6"/>
  <c r="N38" i="6" s="1"/>
  <c r="K38" i="6"/>
  <c r="D37" i="2"/>
  <c r="J37" i="2" s="1"/>
  <c r="M41" i="18" l="1"/>
  <c r="C42" i="18"/>
  <c r="D41" i="18"/>
  <c r="J41" i="18" s="1"/>
  <c r="K42" i="16"/>
  <c r="L42" i="16"/>
  <c r="N42" i="16" s="1"/>
  <c r="J44" i="17"/>
  <c r="M44" i="17"/>
  <c r="C45" i="17"/>
  <c r="B43" i="16"/>
  <c r="D43" i="16" s="1"/>
  <c r="M39" i="12"/>
  <c r="C40" i="12"/>
  <c r="D39" i="12"/>
  <c r="J39" i="12" s="1"/>
  <c r="M39" i="6"/>
  <c r="C40" i="6"/>
  <c r="D39" i="6"/>
  <c r="J39" i="6" s="1"/>
  <c r="L37" i="2"/>
  <c r="N37" i="2" s="1"/>
  <c r="K37" i="2"/>
  <c r="M37" i="2"/>
  <c r="C38" i="2"/>
  <c r="B40" i="6" l="1"/>
  <c r="L41" i="18"/>
  <c r="N41" i="18" s="1"/>
  <c r="K41" i="18"/>
  <c r="D42" i="18"/>
  <c r="J43" i="16"/>
  <c r="M43" i="16"/>
  <c r="C44" i="16"/>
  <c r="B45" i="17"/>
  <c r="K44" i="17"/>
  <c r="L44" i="17"/>
  <c r="N44" i="17" s="1"/>
  <c r="K39" i="12"/>
  <c r="L39" i="12"/>
  <c r="N39" i="12" s="1"/>
  <c r="B40" i="12"/>
  <c r="K39" i="6"/>
  <c r="L39" i="6"/>
  <c r="N39" i="6" s="1"/>
  <c r="D38" i="2"/>
  <c r="J38" i="2" s="1"/>
  <c r="M42" i="18" l="1"/>
  <c r="J42" i="18"/>
  <c r="C43" i="18"/>
  <c r="M45" i="17"/>
  <c r="C46" i="17"/>
  <c r="D45" i="17"/>
  <c r="J45" i="17" s="1"/>
  <c r="B44" i="16"/>
  <c r="D44" i="16" s="1"/>
  <c r="L43" i="16"/>
  <c r="N43" i="16" s="1"/>
  <c r="K43" i="16"/>
  <c r="M40" i="12"/>
  <c r="C41" i="12"/>
  <c r="D40" i="12"/>
  <c r="J40" i="12" s="1"/>
  <c r="M40" i="6"/>
  <c r="C41" i="6"/>
  <c r="D40" i="6"/>
  <c r="J40" i="6" s="1"/>
  <c r="L38" i="2"/>
  <c r="N38" i="2" s="1"/>
  <c r="K38" i="2"/>
  <c r="M38" i="2"/>
  <c r="C39" i="2"/>
  <c r="B41" i="6" l="1"/>
  <c r="L42" i="18"/>
  <c r="N42" i="18" s="1"/>
  <c r="K42" i="18"/>
  <c r="L45" i="17"/>
  <c r="N45" i="17" s="1"/>
  <c r="K45" i="17"/>
  <c r="M44" i="16"/>
  <c r="J44" i="16"/>
  <c r="C45" i="16"/>
  <c r="B46" i="17"/>
  <c r="L40" i="12"/>
  <c r="N40" i="12" s="1"/>
  <c r="K40" i="12"/>
  <c r="B41" i="12"/>
  <c r="D41" i="12" s="1"/>
  <c r="L40" i="6"/>
  <c r="N40" i="6" s="1"/>
  <c r="K40" i="6"/>
  <c r="D39" i="2"/>
  <c r="J39" i="2" s="1"/>
  <c r="M43" i="18" l="1"/>
  <c r="C44" i="18"/>
  <c r="D43" i="18"/>
  <c r="J43" i="18" s="1"/>
  <c r="M46" i="17"/>
  <c r="C47" i="17"/>
  <c r="D46" i="17"/>
  <c r="J46" i="17" s="1"/>
  <c r="B45" i="16"/>
  <c r="K44" i="16"/>
  <c r="L44" i="16"/>
  <c r="N44" i="16" s="1"/>
  <c r="M41" i="12"/>
  <c r="J41" i="12"/>
  <c r="C42" i="12"/>
  <c r="M41" i="6"/>
  <c r="C42" i="6"/>
  <c r="D41" i="6"/>
  <c r="J41" i="6" s="1"/>
  <c r="K39" i="2"/>
  <c r="L39" i="2"/>
  <c r="N39" i="2" s="1"/>
  <c r="M39" i="2"/>
  <c r="C40" i="2"/>
  <c r="B42" i="6" l="1"/>
  <c r="K43" i="18"/>
  <c r="L43" i="18"/>
  <c r="N43" i="18" s="1"/>
  <c r="D44" i="18"/>
  <c r="K46" i="17"/>
  <c r="L46" i="17"/>
  <c r="N46" i="17" s="1"/>
  <c r="M45" i="16"/>
  <c r="C46" i="16"/>
  <c r="D45" i="16"/>
  <c r="J45" i="16" s="1"/>
  <c r="B47" i="17"/>
  <c r="B42" i="12"/>
  <c r="D42" i="12" s="1"/>
  <c r="L41" i="12"/>
  <c r="N41" i="12" s="1"/>
  <c r="K41" i="12"/>
  <c r="L41" i="6"/>
  <c r="N41" i="6" s="1"/>
  <c r="K41" i="6"/>
  <c r="D40" i="2"/>
  <c r="J40" i="2" s="1"/>
  <c r="M44" i="18" l="1"/>
  <c r="J44" i="18"/>
  <c r="C45" i="18"/>
  <c r="K45" i="16"/>
  <c r="L45" i="16"/>
  <c r="N45" i="16" s="1"/>
  <c r="M47" i="17"/>
  <c r="C48" i="17"/>
  <c r="D47" i="17"/>
  <c r="J47" i="17" s="1"/>
  <c r="B46" i="16"/>
  <c r="J42" i="12"/>
  <c r="M42" i="12"/>
  <c r="C43" i="12"/>
  <c r="M42" i="6"/>
  <c r="C43" i="6"/>
  <c r="D42" i="6"/>
  <c r="J42" i="6" s="1"/>
  <c r="L40" i="2"/>
  <c r="N40" i="2" s="1"/>
  <c r="K40" i="2"/>
  <c r="M40" i="2"/>
  <c r="C41" i="2"/>
  <c r="B43" i="6" l="1"/>
  <c r="L44" i="18"/>
  <c r="N44" i="18" s="1"/>
  <c r="K44" i="18"/>
  <c r="L47" i="17"/>
  <c r="N47" i="17" s="1"/>
  <c r="K47" i="17"/>
  <c r="M46" i="16"/>
  <c r="C47" i="16"/>
  <c r="D46" i="16"/>
  <c r="J46" i="16" s="1"/>
  <c r="B48" i="17"/>
  <c r="D48" i="17" s="1"/>
  <c r="L42" i="12"/>
  <c r="N42" i="12" s="1"/>
  <c r="K42" i="12"/>
  <c r="B43" i="12"/>
  <c r="L42" i="6"/>
  <c r="N42" i="6" s="1"/>
  <c r="K42" i="6"/>
  <c r="D41" i="2"/>
  <c r="J41" i="2" s="1"/>
  <c r="M45" i="18" l="1"/>
  <c r="C46" i="18"/>
  <c r="D45" i="18"/>
  <c r="J45" i="18" s="1"/>
  <c r="K46" i="16"/>
  <c r="L46" i="16"/>
  <c r="N46" i="16" s="1"/>
  <c r="J48" i="17"/>
  <c r="M48" i="17"/>
  <c r="C49" i="17"/>
  <c r="B47" i="16"/>
  <c r="M43" i="12"/>
  <c r="C44" i="12"/>
  <c r="D43" i="12"/>
  <c r="J43" i="12" s="1"/>
  <c r="M43" i="6"/>
  <c r="C44" i="6"/>
  <c r="D43" i="6"/>
  <c r="J43" i="6" s="1"/>
  <c r="L41" i="2"/>
  <c r="N41" i="2" s="1"/>
  <c r="K41" i="2"/>
  <c r="M41" i="2"/>
  <c r="C42" i="2"/>
  <c r="B44" i="6" l="1"/>
  <c r="L45" i="18"/>
  <c r="N45" i="18" s="1"/>
  <c r="K45" i="18"/>
  <c r="D46" i="18"/>
  <c r="M47" i="16"/>
  <c r="C48" i="16"/>
  <c r="D47" i="16"/>
  <c r="J47" i="16" s="1"/>
  <c r="B49" i="17"/>
  <c r="K48" i="17"/>
  <c r="L48" i="17"/>
  <c r="N48" i="17" s="1"/>
  <c r="L43" i="12"/>
  <c r="N43" i="12" s="1"/>
  <c r="K43" i="12"/>
  <c r="B44" i="12"/>
  <c r="D44" i="12" s="1"/>
  <c r="L43" i="6"/>
  <c r="N43" i="6" s="1"/>
  <c r="K43" i="6"/>
  <c r="D42" i="2"/>
  <c r="J42" i="2" s="1"/>
  <c r="M46" i="18" l="1"/>
  <c r="J46" i="18"/>
  <c r="C47" i="18"/>
  <c r="L47" i="16"/>
  <c r="N47" i="16" s="1"/>
  <c r="K47" i="16"/>
  <c r="M49" i="17"/>
  <c r="C50" i="17"/>
  <c r="D49" i="17"/>
  <c r="J49" i="17" s="1"/>
  <c r="B48" i="16"/>
  <c r="D48" i="16" s="1"/>
  <c r="J44" i="12"/>
  <c r="M44" i="12"/>
  <c r="C45" i="12"/>
  <c r="M44" i="6"/>
  <c r="C45" i="6"/>
  <c r="D44" i="6"/>
  <c r="J44" i="6" s="1"/>
  <c r="L42" i="2"/>
  <c r="N42" i="2" s="1"/>
  <c r="K42" i="2"/>
  <c r="M42" i="2"/>
  <c r="C43" i="2"/>
  <c r="B45" i="6" l="1"/>
  <c r="L46" i="18"/>
  <c r="N46" i="18" s="1"/>
  <c r="K46" i="18"/>
  <c r="L49" i="17"/>
  <c r="N49" i="17" s="1"/>
  <c r="K49" i="17"/>
  <c r="J48" i="16"/>
  <c r="M48" i="16"/>
  <c r="C49" i="16"/>
  <c r="B50" i="17"/>
  <c r="D50" i="17"/>
  <c r="B45" i="12"/>
  <c r="L44" i="12"/>
  <c r="N44" i="12" s="1"/>
  <c r="K44" i="12"/>
  <c r="K44" i="6"/>
  <c r="L44" i="6"/>
  <c r="N44" i="6" s="1"/>
  <c r="D43" i="2"/>
  <c r="J43" i="2" s="1"/>
  <c r="M47" i="18" l="1"/>
  <c r="C48" i="18"/>
  <c r="D47" i="18"/>
  <c r="J47" i="18" s="1"/>
  <c r="J50" i="17"/>
  <c r="M50" i="17"/>
  <c r="C51" i="17"/>
  <c r="B49" i="16"/>
  <c r="K48" i="16"/>
  <c r="L48" i="16"/>
  <c r="N48" i="16" s="1"/>
  <c r="M45" i="12"/>
  <c r="C46" i="12"/>
  <c r="D45" i="12"/>
  <c r="J45" i="12" s="1"/>
  <c r="M45" i="6"/>
  <c r="C46" i="6"/>
  <c r="D45" i="6"/>
  <c r="J45" i="6" s="1"/>
  <c r="L43" i="2"/>
  <c r="N43" i="2" s="1"/>
  <c r="K43" i="2"/>
  <c r="M43" i="2"/>
  <c r="C44" i="2"/>
  <c r="B46" i="6" l="1"/>
  <c r="L47" i="18"/>
  <c r="N47" i="18" s="1"/>
  <c r="K47" i="18"/>
  <c r="D48" i="18"/>
  <c r="M49" i="16"/>
  <c r="C50" i="16"/>
  <c r="D49" i="16"/>
  <c r="J49" i="16" s="1"/>
  <c r="B51" i="17"/>
  <c r="K50" i="17"/>
  <c r="L50" i="17"/>
  <c r="N50" i="17" s="1"/>
  <c r="L45" i="12"/>
  <c r="N45" i="12" s="1"/>
  <c r="K45" i="12"/>
  <c r="B46" i="12"/>
  <c r="D46" i="12" s="1"/>
  <c r="K45" i="6"/>
  <c r="L45" i="6"/>
  <c r="N45" i="6" s="1"/>
  <c r="D44" i="2"/>
  <c r="J44" i="2" s="1"/>
  <c r="M48" i="18" l="1"/>
  <c r="J48" i="18"/>
  <c r="C49" i="18"/>
  <c r="K49" i="16"/>
  <c r="L49" i="16"/>
  <c r="N49" i="16" s="1"/>
  <c r="M51" i="17"/>
  <c r="C52" i="17"/>
  <c r="D51" i="17"/>
  <c r="J51" i="17" s="1"/>
  <c r="B50" i="16"/>
  <c r="J46" i="12"/>
  <c r="M46" i="12"/>
  <c r="C47" i="12"/>
  <c r="M46" i="6"/>
  <c r="C47" i="6"/>
  <c r="D46" i="6"/>
  <c r="J46" i="6" s="1"/>
  <c r="L44" i="2"/>
  <c r="N44" i="2" s="1"/>
  <c r="K44" i="2"/>
  <c r="M44" i="2"/>
  <c r="C45" i="2"/>
  <c r="B47" i="6" l="1"/>
  <c r="L48" i="18"/>
  <c r="N48" i="18" s="1"/>
  <c r="K48" i="18"/>
  <c r="L51" i="17"/>
  <c r="N51" i="17" s="1"/>
  <c r="K51" i="17"/>
  <c r="M50" i="16"/>
  <c r="C51" i="16"/>
  <c r="D50" i="16"/>
  <c r="J50" i="16" s="1"/>
  <c r="B52" i="17"/>
  <c r="L46" i="12"/>
  <c r="N46" i="12" s="1"/>
  <c r="K46" i="12"/>
  <c r="B47" i="12"/>
  <c r="L46" i="6"/>
  <c r="N46" i="6" s="1"/>
  <c r="K46" i="6"/>
  <c r="D45" i="2"/>
  <c r="J45" i="2" s="1"/>
  <c r="M49" i="18" l="1"/>
  <c r="C50" i="18"/>
  <c r="D49" i="18"/>
  <c r="J49" i="18" s="1"/>
  <c r="K50" i="16"/>
  <c r="L50" i="16"/>
  <c r="N50" i="16" s="1"/>
  <c r="M52" i="17"/>
  <c r="C53" i="17"/>
  <c r="D52" i="17"/>
  <c r="J52" i="17" s="1"/>
  <c r="B51" i="16"/>
  <c r="M47" i="12"/>
  <c r="C48" i="12"/>
  <c r="D47" i="12"/>
  <c r="J47" i="12" s="1"/>
  <c r="M47" i="6"/>
  <c r="C48" i="6"/>
  <c r="D47" i="6"/>
  <c r="J47" i="6" s="1"/>
  <c r="L45" i="2"/>
  <c r="N45" i="2" s="1"/>
  <c r="K45" i="2"/>
  <c r="M45" i="2"/>
  <c r="C46" i="2"/>
  <c r="B48" i="6" l="1"/>
  <c r="L49" i="18"/>
  <c r="N49" i="18" s="1"/>
  <c r="K49" i="18"/>
  <c r="D50" i="18"/>
  <c r="K52" i="17"/>
  <c r="L52" i="17"/>
  <c r="N52" i="17" s="1"/>
  <c r="M51" i="16"/>
  <c r="C52" i="16"/>
  <c r="D51" i="16"/>
  <c r="J51" i="16" s="1"/>
  <c r="B53" i="17"/>
  <c r="L47" i="12"/>
  <c r="N47" i="12" s="1"/>
  <c r="K47" i="12"/>
  <c r="B48" i="12"/>
  <c r="D48" i="12" s="1"/>
  <c r="L47" i="6"/>
  <c r="N47" i="6" s="1"/>
  <c r="K47" i="6"/>
  <c r="D46" i="2"/>
  <c r="J46" i="2" s="1"/>
  <c r="M50" i="18" l="1"/>
  <c r="J50" i="18"/>
  <c r="C51" i="18"/>
  <c r="L51" i="16"/>
  <c r="N51" i="16" s="1"/>
  <c r="K51" i="16"/>
  <c r="M53" i="17"/>
  <c r="C54" i="17"/>
  <c r="D53" i="17"/>
  <c r="J53" i="17" s="1"/>
  <c r="B52" i="16"/>
  <c r="D52" i="16"/>
  <c r="J48" i="12"/>
  <c r="M48" i="12"/>
  <c r="C49" i="12"/>
  <c r="M48" i="6"/>
  <c r="C49" i="6"/>
  <c r="D48" i="6"/>
  <c r="J48" i="6" s="1"/>
  <c r="L46" i="2"/>
  <c r="N46" i="2" s="1"/>
  <c r="K46" i="2"/>
  <c r="M46" i="2"/>
  <c r="C47" i="2"/>
  <c r="B49" i="6" l="1"/>
  <c r="L50" i="18"/>
  <c r="N50" i="18" s="1"/>
  <c r="K50" i="18"/>
  <c r="L53" i="17"/>
  <c r="N53" i="17" s="1"/>
  <c r="K53" i="17"/>
  <c r="J52" i="16"/>
  <c r="M52" i="16"/>
  <c r="C53" i="16"/>
  <c r="B54" i="17"/>
  <c r="L48" i="12"/>
  <c r="N48" i="12" s="1"/>
  <c r="K48" i="12"/>
  <c r="B49" i="12"/>
  <c r="D49" i="12" s="1"/>
  <c r="K48" i="6"/>
  <c r="L48" i="6"/>
  <c r="N48" i="6" s="1"/>
  <c r="D47" i="2"/>
  <c r="J47" i="2" s="1"/>
  <c r="M51" i="18" l="1"/>
  <c r="C52" i="18"/>
  <c r="D51" i="18"/>
  <c r="J51" i="18" s="1"/>
  <c r="M54" i="17"/>
  <c r="M55" i="17" s="1"/>
  <c r="N58" i="17"/>
  <c r="M63" i="17" s="1"/>
  <c r="F8" i="19" s="1"/>
  <c r="D54" i="17"/>
  <c r="J54" i="17" s="1"/>
  <c r="B53" i="16"/>
  <c r="K52" i="16"/>
  <c r="L52" i="16"/>
  <c r="N52" i="16" s="1"/>
  <c r="J49" i="12"/>
  <c r="M49" i="12"/>
  <c r="C50" i="12"/>
  <c r="M49" i="6"/>
  <c r="C50" i="6"/>
  <c r="D49" i="6"/>
  <c r="J49" i="6" s="1"/>
  <c r="K47" i="2"/>
  <c r="L47" i="2"/>
  <c r="N47" i="2" s="1"/>
  <c r="M47" i="2"/>
  <c r="C48" i="2"/>
  <c r="B50" i="6" l="1"/>
  <c r="L51" i="18"/>
  <c r="N51" i="18" s="1"/>
  <c r="K51" i="18"/>
  <c r="D52" i="18"/>
  <c r="K54" i="17"/>
  <c r="L54" i="17"/>
  <c r="N54" i="17" s="1"/>
  <c r="N55" i="17" s="1"/>
  <c r="N59" i="17" s="1"/>
  <c r="M53" i="16"/>
  <c r="C54" i="16"/>
  <c r="D53" i="16"/>
  <c r="J53" i="16" s="1"/>
  <c r="B50" i="12"/>
  <c r="D50" i="12" s="1"/>
  <c r="L49" i="12"/>
  <c r="N49" i="12" s="1"/>
  <c r="K49" i="12"/>
  <c r="L49" i="6"/>
  <c r="N49" i="6" s="1"/>
  <c r="K49" i="6"/>
  <c r="D48" i="2"/>
  <c r="J48" i="2" s="1"/>
  <c r="M52" i="18" l="1"/>
  <c r="J52" i="18"/>
  <c r="C53" i="18"/>
  <c r="K53" i="16"/>
  <c r="L53" i="16"/>
  <c r="N53" i="16" s="1"/>
  <c r="B54" i="16"/>
  <c r="M65" i="17"/>
  <c r="H8" i="19" s="1"/>
  <c r="N60" i="17"/>
  <c r="J50" i="12"/>
  <c r="M50" i="12"/>
  <c r="C51" i="12"/>
  <c r="M50" i="6"/>
  <c r="C51" i="6"/>
  <c r="D50" i="6"/>
  <c r="J50" i="6" s="1"/>
  <c r="L48" i="2"/>
  <c r="N48" i="2" s="1"/>
  <c r="K48" i="2"/>
  <c r="M48" i="2"/>
  <c r="C49" i="2"/>
  <c r="B51" i="6" l="1"/>
  <c r="M64" i="17"/>
  <c r="M66" i="17" s="1"/>
  <c r="D8" i="19"/>
  <c r="E8" i="19" s="1"/>
  <c r="G8" i="19" s="1"/>
  <c r="I8" i="19" s="1"/>
  <c r="L52" i="18"/>
  <c r="N52" i="18" s="1"/>
  <c r="K52" i="18"/>
  <c r="M54" i="16"/>
  <c r="M55" i="16" s="1"/>
  <c r="N58" i="16"/>
  <c r="M63" i="16" s="1"/>
  <c r="F7" i="19" s="1"/>
  <c r="D54" i="16"/>
  <c r="J54" i="16" s="1"/>
  <c r="B51" i="12"/>
  <c r="D51" i="12"/>
  <c r="L50" i="12"/>
  <c r="N50" i="12" s="1"/>
  <c r="K50" i="12"/>
  <c r="L50" i="6"/>
  <c r="N50" i="6" s="1"/>
  <c r="K50" i="6"/>
  <c r="D49" i="2"/>
  <c r="J49" i="2" s="1"/>
  <c r="M53" i="18" l="1"/>
  <c r="C54" i="18"/>
  <c r="D53" i="18"/>
  <c r="J53" i="18" s="1"/>
  <c r="K54" i="16"/>
  <c r="L54" i="16"/>
  <c r="N54" i="16" s="1"/>
  <c r="N55" i="16" s="1"/>
  <c r="N59" i="16" s="1"/>
  <c r="J51" i="12"/>
  <c r="M51" i="12"/>
  <c r="C52" i="12"/>
  <c r="M51" i="6"/>
  <c r="C52" i="6"/>
  <c r="D51" i="6"/>
  <c r="J51" i="6" s="1"/>
  <c r="K49" i="2"/>
  <c r="L49" i="2"/>
  <c r="N49" i="2" s="1"/>
  <c r="M49" i="2"/>
  <c r="C50" i="2"/>
  <c r="B52" i="6" l="1"/>
  <c r="K53" i="18"/>
  <c r="L53" i="18"/>
  <c r="N53" i="18" s="1"/>
  <c r="D54" i="18"/>
  <c r="M65" i="16"/>
  <c r="H7" i="19" s="1"/>
  <c r="N60" i="16"/>
  <c r="B52" i="12"/>
  <c r="L51" i="12"/>
  <c r="N51" i="12" s="1"/>
  <c r="K51" i="12"/>
  <c r="L51" i="6"/>
  <c r="N51" i="6" s="1"/>
  <c r="K51" i="6"/>
  <c r="D50" i="2"/>
  <c r="J50" i="2" s="1"/>
  <c r="M64" i="16" l="1"/>
  <c r="M66" i="16" s="1"/>
  <c r="D7" i="19"/>
  <c r="E7" i="19" s="1"/>
  <c r="G7" i="19" s="1"/>
  <c r="I7" i="19" s="1"/>
  <c r="M54" i="18"/>
  <c r="M55" i="18" s="1"/>
  <c r="J54" i="18"/>
  <c r="N58" i="18"/>
  <c r="M63" i="18" s="1"/>
  <c r="F6" i="19" s="1"/>
  <c r="M52" i="12"/>
  <c r="C53" i="12"/>
  <c r="D52" i="12"/>
  <c r="J52" i="12" s="1"/>
  <c r="M52" i="6"/>
  <c r="C53" i="6"/>
  <c r="D52" i="6"/>
  <c r="J52" i="6" s="1"/>
  <c r="L50" i="2"/>
  <c r="N50" i="2" s="1"/>
  <c r="K50" i="2"/>
  <c r="M50" i="2"/>
  <c r="C51" i="2"/>
  <c r="B53" i="6" l="1"/>
  <c r="L54" i="18"/>
  <c r="N54" i="18" s="1"/>
  <c r="N55" i="18" s="1"/>
  <c r="N59" i="18" s="1"/>
  <c r="K54" i="18"/>
  <c r="L52" i="12"/>
  <c r="N52" i="12" s="1"/>
  <c r="K52" i="12"/>
  <c r="B53" i="12"/>
  <c r="K52" i="6"/>
  <c r="L52" i="6"/>
  <c r="N52" i="6" s="1"/>
  <c r="D51" i="2"/>
  <c r="J51" i="2" s="1"/>
  <c r="M65" i="18" l="1"/>
  <c r="H6" i="19" s="1"/>
  <c r="N60" i="18"/>
  <c r="M53" i="12"/>
  <c r="C54" i="12"/>
  <c r="D53" i="12"/>
  <c r="J53" i="12" s="1"/>
  <c r="M53" i="6"/>
  <c r="C54" i="6"/>
  <c r="D53" i="6"/>
  <c r="J53" i="6" s="1"/>
  <c r="L51" i="2"/>
  <c r="N51" i="2" s="1"/>
  <c r="K51" i="2"/>
  <c r="M51" i="2"/>
  <c r="C52" i="2"/>
  <c r="B54" i="6" l="1"/>
  <c r="M64" i="18"/>
  <c r="M66" i="18" s="1"/>
  <c r="D6" i="19"/>
  <c r="E6" i="19" s="1"/>
  <c r="G6" i="19" s="1"/>
  <c r="I6" i="19" s="1"/>
  <c r="L53" i="12"/>
  <c r="N53" i="12" s="1"/>
  <c r="K53" i="12"/>
  <c r="B54" i="12"/>
  <c r="L53" i="6"/>
  <c r="N53" i="6" s="1"/>
  <c r="K53" i="6"/>
  <c r="D52" i="2"/>
  <c r="J52" i="2" s="1"/>
  <c r="M54" i="12" l="1"/>
  <c r="M55" i="12" s="1"/>
  <c r="N58" i="12"/>
  <c r="M63" i="12" s="1"/>
  <c r="F4" i="19" s="1"/>
  <c r="D54" i="12"/>
  <c r="J54" i="12" s="1"/>
  <c r="M54" i="6"/>
  <c r="M55" i="6" s="1"/>
  <c r="N58" i="6"/>
  <c r="M63" i="6" s="1"/>
  <c r="F3" i="19" s="1"/>
  <c r="D54" i="6"/>
  <c r="J54" i="6" s="1"/>
  <c r="L52" i="2"/>
  <c r="N52" i="2" s="1"/>
  <c r="K52" i="2"/>
  <c r="M52" i="2"/>
  <c r="C53" i="2"/>
  <c r="L54" i="12" l="1"/>
  <c r="N54" i="12" s="1"/>
  <c r="N55" i="12" s="1"/>
  <c r="N59" i="12" s="1"/>
  <c r="K54" i="12"/>
  <c r="L54" i="6"/>
  <c r="N54" i="6" s="1"/>
  <c r="N55" i="6" s="1"/>
  <c r="K54" i="6"/>
  <c r="D53" i="2"/>
  <c r="J53" i="2" s="1"/>
  <c r="N60" i="12" l="1"/>
  <c r="M65" i="12"/>
  <c r="H4" i="19" s="1"/>
  <c r="N59" i="6"/>
  <c r="L53" i="2"/>
  <c r="N53" i="2" s="1"/>
  <c r="K53" i="2"/>
  <c r="M53" i="2"/>
  <c r="C54" i="2"/>
  <c r="M64" i="12" l="1"/>
  <c r="M66" i="12" s="1"/>
  <c r="D4" i="19"/>
  <c r="E4" i="19" s="1"/>
  <c r="G4" i="19" s="1"/>
  <c r="I4" i="19" s="1"/>
  <c r="M65" i="6"/>
  <c r="H3" i="19" s="1"/>
  <c r="N60" i="6"/>
  <c r="D54" i="2"/>
  <c r="J54" i="2" s="1"/>
  <c r="M64" i="6" l="1"/>
  <c r="M66" i="6" s="1"/>
  <c r="D3" i="19"/>
  <c r="E3" i="19" s="1"/>
  <c r="G3" i="19" s="1"/>
  <c r="I3" i="19" s="1"/>
  <c r="L54" i="2"/>
  <c r="N54" i="2" s="1"/>
  <c r="N55" i="2" s="1"/>
  <c r="K54" i="2"/>
  <c r="N58" i="2"/>
  <c r="M63" i="2" s="1"/>
  <c r="F2" i="19" s="1"/>
  <c r="M54" i="2"/>
  <c r="M55" i="2" s="1"/>
  <c r="N59" i="2" l="1"/>
  <c r="N60" i="2" l="1"/>
  <c r="M65" i="2"/>
  <c r="H2" i="19" s="1"/>
  <c r="M64" i="2" l="1"/>
  <c r="M66" i="2" s="1"/>
  <c r="D2" i="19"/>
  <c r="E2" i="19" s="1"/>
  <c r="G2" i="19" s="1"/>
  <c r="I2" i="19" s="1"/>
</calcChain>
</file>

<file path=xl/sharedStrings.xml><?xml version="1.0" encoding="utf-8"?>
<sst xmlns="http://schemas.openxmlformats.org/spreadsheetml/2006/main" count="298" uniqueCount="88">
  <si>
    <t>Minute</t>
  </si>
  <si>
    <t>Min</t>
  </si>
  <si>
    <t>Max</t>
  </si>
  <si>
    <t>LMP Desired</t>
  </si>
  <si>
    <t>Start Cost</t>
  </si>
  <si>
    <t>No Load Cost</t>
  </si>
  <si>
    <t>Dispatch Signal</t>
  </si>
  <si>
    <t>Ramp Limited Desired</t>
  </si>
  <si>
    <t>Actual Generation</t>
  </si>
  <si>
    <t>LMP ($/MWh)</t>
  </si>
  <si>
    <t>Offer ($/MWh)</t>
  </si>
  <si>
    <t>Ramp Rate (MW/min)</t>
  </si>
  <si>
    <t>Deviations (%)</t>
  </si>
  <si>
    <t>Deviations (MWh)</t>
  </si>
  <si>
    <t>RT MW Used</t>
  </si>
  <si>
    <t>LMP Revenues</t>
  </si>
  <si>
    <t>Incremental Offer</t>
  </si>
  <si>
    <t>No Load Offer</t>
  </si>
  <si>
    <t>Start Offer</t>
  </si>
  <si>
    <t>Tracking Ramp Limited Desired</t>
  </si>
  <si>
    <t>Revenues</t>
  </si>
  <si>
    <t>Step 1</t>
  </si>
  <si>
    <t>Step 2</t>
  </si>
  <si>
    <t>Offer</t>
  </si>
  <si>
    <t>Uplift</t>
  </si>
  <si>
    <t>Actual P&amp;L</t>
  </si>
  <si>
    <t>Net</t>
  </si>
  <si>
    <t>Step 3</t>
  </si>
  <si>
    <t>Energy Revenues</t>
  </si>
  <si>
    <t>Net Revenue</t>
  </si>
  <si>
    <t>MW</t>
  </si>
  <si>
    <t>Scenario</t>
  </si>
  <si>
    <t>Out of the money - Not Following</t>
  </si>
  <si>
    <t>In the money - Not Following</t>
  </si>
  <si>
    <t>Late Reaction - Followed Signal After</t>
  </si>
  <si>
    <t>Late Reaction - Followed TRLD then Signal</t>
  </si>
  <si>
    <t>Low LMP</t>
  </si>
  <si>
    <t>High LMP</t>
  </si>
  <si>
    <t>$/MWh</t>
  </si>
  <si>
    <t>Summary:</t>
  </si>
  <si>
    <t>Ramp Rate (MW/minute)</t>
  </si>
  <si>
    <t>Time</t>
  </si>
  <si>
    <t>Unit 1 Gen</t>
  </si>
  <si>
    <t>Unit 2 Gen</t>
  </si>
  <si>
    <t>Unit 1 TRLD</t>
  </si>
  <si>
    <t>Unit 2 TRLD</t>
  </si>
  <si>
    <t>Unit 1 Dispatch Signal</t>
  </si>
  <si>
    <t>Unit 2 Dispatch Signal</t>
  </si>
  <si>
    <t>Unit 1</t>
  </si>
  <si>
    <t>Unit 2</t>
  </si>
  <si>
    <t>Never Followed - Compared to Dispatch Signal</t>
  </si>
  <si>
    <t>Never Followed - Compared to TRLD</t>
  </si>
  <si>
    <t>Followed Late - Compared to Dispatch Signal</t>
  </si>
  <si>
    <t>Followed Late - Compared to TRLD</t>
  </si>
  <si>
    <t>Deviations (Percentage)</t>
  </si>
  <si>
    <t>Never Followed</t>
  </si>
  <si>
    <t>Followed Late</t>
  </si>
  <si>
    <t xml:space="preserve"> Deviations - Never Followed</t>
  </si>
  <si>
    <t xml:space="preserve"> Deviations - Followed Late</t>
  </si>
  <si>
    <t>Unit 1 (TRLD)</t>
  </si>
  <si>
    <t>Unit 1 (Signal)</t>
  </si>
  <si>
    <t>Unit 2 (Signal)</t>
  </si>
  <si>
    <t>Unit 2 (TRLD)</t>
  </si>
  <si>
    <t>Parameters</t>
  </si>
  <si>
    <t>Eco Min MW</t>
  </si>
  <si>
    <t>Eco Max MW</t>
  </si>
  <si>
    <t>Operating Reserve Deviation Rates (2024)</t>
  </si>
  <si>
    <t>Average</t>
  </si>
  <si>
    <t>Deviation Charges (Using TRLD)</t>
  </si>
  <si>
    <t>Using Average Rate - Never Followed Scenario</t>
  </si>
  <si>
    <t>Using Max Rate - Never Followed Scenario</t>
  </si>
  <si>
    <t>Using Average Rate - Followed Late Scenario</t>
  </si>
  <si>
    <t>Using Max Rate - Followed Late Scenario</t>
  </si>
  <si>
    <t>Deviation %</t>
  </si>
  <si>
    <t>Total (MWh)</t>
  </si>
  <si>
    <t>1.a</t>
  </si>
  <si>
    <t>1.b</t>
  </si>
  <si>
    <t>1.c</t>
  </si>
  <si>
    <t>2.a</t>
  </si>
  <si>
    <t>2.b</t>
  </si>
  <si>
    <t>2.c</t>
  </si>
  <si>
    <t>Scenarios 1 show the different outcomes of not following dispatch and the unit is mostly noneconomic (LMPs &lt; Offer).</t>
  </si>
  <si>
    <t>Scenarios 2 show the different outcomes of not following dispatch and the unit is mostly economic (LMPs &gt; Offer).</t>
  </si>
  <si>
    <t>Scenario 1.c shows that following TRLD instead of the dispatch signal results in lower losses, that is the result of the unit being out of the money most of the time.</t>
  </si>
  <si>
    <t>Scenario 2.c shows that following TRLD instead of the dispatch signal results in higher losses, that is the result of the unit being in the money most of the time.</t>
  </si>
  <si>
    <t>Description</t>
  </si>
  <si>
    <t>Conclusion: Following TRLD does not result in guaranteed higher net revenues (or lower losses). Following expected market conditions and having those conditions pan out or not is the cause for higher net revenues. 
Operation will result in higher net revenues if expected conditions are realized.
Operation will result in lower net revenues if expected conditions are not realized.</t>
  </si>
  <si>
    <t xml:space="preserve">Takeaways:
Current deviation metrics allow units with slower ramp rates to be excused from deviations because their slow ramping speed makes them appear as if they are following dispatch. In both scenarios, unit 1 is exempt from deviations even though it had the same behavior as unit 2.
Under the IMM/PJM proposal deviations will be based on TRLD. In these examples, both units will be assessed deviations using TRLD.
- For units with fast ramp rates, deviations from TRLD would not persist as soon as they start following dispatch.
- For units with slow ramp rates, deviations from TRLD would not persist based on how long it takes them to follow. The longer it takes them to follow dispatch, the longer it will take them to catch up. Short skids from following dispatch will likely fall within the 10% exemption.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</si>
</sst>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4" formatCode="_(&quot;$&quot;* #,##0.00_);_(&quot;$&quot;* \(#,##0.00\);_(&quot;$&quot;* &quot;-&quot;??_);_(@_)"/>
    <numFmt numFmtId="43" formatCode="_(* #,##0.00_);_(* \(#,##0.00\);_(* &quot;-&quot;??_);_(@_)"/>
    <numFmt numFmtId="164" formatCode="h:mm;@"/>
    <numFmt numFmtId="165" formatCode="#,##0.0"/>
    <numFmt numFmtId="166" formatCode="0.0"/>
    <numFmt numFmtId="167" formatCode="_(&quot;$&quot;* #,##0_);_(&quot;$&quot;* \(#,##0\);_(&quot;$&quot;* &quot;-&quot;??_);_(@_)"/>
    <numFmt numFmtId="168" formatCode="_(* #,##0_);_(* \(#,##0\);_(* &quot;-&quot;??_);_(@_)"/>
    <numFmt numFmtId="169" formatCode="&quot;$&quot;#,##0"/>
    <numFmt numFmtId="170" formatCode="&quot;$&quot;#,##0.00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Arial Narrow"/>
      <family val="2"/>
    </font>
    <font>
      <sz val="12"/>
      <color theme="1"/>
      <name val="Arial Narrow"/>
      <family val="2"/>
    </font>
  </fonts>
  <fills count="5">
    <fill>
      <patternFill patternType="none"/>
    </fill>
    <fill>
      <patternFill patternType="gray125"/>
    </fill>
    <fill>
      <patternFill patternType="solid">
        <fgColor rgb="FF153E59"/>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0" fillId="0" borderId="0" xfId="0" applyAlignment="1">
      <alignment horizontal="center"/>
    </xf>
    <xf numFmtId="164" fontId="0" fillId="0" borderId="0" xfId="0" applyNumberFormat="1"/>
    <xf numFmtId="0" fontId="0" fillId="0" borderId="0" xfId="0" applyAlignment="1">
      <alignment vertical="center" wrapText="1"/>
    </xf>
    <xf numFmtId="165" fontId="0" fillId="0" borderId="0" xfId="0" applyNumberFormat="1" applyAlignment="1">
      <alignment horizontal="center"/>
    </xf>
    <xf numFmtId="166" fontId="0" fillId="0" borderId="0" xfId="0" applyNumberFormat="1" applyAlignment="1">
      <alignment horizontal="center"/>
    </xf>
    <xf numFmtId="9" fontId="0" fillId="0" borderId="0" xfId="3" applyFont="1" applyAlignment="1">
      <alignment horizontal="center"/>
    </xf>
    <xf numFmtId="44" fontId="0" fillId="0" borderId="0" xfId="2" applyFont="1"/>
    <xf numFmtId="0" fontId="0" fillId="0" borderId="0" xfId="0" applyAlignment="1">
      <alignment horizontal="right"/>
    </xf>
    <xf numFmtId="165" fontId="0" fillId="0" borderId="0" xfId="0" applyNumberFormat="1" applyAlignment="1">
      <alignment horizontal="right"/>
    </xf>
    <xf numFmtId="44" fontId="0" fillId="0" borderId="0" xfId="0" applyNumberFormat="1" applyAlignment="1">
      <alignment horizontal="right"/>
    </xf>
    <xf numFmtId="43" fontId="0" fillId="0" borderId="0" xfId="1" applyFont="1" applyAlignment="1">
      <alignment horizontal="right"/>
    </xf>
    <xf numFmtId="167" fontId="2" fillId="0" borderId="0" xfId="0" applyNumberFormat="1" applyFont="1"/>
    <xf numFmtId="167" fontId="0" fillId="0" borderId="0" xfId="0" applyNumberFormat="1"/>
    <xf numFmtId="1" fontId="0" fillId="0" borderId="0" xfId="0" applyNumberFormat="1"/>
    <xf numFmtId="168" fontId="0" fillId="0" borderId="0" xfId="1" applyNumberFormat="1" applyFont="1" applyAlignment="1">
      <alignment horizontal="center"/>
    </xf>
    <xf numFmtId="167" fontId="0" fillId="0" borderId="0" xfId="0" applyNumberFormat="1" applyAlignment="1">
      <alignment horizontal="center"/>
    </xf>
    <xf numFmtId="44" fontId="0" fillId="0" borderId="0" xfId="0" applyNumberFormat="1"/>
    <xf numFmtId="165" fontId="0" fillId="0" borderId="0" xfId="0" applyNumberFormat="1"/>
    <xf numFmtId="0" fontId="4" fillId="3" borderId="0" xfId="0" applyFont="1" applyFill="1" applyAlignment="1">
      <alignment horizontal="left"/>
    </xf>
    <xf numFmtId="0" fontId="4" fillId="4" borderId="0" xfId="0" applyFont="1" applyFill="1" applyAlignment="1">
      <alignment horizontal="left"/>
    </xf>
    <xf numFmtId="5" fontId="4" fillId="3" borderId="0" xfId="1" applyNumberFormat="1" applyFont="1" applyFill="1"/>
    <xf numFmtId="5" fontId="4" fillId="4" borderId="0" xfId="1" applyNumberFormat="1" applyFont="1" applyFill="1"/>
    <xf numFmtId="0" fontId="3" fillId="2" borderId="0" xfId="0" applyFont="1" applyFill="1" applyAlignment="1">
      <alignment horizontal="left" wrapText="1"/>
    </xf>
    <xf numFmtId="0" fontId="3" fillId="2" borderId="0" xfId="0" applyFont="1" applyFill="1" applyAlignment="1">
      <alignment horizontal="right" wrapText="1"/>
    </xf>
    <xf numFmtId="0" fontId="0" fillId="0" borderId="0" xfId="0" applyAlignment="1">
      <alignment vertical="top" wrapText="1"/>
    </xf>
    <xf numFmtId="0" fontId="0" fillId="4" borderId="0" xfId="0" applyFill="1"/>
    <xf numFmtId="0" fontId="0" fillId="0" borderId="0" xfId="0" applyAlignment="1">
      <alignment horizontal="right" wrapText="1"/>
    </xf>
    <xf numFmtId="1" fontId="2" fillId="0" borderId="0" xfId="0" applyNumberFormat="1" applyFont="1"/>
    <xf numFmtId="0" fontId="4" fillId="3" borderId="0" xfId="0" applyFont="1" applyFill="1" applyAlignment="1">
      <alignment horizontal="right"/>
    </xf>
    <xf numFmtId="0" fontId="4" fillId="4" borderId="0" xfId="0" applyFont="1" applyFill="1" applyAlignment="1">
      <alignment horizontal="right"/>
    </xf>
    <xf numFmtId="9" fontId="4" fillId="3" borderId="0" xfId="3" applyFont="1" applyFill="1" applyAlignment="1">
      <alignment horizontal="right"/>
    </xf>
    <xf numFmtId="9" fontId="4" fillId="4" borderId="0" xfId="3" applyFont="1" applyFill="1" applyAlignment="1">
      <alignment horizontal="right"/>
    </xf>
    <xf numFmtId="3" fontId="4" fillId="3" borderId="0" xfId="3" applyNumberFormat="1" applyFont="1" applyFill="1" applyAlignment="1">
      <alignment horizontal="right"/>
    </xf>
    <xf numFmtId="3" fontId="4" fillId="4" borderId="0" xfId="3" applyNumberFormat="1" applyFont="1" applyFill="1" applyAlignment="1">
      <alignment horizontal="right"/>
    </xf>
    <xf numFmtId="169" fontId="4" fillId="3" borderId="0" xfId="3" applyNumberFormat="1" applyFont="1" applyFill="1" applyAlignment="1">
      <alignment horizontal="right"/>
    </xf>
    <xf numFmtId="169" fontId="4" fillId="4" borderId="0" xfId="3" applyNumberFormat="1" applyFont="1" applyFill="1" applyAlignment="1">
      <alignment horizontal="right"/>
    </xf>
    <xf numFmtId="170" fontId="4" fillId="3" borderId="0" xfId="3" applyNumberFormat="1" applyFont="1" applyFill="1" applyAlignment="1">
      <alignment horizontal="right"/>
    </xf>
    <xf numFmtId="170" fontId="4" fillId="4" borderId="0" xfId="3" applyNumberFormat="1" applyFont="1" applyFill="1" applyAlignment="1">
      <alignment horizontal="right"/>
    </xf>
    <xf numFmtId="0" fontId="0" fillId="0" borderId="0" xfId="0" applyAlignment="1">
      <alignment horizontal="left"/>
    </xf>
    <xf numFmtId="20" fontId="0" fillId="4" borderId="0" xfId="0" applyNumberFormat="1" applyFill="1" applyAlignment="1">
      <alignment horizontal="left"/>
    </xf>
    <xf numFmtId="1" fontId="2" fillId="4" borderId="0" xfId="0" applyNumberFormat="1" applyFont="1" applyFill="1"/>
    <xf numFmtId="9" fontId="0" fillId="4" borderId="0" xfId="3" applyFont="1" applyFill="1"/>
    <xf numFmtId="0" fontId="0" fillId="4" borderId="1" xfId="0" applyFill="1" applyBorder="1" applyAlignment="1">
      <alignment horizontal="left" wrapText="1"/>
    </xf>
    <xf numFmtId="0" fontId="0" fillId="4" borderId="1" xfId="0" applyFill="1" applyBorder="1" applyAlignment="1">
      <alignment horizontal="right" wrapText="1"/>
    </xf>
    <xf numFmtId="0" fontId="0" fillId="4" borderId="0" xfId="0" applyFill="1" applyAlignment="1">
      <alignment vertical="top" wrapText="1"/>
    </xf>
    <xf numFmtId="0" fontId="0" fillId="4" borderId="0" xfId="0" applyFill="1" applyAlignment="1">
      <alignment vertical="top"/>
    </xf>
    <xf numFmtId="0" fontId="0" fillId="4" borderId="0" xfId="0" applyFont="1" applyFill="1"/>
    <xf numFmtId="0" fontId="4" fillId="4" borderId="0" xfId="0" applyFont="1" applyFill="1"/>
    <xf numFmtId="0" fontId="4" fillId="0" borderId="0" xfId="0" applyFont="1"/>
    <xf numFmtId="5" fontId="0" fillId="0" borderId="0" xfId="1" applyNumberFormat="1" applyFont="1" applyAlignment="1">
      <alignment horizontal="center"/>
    </xf>
    <xf numFmtId="0" fontId="0" fillId="4" borderId="0" xfId="0" applyFont="1" applyFill="1" applyAlignment="1">
      <alignment horizontal="center" vertical="center" wrapText="1"/>
    </xf>
    <xf numFmtId="9" fontId="1" fillId="4" borderId="0" xfId="3" applyFont="1" applyFill="1" applyAlignment="1">
      <alignment horizontal="center" vertical="center" wrapText="1"/>
    </xf>
    <xf numFmtId="0" fontId="0" fillId="4" borderId="0" xfId="0" applyFont="1" applyFill="1" applyAlignment="1">
      <alignment horizontal="center"/>
    </xf>
    <xf numFmtId="165" fontId="0" fillId="4" borderId="0" xfId="0" applyNumberFormat="1" applyFont="1" applyFill="1" applyAlignment="1">
      <alignment horizontal="center"/>
    </xf>
    <xf numFmtId="9" fontId="1" fillId="4" borderId="0" xfId="3" applyFont="1" applyFill="1" applyAlignment="1">
      <alignment horizontal="center"/>
    </xf>
    <xf numFmtId="44" fontId="1" fillId="4" borderId="0" xfId="2" applyFont="1" applyFill="1"/>
    <xf numFmtId="0" fontId="4" fillId="4" borderId="0" xfId="0" applyFont="1" applyFill="1" applyAlignment="1">
      <alignment horizontal="left" vertical="top" wrapText="1"/>
    </xf>
    <xf numFmtId="0" fontId="2" fillId="4" borderId="0" xfId="0" applyFont="1" applyFill="1" applyBorder="1" applyAlignment="1">
      <alignment horizontal="center"/>
    </xf>
    <xf numFmtId="0" fontId="2" fillId="4" borderId="0" xfId="0" applyFont="1" applyFill="1" applyAlignment="1">
      <alignment horizont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6C207E"/>
      <color rgb="FF9EA374"/>
      <color rgb="FFF15D22"/>
      <color rgb="FF19398A"/>
      <color rgb="FF0762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8488612630863"/>
          <c:y val="4.4762041108497803E-2"/>
          <c:w val="0.86193471087236417"/>
          <c:h val="0.77332083489563785"/>
        </c:manualLayout>
      </c:layout>
      <c:scatterChart>
        <c:scatterStyle val="lineMarker"/>
        <c:varyColors val="0"/>
        <c:ser>
          <c:idx val="0"/>
          <c:order val="0"/>
          <c:tx>
            <c:strRef>
              <c:f>'Scenario 1.a'!$B$5</c:f>
              <c:strCache>
                <c:ptCount val="1"/>
                <c:pt idx="0">
                  <c:v>Actual Generation</c:v>
                </c:pt>
              </c:strCache>
            </c:strRef>
          </c:tx>
          <c:spPr>
            <a:ln w="19050" cap="rnd">
              <a:solidFill>
                <a:srgbClr val="F15D22"/>
              </a:solidFill>
              <a:round/>
            </a:ln>
            <a:effectLst/>
          </c:spPr>
          <c:marker>
            <c:symbol val="none"/>
          </c:marker>
          <c:xVal>
            <c:numRef>
              <c:f>'Scenario 1.a'!$A$6:$A$54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1.a'!$B$6:$B$54</c:f>
              <c:numCache>
                <c:formatCode>#,##0.0</c:formatCode>
                <c:ptCount val="49"/>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numCache>
            </c:numRef>
          </c:yVal>
          <c:smooth val="0"/>
          <c:extLst>
            <c:ext xmlns:c16="http://schemas.microsoft.com/office/drawing/2014/chart" uri="{C3380CC4-5D6E-409C-BE32-E72D297353CC}">
              <c16:uniqueId val="{00000000-A379-4429-B036-146DE64743B6}"/>
            </c:ext>
          </c:extLst>
        </c:ser>
        <c:ser>
          <c:idx val="1"/>
          <c:order val="1"/>
          <c:tx>
            <c:strRef>
              <c:f>'Scenario 1.a'!$C$5</c:f>
              <c:strCache>
                <c:ptCount val="1"/>
                <c:pt idx="0">
                  <c:v>Dispatch Signal</c:v>
                </c:pt>
              </c:strCache>
              <c:extLst xmlns:c15="http://schemas.microsoft.com/office/drawing/2012/chart"/>
            </c:strRef>
          </c:tx>
          <c:spPr>
            <a:ln w="19050" cap="rnd">
              <a:noFill/>
              <a:round/>
            </a:ln>
            <a:effectLst/>
          </c:spPr>
          <c:marker>
            <c:symbol val="diamond"/>
            <c:size val="11"/>
            <c:spPr>
              <a:noFill/>
              <a:ln w="19050">
                <a:solidFill>
                  <a:srgbClr val="9EA374"/>
                </a:solidFill>
              </a:ln>
              <a:effectLst/>
            </c:spPr>
          </c:marker>
          <c:xVal>
            <c:numRef>
              <c:f>'Scenario 1.a'!$A$6:$A$54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extLst xmlns:c15="http://schemas.microsoft.com/office/drawing/2012/chart"/>
            </c:numRef>
          </c:xVal>
          <c:yVal>
            <c:numRef>
              <c:f>'Scenario 1.a'!$C$6:$C$54</c:f>
              <c:numCache>
                <c:formatCode>#,##0.0</c:formatCode>
                <c:ptCount val="49"/>
                <c:pt idx="0">
                  <c:v>100</c:v>
                </c:pt>
                <c:pt idx="1">
                  <c:v>95</c:v>
                </c:pt>
                <c:pt idx="2">
                  <c:v>95</c:v>
                </c:pt>
                <c:pt idx="3">
                  <c:v>95</c:v>
                </c:pt>
                <c:pt idx="4">
                  <c:v>95</c:v>
                </c:pt>
                <c:pt idx="5">
                  <c:v>95</c:v>
                </c:pt>
                <c:pt idx="6">
                  <c:v>95</c:v>
                </c:pt>
                <c:pt idx="7">
                  <c:v>95</c:v>
                </c:pt>
                <c:pt idx="8">
                  <c:v>95</c:v>
                </c:pt>
                <c:pt idx="9">
                  <c:v>95</c:v>
                </c:pt>
                <c:pt idx="10">
                  <c:v>95</c:v>
                </c:pt>
                <c:pt idx="11">
                  <c:v>100</c:v>
                </c:pt>
                <c:pt idx="12">
                  <c:v>100</c:v>
                </c:pt>
                <c:pt idx="13">
                  <c:v>100</c:v>
                </c:pt>
                <c:pt idx="14">
                  <c:v>95</c:v>
                </c:pt>
                <c:pt idx="15">
                  <c:v>95</c:v>
                </c:pt>
                <c:pt idx="16">
                  <c:v>95</c:v>
                </c:pt>
                <c:pt idx="17">
                  <c:v>95</c:v>
                </c:pt>
                <c:pt idx="18">
                  <c:v>95</c:v>
                </c:pt>
                <c:pt idx="19">
                  <c:v>95</c:v>
                </c:pt>
                <c:pt idx="20">
                  <c:v>95</c:v>
                </c:pt>
                <c:pt idx="21">
                  <c:v>100</c:v>
                </c:pt>
                <c:pt idx="22">
                  <c:v>100</c:v>
                </c:pt>
                <c:pt idx="23">
                  <c:v>95</c:v>
                </c:pt>
                <c:pt idx="24">
                  <c:v>95</c:v>
                </c:pt>
                <c:pt idx="25">
                  <c:v>95</c:v>
                </c:pt>
                <c:pt idx="26">
                  <c:v>95</c:v>
                </c:pt>
                <c:pt idx="27">
                  <c:v>100</c:v>
                </c:pt>
                <c:pt idx="28">
                  <c:v>95</c:v>
                </c:pt>
                <c:pt idx="29">
                  <c:v>95</c:v>
                </c:pt>
                <c:pt idx="30">
                  <c:v>95</c:v>
                </c:pt>
                <c:pt idx="31">
                  <c:v>95</c:v>
                </c:pt>
                <c:pt idx="32">
                  <c:v>95</c:v>
                </c:pt>
                <c:pt idx="33">
                  <c:v>100</c:v>
                </c:pt>
                <c:pt idx="34">
                  <c:v>100</c:v>
                </c:pt>
                <c:pt idx="35">
                  <c:v>100</c:v>
                </c:pt>
                <c:pt idx="36">
                  <c:v>100</c:v>
                </c:pt>
                <c:pt idx="37">
                  <c:v>95</c:v>
                </c:pt>
                <c:pt idx="38">
                  <c:v>95</c:v>
                </c:pt>
                <c:pt idx="39">
                  <c:v>95</c:v>
                </c:pt>
                <c:pt idx="40">
                  <c:v>95</c:v>
                </c:pt>
                <c:pt idx="41">
                  <c:v>95</c:v>
                </c:pt>
                <c:pt idx="42">
                  <c:v>95</c:v>
                </c:pt>
                <c:pt idx="43">
                  <c:v>95</c:v>
                </c:pt>
                <c:pt idx="44">
                  <c:v>95</c:v>
                </c:pt>
                <c:pt idx="45">
                  <c:v>95</c:v>
                </c:pt>
                <c:pt idx="46">
                  <c:v>95</c:v>
                </c:pt>
                <c:pt idx="47">
                  <c:v>95</c:v>
                </c:pt>
                <c:pt idx="48">
                  <c:v>95</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1-A379-4429-B036-146DE64743B6}"/>
            </c:ext>
          </c:extLst>
        </c:ser>
        <c:ser>
          <c:idx val="3"/>
          <c:order val="3"/>
          <c:tx>
            <c:strRef>
              <c:f>'Scenario 1.a'!$E$5</c:f>
              <c:strCache>
                <c:ptCount val="1"/>
                <c:pt idx="0">
                  <c:v>Tracking Ramp Limited Desired</c:v>
                </c:pt>
              </c:strCache>
              <c:extLst xmlns:c15="http://schemas.microsoft.com/office/drawing/2012/chart"/>
            </c:strRef>
          </c:tx>
          <c:spPr>
            <a:ln w="19050" cap="rnd">
              <a:solidFill>
                <a:srgbClr val="6C207E"/>
              </a:solidFill>
              <a:round/>
            </a:ln>
            <a:effectLst/>
          </c:spPr>
          <c:marker>
            <c:symbol val="none"/>
          </c:marker>
          <c:xVal>
            <c:numRef>
              <c:f>'Scenario 1.a'!$A$6:$A$54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extLst xmlns:c15="http://schemas.microsoft.com/office/drawing/2012/chart"/>
            </c:numRef>
          </c:xVal>
          <c:yVal>
            <c:numRef>
              <c:f>'Scenario 1.a'!$E$6:$E$54</c:f>
              <c:numCache>
                <c:formatCode>#,##0.0</c:formatCode>
                <c:ptCount val="49"/>
                <c:pt idx="0">
                  <c:v>100</c:v>
                </c:pt>
                <c:pt idx="1">
                  <c:v>95</c:v>
                </c:pt>
                <c:pt idx="2">
                  <c:v>90</c:v>
                </c:pt>
                <c:pt idx="3">
                  <c:v>85</c:v>
                </c:pt>
                <c:pt idx="4">
                  <c:v>80</c:v>
                </c:pt>
                <c:pt idx="5">
                  <c:v>75</c:v>
                </c:pt>
                <c:pt idx="6">
                  <c:v>70</c:v>
                </c:pt>
                <c:pt idx="7">
                  <c:v>65</c:v>
                </c:pt>
                <c:pt idx="8">
                  <c:v>60</c:v>
                </c:pt>
                <c:pt idx="9">
                  <c:v>55</c:v>
                </c:pt>
                <c:pt idx="10">
                  <c:v>50</c:v>
                </c:pt>
                <c:pt idx="11">
                  <c:v>55</c:v>
                </c:pt>
                <c:pt idx="12">
                  <c:v>60</c:v>
                </c:pt>
                <c:pt idx="13">
                  <c:v>65</c:v>
                </c:pt>
                <c:pt idx="14">
                  <c:v>60</c:v>
                </c:pt>
                <c:pt idx="15">
                  <c:v>55</c:v>
                </c:pt>
                <c:pt idx="16">
                  <c:v>50</c:v>
                </c:pt>
                <c:pt idx="17">
                  <c:v>50</c:v>
                </c:pt>
                <c:pt idx="18">
                  <c:v>50</c:v>
                </c:pt>
                <c:pt idx="19">
                  <c:v>50</c:v>
                </c:pt>
                <c:pt idx="20">
                  <c:v>50</c:v>
                </c:pt>
                <c:pt idx="21">
                  <c:v>55</c:v>
                </c:pt>
                <c:pt idx="22">
                  <c:v>60</c:v>
                </c:pt>
                <c:pt idx="23">
                  <c:v>55</c:v>
                </c:pt>
                <c:pt idx="24">
                  <c:v>50</c:v>
                </c:pt>
                <c:pt idx="25">
                  <c:v>50</c:v>
                </c:pt>
                <c:pt idx="26">
                  <c:v>50</c:v>
                </c:pt>
                <c:pt idx="27">
                  <c:v>55</c:v>
                </c:pt>
                <c:pt idx="28">
                  <c:v>50</c:v>
                </c:pt>
                <c:pt idx="29">
                  <c:v>50</c:v>
                </c:pt>
                <c:pt idx="30">
                  <c:v>50</c:v>
                </c:pt>
                <c:pt idx="31">
                  <c:v>50</c:v>
                </c:pt>
                <c:pt idx="32">
                  <c:v>50</c:v>
                </c:pt>
                <c:pt idx="33">
                  <c:v>55</c:v>
                </c:pt>
                <c:pt idx="34">
                  <c:v>60</c:v>
                </c:pt>
                <c:pt idx="35">
                  <c:v>65</c:v>
                </c:pt>
                <c:pt idx="36">
                  <c:v>70</c:v>
                </c:pt>
                <c:pt idx="37">
                  <c:v>65</c:v>
                </c:pt>
                <c:pt idx="38">
                  <c:v>60</c:v>
                </c:pt>
                <c:pt idx="39">
                  <c:v>55</c:v>
                </c:pt>
                <c:pt idx="40">
                  <c:v>50</c:v>
                </c:pt>
                <c:pt idx="41">
                  <c:v>50</c:v>
                </c:pt>
                <c:pt idx="42">
                  <c:v>50</c:v>
                </c:pt>
                <c:pt idx="43">
                  <c:v>50</c:v>
                </c:pt>
                <c:pt idx="44">
                  <c:v>50</c:v>
                </c:pt>
                <c:pt idx="45">
                  <c:v>50</c:v>
                </c:pt>
                <c:pt idx="46">
                  <c:v>50</c:v>
                </c:pt>
                <c:pt idx="47">
                  <c:v>50</c:v>
                </c:pt>
                <c:pt idx="48">
                  <c:v>50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3-A379-4429-B036-146DE64743B6}"/>
            </c:ext>
          </c:extLst>
        </c:ser>
        <c:ser>
          <c:idx val="4"/>
          <c:order val="4"/>
          <c:tx>
            <c:strRef>
              <c:f>'Scenario 1.a'!$F$5</c:f>
              <c:strCache>
                <c:ptCount val="1"/>
                <c:pt idx="0">
                  <c:v>LMP Desired</c:v>
                </c:pt>
              </c:strCache>
              <c:extLst xmlns:c15="http://schemas.microsoft.com/office/drawing/2012/chart"/>
            </c:strRef>
          </c:tx>
          <c:spPr>
            <a:ln w="19050" cap="rnd">
              <a:noFill/>
              <a:round/>
            </a:ln>
            <a:effectLst/>
          </c:spPr>
          <c:marker>
            <c:symbol val="circle"/>
            <c:size val="5"/>
            <c:spPr>
              <a:solidFill>
                <a:srgbClr val="0076C0"/>
              </a:solidFill>
              <a:ln w="9525">
                <a:solidFill>
                  <a:srgbClr val="0076C0"/>
                </a:solidFill>
              </a:ln>
              <a:effectLst/>
            </c:spPr>
          </c:marker>
          <c:xVal>
            <c:numRef>
              <c:f>'Scenario 1.a'!$A$6:$A$54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extLst xmlns:c15="http://schemas.microsoft.com/office/drawing/2012/chart"/>
            </c:numRef>
          </c:xVal>
          <c:yVal>
            <c:numRef>
              <c:f>'Scenario 1.a'!$F$6:$F$54</c:f>
              <c:numCache>
                <c:formatCode>#,##0.0</c:formatCode>
                <c:ptCount val="49"/>
                <c:pt idx="0">
                  <c:v>50</c:v>
                </c:pt>
                <c:pt idx="1">
                  <c:v>50</c:v>
                </c:pt>
                <c:pt idx="2">
                  <c:v>50</c:v>
                </c:pt>
                <c:pt idx="3">
                  <c:v>50</c:v>
                </c:pt>
                <c:pt idx="4">
                  <c:v>50</c:v>
                </c:pt>
                <c:pt idx="5">
                  <c:v>50</c:v>
                </c:pt>
                <c:pt idx="6">
                  <c:v>50</c:v>
                </c:pt>
                <c:pt idx="7">
                  <c:v>50</c:v>
                </c:pt>
                <c:pt idx="8">
                  <c:v>50</c:v>
                </c:pt>
                <c:pt idx="9">
                  <c:v>50</c:v>
                </c:pt>
                <c:pt idx="10">
                  <c:v>50</c:v>
                </c:pt>
                <c:pt idx="11">
                  <c:v>100</c:v>
                </c:pt>
                <c:pt idx="12">
                  <c:v>100</c:v>
                </c:pt>
                <c:pt idx="13">
                  <c:v>100</c:v>
                </c:pt>
                <c:pt idx="14">
                  <c:v>50</c:v>
                </c:pt>
                <c:pt idx="15">
                  <c:v>50</c:v>
                </c:pt>
                <c:pt idx="16">
                  <c:v>50</c:v>
                </c:pt>
                <c:pt idx="17">
                  <c:v>50</c:v>
                </c:pt>
                <c:pt idx="18">
                  <c:v>50</c:v>
                </c:pt>
                <c:pt idx="19">
                  <c:v>50</c:v>
                </c:pt>
                <c:pt idx="20">
                  <c:v>50</c:v>
                </c:pt>
                <c:pt idx="21">
                  <c:v>100</c:v>
                </c:pt>
                <c:pt idx="22">
                  <c:v>100</c:v>
                </c:pt>
                <c:pt idx="23">
                  <c:v>50</c:v>
                </c:pt>
                <c:pt idx="24">
                  <c:v>50</c:v>
                </c:pt>
                <c:pt idx="25">
                  <c:v>50</c:v>
                </c:pt>
                <c:pt idx="26">
                  <c:v>50</c:v>
                </c:pt>
                <c:pt idx="27">
                  <c:v>100</c:v>
                </c:pt>
                <c:pt idx="28">
                  <c:v>50</c:v>
                </c:pt>
                <c:pt idx="29">
                  <c:v>50</c:v>
                </c:pt>
                <c:pt idx="30">
                  <c:v>50</c:v>
                </c:pt>
                <c:pt idx="31">
                  <c:v>50</c:v>
                </c:pt>
                <c:pt idx="32">
                  <c:v>50</c:v>
                </c:pt>
                <c:pt idx="33">
                  <c:v>100</c:v>
                </c:pt>
                <c:pt idx="34">
                  <c:v>100</c:v>
                </c:pt>
                <c:pt idx="35">
                  <c:v>100</c:v>
                </c:pt>
                <c:pt idx="36">
                  <c:v>100</c:v>
                </c:pt>
                <c:pt idx="37">
                  <c:v>50</c:v>
                </c:pt>
                <c:pt idx="38">
                  <c:v>50</c:v>
                </c:pt>
                <c:pt idx="39">
                  <c:v>50</c:v>
                </c:pt>
                <c:pt idx="40">
                  <c:v>50</c:v>
                </c:pt>
                <c:pt idx="41">
                  <c:v>50</c:v>
                </c:pt>
                <c:pt idx="42">
                  <c:v>50</c:v>
                </c:pt>
                <c:pt idx="43">
                  <c:v>50</c:v>
                </c:pt>
                <c:pt idx="44">
                  <c:v>50</c:v>
                </c:pt>
                <c:pt idx="45">
                  <c:v>50</c:v>
                </c:pt>
                <c:pt idx="46">
                  <c:v>50</c:v>
                </c:pt>
                <c:pt idx="47">
                  <c:v>50</c:v>
                </c:pt>
                <c:pt idx="48">
                  <c:v>50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4-A379-4429-B036-146DE64743B6}"/>
            </c:ext>
          </c:extLst>
        </c:ser>
        <c:dLbls>
          <c:showLegendKey val="0"/>
          <c:showVal val="0"/>
          <c:showCatName val="0"/>
          <c:showSerName val="0"/>
          <c:showPercent val="0"/>
          <c:showBubbleSize val="0"/>
        </c:dLbls>
        <c:axId val="354820808"/>
        <c:axId val="354821136"/>
        <c:extLst>
          <c:ext xmlns:c15="http://schemas.microsoft.com/office/drawing/2012/chart" uri="{02D57815-91ED-43cb-92C2-25804820EDAC}">
            <c15:filteredScatterSeries>
              <c15:ser>
                <c:idx val="2"/>
                <c:order val="2"/>
                <c:tx>
                  <c:strRef>
                    <c:extLst>
                      <c:ext uri="{02D57815-91ED-43cb-92C2-25804820EDAC}">
                        <c15:formulaRef>
                          <c15:sqref>'Scenario 1.a'!$D$5</c15:sqref>
                        </c15:formulaRef>
                      </c:ext>
                    </c:extLst>
                    <c:strCache>
                      <c:ptCount val="1"/>
                      <c:pt idx="0">
                        <c:v>Ramp Limited Desired</c:v>
                      </c:pt>
                    </c:strCache>
                  </c:strRef>
                </c:tx>
                <c:spPr>
                  <a:ln w="19050" cap="rnd">
                    <a:solidFill>
                      <a:srgbClr val="19398A"/>
                    </a:solidFill>
                    <a:round/>
                  </a:ln>
                  <a:effectLst/>
                </c:spPr>
                <c:marker>
                  <c:symbol val="none"/>
                </c:marker>
                <c:xVal>
                  <c:numRef>
                    <c:extLst>
                      <c:ext uri="{02D57815-91ED-43cb-92C2-25804820EDAC}">
                        <c15:formulaRef>
                          <c15:sqref>'Scenario 1.a'!$A$6:$A$54</c15:sqref>
                        </c15:formulaRef>
                      </c:ext>
                    </c:extLst>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extLst>
                      <c:ext uri="{02D57815-91ED-43cb-92C2-25804820EDAC}">
                        <c15:formulaRef>
                          <c15:sqref>'Scenario 1.a'!$D$6:$D$54</c15:sqref>
                        </c15:formulaRef>
                      </c:ext>
                    </c:extLst>
                    <c:numCache>
                      <c:formatCode>#,##0.0</c:formatCode>
                      <c:ptCount val="49"/>
                      <c:pt idx="0">
                        <c:v>100</c:v>
                      </c:pt>
                      <c:pt idx="1">
                        <c:v>97.5</c:v>
                      </c:pt>
                      <c:pt idx="2">
                        <c:v>97.5</c:v>
                      </c:pt>
                      <c:pt idx="3">
                        <c:v>97.5</c:v>
                      </c:pt>
                      <c:pt idx="4">
                        <c:v>97.5</c:v>
                      </c:pt>
                      <c:pt idx="5">
                        <c:v>97.5</c:v>
                      </c:pt>
                      <c:pt idx="6">
                        <c:v>97.5</c:v>
                      </c:pt>
                      <c:pt idx="7">
                        <c:v>97.5</c:v>
                      </c:pt>
                      <c:pt idx="8">
                        <c:v>97.5</c:v>
                      </c:pt>
                      <c:pt idx="9">
                        <c:v>97.5</c:v>
                      </c:pt>
                      <c:pt idx="10">
                        <c:v>97.5</c:v>
                      </c:pt>
                      <c:pt idx="11">
                        <c:v>100</c:v>
                      </c:pt>
                      <c:pt idx="12">
                        <c:v>100</c:v>
                      </c:pt>
                      <c:pt idx="13">
                        <c:v>100</c:v>
                      </c:pt>
                      <c:pt idx="14">
                        <c:v>97.5</c:v>
                      </c:pt>
                      <c:pt idx="15">
                        <c:v>97.5</c:v>
                      </c:pt>
                      <c:pt idx="16">
                        <c:v>97.5</c:v>
                      </c:pt>
                      <c:pt idx="17">
                        <c:v>97.5</c:v>
                      </c:pt>
                      <c:pt idx="18">
                        <c:v>97.5</c:v>
                      </c:pt>
                      <c:pt idx="19">
                        <c:v>97.5</c:v>
                      </c:pt>
                      <c:pt idx="20">
                        <c:v>97.5</c:v>
                      </c:pt>
                      <c:pt idx="21">
                        <c:v>100</c:v>
                      </c:pt>
                      <c:pt idx="22">
                        <c:v>100</c:v>
                      </c:pt>
                      <c:pt idx="23">
                        <c:v>97.5</c:v>
                      </c:pt>
                      <c:pt idx="24">
                        <c:v>97.5</c:v>
                      </c:pt>
                      <c:pt idx="25">
                        <c:v>97.5</c:v>
                      </c:pt>
                      <c:pt idx="26">
                        <c:v>97.5</c:v>
                      </c:pt>
                      <c:pt idx="27">
                        <c:v>100</c:v>
                      </c:pt>
                      <c:pt idx="28">
                        <c:v>97.5</c:v>
                      </c:pt>
                      <c:pt idx="29">
                        <c:v>97.5</c:v>
                      </c:pt>
                      <c:pt idx="30">
                        <c:v>97.5</c:v>
                      </c:pt>
                      <c:pt idx="31">
                        <c:v>97.5</c:v>
                      </c:pt>
                      <c:pt idx="32">
                        <c:v>97.5</c:v>
                      </c:pt>
                      <c:pt idx="33">
                        <c:v>100</c:v>
                      </c:pt>
                      <c:pt idx="34">
                        <c:v>100</c:v>
                      </c:pt>
                      <c:pt idx="35">
                        <c:v>100</c:v>
                      </c:pt>
                      <c:pt idx="36">
                        <c:v>100</c:v>
                      </c:pt>
                      <c:pt idx="37">
                        <c:v>97.5</c:v>
                      </c:pt>
                      <c:pt idx="38">
                        <c:v>97.5</c:v>
                      </c:pt>
                      <c:pt idx="39">
                        <c:v>97.5</c:v>
                      </c:pt>
                      <c:pt idx="40">
                        <c:v>97.5</c:v>
                      </c:pt>
                      <c:pt idx="41">
                        <c:v>97.5</c:v>
                      </c:pt>
                      <c:pt idx="42">
                        <c:v>97.5</c:v>
                      </c:pt>
                      <c:pt idx="43">
                        <c:v>97.5</c:v>
                      </c:pt>
                      <c:pt idx="44">
                        <c:v>97.5</c:v>
                      </c:pt>
                      <c:pt idx="45">
                        <c:v>97.5</c:v>
                      </c:pt>
                      <c:pt idx="46">
                        <c:v>97.5</c:v>
                      </c:pt>
                      <c:pt idx="47">
                        <c:v>97.5</c:v>
                      </c:pt>
                      <c:pt idx="48">
                        <c:v>97.5</c:v>
                      </c:pt>
                    </c:numCache>
                  </c:numRef>
                </c:yVal>
                <c:smooth val="0"/>
                <c:extLst>
                  <c:ext xmlns:c16="http://schemas.microsoft.com/office/drawing/2014/chart" uri="{C3380CC4-5D6E-409C-BE32-E72D297353CC}">
                    <c16:uniqueId val="{00000002-A379-4429-B036-146DE64743B6}"/>
                  </c:ext>
                </c:extLst>
              </c15:ser>
            </c15:filteredScatterSeries>
          </c:ext>
        </c:extLst>
      </c:scatterChart>
      <c:valAx>
        <c:axId val="354820808"/>
        <c:scaling>
          <c:orientation val="minMax"/>
          <c:max val="240"/>
          <c:min val="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minutes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1136"/>
        <c:crosses val="autoZero"/>
        <c:crossBetween val="midCat"/>
        <c:majorUnit val="40"/>
      </c:valAx>
      <c:valAx>
        <c:axId val="354821136"/>
        <c:scaling>
          <c:orientation val="minMax"/>
          <c:max val="110"/>
          <c:min val="30"/>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MW</a:t>
                </a:r>
              </a:p>
            </c:rich>
          </c:tx>
          <c:layout>
            <c:manualLayout>
              <c:xMode val="edge"/>
              <c:yMode val="edge"/>
              <c:x val="8.4068936527952921E-3"/>
              <c:y val="0.4121847496335685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0808"/>
        <c:crosses val="autoZero"/>
        <c:crossBetween val="midCat"/>
      </c:valAx>
      <c:spPr>
        <a:noFill/>
        <a:ln>
          <a:solidFill>
            <a:schemeClr val="tx1"/>
          </a:solidFill>
        </a:ln>
        <a:effectLst/>
      </c:spPr>
    </c:plotArea>
    <c:legend>
      <c:legendPos val="r"/>
      <c:layout>
        <c:manualLayout>
          <c:xMode val="edge"/>
          <c:yMode val="edge"/>
          <c:x val="0.33423335874353349"/>
          <c:y val="0.66712567179102611"/>
          <c:w val="0.60868720296218071"/>
          <c:h val="0.12914198225221848"/>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Arial Narrow" panose="020B060602020203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r>
              <a:rPr lang="en-US"/>
              <a:t>Unit 1</a:t>
            </a:r>
            <a:r>
              <a:rPr lang="en-US" baseline="0"/>
              <a:t> - Followed Late</a:t>
            </a:r>
            <a:endParaRPr lang="en-US"/>
          </a:p>
        </c:rich>
      </c:tx>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4980655195878292"/>
          <c:y val="0.13531240886555848"/>
          <c:w val="0.81963789248566155"/>
          <c:h val="0.60938393117526968"/>
        </c:manualLayout>
      </c:layout>
      <c:lineChart>
        <c:grouping val="standard"/>
        <c:varyColors val="0"/>
        <c:ser>
          <c:idx val="0"/>
          <c:order val="0"/>
          <c:tx>
            <c:strRef>
              <c:f>Deviations!$N$2</c:f>
              <c:strCache>
                <c:ptCount val="1"/>
                <c:pt idx="0">
                  <c:v>Unit 1 Gen</c:v>
                </c:pt>
              </c:strCache>
            </c:strRef>
          </c:tx>
          <c:spPr>
            <a:ln w="28575" cap="rnd">
              <a:solidFill>
                <a:srgbClr val="F15D22"/>
              </a:solidFill>
              <a:round/>
            </a:ln>
            <a:effectLst/>
          </c:spPr>
          <c:marker>
            <c:symbol val="none"/>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Deviations!$N$3:$N$27</c:f>
              <c:numCache>
                <c:formatCode>General</c:formatCode>
                <c:ptCount val="25"/>
                <c:pt idx="0">
                  <c:v>200</c:v>
                </c:pt>
                <c:pt idx="1">
                  <c:v>200</c:v>
                </c:pt>
                <c:pt idx="2">
                  <c:v>200</c:v>
                </c:pt>
                <c:pt idx="3">
                  <c:v>200</c:v>
                </c:pt>
                <c:pt idx="4">
                  <c:v>200</c:v>
                </c:pt>
                <c:pt idx="5">
                  <c:v>200</c:v>
                </c:pt>
                <c:pt idx="6">
                  <c:v>195</c:v>
                </c:pt>
                <c:pt idx="7">
                  <c:v>190</c:v>
                </c:pt>
                <c:pt idx="8">
                  <c:v>185</c:v>
                </c:pt>
                <c:pt idx="9">
                  <c:v>180</c:v>
                </c:pt>
                <c:pt idx="10">
                  <c:v>175</c:v>
                </c:pt>
                <c:pt idx="11">
                  <c:v>170</c:v>
                </c:pt>
                <c:pt idx="12">
                  <c:v>165</c:v>
                </c:pt>
                <c:pt idx="13">
                  <c:v>160</c:v>
                </c:pt>
                <c:pt idx="14">
                  <c:v>155</c:v>
                </c:pt>
                <c:pt idx="15">
                  <c:v>150</c:v>
                </c:pt>
                <c:pt idx="16">
                  <c:v>145</c:v>
                </c:pt>
                <c:pt idx="17">
                  <c:v>140</c:v>
                </c:pt>
                <c:pt idx="18">
                  <c:v>135</c:v>
                </c:pt>
                <c:pt idx="19">
                  <c:v>130</c:v>
                </c:pt>
                <c:pt idx="20">
                  <c:v>125</c:v>
                </c:pt>
                <c:pt idx="21">
                  <c:v>120</c:v>
                </c:pt>
                <c:pt idx="22">
                  <c:v>115</c:v>
                </c:pt>
                <c:pt idx="23">
                  <c:v>110</c:v>
                </c:pt>
                <c:pt idx="24">
                  <c:v>105</c:v>
                </c:pt>
              </c:numCache>
            </c:numRef>
          </c:val>
          <c:smooth val="0"/>
          <c:extLst>
            <c:ext xmlns:c16="http://schemas.microsoft.com/office/drawing/2014/chart" uri="{C3380CC4-5D6E-409C-BE32-E72D297353CC}">
              <c16:uniqueId val="{00000000-DBDF-4BFC-9C86-CB7C5E367DCA}"/>
            </c:ext>
          </c:extLst>
        </c:ser>
        <c:ser>
          <c:idx val="1"/>
          <c:order val="1"/>
          <c:tx>
            <c:strRef>
              <c:f>Deviations!$O$2</c:f>
              <c:strCache>
                <c:ptCount val="1"/>
                <c:pt idx="0">
                  <c:v>Unit 1 Dispatch Signal</c:v>
                </c:pt>
              </c:strCache>
            </c:strRef>
          </c:tx>
          <c:spPr>
            <a:ln w="28575" cap="rnd">
              <a:noFill/>
              <a:round/>
            </a:ln>
            <a:effectLst/>
          </c:spPr>
          <c:marker>
            <c:symbol val="diamond"/>
            <c:size val="9"/>
            <c:spPr>
              <a:noFill/>
              <a:ln w="15875">
                <a:solidFill>
                  <a:srgbClr val="9EA374"/>
                </a:solidFill>
              </a:ln>
              <a:effectLst/>
            </c:spPr>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Deviations!$O$3:$O$27</c:f>
              <c:numCache>
                <c:formatCode>General</c:formatCode>
                <c:ptCount val="25"/>
                <c:pt idx="0">
                  <c:v>200</c:v>
                </c:pt>
                <c:pt idx="1">
                  <c:v>195</c:v>
                </c:pt>
                <c:pt idx="2">
                  <c:v>195</c:v>
                </c:pt>
                <c:pt idx="3">
                  <c:v>195</c:v>
                </c:pt>
                <c:pt idx="4">
                  <c:v>195</c:v>
                </c:pt>
                <c:pt idx="5">
                  <c:v>195</c:v>
                </c:pt>
                <c:pt idx="6">
                  <c:v>195</c:v>
                </c:pt>
                <c:pt idx="7">
                  <c:v>190</c:v>
                </c:pt>
                <c:pt idx="8">
                  <c:v>185</c:v>
                </c:pt>
                <c:pt idx="9">
                  <c:v>180</c:v>
                </c:pt>
                <c:pt idx="10">
                  <c:v>175</c:v>
                </c:pt>
                <c:pt idx="11">
                  <c:v>170</c:v>
                </c:pt>
                <c:pt idx="12">
                  <c:v>165</c:v>
                </c:pt>
                <c:pt idx="13">
                  <c:v>160</c:v>
                </c:pt>
                <c:pt idx="14">
                  <c:v>155</c:v>
                </c:pt>
                <c:pt idx="15">
                  <c:v>150</c:v>
                </c:pt>
                <c:pt idx="16">
                  <c:v>145</c:v>
                </c:pt>
                <c:pt idx="17">
                  <c:v>140</c:v>
                </c:pt>
                <c:pt idx="18">
                  <c:v>135</c:v>
                </c:pt>
                <c:pt idx="19">
                  <c:v>130</c:v>
                </c:pt>
                <c:pt idx="20">
                  <c:v>125</c:v>
                </c:pt>
                <c:pt idx="21">
                  <c:v>120</c:v>
                </c:pt>
                <c:pt idx="22">
                  <c:v>115</c:v>
                </c:pt>
                <c:pt idx="23">
                  <c:v>110</c:v>
                </c:pt>
                <c:pt idx="24">
                  <c:v>105</c:v>
                </c:pt>
              </c:numCache>
            </c:numRef>
          </c:val>
          <c:smooth val="0"/>
          <c:extLst>
            <c:ext xmlns:c16="http://schemas.microsoft.com/office/drawing/2014/chart" uri="{C3380CC4-5D6E-409C-BE32-E72D297353CC}">
              <c16:uniqueId val="{00000001-DBDF-4BFC-9C86-CB7C5E367DCA}"/>
            </c:ext>
          </c:extLst>
        </c:ser>
        <c:ser>
          <c:idx val="2"/>
          <c:order val="2"/>
          <c:tx>
            <c:strRef>
              <c:f>Deviations!$P$2</c:f>
              <c:strCache>
                <c:ptCount val="1"/>
                <c:pt idx="0">
                  <c:v>Unit 1 TRLD</c:v>
                </c:pt>
              </c:strCache>
            </c:strRef>
          </c:tx>
          <c:spPr>
            <a:ln w="28575" cap="rnd">
              <a:solidFill>
                <a:srgbClr val="6C207E"/>
              </a:solidFill>
              <a:round/>
            </a:ln>
            <a:effectLst/>
          </c:spPr>
          <c:marker>
            <c:symbol val="none"/>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Deviations!$P$3:$P$27</c:f>
              <c:numCache>
                <c:formatCode>General</c:formatCode>
                <c:ptCount val="25"/>
                <c:pt idx="0">
                  <c:v>200</c:v>
                </c:pt>
                <c:pt idx="1">
                  <c:v>195</c:v>
                </c:pt>
                <c:pt idx="2">
                  <c:v>190</c:v>
                </c:pt>
                <c:pt idx="3">
                  <c:v>185</c:v>
                </c:pt>
                <c:pt idx="4">
                  <c:v>180</c:v>
                </c:pt>
                <c:pt idx="5">
                  <c:v>175</c:v>
                </c:pt>
                <c:pt idx="6">
                  <c:v>170</c:v>
                </c:pt>
                <c:pt idx="7">
                  <c:v>165</c:v>
                </c:pt>
                <c:pt idx="8">
                  <c:v>160</c:v>
                </c:pt>
                <c:pt idx="9">
                  <c:v>155</c:v>
                </c:pt>
                <c:pt idx="10">
                  <c:v>150</c:v>
                </c:pt>
                <c:pt idx="11">
                  <c:v>145</c:v>
                </c:pt>
                <c:pt idx="12">
                  <c:v>140</c:v>
                </c:pt>
                <c:pt idx="13">
                  <c:v>135</c:v>
                </c:pt>
                <c:pt idx="14">
                  <c:v>130</c:v>
                </c:pt>
                <c:pt idx="15">
                  <c:v>125</c:v>
                </c:pt>
                <c:pt idx="16">
                  <c:v>120</c:v>
                </c:pt>
                <c:pt idx="17">
                  <c:v>115</c:v>
                </c:pt>
                <c:pt idx="18">
                  <c:v>110</c:v>
                </c:pt>
                <c:pt idx="19">
                  <c:v>105</c:v>
                </c:pt>
                <c:pt idx="20">
                  <c:v>100</c:v>
                </c:pt>
                <c:pt idx="21">
                  <c:v>100</c:v>
                </c:pt>
                <c:pt idx="22">
                  <c:v>100</c:v>
                </c:pt>
                <c:pt idx="23">
                  <c:v>100</c:v>
                </c:pt>
                <c:pt idx="24">
                  <c:v>100</c:v>
                </c:pt>
              </c:numCache>
            </c:numRef>
          </c:val>
          <c:smooth val="0"/>
          <c:extLst>
            <c:ext xmlns:c16="http://schemas.microsoft.com/office/drawing/2014/chart" uri="{C3380CC4-5D6E-409C-BE32-E72D297353CC}">
              <c16:uniqueId val="{00000002-DBDF-4BFC-9C86-CB7C5E367DCA}"/>
            </c:ext>
          </c:extLst>
        </c:ser>
        <c:dLbls>
          <c:showLegendKey val="0"/>
          <c:showVal val="0"/>
          <c:showCatName val="0"/>
          <c:showSerName val="0"/>
          <c:showPercent val="0"/>
          <c:showBubbleSize val="0"/>
        </c:dLbls>
        <c:smooth val="0"/>
        <c:axId val="658076320"/>
        <c:axId val="658075992"/>
      </c:lineChart>
      <c:catAx>
        <c:axId val="658076320"/>
        <c:scaling>
          <c:orientation val="minMax"/>
        </c:scaling>
        <c:delete val="0"/>
        <c:axPos val="b"/>
        <c:numFmt formatCode="h:mm"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658075992"/>
        <c:crosses val="autoZero"/>
        <c:auto val="1"/>
        <c:lblAlgn val="ctr"/>
        <c:lblOffset val="100"/>
        <c:noMultiLvlLbl val="0"/>
      </c:catAx>
      <c:valAx>
        <c:axId val="658075992"/>
        <c:scaling>
          <c:orientation val="minMax"/>
          <c:min val="9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r>
                  <a:rPr lang="en-US"/>
                  <a:t>MW</a:t>
                </a:r>
              </a:p>
            </c:rich>
          </c:tx>
          <c:layout>
            <c:manualLayout>
              <c:xMode val="edge"/>
              <c:yMode val="edge"/>
              <c:x val="2.3277777777777783E-2"/>
              <c:y val="0.3473421551472732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658076320"/>
        <c:crosses val="autoZero"/>
        <c:crossBetween val="between"/>
      </c:valAx>
      <c:spPr>
        <a:noFill/>
        <a:ln>
          <a:solidFill>
            <a:schemeClr val="tx1"/>
          </a:solidFill>
        </a:ln>
        <a:effectLst/>
      </c:spPr>
    </c:plotArea>
    <c:legend>
      <c:legendPos val="b"/>
      <c:layout>
        <c:manualLayout>
          <c:xMode val="edge"/>
          <c:yMode val="edge"/>
          <c:x val="8.0293088363954504E-2"/>
          <c:y val="0.88735892388451443"/>
          <c:w val="0.88663604549431319"/>
          <c:h val="8.4863298337707782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r>
              <a:rPr lang="en-US"/>
              <a:t>Unit 2 - Followed Late</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5289297171186939"/>
          <c:y val="0.1399420384951881"/>
          <c:w val="0.81655147273257511"/>
          <c:h val="0.60475430154564014"/>
        </c:manualLayout>
      </c:layout>
      <c:lineChart>
        <c:grouping val="standard"/>
        <c:varyColors val="0"/>
        <c:ser>
          <c:idx val="0"/>
          <c:order val="0"/>
          <c:tx>
            <c:strRef>
              <c:f>Deviations!$Q$2</c:f>
              <c:strCache>
                <c:ptCount val="1"/>
                <c:pt idx="0">
                  <c:v>Unit 2 Gen</c:v>
                </c:pt>
              </c:strCache>
            </c:strRef>
          </c:tx>
          <c:spPr>
            <a:ln w="28575" cap="rnd">
              <a:solidFill>
                <a:srgbClr val="F15D22"/>
              </a:solidFill>
              <a:round/>
            </a:ln>
            <a:effectLst/>
          </c:spPr>
          <c:marker>
            <c:symbol val="none"/>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Deviations!$Q$3:$Q$27</c:f>
              <c:numCache>
                <c:formatCode>General</c:formatCode>
                <c:ptCount val="25"/>
                <c:pt idx="0">
                  <c:v>200</c:v>
                </c:pt>
                <c:pt idx="1">
                  <c:v>200</c:v>
                </c:pt>
                <c:pt idx="2">
                  <c:v>200</c:v>
                </c:pt>
                <c:pt idx="3">
                  <c:v>200</c:v>
                </c:pt>
                <c:pt idx="4">
                  <c:v>200</c:v>
                </c:pt>
                <c:pt idx="5">
                  <c:v>200</c:v>
                </c:pt>
                <c:pt idx="6">
                  <c:v>150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extLst>
            <c:ext xmlns:c16="http://schemas.microsoft.com/office/drawing/2014/chart" uri="{C3380CC4-5D6E-409C-BE32-E72D297353CC}">
              <c16:uniqueId val="{00000000-D5DB-42AA-BF97-E316F4D115F8}"/>
            </c:ext>
          </c:extLst>
        </c:ser>
        <c:ser>
          <c:idx val="1"/>
          <c:order val="1"/>
          <c:tx>
            <c:strRef>
              <c:f>Deviations!$R$2</c:f>
              <c:strCache>
                <c:ptCount val="1"/>
                <c:pt idx="0">
                  <c:v>Unit 2 Dispatch Signal</c:v>
                </c:pt>
              </c:strCache>
            </c:strRef>
          </c:tx>
          <c:spPr>
            <a:ln w="28575" cap="rnd">
              <a:noFill/>
              <a:round/>
            </a:ln>
            <a:effectLst/>
          </c:spPr>
          <c:marker>
            <c:symbol val="diamond"/>
            <c:size val="9"/>
            <c:spPr>
              <a:noFill/>
              <a:ln w="15875">
                <a:solidFill>
                  <a:srgbClr val="9EA374"/>
                </a:solidFill>
              </a:ln>
              <a:effectLst/>
            </c:spPr>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Deviations!$R$3:$R$27</c:f>
              <c:numCache>
                <c:formatCode>General</c:formatCode>
                <c:ptCount val="25"/>
                <c:pt idx="0">
                  <c:v>200</c:v>
                </c:pt>
                <c:pt idx="1">
                  <c:v>150</c:v>
                </c:pt>
                <c:pt idx="2">
                  <c:v>150</c:v>
                </c:pt>
                <c:pt idx="3">
                  <c:v>150</c:v>
                </c:pt>
                <c:pt idx="4">
                  <c:v>150</c:v>
                </c:pt>
                <c:pt idx="5">
                  <c:v>150</c:v>
                </c:pt>
                <c:pt idx="6">
                  <c:v>150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extLst>
            <c:ext xmlns:c16="http://schemas.microsoft.com/office/drawing/2014/chart" uri="{C3380CC4-5D6E-409C-BE32-E72D297353CC}">
              <c16:uniqueId val="{00000001-D5DB-42AA-BF97-E316F4D115F8}"/>
            </c:ext>
          </c:extLst>
        </c:ser>
        <c:ser>
          <c:idx val="2"/>
          <c:order val="2"/>
          <c:tx>
            <c:strRef>
              <c:f>Deviations!$S$2</c:f>
              <c:strCache>
                <c:ptCount val="1"/>
                <c:pt idx="0">
                  <c:v>Unit 2 TRLD</c:v>
                </c:pt>
              </c:strCache>
            </c:strRef>
          </c:tx>
          <c:spPr>
            <a:ln w="28575" cap="rnd">
              <a:solidFill>
                <a:srgbClr val="6C207E"/>
              </a:solidFill>
              <a:round/>
            </a:ln>
            <a:effectLst/>
          </c:spPr>
          <c:marker>
            <c:symbol val="none"/>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Deviations!$S$3:$S$27</c:f>
              <c:numCache>
                <c:formatCode>General</c:formatCode>
                <c:ptCount val="25"/>
                <c:pt idx="0">
                  <c:v>200</c:v>
                </c:pt>
                <c:pt idx="1">
                  <c:v>150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extLst>
            <c:ext xmlns:c16="http://schemas.microsoft.com/office/drawing/2014/chart" uri="{C3380CC4-5D6E-409C-BE32-E72D297353CC}">
              <c16:uniqueId val="{00000002-D5DB-42AA-BF97-E316F4D115F8}"/>
            </c:ext>
          </c:extLst>
        </c:ser>
        <c:dLbls>
          <c:showLegendKey val="0"/>
          <c:showVal val="0"/>
          <c:showCatName val="0"/>
          <c:showSerName val="0"/>
          <c:showPercent val="0"/>
          <c:showBubbleSize val="0"/>
        </c:dLbls>
        <c:smooth val="0"/>
        <c:axId val="658076320"/>
        <c:axId val="658075992"/>
      </c:lineChart>
      <c:catAx>
        <c:axId val="658076320"/>
        <c:scaling>
          <c:orientation val="minMax"/>
        </c:scaling>
        <c:delete val="0"/>
        <c:axPos val="b"/>
        <c:numFmt formatCode="h:mm"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658075992"/>
        <c:crosses val="autoZero"/>
        <c:auto val="1"/>
        <c:lblAlgn val="ctr"/>
        <c:lblOffset val="100"/>
        <c:noMultiLvlLbl val="0"/>
      </c:catAx>
      <c:valAx>
        <c:axId val="658075992"/>
        <c:scaling>
          <c:orientation val="minMax"/>
          <c:min val="9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r>
                  <a:rPr lang="en-US"/>
                  <a:t>MW</a:t>
                </a:r>
              </a:p>
            </c:rich>
          </c:tx>
          <c:layout>
            <c:manualLayout>
              <c:xMode val="edge"/>
              <c:yMode val="edge"/>
              <c:x val="2.3277777777777783E-2"/>
              <c:y val="0.3473421551472732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658076320"/>
        <c:crosses val="autoZero"/>
        <c:crossBetween val="between"/>
      </c:valAx>
      <c:spPr>
        <a:noFill/>
        <a:ln>
          <a:solidFill>
            <a:schemeClr val="tx1"/>
          </a:solidFill>
        </a:ln>
        <a:effectLst/>
      </c:spPr>
    </c:plotArea>
    <c:legend>
      <c:legendPos val="b"/>
      <c:layout>
        <c:manualLayout>
          <c:xMode val="edge"/>
          <c:yMode val="edge"/>
          <c:x val="8.0293088363954504E-2"/>
          <c:y val="0.88735892388451443"/>
          <c:w val="0.88663604549431319"/>
          <c:h val="8.4863298337707782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8488612630863"/>
          <c:y val="4.4762041108497803E-2"/>
          <c:w val="0.86193471087236417"/>
          <c:h val="0.77332083489563785"/>
        </c:manualLayout>
      </c:layout>
      <c:scatterChart>
        <c:scatterStyle val="lineMarker"/>
        <c:varyColors val="0"/>
        <c:ser>
          <c:idx val="0"/>
          <c:order val="0"/>
          <c:tx>
            <c:strRef>
              <c:f>'Scenario 1.b'!$B$5</c:f>
              <c:strCache>
                <c:ptCount val="1"/>
                <c:pt idx="0">
                  <c:v>Actual Generation</c:v>
                </c:pt>
              </c:strCache>
            </c:strRef>
          </c:tx>
          <c:spPr>
            <a:ln w="19050" cap="rnd">
              <a:solidFill>
                <a:srgbClr val="F15D22"/>
              </a:solidFill>
              <a:round/>
            </a:ln>
            <a:effectLst/>
          </c:spPr>
          <c:marker>
            <c:symbol val="none"/>
          </c:marker>
          <c:xVal>
            <c:numRef>
              <c:f>'Scenario 1.b'!$A$6:$A$54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1.b'!$B$6:$B$54</c:f>
              <c:numCache>
                <c:formatCode>#,##0.0</c:formatCode>
                <c:ptCount val="49"/>
                <c:pt idx="0">
                  <c:v>100</c:v>
                </c:pt>
                <c:pt idx="1">
                  <c:v>100</c:v>
                </c:pt>
                <c:pt idx="2">
                  <c:v>100</c:v>
                </c:pt>
                <c:pt idx="3">
                  <c:v>100</c:v>
                </c:pt>
                <c:pt idx="4">
                  <c:v>100</c:v>
                </c:pt>
                <c:pt idx="5">
                  <c:v>100</c:v>
                </c:pt>
                <c:pt idx="6">
                  <c:v>95</c:v>
                </c:pt>
                <c:pt idx="7">
                  <c:v>90</c:v>
                </c:pt>
                <c:pt idx="8">
                  <c:v>85</c:v>
                </c:pt>
                <c:pt idx="9">
                  <c:v>80</c:v>
                </c:pt>
                <c:pt idx="10">
                  <c:v>75</c:v>
                </c:pt>
                <c:pt idx="11">
                  <c:v>80</c:v>
                </c:pt>
                <c:pt idx="12">
                  <c:v>85</c:v>
                </c:pt>
                <c:pt idx="13">
                  <c:v>90</c:v>
                </c:pt>
                <c:pt idx="14">
                  <c:v>85</c:v>
                </c:pt>
                <c:pt idx="15">
                  <c:v>80</c:v>
                </c:pt>
                <c:pt idx="16">
                  <c:v>75</c:v>
                </c:pt>
                <c:pt idx="17">
                  <c:v>70</c:v>
                </c:pt>
                <c:pt idx="18">
                  <c:v>65</c:v>
                </c:pt>
                <c:pt idx="19">
                  <c:v>60</c:v>
                </c:pt>
                <c:pt idx="20">
                  <c:v>55</c:v>
                </c:pt>
                <c:pt idx="21">
                  <c:v>60</c:v>
                </c:pt>
                <c:pt idx="22">
                  <c:v>65</c:v>
                </c:pt>
                <c:pt idx="23">
                  <c:v>60</c:v>
                </c:pt>
                <c:pt idx="24">
                  <c:v>55</c:v>
                </c:pt>
                <c:pt idx="25">
                  <c:v>50</c:v>
                </c:pt>
                <c:pt idx="26">
                  <c:v>50</c:v>
                </c:pt>
                <c:pt idx="27">
                  <c:v>55</c:v>
                </c:pt>
                <c:pt idx="28">
                  <c:v>50</c:v>
                </c:pt>
                <c:pt idx="29">
                  <c:v>50</c:v>
                </c:pt>
                <c:pt idx="30">
                  <c:v>50</c:v>
                </c:pt>
                <c:pt idx="31">
                  <c:v>50</c:v>
                </c:pt>
                <c:pt idx="32">
                  <c:v>50</c:v>
                </c:pt>
                <c:pt idx="33">
                  <c:v>55</c:v>
                </c:pt>
                <c:pt idx="34">
                  <c:v>60</c:v>
                </c:pt>
                <c:pt idx="35">
                  <c:v>65</c:v>
                </c:pt>
                <c:pt idx="36">
                  <c:v>70</c:v>
                </c:pt>
                <c:pt idx="37">
                  <c:v>65</c:v>
                </c:pt>
                <c:pt idx="38">
                  <c:v>60</c:v>
                </c:pt>
                <c:pt idx="39">
                  <c:v>55</c:v>
                </c:pt>
                <c:pt idx="40">
                  <c:v>50</c:v>
                </c:pt>
                <c:pt idx="41">
                  <c:v>50</c:v>
                </c:pt>
                <c:pt idx="42">
                  <c:v>50</c:v>
                </c:pt>
                <c:pt idx="43">
                  <c:v>50</c:v>
                </c:pt>
                <c:pt idx="44">
                  <c:v>50</c:v>
                </c:pt>
                <c:pt idx="45">
                  <c:v>50</c:v>
                </c:pt>
                <c:pt idx="46">
                  <c:v>50</c:v>
                </c:pt>
                <c:pt idx="47">
                  <c:v>50</c:v>
                </c:pt>
                <c:pt idx="48">
                  <c:v>50</c:v>
                </c:pt>
              </c:numCache>
            </c:numRef>
          </c:yVal>
          <c:smooth val="0"/>
          <c:extLst>
            <c:ext xmlns:c16="http://schemas.microsoft.com/office/drawing/2014/chart" uri="{C3380CC4-5D6E-409C-BE32-E72D297353CC}">
              <c16:uniqueId val="{00000000-00DC-4CB1-A4FD-16651CECE9DA}"/>
            </c:ext>
          </c:extLst>
        </c:ser>
        <c:ser>
          <c:idx val="1"/>
          <c:order val="1"/>
          <c:tx>
            <c:strRef>
              <c:f>'Scenario 1.b'!$C$5</c:f>
              <c:strCache>
                <c:ptCount val="1"/>
                <c:pt idx="0">
                  <c:v>Dispatch Signal</c:v>
                </c:pt>
              </c:strCache>
              <c:extLst xmlns:c15="http://schemas.microsoft.com/office/drawing/2012/chart"/>
            </c:strRef>
          </c:tx>
          <c:spPr>
            <a:ln w="19050" cap="rnd">
              <a:noFill/>
              <a:round/>
            </a:ln>
            <a:effectLst/>
          </c:spPr>
          <c:marker>
            <c:symbol val="diamond"/>
            <c:size val="11"/>
            <c:spPr>
              <a:noFill/>
              <a:ln w="19050">
                <a:solidFill>
                  <a:srgbClr val="9EA374"/>
                </a:solidFill>
              </a:ln>
              <a:effectLst/>
            </c:spPr>
          </c:marker>
          <c:xVal>
            <c:numRef>
              <c:f>'Scenario 1.b'!$A$6:$A$54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extLst xmlns:c15="http://schemas.microsoft.com/office/drawing/2012/chart"/>
            </c:numRef>
          </c:xVal>
          <c:yVal>
            <c:numRef>
              <c:f>'Scenario 1.b'!$C$6:$C$54</c:f>
              <c:numCache>
                <c:formatCode>#,##0.0</c:formatCode>
                <c:ptCount val="49"/>
                <c:pt idx="0">
                  <c:v>100</c:v>
                </c:pt>
                <c:pt idx="1">
                  <c:v>95</c:v>
                </c:pt>
                <c:pt idx="2">
                  <c:v>95</c:v>
                </c:pt>
                <c:pt idx="3">
                  <c:v>95</c:v>
                </c:pt>
                <c:pt idx="4">
                  <c:v>95</c:v>
                </c:pt>
                <c:pt idx="5">
                  <c:v>95</c:v>
                </c:pt>
                <c:pt idx="6">
                  <c:v>95</c:v>
                </c:pt>
                <c:pt idx="7">
                  <c:v>90</c:v>
                </c:pt>
                <c:pt idx="8">
                  <c:v>85</c:v>
                </c:pt>
                <c:pt idx="9">
                  <c:v>80</c:v>
                </c:pt>
                <c:pt idx="10">
                  <c:v>75</c:v>
                </c:pt>
                <c:pt idx="11">
                  <c:v>80</c:v>
                </c:pt>
                <c:pt idx="12">
                  <c:v>85</c:v>
                </c:pt>
                <c:pt idx="13">
                  <c:v>90</c:v>
                </c:pt>
                <c:pt idx="14">
                  <c:v>85</c:v>
                </c:pt>
                <c:pt idx="15">
                  <c:v>80</c:v>
                </c:pt>
                <c:pt idx="16">
                  <c:v>75</c:v>
                </c:pt>
                <c:pt idx="17">
                  <c:v>70</c:v>
                </c:pt>
                <c:pt idx="18">
                  <c:v>65</c:v>
                </c:pt>
                <c:pt idx="19">
                  <c:v>60</c:v>
                </c:pt>
                <c:pt idx="20">
                  <c:v>55</c:v>
                </c:pt>
                <c:pt idx="21">
                  <c:v>60</c:v>
                </c:pt>
                <c:pt idx="22">
                  <c:v>65</c:v>
                </c:pt>
                <c:pt idx="23">
                  <c:v>60</c:v>
                </c:pt>
                <c:pt idx="24">
                  <c:v>55</c:v>
                </c:pt>
                <c:pt idx="25">
                  <c:v>50</c:v>
                </c:pt>
                <c:pt idx="26">
                  <c:v>50</c:v>
                </c:pt>
                <c:pt idx="27">
                  <c:v>55</c:v>
                </c:pt>
                <c:pt idx="28">
                  <c:v>50</c:v>
                </c:pt>
                <c:pt idx="29">
                  <c:v>50</c:v>
                </c:pt>
                <c:pt idx="30">
                  <c:v>50</c:v>
                </c:pt>
                <c:pt idx="31">
                  <c:v>50</c:v>
                </c:pt>
                <c:pt idx="32">
                  <c:v>50</c:v>
                </c:pt>
                <c:pt idx="33">
                  <c:v>55</c:v>
                </c:pt>
                <c:pt idx="34">
                  <c:v>60</c:v>
                </c:pt>
                <c:pt idx="35">
                  <c:v>65</c:v>
                </c:pt>
                <c:pt idx="36">
                  <c:v>70</c:v>
                </c:pt>
                <c:pt idx="37">
                  <c:v>65</c:v>
                </c:pt>
                <c:pt idx="38">
                  <c:v>60</c:v>
                </c:pt>
                <c:pt idx="39">
                  <c:v>55</c:v>
                </c:pt>
                <c:pt idx="40">
                  <c:v>50</c:v>
                </c:pt>
                <c:pt idx="41">
                  <c:v>50</c:v>
                </c:pt>
                <c:pt idx="42">
                  <c:v>50</c:v>
                </c:pt>
                <c:pt idx="43">
                  <c:v>50</c:v>
                </c:pt>
                <c:pt idx="44">
                  <c:v>50</c:v>
                </c:pt>
                <c:pt idx="45">
                  <c:v>50</c:v>
                </c:pt>
                <c:pt idx="46">
                  <c:v>50</c:v>
                </c:pt>
                <c:pt idx="47">
                  <c:v>50</c:v>
                </c:pt>
                <c:pt idx="48">
                  <c:v>50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3-00DC-4CB1-A4FD-16651CECE9DA}"/>
            </c:ext>
          </c:extLst>
        </c:ser>
        <c:ser>
          <c:idx val="3"/>
          <c:order val="3"/>
          <c:tx>
            <c:strRef>
              <c:f>'Scenario 1.b'!$E$5</c:f>
              <c:strCache>
                <c:ptCount val="1"/>
                <c:pt idx="0">
                  <c:v>Tracking Ramp Limited Desired</c:v>
                </c:pt>
              </c:strCache>
            </c:strRef>
          </c:tx>
          <c:spPr>
            <a:ln w="19050" cap="rnd">
              <a:solidFill>
                <a:srgbClr val="6C207E"/>
              </a:solidFill>
              <a:round/>
            </a:ln>
            <a:effectLst/>
          </c:spPr>
          <c:marker>
            <c:symbol val="none"/>
          </c:marker>
          <c:xVal>
            <c:numRef>
              <c:f>'Scenario 1.b'!$A$6:$A$54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1.b'!$E$6:$E$54</c:f>
              <c:numCache>
                <c:formatCode>#,##0.0</c:formatCode>
                <c:ptCount val="49"/>
                <c:pt idx="0">
                  <c:v>100</c:v>
                </c:pt>
                <c:pt idx="1">
                  <c:v>95</c:v>
                </c:pt>
                <c:pt idx="2">
                  <c:v>90</c:v>
                </c:pt>
                <c:pt idx="3">
                  <c:v>85</c:v>
                </c:pt>
                <c:pt idx="4">
                  <c:v>80</c:v>
                </c:pt>
                <c:pt idx="5">
                  <c:v>75</c:v>
                </c:pt>
                <c:pt idx="6">
                  <c:v>70</c:v>
                </c:pt>
                <c:pt idx="7">
                  <c:v>65</c:v>
                </c:pt>
                <c:pt idx="8">
                  <c:v>60</c:v>
                </c:pt>
                <c:pt idx="9">
                  <c:v>55</c:v>
                </c:pt>
                <c:pt idx="10">
                  <c:v>50</c:v>
                </c:pt>
                <c:pt idx="11">
                  <c:v>55</c:v>
                </c:pt>
                <c:pt idx="12">
                  <c:v>60</c:v>
                </c:pt>
                <c:pt idx="13">
                  <c:v>65</c:v>
                </c:pt>
                <c:pt idx="14">
                  <c:v>60</c:v>
                </c:pt>
                <c:pt idx="15">
                  <c:v>55</c:v>
                </c:pt>
                <c:pt idx="16">
                  <c:v>50</c:v>
                </c:pt>
                <c:pt idx="17">
                  <c:v>50</c:v>
                </c:pt>
                <c:pt idx="18">
                  <c:v>50</c:v>
                </c:pt>
                <c:pt idx="19">
                  <c:v>50</c:v>
                </c:pt>
                <c:pt idx="20">
                  <c:v>50</c:v>
                </c:pt>
                <c:pt idx="21">
                  <c:v>55</c:v>
                </c:pt>
                <c:pt idx="22">
                  <c:v>60</c:v>
                </c:pt>
                <c:pt idx="23">
                  <c:v>55</c:v>
                </c:pt>
                <c:pt idx="24">
                  <c:v>50</c:v>
                </c:pt>
                <c:pt idx="25">
                  <c:v>50</c:v>
                </c:pt>
                <c:pt idx="26">
                  <c:v>50</c:v>
                </c:pt>
                <c:pt idx="27">
                  <c:v>55</c:v>
                </c:pt>
                <c:pt idx="28">
                  <c:v>50</c:v>
                </c:pt>
                <c:pt idx="29">
                  <c:v>50</c:v>
                </c:pt>
                <c:pt idx="30">
                  <c:v>50</c:v>
                </c:pt>
                <c:pt idx="31">
                  <c:v>50</c:v>
                </c:pt>
                <c:pt idx="32">
                  <c:v>50</c:v>
                </c:pt>
                <c:pt idx="33">
                  <c:v>55</c:v>
                </c:pt>
                <c:pt idx="34">
                  <c:v>60</c:v>
                </c:pt>
                <c:pt idx="35">
                  <c:v>65</c:v>
                </c:pt>
                <c:pt idx="36">
                  <c:v>70</c:v>
                </c:pt>
                <c:pt idx="37">
                  <c:v>65</c:v>
                </c:pt>
                <c:pt idx="38">
                  <c:v>60</c:v>
                </c:pt>
                <c:pt idx="39">
                  <c:v>55</c:v>
                </c:pt>
                <c:pt idx="40">
                  <c:v>50</c:v>
                </c:pt>
                <c:pt idx="41">
                  <c:v>50</c:v>
                </c:pt>
                <c:pt idx="42">
                  <c:v>50</c:v>
                </c:pt>
                <c:pt idx="43">
                  <c:v>50</c:v>
                </c:pt>
                <c:pt idx="44">
                  <c:v>50</c:v>
                </c:pt>
                <c:pt idx="45">
                  <c:v>50</c:v>
                </c:pt>
                <c:pt idx="46">
                  <c:v>50</c:v>
                </c:pt>
                <c:pt idx="47">
                  <c:v>50</c:v>
                </c:pt>
                <c:pt idx="48">
                  <c:v>50</c:v>
                </c:pt>
              </c:numCache>
            </c:numRef>
          </c:yVal>
          <c:smooth val="0"/>
          <c:extLst xmlns:c15="http://schemas.microsoft.com/office/drawing/2012/chart">
            <c:ext xmlns:c16="http://schemas.microsoft.com/office/drawing/2014/chart" uri="{C3380CC4-5D6E-409C-BE32-E72D297353CC}">
              <c16:uniqueId val="{00000001-00DC-4CB1-A4FD-16651CECE9DA}"/>
            </c:ext>
          </c:extLst>
        </c:ser>
        <c:ser>
          <c:idx val="4"/>
          <c:order val="4"/>
          <c:tx>
            <c:strRef>
              <c:f>'Scenario 1.b'!$F$5</c:f>
              <c:strCache>
                <c:ptCount val="1"/>
                <c:pt idx="0">
                  <c:v>LMP Desired</c:v>
                </c:pt>
              </c:strCache>
            </c:strRef>
          </c:tx>
          <c:spPr>
            <a:ln w="19050" cap="rnd">
              <a:noFill/>
              <a:round/>
            </a:ln>
            <a:effectLst/>
          </c:spPr>
          <c:marker>
            <c:symbol val="circle"/>
            <c:size val="5"/>
            <c:spPr>
              <a:solidFill>
                <a:srgbClr val="0076C0"/>
              </a:solidFill>
              <a:ln w="9525">
                <a:solidFill>
                  <a:srgbClr val="0076C0"/>
                </a:solidFill>
              </a:ln>
              <a:effectLst/>
            </c:spPr>
          </c:marker>
          <c:xVal>
            <c:numRef>
              <c:f>'Scenario 1.b'!$A$6:$A$54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1.b'!$F$6:$F$54</c:f>
              <c:numCache>
                <c:formatCode>#,##0.0</c:formatCode>
                <c:ptCount val="49"/>
                <c:pt idx="0">
                  <c:v>50</c:v>
                </c:pt>
                <c:pt idx="1">
                  <c:v>50</c:v>
                </c:pt>
                <c:pt idx="2">
                  <c:v>50</c:v>
                </c:pt>
                <c:pt idx="3">
                  <c:v>50</c:v>
                </c:pt>
                <c:pt idx="4">
                  <c:v>50</c:v>
                </c:pt>
                <c:pt idx="5">
                  <c:v>50</c:v>
                </c:pt>
                <c:pt idx="6">
                  <c:v>50</c:v>
                </c:pt>
                <c:pt idx="7">
                  <c:v>50</c:v>
                </c:pt>
                <c:pt idx="8">
                  <c:v>50</c:v>
                </c:pt>
                <c:pt idx="9">
                  <c:v>50</c:v>
                </c:pt>
                <c:pt idx="10">
                  <c:v>50</c:v>
                </c:pt>
                <c:pt idx="11">
                  <c:v>100</c:v>
                </c:pt>
                <c:pt idx="12">
                  <c:v>100</c:v>
                </c:pt>
                <c:pt idx="13">
                  <c:v>100</c:v>
                </c:pt>
                <c:pt idx="14">
                  <c:v>50</c:v>
                </c:pt>
                <c:pt idx="15">
                  <c:v>50</c:v>
                </c:pt>
                <c:pt idx="16">
                  <c:v>50</c:v>
                </c:pt>
                <c:pt idx="17">
                  <c:v>50</c:v>
                </c:pt>
                <c:pt idx="18">
                  <c:v>50</c:v>
                </c:pt>
                <c:pt idx="19">
                  <c:v>50</c:v>
                </c:pt>
                <c:pt idx="20">
                  <c:v>50</c:v>
                </c:pt>
                <c:pt idx="21">
                  <c:v>100</c:v>
                </c:pt>
                <c:pt idx="22">
                  <c:v>100</c:v>
                </c:pt>
                <c:pt idx="23">
                  <c:v>50</c:v>
                </c:pt>
                <c:pt idx="24">
                  <c:v>50</c:v>
                </c:pt>
                <c:pt idx="25">
                  <c:v>50</c:v>
                </c:pt>
                <c:pt idx="26">
                  <c:v>50</c:v>
                </c:pt>
                <c:pt idx="27">
                  <c:v>100</c:v>
                </c:pt>
                <c:pt idx="28">
                  <c:v>50</c:v>
                </c:pt>
                <c:pt idx="29">
                  <c:v>50</c:v>
                </c:pt>
                <c:pt idx="30">
                  <c:v>50</c:v>
                </c:pt>
                <c:pt idx="31">
                  <c:v>50</c:v>
                </c:pt>
                <c:pt idx="32">
                  <c:v>50</c:v>
                </c:pt>
                <c:pt idx="33">
                  <c:v>100</c:v>
                </c:pt>
                <c:pt idx="34">
                  <c:v>100</c:v>
                </c:pt>
                <c:pt idx="35">
                  <c:v>100</c:v>
                </c:pt>
                <c:pt idx="36">
                  <c:v>100</c:v>
                </c:pt>
                <c:pt idx="37">
                  <c:v>50</c:v>
                </c:pt>
                <c:pt idx="38">
                  <c:v>50</c:v>
                </c:pt>
                <c:pt idx="39">
                  <c:v>50</c:v>
                </c:pt>
                <c:pt idx="40">
                  <c:v>50</c:v>
                </c:pt>
                <c:pt idx="41">
                  <c:v>50</c:v>
                </c:pt>
                <c:pt idx="42">
                  <c:v>50</c:v>
                </c:pt>
                <c:pt idx="43">
                  <c:v>50</c:v>
                </c:pt>
                <c:pt idx="44">
                  <c:v>50</c:v>
                </c:pt>
                <c:pt idx="45">
                  <c:v>50</c:v>
                </c:pt>
                <c:pt idx="46">
                  <c:v>50</c:v>
                </c:pt>
                <c:pt idx="47">
                  <c:v>50</c:v>
                </c:pt>
                <c:pt idx="48">
                  <c:v>50</c:v>
                </c:pt>
              </c:numCache>
            </c:numRef>
          </c:yVal>
          <c:smooth val="0"/>
          <c:extLst xmlns:c15="http://schemas.microsoft.com/office/drawing/2012/chart">
            <c:ext xmlns:c16="http://schemas.microsoft.com/office/drawing/2014/chart" uri="{C3380CC4-5D6E-409C-BE32-E72D297353CC}">
              <c16:uniqueId val="{00000002-00DC-4CB1-A4FD-16651CECE9DA}"/>
            </c:ext>
          </c:extLst>
        </c:ser>
        <c:dLbls>
          <c:showLegendKey val="0"/>
          <c:showVal val="0"/>
          <c:showCatName val="0"/>
          <c:showSerName val="0"/>
          <c:showPercent val="0"/>
          <c:showBubbleSize val="0"/>
        </c:dLbls>
        <c:axId val="354820808"/>
        <c:axId val="354821136"/>
        <c:extLst>
          <c:ext xmlns:c15="http://schemas.microsoft.com/office/drawing/2012/chart" uri="{02D57815-91ED-43cb-92C2-25804820EDAC}">
            <c15:filteredScatterSeries>
              <c15:ser>
                <c:idx val="2"/>
                <c:order val="2"/>
                <c:tx>
                  <c:strRef>
                    <c:extLst>
                      <c:ext uri="{02D57815-91ED-43cb-92C2-25804820EDAC}">
                        <c15:formulaRef>
                          <c15:sqref>'Scenario 1.b'!$D$5</c15:sqref>
                        </c15:formulaRef>
                      </c:ext>
                    </c:extLst>
                    <c:strCache>
                      <c:ptCount val="1"/>
                      <c:pt idx="0">
                        <c:v>Ramp Limited Desired</c:v>
                      </c:pt>
                    </c:strCache>
                  </c:strRef>
                </c:tx>
                <c:spPr>
                  <a:ln w="19050" cap="rnd">
                    <a:solidFill>
                      <a:srgbClr val="19398A"/>
                    </a:solidFill>
                    <a:round/>
                  </a:ln>
                  <a:effectLst/>
                </c:spPr>
                <c:marker>
                  <c:symbol val="none"/>
                </c:marker>
                <c:xVal>
                  <c:numRef>
                    <c:extLst>
                      <c:ext uri="{02D57815-91ED-43cb-92C2-25804820EDAC}">
                        <c15:formulaRef>
                          <c15:sqref>'Scenario 1.b'!$A$6:$A$54</c15:sqref>
                        </c15:formulaRef>
                      </c:ext>
                    </c:extLst>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extLst>
                      <c:ext uri="{02D57815-91ED-43cb-92C2-25804820EDAC}">
                        <c15:formulaRef>
                          <c15:sqref>'Scenario 1.b'!$D$6:$D$54</c15:sqref>
                        </c15:formulaRef>
                      </c:ext>
                    </c:extLst>
                    <c:numCache>
                      <c:formatCode>#,##0.0</c:formatCode>
                      <c:ptCount val="49"/>
                      <c:pt idx="0">
                        <c:v>100</c:v>
                      </c:pt>
                      <c:pt idx="1">
                        <c:v>97.5</c:v>
                      </c:pt>
                      <c:pt idx="2">
                        <c:v>97.5</c:v>
                      </c:pt>
                      <c:pt idx="3">
                        <c:v>97.5</c:v>
                      </c:pt>
                      <c:pt idx="4">
                        <c:v>97.5</c:v>
                      </c:pt>
                      <c:pt idx="5">
                        <c:v>97.5</c:v>
                      </c:pt>
                      <c:pt idx="6">
                        <c:v>95</c:v>
                      </c:pt>
                      <c:pt idx="7">
                        <c:v>90</c:v>
                      </c:pt>
                      <c:pt idx="8">
                        <c:v>85</c:v>
                      </c:pt>
                      <c:pt idx="9">
                        <c:v>80</c:v>
                      </c:pt>
                      <c:pt idx="10">
                        <c:v>75</c:v>
                      </c:pt>
                      <c:pt idx="11">
                        <c:v>80</c:v>
                      </c:pt>
                      <c:pt idx="12">
                        <c:v>85</c:v>
                      </c:pt>
                      <c:pt idx="13">
                        <c:v>90</c:v>
                      </c:pt>
                      <c:pt idx="14">
                        <c:v>85</c:v>
                      </c:pt>
                      <c:pt idx="15">
                        <c:v>80</c:v>
                      </c:pt>
                      <c:pt idx="16">
                        <c:v>75</c:v>
                      </c:pt>
                      <c:pt idx="17">
                        <c:v>70</c:v>
                      </c:pt>
                      <c:pt idx="18">
                        <c:v>65</c:v>
                      </c:pt>
                      <c:pt idx="19">
                        <c:v>60</c:v>
                      </c:pt>
                      <c:pt idx="20">
                        <c:v>55</c:v>
                      </c:pt>
                      <c:pt idx="21">
                        <c:v>60</c:v>
                      </c:pt>
                      <c:pt idx="22">
                        <c:v>65</c:v>
                      </c:pt>
                      <c:pt idx="23">
                        <c:v>60</c:v>
                      </c:pt>
                      <c:pt idx="24">
                        <c:v>55</c:v>
                      </c:pt>
                      <c:pt idx="25">
                        <c:v>50</c:v>
                      </c:pt>
                      <c:pt idx="26">
                        <c:v>50</c:v>
                      </c:pt>
                      <c:pt idx="27">
                        <c:v>55</c:v>
                      </c:pt>
                      <c:pt idx="28">
                        <c:v>50</c:v>
                      </c:pt>
                      <c:pt idx="29">
                        <c:v>50</c:v>
                      </c:pt>
                      <c:pt idx="30">
                        <c:v>50</c:v>
                      </c:pt>
                      <c:pt idx="31">
                        <c:v>50</c:v>
                      </c:pt>
                      <c:pt idx="32">
                        <c:v>50</c:v>
                      </c:pt>
                      <c:pt idx="33">
                        <c:v>55</c:v>
                      </c:pt>
                      <c:pt idx="34">
                        <c:v>60</c:v>
                      </c:pt>
                      <c:pt idx="35">
                        <c:v>65</c:v>
                      </c:pt>
                      <c:pt idx="36">
                        <c:v>70</c:v>
                      </c:pt>
                      <c:pt idx="37">
                        <c:v>65</c:v>
                      </c:pt>
                      <c:pt idx="38">
                        <c:v>60</c:v>
                      </c:pt>
                      <c:pt idx="39">
                        <c:v>55</c:v>
                      </c:pt>
                      <c:pt idx="40">
                        <c:v>50</c:v>
                      </c:pt>
                      <c:pt idx="41">
                        <c:v>50</c:v>
                      </c:pt>
                      <c:pt idx="42">
                        <c:v>50</c:v>
                      </c:pt>
                      <c:pt idx="43">
                        <c:v>50</c:v>
                      </c:pt>
                      <c:pt idx="44">
                        <c:v>50</c:v>
                      </c:pt>
                      <c:pt idx="45">
                        <c:v>50</c:v>
                      </c:pt>
                      <c:pt idx="46">
                        <c:v>50</c:v>
                      </c:pt>
                      <c:pt idx="47">
                        <c:v>50</c:v>
                      </c:pt>
                      <c:pt idx="48">
                        <c:v>50</c:v>
                      </c:pt>
                    </c:numCache>
                  </c:numRef>
                </c:yVal>
                <c:smooth val="0"/>
                <c:extLst>
                  <c:ext xmlns:c16="http://schemas.microsoft.com/office/drawing/2014/chart" uri="{C3380CC4-5D6E-409C-BE32-E72D297353CC}">
                    <c16:uniqueId val="{00000004-00DC-4CB1-A4FD-16651CECE9DA}"/>
                  </c:ext>
                </c:extLst>
              </c15:ser>
            </c15:filteredScatterSeries>
          </c:ext>
        </c:extLst>
      </c:scatterChart>
      <c:valAx>
        <c:axId val="354820808"/>
        <c:scaling>
          <c:orientation val="minMax"/>
          <c:max val="240"/>
          <c:min val="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minutes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1136"/>
        <c:crosses val="autoZero"/>
        <c:crossBetween val="midCat"/>
        <c:majorUnit val="40"/>
      </c:valAx>
      <c:valAx>
        <c:axId val="354821136"/>
        <c:scaling>
          <c:orientation val="minMax"/>
          <c:max val="110"/>
          <c:min val="30"/>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MW</a:t>
                </a:r>
              </a:p>
            </c:rich>
          </c:tx>
          <c:layout>
            <c:manualLayout>
              <c:xMode val="edge"/>
              <c:yMode val="edge"/>
              <c:x val="8.4068936527952921E-3"/>
              <c:y val="0.4121847496335685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0808"/>
        <c:crosses val="autoZero"/>
        <c:crossBetween val="midCat"/>
      </c:valAx>
      <c:spPr>
        <a:noFill/>
        <a:ln>
          <a:solidFill>
            <a:schemeClr val="tx1"/>
          </a:solidFill>
        </a:ln>
        <a:effectLst/>
      </c:spPr>
    </c:plotArea>
    <c:legend>
      <c:legendPos val="r"/>
      <c:layout>
        <c:manualLayout>
          <c:xMode val="edge"/>
          <c:yMode val="edge"/>
          <c:x val="0.33423335874353349"/>
          <c:y val="0.67137235038602627"/>
          <c:w val="0.60868720296218071"/>
          <c:h val="0.1090221178493039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8488612630863"/>
          <c:y val="4.4762041108497803E-2"/>
          <c:w val="0.86193471087236417"/>
          <c:h val="0.77332083489563785"/>
        </c:manualLayout>
      </c:layout>
      <c:scatterChart>
        <c:scatterStyle val="lineMarker"/>
        <c:varyColors val="0"/>
        <c:ser>
          <c:idx val="0"/>
          <c:order val="0"/>
          <c:tx>
            <c:strRef>
              <c:f>'Scenario 1.c'!$B$5</c:f>
              <c:strCache>
                <c:ptCount val="1"/>
                <c:pt idx="0">
                  <c:v>Actual Generation</c:v>
                </c:pt>
              </c:strCache>
            </c:strRef>
          </c:tx>
          <c:spPr>
            <a:ln w="19050" cap="rnd">
              <a:solidFill>
                <a:srgbClr val="F15D22"/>
              </a:solidFill>
              <a:round/>
            </a:ln>
            <a:effectLst/>
          </c:spPr>
          <c:marker>
            <c:symbol val="none"/>
          </c:marker>
          <c:xVal>
            <c:numRef>
              <c:f>'Scenario 1.c'!$A$6:$A$54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1.c'!$B$6:$B$54</c:f>
              <c:numCache>
                <c:formatCode>#,##0.0</c:formatCode>
                <c:ptCount val="49"/>
                <c:pt idx="0">
                  <c:v>100</c:v>
                </c:pt>
                <c:pt idx="1">
                  <c:v>100</c:v>
                </c:pt>
                <c:pt idx="2">
                  <c:v>100</c:v>
                </c:pt>
                <c:pt idx="3">
                  <c:v>100</c:v>
                </c:pt>
                <c:pt idx="4">
                  <c:v>100</c:v>
                </c:pt>
                <c:pt idx="5">
                  <c:v>100</c:v>
                </c:pt>
                <c:pt idx="6">
                  <c:v>95</c:v>
                </c:pt>
                <c:pt idx="7">
                  <c:v>90</c:v>
                </c:pt>
                <c:pt idx="8">
                  <c:v>85</c:v>
                </c:pt>
                <c:pt idx="9">
                  <c:v>80</c:v>
                </c:pt>
                <c:pt idx="10">
                  <c:v>75</c:v>
                </c:pt>
                <c:pt idx="11">
                  <c:v>70</c:v>
                </c:pt>
                <c:pt idx="12">
                  <c:v>65</c:v>
                </c:pt>
                <c:pt idx="13">
                  <c:v>65</c:v>
                </c:pt>
                <c:pt idx="14">
                  <c:v>60</c:v>
                </c:pt>
                <c:pt idx="15">
                  <c:v>55</c:v>
                </c:pt>
                <c:pt idx="16">
                  <c:v>50</c:v>
                </c:pt>
                <c:pt idx="17">
                  <c:v>50</c:v>
                </c:pt>
                <c:pt idx="18">
                  <c:v>50</c:v>
                </c:pt>
                <c:pt idx="19">
                  <c:v>50</c:v>
                </c:pt>
                <c:pt idx="20">
                  <c:v>50</c:v>
                </c:pt>
                <c:pt idx="21">
                  <c:v>55</c:v>
                </c:pt>
                <c:pt idx="22">
                  <c:v>60</c:v>
                </c:pt>
                <c:pt idx="23">
                  <c:v>55</c:v>
                </c:pt>
                <c:pt idx="24">
                  <c:v>50</c:v>
                </c:pt>
                <c:pt idx="25">
                  <c:v>50</c:v>
                </c:pt>
                <c:pt idx="26">
                  <c:v>50</c:v>
                </c:pt>
                <c:pt idx="27">
                  <c:v>55</c:v>
                </c:pt>
                <c:pt idx="28">
                  <c:v>50</c:v>
                </c:pt>
                <c:pt idx="29">
                  <c:v>50</c:v>
                </c:pt>
                <c:pt idx="30">
                  <c:v>50</c:v>
                </c:pt>
                <c:pt idx="31">
                  <c:v>50</c:v>
                </c:pt>
                <c:pt idx="32">
                  <c:v>50</c:v>
                </c:pt>
                <c:pt idx="33">
                  <c:v>55</c:v>
                </c:pt>
                <c:pt idx="34">
                  <c:v>60</c:v>
                </c:pt>
                <c:pt idx="35">
                  <c:v>65</c:v>
                </c:pt>
                <c:pt idx="36">
                  <c:v>70</c:v>
                </c:pt>
                <c:pt idx="37">
                  <c:v>65</c:v>
                </c:pt>
                <c:pt idx="38">
                  <c:v>60</c:v>
                </c:pt>
                <c:pt idx="39">
                  <c:v>55</c:v>
                </c:pt>
                <c:pt idx="40">
                  <c:v>50</c:v>
                </c:pt>
                <c:pt idx="41">
                  <c:v>50</c:v>
                </c:pt>
                <c:pt idx="42">
                  <c:v>50</c:v>
                </c:pt>
                <c:pt idx="43">
                  <c:v>50</c:v>
                </c:pt>
                <c:pt idx="44">
                  <c:v>50</c:v>
                </c:pt>
                <c:pt idx="45">
                  <c:v>50</c:v>
                </c:pt>
                <c:pt idx="46">
                  <c:v>50</c:v>
                </c:pt>
                <c:pt idx="47">
                  <c:v>50</c:v>
                </c:pt>
                <c:pt idx="48">
                  <c:v>50</c:v>
                </c:pt>
              </c:numCache>
            </c:numRef>
          </c:yVal>
          <c:smooth val="0"/>
          <c:extLst>
            <c:ext xmlns:c16="http://schemas.microsoft.com/office/drawing/2014/chart" uri="{C3380CC4-5D6E-409C-BE32-E72D297353CC}">
              <c16:uniqueId val="{00000000-C8BD-45FB-8EFF-C73EE9819A5D}"/>
            </c:ext>
          </c:extLst>
        </c:ser>
        <c:ser>
          <c:idx val="1"/>
          <c:order val="1"/>
          <c:tx>
            <c:strRef>
              <c:f>'Scenario 1.c'!$C$5</c:f>
              <c:strCache>
                <c:ptCount val="1"/>
                <c:pt idx="0">
                  <c:v>Dispatch Signal</c:v>
                </c:pt>
              </c:strCache>
              <c:extLst xmlns:c15="http://schemas.microsoft.com/office/drawing/2012/chart"/>
            </c:strRef>
          </c:tx>
          <c:spPr>
            <a:ln w="19050" cap="rnd">
              <a:noFill/>
              <a:round/>
            </a:ln>
            <a:effectLst/>
          </c:spPr>
          <c:marker>
            <c:symbol val="diamond"/>
            <c:size val="11"/>
            <c:spPr>
              <a:noFill/>
              <a:ln w="19050">
                <a:solidFill>
                  <a:srgbClr val="9EA374"/>
                </a:solidFill>
              </a:ln>
              <a:effectLst/>
            </c:spPr>
          </c:marker>
          <c:xVal>
            <c:numRef>
              <c:f>'Scenario 1.c'!$A$6:$A$54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extLst xmlns:c15="http://schemas.microsoft.com/office/drawing/2012/chart"/>
            </c:numRef>
          </c:xVal>
          <c:yVal>
            <c:numRef>
              <c:f>'Scenario 1.c'!$C$6:$C$54</c:f>
              <c:numCache>
                <c:formatCode>#,##0.0</c:formatCode>
                <c:ptCount val="49"/>
                <c:pt idx="0">
                  <c:v>100</c:v>
                </c:pt>
                <c:pt idx="1">
                  <c:v>95</c:v>
                </c:pt>
                <c:pt idx="2">
                  <c:v>95</c:v>
                </c:pt>
                <c:pt idx="3">
                  <c:v>95</c:v>
                </c:pt>
                <c:pt idx="4">
                  <c:v>95</c:v>
                </c:pt>
                <c:pt idx="5">
                  <c:v>95</c:v>
                </c:pt>
                <c:pt idx="6">
                  <c:v>95</c:v>
                </c:pt>
                <c:pt idx="7">
                  <c:v>90</c:v>
                </c:pt>
                <c:pt idx="8">
                  <c:v>85</c:v>
                </c:pt>
                <c:pt idx="9">
                  <c:v>80</c:v>
                </c:pt>
                <c:pt idx="10">
                  <c:v>75</c:v>
                </c:pt>
                <c:pt idx="11">
                  <c:v>80</c:v>
                </c:pt>
                <c:pt idx="12">
                  <c:v>75</c:v>
                </c:pt>
                <c:pt idx="13">
                  <c:v>70</c:v>
                </c:pt>
                <c:pt idx="14">
                  <c:v>60</c:v>
                </c:pt>
                <c:pt idx="15">
                  <c:v>55</c:v>
                </c:pt>
                <c:pt idx="16">
                  <c:v>50</c:v>
                </c:pt>
                <c:pt idx="17">
                  <c:v>50</c:v>
                </c:pt>
                <c:pt idx="18">
                  <c:v>50</c:v>
                </c:pt>
                <c:pt idx="19">
                  <c:v>50</c:v>
                </c:pt>
                <c:pt idx="20">
                  <c:v>50</c:v>
                </c:pt>
                <c:pt idx="21">
                  <c:v>55</c:v>
                </c:pt>
                <c:pt idx="22">
                  <c:v>60</c:v>
                </c:pt>
                <c:pt idx="23">
                  <c:v>55</c:v>
                </c:pt>
                <c:pt idx="24">
                  <c:v>50</c:v>
                </c:pt>
                <c:pt idx="25">
                  <c:v>50</c:v>
                </c:pt>
                <c:pt idx="26">
                  <c:v>50</c:v>
                </c:pt>
                <c:pt idx="27">
                  <c:v>55</c:v>
                </c:pt>
                <c:pt idx="28">
                  <c:v>50</c:v>
                </c:pt>
                <c:pt idx="29">
                  <c:v>50</c:v>
                </c:pt>
                <c:pt idx="30">
                  <c:v>50</c:v>
                </c:pt>
                <c:pt idx="31">
                  <c:v>50</c:v>
                </c:pt>
                <c:pt idx="32">
                  <c:v>50</c:v>
                </c:pt>
                <c:pt idx="33">
                  <c:v>55</c:v>
                </c:pt>
                <c:pt idx="34">
                  <c:v>60</c:v>
                </c:pt>
                <c:pt idx="35">
                  <c:v>65</c:v>
                </c:pt>
                <c:pt idx="36">
                  <c:v>70</c:v>
                </c:pt>
                <c:pt idx="37">
                  <c:v>65</c:v>
                </c:pt>
                <c:pt idx="38">
                  <c:v>60</c:v>
                </c:pt>
                <c:pt idx="39">
                  <c:v>55</c:v>
                </c:pt>
                <c:pt idx="40">
                  <c:v>50</c:v>
                </c:pt>
                <c:pt idx="41">
                  <c:v>50</c:v>
                </c:pt>
                <c:pt idx="42">
                  <c:v>50</c:v>
                </c:pt>
                <c:pt idx="43">
                  <c:v>50</c:v>
                </c:pt>
                <c:pt idx="44">
                  <c:v>50</c:v>
                </c:pt>
                <c:pt idx="45">
                  <c:v>50</c:v>
                </c:pt>
                <c:pt idx="46">
                  <c:v>50</c:v>
                </c:pt>
                <c:pt idx="47">
                  <c:v>50</c:v>
                </c:pt>
                <c:pt idx="48">
                  <c:v>50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3-C8BD-45FB-8EFF-C73EE9819A5D}"/>
            </c:ext>
          </c:extLst>
        </c:ser>
        <c:ser>
          <c:idx val="3"/>
          <c:order val="3"/>
          <c:tx>
            <c:strRef>
              <c:f>'Scenario 1.c'!$E$5</c:f>
              <c:strCache>
                <c:ptCount val="1"/>
                <c:pt idx="0">
                  <c:v>Tracking Ramp Limited Desired</c:v>
                </c:pt>
              </c:strCache>
            </c:strRef>
          </c:tx>
          <c:spPr>
            <a:ln w="19050" cap="rnd">
              <a:solidFill>
                <a:srgbClr val="6C207E"/>
              </a:solidFill>
              <a:round/>
            </a:ln>
            <a:effectLst/>
          </c:spPr>
          <c:marker>
            <c:symbol val="none"/>
          </c:marker>
          <c:xVal>
            <c:numRef>
              <c:f>'Scenario 1.c'!$A$6:$A$54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1.c'!$E$6:$E$54</c:f>
              <c:numCache>
                <c:formatCode>#,##0.0</c:formatCode>
                <c:ptCount val="49"/>
                <c:pt idx="0">
                  <c:v>100</c:v>
                </c:pt>
                <c:pt idx="1">
                  <c:v>95</c:v>
                </c:pt>
                <c:pt idx="2">
                  <c:v>90</c:v>
                </c:pt>
                <c:pt idx="3">
                  <c:v>85</c:v>
                </c:pt>
                <c:pt idx="4">
                  <c:v>80</c:v>
                </c:pt>
                <c:pt idx="5">
                  <c:v>75</c:v>
                </c:pt>
                <c:pt idx="6">
                  <c:v>70</c:v>
                </c:pt>
                <c:pt idx="7">
                  <c:v>65</c:v>
                </c:pt>
                <c:pt idx="8">
                  <c:v>60</c:v>
                </c:pt>
                <c:pt idx="9">
                  <c:v>55</c:v>
                </c:pt>
                <c:pt idx="10">
                  <c:v>50</c:v>
                </c:pt>
                <c:pt idx="11">
                  <c:v>55</c:v>
                </c:pt>
                <c:pt idx="12">
                  <c:v>60</c:v>
                </c:pt>
                <c:pt idx="13">
                  <c:v>65</c:v>
                </c:pt>
                <c:pt idx="14">
                  <c:v>60</c:v>
                </c:pt>
                <c:pt idx="15">
                  <c:v>55</c:v>
                </c:pt>
                <c:pt idx="16">
                  <c:v>50</c:v>
                </c:pt>
                <c:pt idx="17">
                  <c:v>50</c:v>
                </c:pt>
                <c:pt idx="18">
                  <c:v>50</c:v>
                </c:pt>
                <c:pt idx="19">
                  <c:v>50</c:v>
                </c:pt>
                <c:pt idx="20">
                  <c:v>50</c:v>
                </c:pt>
                <c:pt idx="21">
                  <c:v>55</c:v>
                </c:pt>
                <c:pt idx="22">
                  <c:v>60</c:v>
                </c:pt>
                <c:pt idx="23">
                  <c:v>55</c:v>
                </c:pt>
                <c:pt idx="24">
                  <c:v>50</c:v>
                </c:pt>
                <c:pt idx="25">
                  <c:v>50</c:v>
                </c:pt>
                <c:pt idx="26">
                  <c:v>50</c:v>
                </c:pt>
                <c:pt idx="27">
                  <c:v>55</c:v>
                </c:pt>
                <c:pt idx="28">
                  <c:v>50</c:v>
                </c:pt>
                <c:pt idx="29">
                  <c:v>50</c:v>
                </c:pt>
                <c:pt idx="30">
                  <c:v>50</c:v>
                </c:pt>
                <c:pt idx="31">
                  <c:v>50</c:v>
                </c:pt>
                <c:pt idx="32">
                  <c:v>50</c:v>
                </c:pt>
                <c:pt idx="33">
                  <c:v>55</c:v>
                </c:pt>
                <c:pt idx="34">
                  <c:v>60</c:v>
                </c:pt>
                <c:pt idx="35">
                  <c:v>65</c:v>
                </c:pt>
                <c:pt idx="36">
                  <c:v>70</c:v>
                </c:pt>
                <c:pt idx="37">
                  <c:v>65</c:v>
                </c:pt>
                <c:pt idx="38">
                  <c:v>60</c:v>
                </c:pt>
                <c:pt idx="39">
                  <c:v>55</c:v>
                </c:pt>
                <c:pt idx="40">
                  <c:v>50</c:v>
                </c:pt>
                <c:pt idx="41">
                  <c:v>50</c:v>
                </c:pt>
                <c:pt idx="42">
                  <c:v>50</c:v>
                </c:pt>
                <c:pt idx="43">
                  <c:v>50</c:v>
                </c:pt>
                <c:pt idx="44">
                  <c:v>50</c:v>
                </c:pt>
                <c:pt idx="45">
                  <c:v>50</c:v>
                </c:pt>
                <c:pt idx="46">
                  <c:v>50</c:v>
                </c:pt>
                <c:pt idx="47">
                  <c:v>50</c:v>
                </c:pt>
                <c:pt idx="48">
                  <c:v>50</c:v>
                </c:pt>
              </c:numCache>
            </c:numRef>
          </c:yVal>
          <c:smooth val="0"/>
          <c:extLst xmlns:c15="http://schemas.microsoft.com/office/drawing/2012/chart">
            <c:ext xmlns:c16="http://schemas.microsoft.com/office/drawing/2014/chart" uri="{C3380CC4-5D6E-409C-BE32-E72D297353CC}">
              <c16:uniqueId val="{00000001-C8BD-45FB-8EFF-C73EE9819A5D}"/>
            </c:ext>
          </c:extLst>
        </c:ser>
        <c:ser>
          <c:idx val="4"/>
          <c:order val="4"/>
          <c:tx>
            <c:strRef>
              <c:f>'Scenario 1.c'!$F$5</c:f>
              <c:strCache>
                <c:ptCount val="1"/>
                <c:pt idx="0">
                  <c:v>LMP Desired</c:v>
                </c:pt>
              </c:strCache>
            </c:strRef>
          </c:tx>
          <c:spPr>
            <a:ln w="19050" cap="rnd">
              <a:noFill/>
              <a:round/>
            </a:ln>
            <a:effectLst/>
          </c:spPr>
          <c:marker>
            <c:symbol val="circle"/>
            <c:size val="5"/>
            <c:spPr>
              <a:solidFill>
                <a:srgbClr val="0076C0"/>
              </a:solidFill>
              <a:ln w="9525">
                <a:solidFill>
                  <a:srgbClr val="0076C0"/>
                </a:solidFill>
              </a:ln>
              <a:effectLst/>
            </c:spPr>
          </c:marker>
          <c:xVal>
            <c:numRef>
              <c:f>'Scenario 1.c'!$A$6:$A$54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1.c'!$F$6:$F$54</c:f>
              <c:numCache>
                <c:formatCode>#,##0.0</c:formatCode>
                <c:ptCount val="49"/>
                <c:pt idx="0">
                  <c:v>50</c:v>
                </c:pt>
                <c:pt idx="1">
                  <c:v>50</c:v>
                </c:pt>
                <c:pt idx="2">
                  <c:v>50</c:v>
                </c:pt>
                <c:pt idx="3">
                  <c:v>50</c:v>
                </c:pt>
                <c:pt idx="4">
                  <c:v>50</c:v>
                </c:pt>
                <c:pt idx="5">
                  <c:v>50</c:v>
                </c:pt>
                <c:pt idx="6">
                  <c:v>50</c:v>
                </c:pt>
                <c:pt idx="7">
                  <c:v>50</c:v>
                </c:pt>
                <c:pt idx="8">
                  <c:v>50</c:v>
                </c:pt>
                <c:pt idx="9">
                  <c:v>50</c:v>
                </c:pt>
                <c:pt idx="10">
                  <c:v>50</c:v>
                </c:pt>
                <c:pt idx="11">
                  <c:v>100</c:v>
                </c:pt>
                <c:pt idx="12">
                  <c:v>100</c:v>
                </c:pt>
                <c:pt idx="13">
                  <c:v>100</c:v>
                </c:pt>
                <c:pt idx="14">
                  <c:v>50</c:v>
                </c:pt>
                <c:pt idx="15">
                  <c:v>50</c:v>
                </c:pt>
                <c:pt idx="16">
                  <c:v>50</c:v>
                </c:pt>
                <c:pt idx="17">
                  <c:v>50</c:v>
                </c:pt>
                <c:pt idx="18">
                  <c:v>50</c:v>
                </c:pt>
                <c:pt idx="19">
                  <c:v>50</c:v>
                </c:pt>
                <c:pt idx="20">
                  <c:v>50</c:v>
                </c:pt>
                <c:pt idx="21">
                  <c:v>100</c:v>
                </c:pt>
                <c:pt idx="22">
                  <c:v>100</c:v>
                </c:pt>
                <c:pt idx="23">
                  <c:v>50</c:v>
                </c:pt>
                <c:pt idx="24">
                  <c:v>50</c:v>
                </c:pt>
                <c:pt idx="25">
                  <c:v>50</c:v>
                </c:pt>
                <c:pt idx="26">
                  <c:v>50</c:v>
                </c:pt>
                <c:pt idx="27">
                  <c:v>100</c:v>
                </c:pt>
                <c:pt idx="28">
                  <c:v>50</c:v>
                </c:pt>
                <c:pt idx="29">
                  <c:v>50</c:v>
                </c:pt>
                <c:pt idx="30">
                  <c:v>50</c:v>
                </c:pt>
                <c:pt idx="31">
                  <c:v>50</c:v>
                </c:pt>
                <c:pt idx="32">
                  <c:v>50</c:v>
                </c:pt>
                <c:pt idx="33">
                  <c:v>100</c:v>
                </c:pt>
                <c:pt idx="34">
                  <c:v>100</c:v>
                </c:pt>
                <c:pt idx="35">
                  <c:v>100</c:v>
                </c:pt>
                <c:pt idx="36">
                  <c:v>100</c:v>
                </c:pt>
                <c:pt idx="37">
                  <c:v>50</c:v>
                </c:pt>
                <c:pt idx="38">
                  <c:v>50</c:v>
                </c:pt>
                <c:pt idx="39">
                  <c:v>50</c:v>
                </c:pt>
                <c:pt idx="40">
                  <c:v>50</c:v>
                </c:pt>
                <c:pt idx="41">
                  <c:v>50</c:v>
                </c:pt>
                <c:pt idx="42">
                  <c:v>50</c:v>
                </c:pt>
                <c:pt idx="43">
                  <c:v>50</c:v>
                </c:pt>
                <c:pt idx="44">
                  <c:v>50</c:v>
                </c:pt>
                <c:pt idx="45">
                  <c:v>50</c:v>
                </c:pt>
                <c:pt idx="46">
                  <c:v>50</c:v>
                </c:pt>
                <c:pt idx="47">
                  <c:v>50</c:v>
                </c:pt>
                <c:pt idx="48">
                  <c:v>50</c:v>
                </c:pt>
              </c:numCache>
            </c:numRef>
          </c:yVal>
          <c:smooth val="0"/>
          <c:extLst xmlns:c15="http://schemas.microsoft.com/office/drawing/2012/chart">
            <c:ext xmlns:c16="http://schemas.microsoft.com/office/drawing/2014/chart" uri="{C3380CC4-5D6E-409C-BE32-E72D297353CC}">
              <c16:uniqueId val="{00000002-C8BD-45FB-8EFF-C73EE9819A5D}"/>
            </c:ext>
          </c:extLst>
        </c:ser>
        <c:dLbls>
          <c:showLegendKey val="0"/>
          <c:showVal val="0"/>
          <c:showCatName val="0"/>
          <c:showSerName val="0"/>
          <c:showPercent val="0"/>
          <c:showBubbleSize val="0"/>
        </c:dLbls>
        <c:axId val="354820808"/>
        <c:axId val="354821136"/>
        <c:extLst>
          <c:ext xmlns:c15="http://schemas.microsoft.com/office/drawing/2012/chart" uri="{02D57815-91ED-43cb-92C2-25804820EDAC}">
            <c15:filteredScatterSeries>
              <c15:ser>
                <c:idx val="2"/>
                <c:order val="2"/>
                <c:tx>
                  <c:strRef>
                    <c:extLst>
                      <c:ext uri="{02D57815-91ED-43cb-92C2-25804820EDAC}">
                        <c15:formulaRef>
                          <c15:sqref>'Scenario 1.c'!$D$5</c15:sqref>
                        </c15:formulaRef>
                      </c:ext>
                    </c:extLst>
                    <c:strCache>
                      <c:ptCount val="1"/>
                      <c:pt idx="0">
                        <c:v>Ramp Limited Desired</c:v>
                      </c:pt>
                    </c:strCache>
                  </c:strRef>
                </c:tx>
                <c:spPr>
                  <a:ln w="19050" cap="rnd">
                    <a:solidFill>
                      <a:srgbClr val="19398A"/>
                    </a:solidFill>
                    <a:round/>
                  </a:ln>
                  <a:effectLst/>
                </c:spPr>
                <c:marker>
                  <c:symbol val="none"/>
                </c:marker>
                <c:xVal>
                  <c:numRef>
                    <c:extLst>
                      <c:ext uri="{02D57815-91ED-43cb-92C2-25804820EDAC}">
                        <c15:formulaRef>
                          <c15:sqref>'Scenario 1.c'!$A$6:$A$54</c15:sqref>
                        </c15:formulaRef>
                      </c:ext>
                    </c:extLst>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extLst>
                      <c:ext uri="{02D57815-91ED-43cb-92C2-25804820EDAC}">
                        <c15:formulaRef>
                          <c15:sqref>'Scenario 1.c'!$D$6:$D$54</c15:sqref>
                        </c15:formulaRef>
                      </c:ext>
                    </c:extLst>
                    <c:numCache>
                      <c:formatCode>#,##0.0</c:formatCode>
                      <c:ptCount val="49"/>
                      <c:pt idx="0">
                        <c:v>100</c:v>
                      </c:pt>
                      <c:pt idx="1">
                        <c:v>97.5</c:v>
                      </c:pt>
                      <c:pt idx="2">
                        <c:v>97.5</c:v>
                      </c:pt>
                      <c:pt idx="3">
                        <c:v>97.5</c:v>
                      </c:pt>
                      <c:pt idx="4">
                        <c:v>97.5</c:v>
                      </c:pt>
                      <c:pt idx="5">
                        <c:v>97.5</c:v>
                      </c:pt>
                      <c:pt idx="6">
                        <c:v>95</c:v>
                      </c:pt>
                      <c:pt idx="7">
                        <c:v>90</c:v>
                      </c:pt>
                      <c:pt idx="8">
                        <c:v>85</c:v>
                      </c:pt>
                      <c:pt idx="9">
                        <c:v>80</c:v>
                      </c:pt>
                      <c:pt idx="10">
                        <c:v>75</c:v>
                      </c:pt>
                      <c:pt idx="11">
                        <c:v>75</c:v>
                      </c:pt>
                      <c:pt idx="12">
                        <c:v>70</c:v>
                      </c:pt>
                      <c:pt idx="13">
                        <c:v>67.5</c:v>
                      </c:pt>
                      <c:pt idx="14">
                        <c:v>60</c:v>
                      </c:pt>
                      <c:pt idx="15">
                        <c:v>55</c:v>
                      </c:pt>
                      <c:pt idx="16">
                        <c:v>50</c:v>
                      </c:pt>
                      <c:pt idx="17">
                        <c:v>50</c:v>
                      </c:pt>
                      <c:pt idx="18">
                        <c:v>50</c:v>
                      </c:pt>
                      <c:pt idx="19">
                        <c:v>50</c:v>
                      </c:pt>
                      <c:pt idx="20">
                        <c:v>50</c:v>
                      </c:pt>
                      <c:pt idx="21">
                        <c:v>55</c:v>
                      </c:pt>
                      <c:pt idx="22">
                        <c:v>60</c:v>
                      </c:pt>
                      <c:pt idx="23">
                        <c:v>55</c:v>
                      </c:pt>
                      <c:pt idx="24">
                        <c:v>50</c:v>
                      </c:pt>
                      <c:pt idx="25">
                        <c:v>50</c:v>
                      </c:pt>
                      <c:pt idx="26">
                        <c:v>50</c:v>
                      </c:pt>
                      <c:pt idx="27">
                        <c:v>55</c:v>
                      </c:pt>
                      <c:pt idx="28">
                        <c:v>50</c:v>
                      </c:pt>
                      <c:pt idx="29">
                        <c:v>50</c:v>
                      </c:pt>
                      <c:pt idx="30">
                        <c:v>50</c:v>
                      </c:pt>
                      <c:pt idx="31">
                        <c:v>50</c:v>
                      </c:pt>
                      <c:pt idx="32">
                        <c:v>50</c:v>
                      </c:pt>
                      <c:pt idx="33">
                        <c:v>55</c:v>
                      </c:pt>
                      <c:pt idx="34">
                        <c:v>60</c:v>
                      </c:pt>
                      <c:pt idx="35">
                        <c:v>65</c:v>
                      </c:pt>
                      <c:pt idx="36">
                        <c:v>70</c:v>
                      </c:pt>
                      <c:pt idx="37">
                        <c:v>65</c:v>
                      </c:pt>
                      <c:pt idx="38">
                        <c:v>60</c:v>
                      </c:pt>
                      <c:pt idx="39">
                        <c:v>55</c:v>
                      </c:pt>
                      <c:pt idx="40">
                        <c:v>50</c:v>
                      </c:pt>
                      <c:pt idx="41">
                        <c:v>50</c:v>
                      </c:pt>
                      <c:pt idx="42">
                        <c:v>50</c:v>
                      </c:pt>
                      <c:pt idx="43">
                        <c:v>50</c:v>
                      </c:pt>
                      <c:pt idx="44">
                        <c:v>50</c:v>
                      </c:pt>
                      <c:pt idx="45">
                        <c:v>50</c:v>
                      </c:pt>
                      <c:pt idx="46">
                        <c:v>50</c:v>
                      </c:pt>
                      <c:pt idx="47">
                        <c:v>50</c:v>
                      </c:pt>
                      <c:pt idx="48">
                        <c:v>50</c:v>
                      </c:pt>
                    </c:numCache>
                  </c:numRef>
                </c:yVal>
                <c:smooth val="0"/>
                <c:extLst>
                  <c:ext xmlns:c16="http://schemas.microsoft.com/office/drawing/2014/chart" uri="{C3380CC4-5D6E-409C-BE32-E72D297353CC}">
                    <c16:uniqueId val="{00000004-C8BD-45FB-8EFF-C73EE9819A5D}"/>
                  </c:ext>
                </c:extLst>
              </c15:ser>
            </c15:filteredScatterSeries>
          </c:ext>
        </c:extLst>
      </c:scatterChart>
      <c:valAx>
        <c:axId val="354820808"/>
        <c:scaling>
          <c:orientation val="minMax"/>
          <c:max val="240"/>
          <c:min val="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minutes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1136"/>
        <c:crosses val="autoZero"/>
        <c:crossBetween val="midCat"/>
        <c:majorUnit val="40"/>
      </c:valAx>
      <c:valAx>
        <c:axId val="354821136"/>
        <c:scaling>
          <c:orientation val="minMax"/>
          <c:max val="110"/>
          <c:min val="30"/>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MW</a:t>
                </a:r>
              </a:p>
            </c:rich>
          </c:tx>
          <c:layout>
            <c:manualLayout>
              <c:xMode val="edge"/>
              <c:yMode val="edge"/>
              <c:x val="8.4068936527952921E-3"/>
              <c:y val="0.4121847496335685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0808"/>
        <c:crosses val="autoZero"/>
        <c:crossBetween val="midCat"/>
      </c:valAx>
      <c:spPr>
        <a:noFill/>
        <a:ln>
          <a:solidFill>
            <a:schemeClr val="tx1"/>
          </a:solidFill>
        </a:ln>
        <a:effectLst/>
      </c:spPr>
    </c:plotArea>
    <c:legend>
      <c:legendPos val="r"/>
      <c:layout>
        <c:manualLayout>
          <c:xMode val="edge"/>
          <c:yMode val="edge"/>
          <c:x val="0.33423335874353349"/>
          <c:y val="0.68696694163229599"/>
          <c:w val="0.60868720296218071"/>
          <c:h val="9.3427696537932758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8488612630863"/>
          <c:y val="4.4762041108497803E-2"/>
          <c:w val="0.86193471087236417"/>
          <c:h val="0.77332083489563785"/>
        </c:manualLayout>
      </c:layout>
      <c:scatterChart>
        <c:scatterStyle val="lineMarker"/>
        <c:varyColors val="0"/>
        <c:ser>
          <c:idx val="0"/>
          <c:order val="0"/>
          <c:tx>
            <c:strRef>
              <c:f>'Scenario 2.a'!$B$5</c:f>
              <c:strCache>
                <c:ptCount val="1"/>
                <c:pt idx="0">
                  <c:v>Actual Generation</c:v>
                </c:pt>
              </c:strCache>
            </c:strRef>
          </c:tx>
          <c:spPr>
            <a:ln w="19050" cap="rnd">
              <a:solidFill>
                <a:srgbClr val="F15D22"/>
              </a:solidFill>
              <a:round/>
            </a:ln>
            <a:effectLst/>
          </c:spPr>
          <c:marker>
            <c:symbol val="none"/>
          </c:marker>
          <c:xVal>
            <c:numRef>
              <c:f>'Scenario 2.a'!$A$6:$A$54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2.a'!$B$6:$B$54</c:f>
              <c:numCache>
                <c:formatCode>#,##0.0</c:formatCode>
                <c:ptCount val="49"/>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numCache>
            </c:numRef>
          </c:yVal>
          <c:smooth val="0"/>
          <c:extLst>
            <c:ext xmlns:c16="http://schemas.microsoft.com/office/drawing/2014/chart" uri="{C3380CC4-5D6E-409C-BE32-E72D297353CC}">
              <c16:uniqueId val="{00000000-568E-49F1-A998-8A57A00E03E9}"/>
            </c:ext>
          </c:extLst>
        </c:ser>
        <c:ser>
          <c:idx val="1"/>
          <c:order val="1"/>
          <c:tx>
            <c:strRef>
              <c:f>'Scenario 2.a'!$C$5</c:f>
              <c:strCache>
                <c:ptCount val="1"/>
                <c:pt idx="0">
                  <c:v>Dispatch Signal</c:v>
                </c:pt>
              </c:strCache>
              <c:extLst xmlns:c15="http://schemas.microsoft.com/office/drawing/2012/chart"/>
            </c:strRef>
          </c:tx>
          <c:spPr>
            <a:ln w="19050" cap="rnd">
              <a:noFill/>
              <a:round/>
            </a:ln>
            <a:effectLst/>
          </c:spPr>
          <c:marker>
            <c:symbol val="diamond"/>
            <c:size val="11"/>
            <c:spPr>
              <a:noFill/>
              <a:ln w="19050">
                <a:solidFill>
                  <a:srgbClr val="9EA374"/>
                </a:solidFill>
              </a:ln>
              <a:effectLst/>
            </c:spPr>
          </c:marker>
          <c:xVal>
            <c:numRef>
              <c:f>'Scenario 2.a'!$A$6:$A$54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extLst xmlns:c15="http://schemas.microsoft.com/office/drawing/2012/chart"/>
            </c:numRef>
          </c:xVal>
          <c:yVal>
            <c:numRef>
              <c:f>'Scenario 2.a'!$C$6:$C$54</c:f>
              <c:numCache>
                <c:formatCode>#,##0.0</c:formatCode>
                <c:ptCount val="49"/>
                <c:pt idx="0">
                  <c:v>100</c:v>
                </c:pt>
                <c:pt idx="1">
                  <c:v>95</c:v>
                </c:pt>
                <c:pt idx="2">
                  <c:v>95</c:v>
                </c:pt>
                <c:pt idx="3">
                  <c:v>95</c:v>
                </c:pt>
                <c:pt idx="4">
                  <c:v>95</c:v>
                </c:pt>
                <c:pt idx="5">
                  <c:v>95</c:v>
                </c:pt>
                <c:pt idx="6">
                  <c:v>95</c:v>
                </c:pt>
                <c:pt idx="7">
                  <c:v>95</c:v>
                </c:pt>
                <c:pt idx="8">
                  <c:v>95</c:v>
                </c:pt>
                <c:pt idx="9">
                  <c:v>95</c:v>
                </c:pt>
                <c:pt idx="10">
                  <c:v>95</c:v>
                </c:pt>
                <c:pt idx="11">
                  <c:v>100</c:v>
                </c:pt>
                <c:pt idx="12">
                  <c:v>100</c:v>
                </c:pt>
                <c:pt idx="13">
                  <c:v>100</c:v>
                </c:pt>
                <c:pt idx="14">
                  <c:v>100</c:v>
                </c:pt>
                <c:pt idx="15">
                  <c:v>100</c:v>
                </c:pt>
                <c:pt idx="16">
                  <c:v>100</c:v>
                </c:pt>
                <c:pt idx="17">
                  <c:v>100</c:v>
                </c:pt>
                <c:pt idx="18">
                  <c:v>100</c:v>
                </c:pt>
                <c:pt idx="19">
                  <c:v>100</c:v>
                </c:pt>
                <c:pt idx="20">
                  <c:v>100</c:v>
                </c:pt>
                <c:pt idx="21">
                  <c:v>100</c:v>
                </c:pt>
                <c:pt idx="22">
                  <c:v>95</c:v>
                </c:pt>
                <c:pt idx="23">
                  <c:v>95</c:v>
                </c:pt>
                <c:pt idx="24">
                  <c:v>95</c:v>
                </c:pt>
                <c:pt idx="25">
                  <c:v>95</c:v>
                </c:pt>
                <c:pt idx="26">
                  <c:v>95</c:v>
                </c:pt>
                <c:pt idx="27">
                  <c:v>95</c:v>
                </c:pt>
                <c:pt idx="28">
                  <c:v>100</c:v>
                </c:pt>
                <c:pt idx="29">
                  <c:v>100</c:v>
                </c:pt>
                <c:pt idx="30">
                  <c:v>100</c:v>
                </c:pt>
                <c:pt idx="31">
                  <c:v>100</c:v>
                </c:pt>
                <c:pt idx="32">
                  <c:v>100</c:v>
                </c:pt>
                <c:pt idx="33">
                  <c:v>100</c:v>
                </c:pt>
                <c:pt idx="34">
                  <c:v>100</c:v>
                </c:pt>
                <c:pt idx="35">
                  <c:v>100</c:v>
                </c:pt>
                <c:pt idx="36">
                  <c:v>100</c:v>
                </c:pt>
                <c:pt idx="37">
                  <c:v>95</c:v>
                </c:pt>
                <c:pt idx="38">
                  <c:v>95</c:v>
                </c:pt>
                <c:pt idx="39">
                  <c:v>95</c:v>
                </c:pt>
                <c:pt idx="40">
                  <c:v>95</c:v>
                </c:pt>
                <c:pt idx="41">
                  <c:v>95</c:v>
                </c:pt>
                <c:pt idx="42">
                  <c:v>95</c:v>
                </c:pt>
                <c:pt idx="43">
                  <c:v>100</c:v>
                </c:pt>
                <c:pt idx="44">
                  <c:v>100</c:v>
                </c:pt>
                <c:pt idx="45">
                  <c:v>100</c:v>
                </c:pt>
                <c:pt idx="46">
                  <c:v>95</c:v>
                </c:pt>
                <c:pt idx="47">
                  <c:v>95</c:v>
                </c:pt>
                <c:pt idx="48">
                  <c:v>95</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3-568E-49F1-A998-8A57A00E03E9}"/>
            </c:ext>
          </c:extLst>
        </c:ser>
        <c:ser>
          <c:idx val="3"/>
          <c:order val="3"/>
          <c:tx>
            <c:strRef>
              <c:f>'Scenario 2.a'!$E$5</c:f>
              <c:strCache>
                <c:ptCount val="1"/>
                <c:pt idx="0">
                  <c:v>Tracking Ramp Limited Desired</c:v>
                </c:pt>
              </c:strCache>
            </c:strRef>
          </c:tx>
          <c:spPr>
            <a:ln w="19050" cap="rnd">
              <a:solidFill>
                <a:srgbClr val="6C207E"/>
              </a:solidFill>
              <a:round/>
            </a:ln>
            <a:effectLst/>
          </c:spPr>
          <c:marker>
            <c:symbol val="none"/>
          </c:marker>
          <c:xVal>
            <c:numRef>
              <c:f>'Scenario 2.a'!$A$6:$A$54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2.a'!$E$6:$E$54</c:f>
              <c:numCache>
                <c:formatCode>#,##0.0</c:formatCode>
                <c:ptCount val="49"/>
                <c:pt idx="0">
                  <c:v>100</c:v>
                </c:pt>
                <c:pt idx="1">
                  <c:v>95</c:v>
                </c:pt>
                <c:pt idx="2">
                  <c:v>90</c:v>
                </c:pt>
                <c:pt idx="3">
                  <c:v>85</c:v>
                </c:pt>
                <c:pt idx="4">
                  <c:v>80</c:v>
                </c:pt>
                <c:pt idx="5">
                  <c:v>75</c:v>
                </c:pt>
                <c:pt idx="6">
                  <c:v>70</c:v>
                </c:pt>
                <c:pt idx="7">
                  <c:v>65</c:v>
                </c:pt>
                <c:pt idx="8">
                  <c:v>60</c:v>
                </c:pt>
                <c:pt idx="9">
                  <c:v>55</c:v>
                </c:pt>
                <c:pt idx="10">
                  <c:v>50</c:v>
                </c:pt>
                <c:pt idx="11">
                  <c:v>55</c:v>
                </c:pt>
                <c:pt idx="12">
                  <c:v>60</c:v>
                </c:pt>
                <c:pt idx="13">
                  <c:v>65</c:v>
                </c:pt>
                <c:pt idx="14">
                  <c:v>70</c:v>
                </c:pt>
                <c:pt idx="15">
                  <c:v>75</c:v>
                </c:pt>
                <c:pt idx="16">
                  <c:v>80</c:v>
                </c:pt>
                <c:pt idx="17">
                  <c:v>85</c:v>
                </c:pt>
                <c:pt idx="18">
                  <c:v>90</c:v>
                </c:pt>
                <c:pt idx="19">
                  <c:v>95</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numRef>
          </c:yVal>
          <c:smooth val="0"/>
          <c:extLst xmlns:c15="http://schemas.microsoft.com/office/drawing/2012/chart">
            <c:ext xmlns:c16="http://schemas.microsoft.com/office/drawing/2014/chart" uri="{C3380CC4-5D6E-409C-BE32-E72D297353CC}">
              <c16:uniqueId val="{00000001-568E-49F1-A998-8A57A00E03E9}"/>
            </c:ext>
          </c:extLst>
        </c:ser>
        <c:ser>
          <c:idx val="4"/>
          <c:order val="4"/>
          <c:tx>
            <c:strRef>
              <c:f>'Scenario 2.a'!$F$5</c:f>
              <c:strCache>
                <c:ptCount val="1"/>
                <c:pt idx="0">
                  <c:v>LMP Desired</c:v>
                </c:pt>
              </c:strCache>
            </c:strRef>
          </c:tx>
          <c:spPr>
            <a:ln w="19050" cap="rnd">
              <a:noFill/>
              <a:round/>
            </a:ln>
            <a:effectLst/>
          </c:spPr>
          <c:marker>
            <c:symbol val="circle"/>
            <c:size val="5"/>
            <c:spPr>
              <a:solidFill>
                <a:srgbClr val="0076C0"/>
              </a:solidFill>
              <a:ln w="9525">
                <a:solidFill>
                  <a:srgbClr val="0076C0"/>
                </a:solidFill>
              </a:ln>
              <a:effectLst/>
            </c:spPr>
          </c:marker>
          <c:xVal>
            <c:numRef>
              <c:f>'Scenario 2.a'!$A$6:$A$54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2.a'!$F$6:$F$54</c:f>
              <c:numCache>
                <c:formatCode>#,##0.0</c:formatCode>
                <c:ptCount val="49"/>
                <c:pt idx="0">
                  <c:v>50</c:v>
                </c:pt>
                <c:pt idx="1">
                  <c:v>50</c:v>
                </c:pt>
                <c:pt idx="2">
                  <c:v>50</c:v>
                </c:pt>
                <c:pt idx="3">
                  <c:v>50</c:v>
                </c:pt>
                <c:pt idx="4">
                  <c:v>50</c:v>
                </c:pt>
                <c:pt idx="5">
                  <c:v>50</c:v>
                </c:pt>
                <c:pt idx="6">
                  <c:v>50</c:v>
                </c:pt>
                <c:pt idx="7">
                  <c:v>50</c:v>
                </c:pt>
                <c:pt idx="8">
                  <c:v>50</c:v>
                </c:pt>
                <c:pt idx="9">
                  <c:v>50</c:v>
                </c:pt>
                <c:pt idx="10">
                  <c:v>50</c:v>
                </c:pt>
                <c:pt idx="11">
                  <c:v>100</c:v>
                </c:pt>
                <c:pt idx="12">
                  <c:v>100</c:v>
                </c:pt>
                <c:pt idx="13">
                  <c:v>100</c:v>
                </c:pt>
                <c:pt idx="14">
                  <c:v>100</c:v>
                </c:pt>
                <c:pt idx="15">
                  <c:v>100</c:v>
                </c:pt>
                <c:pt idx="16">
                  <c:v>100</c:v>
                </c:pt>
                <c:pt idx="17">
                  <c:v>100</c:v>
                </c:pt>
                <c:pt idx="18">
                  <c:v>100</c:v>
                </c:pt>
                <c:pt idx="19">
                  <c:v>100</c:v>
                </c:pt>
                <c:pt idx="20">
                  <c:v>100</c:v>
                </c:pt>
                <c:pt idx="21">
                  <c:v>100</c:v>
                </c:pt>
                <c:pt idx="22">
                  <c:v>50</c:v>
                </c:pt>
                <c:pt idx="23">
                  <c:v>50</c:v>
                </c:pt>
                <c:pt idx="24">
                  <c:v>50</c:v>
                </c:pt>
                <c:pt idx="25">
                  <c:v>50</c:v>
                </c:pt>
                <c:pt idx="26">
                  <c:v>50</c:v>
                </c:pt>
                <c:pt idx="27">
                  <c:v>50</c:v>
                </c:pt>
                <c:pt idx="28">
                  <c:v>100</c:v>
                </c:pt>
                <c:pt idx="29">
                  <c:v>100</c:v>
                </c:pt>
                <c:pt idx="30">
                  <c:v>100</c:v>
                </c:pt>
                <c:pt idx="31">
                  <c:v>100</c:v>
                </c:pt>
                <c:pt idx="32">
                  <c:v>100</c:v>
                </c:pt>
                <c:pt idx="33">
                  <c:v>100</c:v>
                </c:pt>
                <c:pt idx="34">
                  <c:v>100</c:v>
                </c:pt>
                <c:pt idx="35">
                  <c:v>100</c:v>
                </c:pt>
                <c:pt idx="36">
                  <c:v>100</c:v>
                </c:pt>
                <c:pt idx="37">
                  <c:v>50</c:v>
                </c:pt>
                <c:pt idx="38">
                  <c:v>50</c:v>
                </c:pt>
                <c:pt idx="39">
                  <c:v>50</c:v>
                </c:pt>
                <c:pt idx="40">
                  <c:v>50</c:v>
                </c:pt>
                <c:pt idx="41">
                  <c:v>50</c:v>
                </c:pt>
                <c:pt idx="42">
                  <c:v>50</c:v>
                </c:pt>
                <c:pt idx="43">
                  <c:v>100</c:v>
                </c:pt>
                <c:pt idx="44">
                  <c:v>100</c:v>
                </c:pt>
                <c:pt idx="45">
                  <c:v>100</c:v>
                </c:pt>
                <c:pt idx="46">
                  <c:v>50</c:v>
                </c:pt>
                <c:pt idx="47">
                  <c:v>50</c:v>
                </c:pt>
                <c:pt idx="48">
                  <c:v>50</c:v>
                </c:pt>
              </c:numCache>
            </c:numRef>
          </c:yVal>
          <c:smooth val="0"/>
          <c:extLst xmlns:c15="http://schemas.microsoft.com/office/drawing/2012/chart">
            <c:ext xmlns:c16="http://schemas.microsoft.com/office/drawing/2014/chart" uri="{C3380CC4-5D6E-409C-BE32-E72D297353CC}">
              <c16:uniqueId val="{00000002-568E-49F1-A998-8A57A00E03E9}"/>
            </c:ext>
          </c:extLst>
        </c:ser>
        <c:dLbls>
          <c:showLegendKey val="0"/>
          <c:showVal val="0"/>
          <c:showCatName val="0"/>
          <c:showSerName val="0"/>
          <c:showPercent val="0"/>
          <c:showBubbleSize val="0"/>
        </c:dLbls>
        <c:axId val="354820808"/>
        <c:axId val="354821136"/>
        <c:extLst>
          <c:ext xmlns:c15="http://schemas.microsoft.com/office/drawing/2012/chart" uri="{02D57815-91ED-43cb-92C2-25804820EDAC}">
            <c15:filteredScatterSeries>
              <c15:ser>
                <c:idx val="2"/>
                <c:order val="2"/>
                <c:tx>
                  <c:strRef>
                    <c:extLst>
                      <c:ext uri="{02D57815-91ED-43cb-92C2-25804820EDAC}">
                        <c15:formulaRef>
                          <c15:sqref>'Scenario 2.a'!$D$5</c15:sqref>
                        </c15:formulaRef>
                      </c:ext>
                    </c:extLst>
                    <c:strCache>
                      <c:ptCount val="1"/>
                      <c:pt idx="0">
                        <c:v>Ramp Limited Desired</c:v>
                      </c:pt>
                    </c:strCache>
                  </c:strRef>
                </c:tx>
                <c:spPr>
                  <a:ln w="19050" cap="rnd">
                    <a:solidFill>
                      <a:srgbClr val="19398A"/>
                    </a:solidFill>
                    <a:round/>
                  </a:ln>
                  <a:effectLst/>
                </c:spPr>
                <c:marker>
                  <c:symbol val="none"/>
                </c:marker>
                <c:xVal>
                  <c:numRef>
                    <c:extLst>
                      <c:ext uri="{02D57815-91ED-43cb-92C2-25804820EDAC}">
                        <c15:formulaRef>
                          <c15:sqref>'Scenario 2.a'!$A$6:$A$54</c15:sqref>
                        </c15:formulaRef>
                      </c:ext>
                    </c:extLst>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extLst>
                      <c:ext uri="{02D57815-91ED-43cb-92C2-25804820EDAC}">
                        <c15:formulaRef>
                          <c15:sqref>'Scenario 2.a'!$D$6:$D$54</c15:sqref>
                        </c15:formulaRef>
                      </c:ext>
                    </c:extLst>
                    <c:numCache>
                      <c:formatCode>#,##0.0</c:formatCode>
                      <c:ptCount val="49"/>
                      <c:pt idx="0">
                        <c:v>100</c:v>
                      </c:pt>
                      <c:pt idx="1">
                        <c:v>97.5</c:v>
                      </c:pt>
                      <c:pt idx="2">
                        <c:v>97.5</c:v>
                      </c:pt>
                      <c:pt idx="3">
                        <c:v>97.5</c:v>
                      </c:pt>
                      <c:pt idx="4">
                        <c:v>97.5</c:v>
                      </c:pt>
                      <c:pt idx="5">
                        <c:v>97.5</c:v>
                      </c:pt>
                      <c:pt idx="6">
                        <c:v>97.5</c:v>
                      </c:pt>
                      <c:pt idx="7">
                        <c:v>97.5</c:v>
                      </c:pt>
                      <c:pt idx="8">
                        <c:v>97.5</c:v>
                      </c:pt>
                      <c:pt idx="9">
                        <c:v>97.5</c:v>
                      </c:pt>
                      <c:pt idx="10">
                        <c:v>97.5</c:v>
                      </c:pt>
                      <c:pt idx="11">
                        <c:v>100</c:v>
                      </c:pt>
                      <c:pt idx="12">
                        <c:v>100</c:v>
                      </c:pt>
                      <c:pt idx="13">
                        <c:v>100</c:v>
                      </c:pt>
                      <c:pt idx="14">
                        <c:v>100</c:v>
                      </c:pt>
                      <c:pt idx="15">
                        <c:v>100</c:v>
                      </c:pt>
                      <c:pt idx="16">
                        <c:v>100</c:v>
                      </c:pt>
                      <c:pt idx="17">
                        <c:v>100</c:v>
                      </c:pt>
                      <c:pt idx="18">
                        <c:v>100</c:v>
                      </c:pt>
                      <c:pt idx="19">
                        <c:v>100</c:v>
                      </c:pt>
                      <c:pt idx="20">
                        <c:v>100</c:v>
                      </c:pt>
                      <c:pt idx="21">
                        <c:v>100</c:v>
                      </c:pt>
                      <c:pt idx="22">
                        <c:v>97.5</c:v>
                      </c:pt>
                      <c:pt idx="23">
                        <c:v>97.5</c:v>
                      </c:pt>
                      <c:pt idx="24">
                        <c:v>97.5</c:v>
                      </c:pt>
                      <c:pt idx="25">
                        <c:v>97.5</c:v>
                      </c:pt>
                      <c:pt idx="26">
                        <c:v>97.5</c:v>
                      </c:pt>
                      <c:pt idx="27">
                        <c:v>97.5</c:v>
                      </c:pt>
                      <c:pt idx="28">
                        <c:v>100</c:v>
                      </c:pt>
                      <c:pt idx="29">
                        <c:v>100</c:v>
                      </c:pt>
                      <c:pt idx="30">
                        <c:v>100</c:v>
                      </c:pt>
                      <c:pt idx="31">
                        <c:v>100</c:v>
                      </c:pt>
                      <c:pt idx="32">
                        <c:v>100</c:v>
                      </c:pt>
                      <c:pt idx="33">
                        <c:v>100</c:v>
                      </c:pt>
                      <c:pt idx="34">
                        <c:v>100</c:v>
                      </c:pt>
                      <c:pt idx="35">
                        <c:v>100</c:v>
                      </c:pt>
                      <c:pt idx="36">
                        <c:v>100</c:v>
                      </c:pt>
                      <c:pt idx="37">
                        <c:v>97.5</c:v>
                      </c:pt>
                      <c:pt idx="38">
                        <c:v>97.5</c:v>
                      </c:pt>
                      <c:pt idx="39">
                        <c:v>97.5</c:v>
                      </c:pt>
                      <c:pt idx="40">
                        <c:v>97.5</c:v>
                      </c:pt>
                      <c:pt idx="41">
                        <c:v>97.5</c:v>
                      </c:pt>
                      <c:pt idx="42">
                        <c:v>97.5</c:v>
                      </c:pt>
                      <c:pt idx="43">
                        <c:v>100</c:v>
                      </c:pt>
                      <c:pt idx="44">
                        <c:v>100</c:v>
                      </c:pt>
                      <c:pt idx="45">
                        <c:v>100</c:v>
                      </c:pt>
                      <c:pt idx="46">
                        <c:v>97.5</c:v>
                      </c:pt>
                      <c:pt idx="47">
                        <c:v>97.5</c:v>
                      </c:pt>
                      <c:pt idx="48">
                        <c:v>97.5</c:v>
                      </c:pt>
                    </c:numCache>
                  </c:numRef>
                </c:yVal>
                <c:smooth val="0"/>
                <c:extLst>
                  <c:ext xmlns:c16="http://schemas.microsoft.com/office/drawing/2014/chart" uri="{C3380CC4-5D6E-409C-BE32-E72D297353CC}">
                    <c16:uniqueId val="{00000004-568E-49F1-A998-8A57A00E03E9}"/>
                  </c:ext>
                </c:extLst>
              </c15:ser>
            </c15:filteredScatterSeries>
          </c:ext>
        </c:extLst>
      </c:scatterChart>
      <c:valAx>
        <c:axId val="354820808"/>
        <c:scaling>
          <c:orientation val="minMax"/>
          <c:max val="240"/>
          <c:min val="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minutes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1136"/>
        <c:crosses val="autoZero"/>
        <c:crossBetween val="midCat"/>
        <c:majorUnit val="40"/>
      </c:valAx>
      <c:valAx>
        <c:axId val="354821136"/>
        <c:scaling>
          <c:orientation val="minMax"/>
          <c:max val="110"/>
          <c:min val="30"/>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MW</a:t>
                </a:r>
              </a:p>
            </c:rich>
          </c:tx>
          <c:layout>
            <c:manualLayout>
              <c:xMode val="edge"/>
              <c:yMode val="edge"/>
              <c:x val="8.4068936527952921E-3"/>
              <c:y val="0.4121847496335685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0808"/>
        <c:crosses val="autoZero"/>
        <c:crossBetween val="midCat"/>
      </c:valAx>
      <c:spPr>
        <a:noFill/>
        <a:ln>
          <a:solidFill>
            <a:schemeClr val="tx1"/>
          </a:solidFill>
        </a:ln>
        <a:effectLst/>
      </c:spPr>
    </c:plotArea>
    <c:legend>
      <c:legendPos val="r"/>
      <c:layout>
        <c:manualLayout>
          <c:xMode val="edge"/>
          <c:yMode val="edge"/>
          <c:x val="0.33423335874353349"/>
          <c:y val="0.68696694163229599"/>
          <c:w val="0.60868720296218071"/>
          <c:h val="9.3427696537932758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8488612630863"/>
          <c:y val="4.4762041108497803E-2"/>
          <c:w val="0.86193471087236417"/>
          <c:h val="0.77332083489563785"/>
        </c:manualLayout>
      </c:layout>
      <c:scatterChart>
        <c:scatterStyle val="lineMarker"/>
        <c:varyColors val="0"/>
        <c:ser>
          <c:idx val="0"/>
          <c:order val="0"/>
          <c:tx>
            <c:strRef>
              <c:f>'Scenario 2.b'!$B$5</c:f>
              <c:strCache>
                <c:ptCount val="1"/>
                <c:pt idx="0">
                  <c:v>Actual Generation</c:v>
                </c:pt>
              </c:strCache>
            </c:strRef>
          </c:tx>
          <c:spPr>
            <a:ln w="19050" cap="rnd">
              <a:solidFill>
                <a:srgbClr val="F15D22"/>
              </a:solidFill>
              <a:round/>
            </a:ln>
            <a:effectLst/>
          </c:spPr>
          <c:marker>
            <c:symbol val="none"/>
          </c:marker>
          <c:xVal>
            <c:numRef>
              <c:f>'Scenario 2.b'!$A$6:$A$54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2.b'!$B$6:$B$54</c:f>
              <c:numCache>
                <c:formatCode>#,##0.0</c:formatCode>
                <c:ptCount val="49"/>
                <c:pt idx="0">
                  <c:v>100</c:v>
                </c:pt>
                <c:pt idx="1">
                  <c:v>100</c:v>
                </c:pt>
                <c:pt idx="2">
                  <c:v>100</c:v>
                </c:pt>
                <c:pt idx="3">
                  <c:v>100</c:v>
                </c:pt>
                <c:pt idx="4">
                  <c:v>100</c:v>
                </c:pt>
                <c:pt idx="5">
                  <c:v>100</c:v>
                </c:pt>
                <c:pt idx="6">
                  <c:v>95</c:v>
                </c:pt>
                <c:pt idx="7">
                  <c:v>90</c:v>
                </c:pt>
                <c:pt idx="8">
                  <c:v>85</c:v>
                </c:pt>
                <c:pt idx="9">
                  <c:v>80</c:v>
                </c:pt>
                <c:pt idx="10">
                  <c:v>75</c:v>
                </c:pt>
                <c:pt idx="11">
                  <c:v>80</c:v>
                </c:pt>
                <c:pt idx="12">
                  <c:v>85</c:v>
                </c:pt>
                <c:pt idx="13">
                  <c:v>90</c:v>
                </c:pt>
                <c:pt idx="14">
                  <c:v>95</c:v>
                </c:pt>
                <c:pt idx="15">
                  <c:v>100</c:v>
                </c:pt>
                <c:pt idx="16">
                  <c:v>100</c:v>
                </c:pt>
                <c:pt idx="17">
                  <c:v>100</c:v>
                </c:pt>
                <c:pt idx="18">
                  <c:v>100</c:v>
                </c:pt>
                <c:pt idx="19">
                  <c:v>100</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numRef>
          </c:yVal>
          <c:smooth val="0"/>
          <c:extLst>
            <c:ext xmlns:c16="http://schemas.microsoft.com/office/drawing/2014/chart" uri="{C3380CC4-5D6E-409C-BE32-E72D297353CC}">
              <c16:uniqueId val="{00000000-2C99-447B-AB0A-3A8E19C5C88F}"/>
            </c:ext>
          </c:extLst>
        </c:ser>
        <c:ser>
          <c:idx val="1"/>
          <c:order val="1"/>
          <c:tx>
            <c:strRef>
              <c:f>'Scenario 2.b'!$C$5</c:f>
              <c:strCache>
                <c:ptCount val="1"/>
                <c:pt idx="0">
                  <c:v>Dispatch Signal</c:v>
                </c:pt>
              </c:strCache>
              <c:extLst xmlns:c15="http://schemas.microsoft.com/office/drawing/2012/chart"/>
            </c:strRef>
          </c:tx>
          <c:spPr>
            <a:ln w="19050" cap="rnd">
              <a:noFill/>
              <a:round/>
            </a:ln>
            <a:effectLst/>
          </c:spPr>
          <c:marker>
            <c:symbol val="diamond"/>
            <c:size val="11"/>
            <c:spPr>
              <a:noFill/>
              <a:ln w="19050">
                <a:solidFill>
                  <a:srgbClr val="9EA374"/>
                </a:solidFill>
              </a:ln>
              <a:effectLst/>
            </c:spPr>
          </c:marker>
          <c:xVal>
            <c:numRef>
              <c:f>'Scenario 2.b'!$A$6:$A$54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extLst xmlns:c15="http://schemas.microsoft.com/office/drawing/2012/chart"/>
            </c:numRef>
          </c:xVal>
          <c:yVal>
            <c:numRef>
              <c:f>'Scenario 2.b'!$C$6:$C$54</c:f>
              <c:numCache>
                <c:formatCode>#,##0.0</c:formatCode>
                <c:ptCount val="49"/>
                <c:pt idx="0">
                  <c:v>100</c:v>
                </c:pt>
                <c:pt idx="1">
                  <c:v>95</c:v>
                </c:pt>
                <c:pt idx="2">
                  <c:v>95</c:v>
                </c:pt>
                <c:pt idx="3">
                  <c:v>95</c:v>
                </c:pt>
                <c:pt idx="4">
                  <c:v>95</c:v>
                </c:pt>
                <c:pt idx="5">
                  <c:v>95</c:v>
                </c:pt>
                <c:pt idx="6">
                  <c:v>95</c:v>
                </c:pt>
                <c:pt idx="7">
                  <c:v>90</c:v>
                </c:pt>
                <c:pt idx="8">
                  <c:v>85</c:v>
                </c:pt>
                <c:pt idx="9">
                  <c:v>80</c:v>
                </c:pt>
                <c:pt idx="10">
                  <c:v>75</c:v>
                </c:pt>
                <c:pt idx="11">
                  <c:v>80</c:v>
                </c:pt>
                <c:pt idx="12">
                  <c:v>85</c:v>
                </c:pt>
                <c:pt idx="13">
                  <c:v>90</c:v>
                </c:pt>
                <c:pt idx="14">
                  <c:v>95</c:v>
                </c:pt>
                <c:pt idx="15">
                  <c:v>100</c:v>
                </c:pt>
                <c:pt idx="16">
                  <c:v>100</c:v>
                </c:pt>
                <c:pt idx="17">
                  <c:v>100</c:v>
                </c:pt>
                <c:pt idx="18">
                  <c:v>100</c:v>
                </c:pt>
                <c:pt idx="19">
                  <c:v>100</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3-2C99-447B-AB0A-3A8E19C5C88F}"/>
            </c:ext>
          </c:extLst>
        </c:ser>
        <c:ser>
          <c:idx val="3"/>
          <c:order val="3"/>
          <c:tx>
            <c:strRef>
              <c:f>'Scenario 2.b'!$E$5</c:f>
              <c:strCache>
                <c:ptCount val="1"/>
                <c:pt idx="0">
                  <c:v>Tracking Ramp Limited Desired</c:v>
                </c:pt>
              </c:strCache>
            </c:strRef>
          </c:tx>
          <c:spPr>
            <a:ln w="19050" cap="rnd">
              <a:solidFill>
                <a:srgbClr val="6C207E"/>
              </a:solidFill>
              <a:round/>
            </a:ln>
            <a:effectLst/>
          </c:spPr>
          <c:marker>
            <c:symbol val="none"/>
          </c:marker>
          <c:xVal>
            <c:numRef>
              <c:f>'Scenario 2.b'!$A$6:$A$54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2.b'!$E$6:$E$54</c:f>
              <c:numCache>
                <c:formatCode>#,##0.0</c:formatCode>
                <c:ptCount val="49"/>
                <c:pt idx="0">
                  <c:v>100</c:v>
                </c:pt>
                <c:pt idx="1">
                  <c:v>95</c:v>
                </c:pt>
                <c:pt idx="2">
                  <c:v>90</c:v>
                </c:pt>
                <c:pt idx="3">
                  <c:v>85</c:v>
                </c:pt>
                <c:pt idx="4">
                  <c:v>80</c:v>
                </c:pt>
                <c:pt idx="5">
                  <c:v>75</c:v>
                </c:pt>
                <c:pt idx="6">
                  <c:v>70</c:v>
                </c:pt>
                <c:pt idx="7">
                  <c:v>65</c:v>
                </c:pt>
                <c:pt idx="8">
                  <c:v>60</c:v>
                </c:pt>
                <c:pt idx="9">
                  <c:v>55</c:v>
                </c:pt>
                <c:pt idx="10">
                  <c:v>50</c:v>
                </c:pt>
                <c:pt idx="11">
                  <c:v>55</c:v>
                </c:pt>
                <c:pt idx="12">
                  <c:v>60</c:v>
                </c:pt>
                <c:pt idx="13">
                  <c:v>65</c:v>
                </c:pt>
                <c:pt idx="14">
                  <c:v>70</c:v>
                </c:pt>
                <c:pt idx="15">
                  <c:v>75</c:v>
                </c:pt>
                <c:pt idx="16">
                  <c:v>80</c:v>
                </c:pt>
                <c:pt idx="17">
                  <c:v>85</c:v>
                </c:pt>
                <c:pt idx="18">
                  <c:v>90</c:v>
                </c:pt>
                <c:pt idx="19">
                  <c:v>95</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numRef>
          </c:yVal>
          <c:smooth val="0"/>
          <c:extLst xmlns:c15="http://schemas.microsoft.com/office/drawing/2012/chart">
            <c:ext xmlns:c16="http://schemas.microsoft.com/office/drawing/2014/chart" uri="{C3380CC4-5D6E-409C-BE32-E72D297353CC}">
              <c16:uniqueId val="{00000001-2C99-447B-AB0A-3A8E19C5C88F}"/>
            </c:ext>
          </c:extLst>
        </c:ser>
        <c:ser>
          <c:idx val="4"/>
          <c:order val="4"/>
          <c:tx>
            <c:strRef>
              <c:f>'Scenario 2.b'!$F$5</c:f>
              <c:strCache>
                <c:ptCount val="1"/>
                <c:pt idx="0">
                  <c:v>LMP Desired</c:v>
                </c:pt>
              </c:strCache>
            </c:strRef>
          </c:tx>
          <c:spPr>
            <a:ln w="19050" cap="rnd">
              <a:noFill/>
              <a:round/>
            </a:ln>
            <a:effectLst/>
          </c:spPr>
          <c:marker>
            <c:symbol val="circle"/>
            <c:size val="5"/>
            <c:spPr>
              <a:solidFill>
                <a:srgbClr val="0076C0"/>
              </a:solidFill>
              <a:ln w="9525">
                <a:solidFill>
                  <a:srgbClr val="0076C0"/>
                </a:solidFill>
              </a:ln>
              <a:effectLst/>
            </c:spPr>
          </c:marker>
          <c:xVal>
            <c:numRef>
              <c:f>'Scenario 2.b'!$A$6:$A$54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2.b'!$F$6:$F$54</c:f>
              <c:numCache>
                <c:formatCode>#,##0.0</c:formatCode>
                <c:ptCount val="49"/>
                <c:pt idx="0">
                  <c:v>50</c:v>
                </c:pt>
                <c:pt idx="1">
                  <c:v>50</c:v>
                </c:pt>
                <c:pt idx="2">
                  <c:v>50</c:v>
                </c:pt>
                <c:pt idx="3">
                  <c:v>50</c:v>
                </c:pt>
                <c:pt idx="4">
                  <c:v>50</c:v>
                </c:pt>
                <c:pt idx="5">
                  <c:v>50</c:v>
                </c:pt>
                <c:pt idx="6">
                  <c:v>50</c:v>
                </c:pt>
                <c:pt idx="7">
                  <c:v>50</c:v>
                </c:pt>
                <c:pt idx="8">
                  <c:v>50</c:v>
                </c:pt>
                <c:pt idx="9">
                  <c:v>50</c:v>
                </c:pt>
                <c:pt idx="10">
                  <c:v>50</c:v>
                </c:pt>
                <c:pt idx="11">
                  <c:v>100</c:v>
                </c:pt>
                <c:pt idx="12">
                  <c:v>100</c:v>
                </c:pt>
                <c:pt idx="13">
                  <c:v>100</c:v>
                </c:pt>
                <c:pt idx="14">
                  <c:v>100</c:v>
                </c:pt>
                <c:pt idx="15">
                  <c:v>100</c:v>
                </c:pt>
                <c:pt idx="16">
                  <c:v>100</c:v>
                </c:pt>
                <c:pt idx="17">
                  <c:v>100</c:v>
                </c:pt>
                <c:pt idx="18">
                  <c:v>100</c:v>
                </c:pt>
                <c:pt idx="19">
                  <c:v>100</c:v>
                </c:pt>
                <c:pt idx="20">
                  <c:v>100</c:v>
                </c:pt>
                <c:pt idx="21">
                  <c:v>100</c:v>
                </c:pt>
                <c:pt idx="22">
                  <c:v>50</c:v>
                </c:pt>
                <c:pt idx="23">
                  <c:v>50</c:v>
                </c:pt>
                <c:pt idx="24">
                  <c:v>50</c:v>
                </c:pt>
                <c:pt idx="25">
                  <c:v>50</c:v>
                </c:pt>
                <c:pt idx="26">
                  <c:v>50</c:v>
                </c:pt>
                <c:pt idx="27">
                  <c:v>50</c:v>
                </c:pt>
                <c:pt idx="28">
                  <c:v>100</c:v>
                </c:pt>
                <c:pt idx="29">
                  <c:v>100</c:v>
                </c:pt>
                <c:pt idx="30">
                  <c:v>100</c:v>
                </c:pt>
                <c:pt idx="31">
                  <c:v>100</c:v>
                </c:pt>
                <c:pt idx="32">
                  <c:v>100</c:v>
                </c:pt>
                <c:pt idx="33">
                  <c:v>100</c:v>
                </c:pt>
                <c:pt idx="34">
                  <c:v>100</c:v>
                </c:pt>
                <c:pt idx="35">
                  <c:v>100</c:v>
                </c:pt>
                <c:pt idx="36">
                  <c:v>100</c:v>
                </c:pt>
                <c:pt idx="37">
                  <c:v>50</c:v>
                </c:pt>
                <c:pt idx="38">
                  <c:v>50</c:v>
                </c:pt>
                <c:pt idx="39">
                  <c:v>50</c:v>
                </c:pt>
                <c:pt idx="40">
                  <c:v>50</c:v>
                </c:pt>
                <c:pt idx="41">
                  <c:v>50</c:v>
                </c:pt>
                <c:pt idx="42">
                  <c:v>50</c:v>
                </c:pt>
                <c:pt idx="43">
                  <c:v>100</c:v>
                </c:pt>
                <c:pt idx="44">
                  <c:v>100</c:v>
                </c:pt>
                <c:pt idx="45">
                  <c:v>100</c:v>
                </c:pt>
                <c:pt idx="46">
                  <c:v>50</c:v>
                </c:pt>
                <c:pt idx="47">
                  <c:v>50</c:v>
                </c:pt>
                <c:pt idx="48">
                  <c:v>50</c:v>
                </c:pt>
              </c:numCache>
            </c:numRef>
          </c:yVal>
          <c:smooth val="0"/>
          <c:extLst xmlns:c15="http://schemas.microsoft.com/office/drawing/2012/chart">
            <c:ext xmlns:c16="http://schemas.microsoft.com/office/drawing/2014/chart" uri="{C3380CC4-5D6E-409C-BE32-E72D297353CC}">
              <c16:uniqueId val="{00000002-2C99-447B-AB0A-3A8E19C5C88F}"/>
            </c:ext>
          </c:extLst>
        </c:ser>
        <c:dLbls>
          <c:showLegendKey val="0"/>
          <c:showVal val="0"/>
          <c:showCatName val="0"/>
          <c:showSerName val="0"/>
          <c:showPercent val="0"/>
          <c:showBubbleSize val="0"/>
        </c:dLbls>
        <c:axId val="354820808"/>
        <c:axId val="354821136"/>
        <c:extLst>
          <c:ext xmlns:c15="http://schemas.microsoft.com/office/drawing/2012/chart" uri="{02D57815-91ED-43cb-92C2-25804820EDAC}">
            <c15:filteredScatterSeries>
              <c15:ser>
                <c:idx val="2"/>
                <c:order val="2"/>
                <c:tx>
                  <c:strRef>
                    <c:extLst>
                      <c:ext uri="{02D57815-91ED-43cb-92C2-25804820EDAC}">
                        <c15:formulaRef>
                          <c15:sqref>'Scenario 2.b'!$D$5</c15:sqref>
                        </c15:formulaRef>
                      </c:ext>
                    </c:extLst>
                    <c:strCache>
                      <c:ptCount val="1"/>
                      <c:pt idx="0">
                        <c:v>Ramp Limited Desired</c:v>
                      </c:pt>
                    </c:strCache>
                  </c:strRef>
                </c:tx>
                <c:spPr>
                  <a:ln w="19050" cap="rnd">
                    <a:solidFill>
                      <a:srgbClr val="19398A"/>
                    </a:solidFill>
                    <a:round/>
                  </a:ln>
                  <a:effectLst/>
                </c:spPr>
                <c:marker>
                  <c:symbol val="none"/>
                </c:marker>
                <c:xVal>
                  <c:numRef>
                    <c:extLst>
                      <c:ext uri="{02D57815-91ED-43cb-92C2-25804820EDAC}">
                        <c15:formulaRef>
                          <c15:sqref>'Scenario 2.b'!$A$6:$A$54</c15:sqref>
                        </c15:formulaRef>
                      </c:ext>
                    </c:extLst>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extLst>
                      <c:ext uri="{02D57815-91ED-43cb-92C2-25804820EDAC}">
                        <c15:formulaRef>
                          <c15:sqref>'Scenario 2.b'!$D$6:$D$54</c15:sqref>
                        </c15:formulaRef>
                      </c:ext>
                    </c:extLst>
                    <c:numCache>
                      <c:formatCode>#,##0.0</c:formatCode>
                      <c:ptCount val="49"/>
                      <c:pt idx="0">
                        <c:v>100</c:v>
                      </c:pt>
                      <c:pt idx="1">
                        <c:v>97.5</c:v>
                      </c:pt>
                      <c:pt idx="2">
                        <c:v>97.5</c:v>
                      </c:pt>
                      <c:pt idx="3">
                        <c:v>97.5</c:v>
                      </c:pt>
                      <c:pt idx="4">
                        <c:v>97.5</c:v>
                      </c:pt>
                      <c:pt idx="5">
                        <c:v>97.5</c:v>
                      </c:pt>
                      <c:pt idx="6">
                        <c:v>95</c:v>
                      </c:pt>
                      <c:pt idx="7">
                        <c:v>90</c:v>
                      </c:pt>
                      <c:pt idx="8">
                        <c:v>85</c:v>
                      </c:pt>
                      <c:pt idx="9">
                        <c:v>80</c:v>
                      </c:pt>
                      <c:pt idx="10">
                        <c:v>75</c:v>
                      </c:pt>
                      <c:pt idx="11">
                        <c:v>80</c:v>
                      </c:pt>
                      <c:pt idx="12">
                        <c:v>85</c:v>
                      </c:pt>
                      <c:pt idx="13">
                        <c:v>90</c:v>
                      </c:pt>
                      <c:pt idx="14">
                        <c:v>95</c:v>
                      </c:pt>
                      <c:pt idx="15">
                        <c:v>100</c:v>
                      </c:pt>
                      <c:pt idx="16">
                        <c:v>100</c:v>
                      </c:pt>
                      <c:pt idx="17">
                        <c:v>100</c:v>
                      </c:pt>
                      <c:pt idx="18">
                        <c:v>100</c:v>
                      </c:pt>
                      <c:pt idx="19">
                        <c:v>100</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numRef>
                </c:yVal>
                <c:smooth val="0"/>
                <c:extLst>
                  <c:ext xmlns:c16="http://schemas.microsoft.com/office/drawing/2014/chart" uri="{C3380CC4-5D6E-409C-BE32-E72D297353CC}">
                    <c16:uniqueId val="{00000004-2C99-447B-AB0A-3A8E19C5C88F}"/>
                  </c:ext>
                </c:extLst>
              </c15:ser>
            </c15:filteredScatterSeries>
          </c:ext>
        </c:extLst>
      </c:scatterChart>
      <c:valAx>
        <c:axId val="354820808"/>
        <c:scaling>
          <c:orientation val="minMax"/>
          <c:max val="240"/>
          <c:min val="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minutes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1136"/>
        <c:crosses val="autoZero"/>
        <c:crossBetween val="midCat"/>
        <c:majorUnit val="40"/>
      </c:valAx>
      <c:valAx>
        <c:axId val="354821136"/>
        <c:scaling>
          <c:orientation val="minMax"/>
          <c:max val="110"/>
          <c:min val="30"/>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MW</a:t>
                </a:r>
              </a:p>
            </c:rich>
          </c:tx>
          <c:layout>
            <c:manualLayout>
              <c:xMode val="edge"/>
              <c:yMode val="edge"/>
              <c:x val="8.4068936527952921E-3"/>
              <c:y val="0.4121847496335685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0808"/>
        <c:crosses val="autoZero"/>
        <c:crossBetween val="midCat"/>
      </c:valAx>
      <c:spPr>
        <a:noFill/>
        <a:ln>
          <a:solidFill>
            <a:schemeClr val="tx1"/>
          </a:solidFill>
        </a:ln>
        <a:effectLst/>
      </c:spPr>
    </c:plotArea>
    <c:legend>
      <c:legendPos val="r"/>
      <c:layout>
        <c:manualLayout>
          <c:xMode val="edge"/>
          <c:yMode val="edge"/>
          <c:x val="0.33423335874353349"/>
          <c:y val="0.68696694163229599"/>
          <c:w val="0.60868720296218071"/>
          <c:h val="9.3427696537932758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8488612630863"/>
          <c:y val="4.4762041108497803E-2"/>
          <c:w val="0.86193471087236417"/>
          <c:h val="0.77332083489563785"/>
        </c:manualLayout>
      </c:layout>
      <c:scatterChart>
        <c:scatterStyle val="lineMarker"/>
        <c:varyColors val="0"/>
        <c:ser>
          <c:idx val="0"/>
          <c:order val="0"/>
          <c:tx>
            <c:strRef>
              <c:f>'Scenario 2.c'!$B$5</c:f>
              <c:strCache>
                <c:ptCount val="1"/>
                <c:pt idx="0">
                  <c:v>Actual Generation</c:v>
                </c:pt>
              </c:strCache>
            </c:strRef>
          </c:tx>
          <c:spPr>
            <a:ln w="19050" cap="rnd">
              <a:solidFill>
                <a:srgbClr val="F15D22"/>
              </a:solidFill>
              <a:round/>
            </a:ln>
            <a:effectLst/>
          </c:spPr>
          <c:marker>
            <c:symbol val="none"/>
          </c:marker>
          <c:xVal>
            <c:numRef>
              <c:f>'Scenario 2.c'!$A$6:$A$54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2.c'!$B$6:$B$54</c:f>
              <c:numCache>
                <c:formatCode>#,##0.0</c:formatCode>
                <c:ptCount val="49"/>
                <c:pt idx="0">
                  <c:v>100</c:v>
                </c:pt>
                <c:pt idx="1">
                  <c:v>100</c:v>
                </c:pt>
                <c:pt idx="2">
                  <c:v>100</c:v>
                </c:pt>
                <c:pt idx="3">
                  <c:v>100</c:v>
                </c:pt>
                <c:pt idx="4">
                  <c:v>100</c:v>
                </c:pt>
                <c:pt idx="5">
                  <c:v>100</c:v>
                </c:pt>
                <c:pt idx="6">
                  <c:v>95</c:v>
                </c:pt>
                <c:pt idx="7">
                  <c:v>90</c:v>
                </c:pt>
                <c:pt idx="8">
                  <c:v>85</c:v>
                </c:pt>
                <c:pt idx="9">
                  <c:v>80</c:v>
                </c:pt>
                <c:pt idx="10">
                  <c:v>75</c:v>
                </c:pt>
                <c:pt idx="11">
                  <c:v>70</c:v>
                </c:pt>
                <c:pt idx="12">
                  <c:v>65</c:v>
                </c:pt>
                <c:pt idx="13">
                  <c:v>65</c:v>
                </c:pt>
                <c:pt idx="14">
                  <c:v>70</c:v>
                </c:pt>
                <c:pt idx="15">
                  <c:v>75</c:v>
                </c:pt>
                <c:pt idx="16">
                  <c:v>80</c:v>
                </c:pt>
                <c:pt idx="17">
                  <c:v>85</c:v>
                </c:pt>
                <c:pt idx="18">
                  <c:v>90</c:v>
                </c:pt>
                <c:pt idx="19">
                  <c:v>95</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numRef>
          </c:yVal>
          <c:smooth val="0"/>
          <c:extLst>
            <c:ext xmlns:c16="http://schemas.microsoft.com/office/drawing/2014/chart" uri="{C3380CC4-5D6E-409C-BE32-E72D297353CC}">
              <c16:uniqueId val="{00000000-AD95-462D-A04A-C18608F0BDA0}"/>
            </c:ext>
          </c:extLst>
        </c:ser>
        <c:ser>
          <c:idx val="1"/>
          <c:order val="1"/>
          <c:tx>
            <c:strRef>
              <c:f>'Scenario 2.c'!$C$5</c:f>
              <c:strCache>
                <c:ptCount val="1"/>
                <c:pt idx="0">
                  <c:v>Dispatch Signal</c:v>
                </c:pt>
              </c:strCache>
              <c:extLst xmlns:c15="http://schemas.microsoft.com/office/drawing/2012/chart"/>
            </c:strRef>
          </c:tx>
          <c:spPr>
            <a:ln w="19050" cap="rnd">
              <a:noFill/>
              <a:round/>
            </a:ln>
            <a:effectLst/>
          </c:spPr>
          <c:marker>
            <c:symbol val="diamond"/>
            <c:size val="11"/>
            <c:spPr>
              <a:noFill/>
              <a:ln w="19050">
                <a:solidFill>
                  <a:srgbClr val="9EA374"/>
                </a:solidFill>
              </a:ln>
              <a:effectLst/>
            </c:spPr>
          </c:marker>
          <c:xVal>
            <c:numRef>
              <c:f>'Scenario 2.c'!$A$6:$A$54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extLst xmlns:c15="http://schemas.microsoft.com/office/drawing/2012/chart"/>
            </c:numRef>
          </c:xVal>
          <c:yVal>
            <c:numRef>
              <c:f>'Scenario 2.c'!$C$6:$C$54</c:f>
              <c:numCache>
                <c:formatCode>#,##0.0</c:formatCode>
                <c:ptCount val="49"/>
                <c:pt idx="0">
                  <c:v>100</c:v>
                </c:pt>
                <c:pt idx="1">
                  <c:v>95</c:v>
                </c:pt>
                <c:pt idx="2">
                  <c:v>95</c:v>
                </c:pt>
                <c:pt idx="3">
                  <c:v>95</c:v>
                </c:pt>
                <c:pt idx="4">
                  <c:v>95</c:v>
                </c:pt>
                <c:pt idx="5">
                  <c:v>95</c:v>
                </c:pt>
                <c:pt idx="6">
                  <c:v>95</c:v>
                </c:pt>
                <c:pt idx="7">
                  <c:v>90</c:v>
                </c:pt>
                <c:pt idx="8">
                  <c:v>85</c:v>
                </c:pt>
                <c:pt idx="9">
                  <c:v>80</c:v>
                </c:pt>
                <c:pt idx="10">
                  <c:v>75</c:v>
                </c:pt>
                <c:pt idx="11">
                  <c:v>80</c:v>
                </c:pt>
                <c:pt idx="12">
                  <c:v>75</c:v>
                </c:pt>
                <c:pt idx="13">
                  <c:v>70</c:v>
                </c:pt>
                <c:pt idx="14">
                  <c:v>70</c:v>
                </c:pt>
                <c:pt idx="15">
                  <c:v>75</c:v>
                </c:pt>
                <c:pt idx="16">
                  <c:v>80</c:v>
                </c:pt>
                <c:pt idx="17">
                  <c:v>85</c:v>
                </c:pt>
                <c:pt idx="18">
                  <c:v>90</c:v>
                </c:pt>
                <c:pt idx="19">
                  <c:v>95</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3-AD95-462D-A04A-C18608F0BDA0}"/>
            </c:ext>
          </c:extLst>
        </c:ser>
        <c:ser>
          <c:idx val="3"/>
          <c:order val="3"/>
          <c:tx>
            <c:strRef>
              <c:f>'Scenario 2.c'!$E$5</c:f>
              <c:strCache>
                <c:ptCount val="1"/>
                <c:pt idx="0">
                  <c:v>Tracking Ramp Limited Desired</c:v>
                </c:pt>
              </c:strCache>
            </c:strRef>
          </c:tx>
          <c:spPr>
            <a:ln w="19050" cap="rnd">
              <a:solidFill>
                <a:srgbClr val="6C207E"/>
              </a:solidFill>
              <a:round/>
            </a:ln>
            <a:effectLst/>
          </c:spPr>
          <c:marker>
            <c:symbol val="none"/>
          </c:marker>
          <c:xVal>
            <c:numRef>
              <c:f>'Scenario 2.c'!$A$6:$A$54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2.c'!$E$6:$E$54</c:f>
              <c:numCache>
                <c:formatCode>#,##0.0</c:formatCode>
                <c:ptCount val="49"/>
                <c:pt idx="0">
                  <c:v>100</c:v>
                </c:pt>
                <c:pt idx="1">
                  <c:v>95</c:v>
                </c:pt>
                <c:pt idx="2">
                  <c:v>90</c:v>
                </c:pt>
                <c:pt idx="3">
                  <c:v>85</c:v>
                </c:pt>
                <c:pt idx="4">
                  <c:v>80</c:v>
                </c:pt>
                <c:pt idx="5">
                  <c:v>75</c:v>
                </c:pt>
                <c:pt idx="6">
                  <c:v>70</c:v>
                </c:pt>
                <c:pt idx="7">
                  <c:v>65</c:v>
                </c:pt>
                <c:pt idx="8">
                  <c:v>60</c:v>
                </c:pt>
                <c:pt idx="9">
                  <c:v>55</c:v>
                </c:pt>
                <c:pt idx="10">
                  <c:v>50</c:v>
                </c:pt>
                <c:pt idx="11">
                  <c:v>55</c:v>
                </c:pt>
                <c:pt idx="12">
                  <c:v>60</c:v>
                </c:pt>
                <c:pt idx="13">
                  <c:v>65</c:v>
                </c:pt>
                <c:pt idx="14">
                  <c:v>70</c:v>
                </c:pt>
                <c:pt idx="15">
                  <c:v>75</c:v>
                </c:pt>
                <c:pt idx="16">
                  <c:v>80</c:v>
                </c:pt>
                <c:pt idx="17">
                  <c:v>85</c:v>
                </c:pt>
                <c:pt idx="18">
                  <c:v>90</c:v>
                </c:pt>
                <c:pt idx="19">
                  <c:v>95</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numRef>
          </c:yVal>
          <c:smooth val="0"/>
          <c:extLst xmlns:c15="http://schemas.microsoft.com/office/drawing/2012/chart">
            <c:ext xmlns:c16="http://schemas.microsoft.com/office/drawing/2014/chart" uri="{C3380CC4-5D6E-409C-BE32-E72D297353CC}">
              <c16:uniqueId val="{00000001-AD95-462D-A04A-C18608F0BDA0}"/>
            </c:ext>
          </c:extLst>
        </c:ser>
        <c:ser>
          <c:idx val="4"/>
          <c:order val="4"/>
          <c:tx>
            <c:strRef>
              <c:f>'Scenario 2.c'!$F$5</c:f>
              <c:strCache>
                <c:ptCount val="1"/>
                <c:pt idx="0">
                  <c:v>LMP Desired</c:v>
                </c:pt>
              </c:strCache>
            </c:strRef>
          </c:tx>
          <c:spPr>
            <a:ln w="19050" cap="rnd">
              <a:noFill/>
              <a:round/>
            </a:ln>
            <a:effectLst/>
          </c:spPr>
          <c:marker>
            <c:symbol val="circle"/>
            <c:size val="5"/>
            <c:spPr>
              <a:solidFill>
                <a:srgbClr val="0076C0"/>
              </a:solidFill>
              <a:ln w="9525">
                <a:solidFill>
                  <a:srgbClr val="0076C0"/>
                </a:solidFill>
              </a:ln>
              <a:effectLst/>
            </c:spPr>
          </c:marker>
          <c:xVal>
            <c:numRef>
              <c:f>'Scenario 2.c'!$A$6:$A$54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2.c'!$F$6:$F$54</c:f>
              <c:numCache>
                <c:formatCode>#,##0.0</c:formatCode>
                <c:ptCount val="49"/>
                <c:pt idx="0">
                  <c:v>50</c:v>
                </c:pt>
                <c:pt idx="1">
                  <c:v>50</c:v>
                </c:pt>
                <c:pt idx="2">
                  <c:v>50</c:v>
                </c:pt>
                <c:pt idx="3">
                  <c:v>50</c:v>
                </c:pt>
                <c:pt idx="4">
                  <c:v>50</c:v>
                </c:pt>
                <c:pt idx="5">
                  <c:v>50</c:v>
                </c:pt>
                <c:pt idx="6">
                  <c:v>50</c:v>
                </c:pt>
                <c:pt idx="7">
                  <c:v>50</c:v>
                </c:pt>
                <c:pt idx="8">
                  <c:v>50</c:v>
                </c:pt>
                <c:pt idx="9">
                  <c:v>50</c:v>
                </c:pt>
                <c:pt idx="10">
                  <c:v>50</c:v>
                </c:pt>
                <c:pt idx="11">
                  <c:v>100</c:v>
                </c:pt>
                <c:pt idx="12">
                  <c:v>100</c:v>
                </c:pt>
                <c:pt idx="13">
                  <c:v>100</c:v>
                </c:pt>
                <c:pt idx="14">
                  <c:v>100</c:v>
                </c:pt>
                <c:pt idx="15">
                  <c:v>100</c:v>
                </c:pt>
                <c:pt idx="16">
                  <c:v>100</c:v>
                </c:pt>
                <c:pt idx="17">
                  <c:v>100</c:v>
                </c:pt>
                <c:pt idx="18">
                  <c:v>100</c:v>
                </c:pt>
                <c:pt idx="19">
                  <c:v>100</c:v>
                </c:pt>
                <c:pt idx="20">
                  <c:v>100</c:v>
                </c:pt>
                <c:pt idx="21">
                  <c:v>100</c:v>
                </c:pt>
                <c:pt idx="22">
                  <c:v>50</c:v>
                </c:pt>
                <c:pt idx="23">
                  <c:v>50</c:v>
                </c:pt>
                <c:pt idx="24">
                  <c:v>50</c:v>
                </c:pt>
                <c:pt idx="25">
                  <c:v>50</c:v>
                </c:pt>
                <c:pt idx="26">
                  <c:v>50</c:v>
                </c:pt>
                <c:pt idx="27">
                  <c:v>50</c:v>
                </c:pt>
                <c:pt idx="28">
                  <c:v>100</c:v>
                </c:pt>
                <c:pt idx="29">
                  <c:v>100</c:v>
                </c:pt>
                <c:pt idx="30">
                  <c:v>100</c:v>
                </c:pt>
                <c:pt idx="31">
                  <c:v>100</c:v>
                </c:pt>
                <c:pt idx="32">
                  <c:v>100</c:v>
                </c:pt>
                <c:pt idx="33">
                  <c:v>100</c:v>
                </c:pt>
                <c:pt idx="34">
                  <c:v>100</c:v>
                </c:pt>
                <c:pt idx="35">
                  <c:v>100</c:v>
                </c:pt>
                <c:pt idx="36">
                  <c:v>100</c:v>
                </c:pt>
                <c:pt idx="37">
                  <c:v>50</c:v>
                </c:pt>
                <c:pt idx="38">
                  <c:v>50</c:v>
                </c:pt>
                <c:pt idx="39">
                  <c:v>50</c:v>
                </c:pt>
                <c:pt idx="40">
                  <c:v>50</c:v>
                </c:pt>
                <c:pt idx="41">
                  <c:v>50</c:v>
                </c:pt>
                <c:pt idx="42">
                  <c:v>50</c:v>
                </c:pt>
                <c:pt idx="43">
                  <c:v>100</c:v>
                </c:pt>
                <c:pt idx="44">
                  <c:v>100</c:v>
                </c:pt>
                <c:pt idx="45">
                  <c:v>100</c:v>
                </c:pt>
                <c:pt idx="46">
                  <c:v>50</c:v>
                </c:pt>
                <c:pt idx="47">
                  <c:v>50</c:v>
                </c:pt>
                <c:pt idx="48">
                  <c:v>50</c:v>
                </c:pt>
              </c:numCache>
            </c:numRef>
          </c:yVal>
          <c:smooth val="0"/>
          <c:extLst xmlns:c15="http://schemas.microsoft.com/office/drawing/2012/chart">
            <c:ext xmlns:c16="http://schemas.microsoft.com/office/drawing/2014/chart" uri="{C3380CC4-5D6E-409C-BE32-E72D297353CC}">
              <c16:uniqueId val="{00000002-AD95-462D-A04A-C18608F0BDA0}"/>
            </c:ext>
          </c:extLst>
        </c:ser>
        <c:dLbls>
          <c:showLegendKey val="0"/>
          <c:showVal val="0"/>
          <c:showCatName val="0"/>
          <c:showSerName val="0"/>
          <c:showPercent val="0"/>
          <c:showBubbleSize val="0"/>
        </c:dLbls>
        <c:axId val="354820808"/>
        <c:axId val="354821136"/>
        <c:extLst>
          <c:ext xmlns:c15="http://schemas.microsoft.com/office/drawing/2012/chart" uri="{02D57815-91ED-43cb-92C2-25804820EDAC}">
            <c15:filteredScatterSeries>
              <c15:ser>
                <c:idx val="2"/>
                <c:order val="2"/>
                <c:tx>
                  <c:strRef>
                    <c:extLst>
                      <c:ext uri="{02D57815-91ED-43cb-92C2-25804820EDAC}">
                        <c15:formulaRef>
                          <c15:sqref>'Scenario 2.c'!$D$5</c15:sqref>
                        </c15:formulaRef>
                      </c:ext>
                    </c:extLst>
                    <c:strCache>
                      <c:ptCount val="1"/>
                      <c:pt idx="0">
                        <c:v>Ramp Limited Desired</c:v>
                      </c:pt>
                    </c:strCache>
                  </c:strRef>
                </c:tx>
                <c:spPr>
                  <a:ln w="19050" cap="rnd">
                    <a:solidFill>
                      <a:srgbClr val="19398A"/>
                    </a:solidFill>
                    <a:round/>
                  </a:ln>
                  <a:effectLst/>
                </c:spPr>
                <c:marker>
                  <c:symbol val="none"/>
                </c:marker>
                <c:xVal>
                  <c:numRef>
                    <c:extLst>
                      <c:ext uri="{02D57815-91ED-43cb-92C2-25804820EDAC}">
                        <c15:formulaRef>
                          <c15:sqref>'Scenario 2.c'!$A$6:$A$54</c15:sqref>
                        </c15:formulaRef>
                      </c:ext>
                    </c:extLst>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extLst>
                      <c:ext uri="{02D57815-91ED-43cb-92C2-25804820EDAC}">
                        <c15:formulaRef>
                          <c15:sqref>'Scenario 2.c'!$D$6:$D$54</c15:sqref>
                        </c15:formulaRef>
                      </c:ext>
                    </c:extLst>
                    <c:numCache>
                      <c:formatCode>#,##0.0</c:formatCode>
                      <c:ptCount val="49"/>
                      <c:pt idx="0">
                        <c:v>100</c:v>
                      </c:pt>
                      <c:pt idx="1">
                        <c:v>97.5</c:v>
                      </c:pt>
                      <c:pt idx="2">
                        <c:v>97.5</c:v>
                      </c:pt>
                      <c:pt idx="3">
                        <c:v>97.5</c:v>
                      </c:pt>
                      <c:pt idx="4">
                        <c:v>97.5</c:v>
                      </c:pt>
                      <c:pt idx="5">
                        <c:v>97.5</c:v>
                      </c:pt>
                      <c:pt idx="6">
                        <c:v>95</c:v>
                      </c:pt>
                      <c:pt idx="7">
                        <c:v>90</c:v>
                      </c:pt>
                      <c:pt idx="8">
                        <c:v>85</c:v>
                      </c:pt>
                      <c:pt idx="9">
                        <c:v>80</c:v>
                      </c:pt>
                      <c:pt idx="10">
                        <c:v>75</c:v>
                      </c:pt>
                      <c:pt idx="11">
                        <c:v>75</c:v>
                      </c:pt>
                      <c:pt idx="12">
                        <c:v>70</c:v>
                      </c:pt>
                      <c:pt idx="13">
                        <c:v>67.5</c:v>
                      </c:pt>
                      <c:pt idx="14">
                        <c:v>70</c:v>
                      </c:pt>
                      <c:pt idx="15">
                        <c:v>75</c:v>
                      </c:pt>
                      <c:pt idx="16">
                        <c:v>80</c:v>
                      </c:pt>
                      <c:pt idx="17">
                        <c:v>85</c:v>
                      </c:pt>
                      <c:pt idx="18">
                        <c:v>90</c:v>
                      </c:pt>
                      <c:pt idx="19">
                        <c:v>95</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numRef>
                </c:yVal>
                <c:smooth val="0"/>
                <c:extLst>
                  <c:ext xmlns:c16="http://schemas.microsoft.com/office/drawing/2014/chart" uri="{C3380CC4-5D6E-409C-BE32-E72D297353CC}">
                    <c16:uniqueId val="{00000004-AD95-462D-A04A-C18608F0BDA0}"/>
                  </c:ext>
                </c:extLst>
              </c15:ser>
            </c15:filteredScatterSeries>
          </c:ext>
        </c:extLst>
      </c:scatterChart>
      <c:valAx>
        <c:axId val="354820808"/>
        <c:scaling>
          <c:orientation val="minMax"/>
          <c:max val="240"/>
          <c:min val="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minutes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1136"/>
        <c:crosses val="autoZero"/>
        <c:crossBetween val="midCat"/>
        <c:majorUnit val="40"/>
      </c:valAx>
      <c:valAx>
        <c:axId val="354821136"/>
        <c:scaling>
          <c:orientation val="minMax"/>
          <c:max val="110"/>
          <c:min val="30"/>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MW</a:t>
                </a:r>
              </a:p>
            </c:rich>
          </c:tx>
          <c:layout>
            <c:manualLayout>
              <c:xMode val="edge"/>
              <c:yMode val="edge"/>
              <c:x val="8.4068936527952921E-3"/>
              <c:y val="0.4121847496335685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0808"/>
        <c:crosses val="autoZero"/>
        <c:crossBetween val="midCat"/>
      </c:valAx>
      <c:spPr>
        <a:noFill/>
        <a:ln>
          <a:solidFill>
            <a:schemeClr val="tx1"/>
          </a:solidFill>
        </a:ln>
        <a:effectLst/>
      </c:spPr>
    </c:plotArea>
    <c:legend>
      <c:legendPos val="r"/>
      <c:layout>
        <c:manualLayout>
          <c:xMode val="edge"/>
          <c:yMode val="edge"/>
          <c:x val="0.33423335874353349"/>
          <c:y val="0.68696694163229599"/>
          <c:w val="0.60868720296218071"/>
          <c:h val="9.3427696537932758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8488612630863"/>
          <c:y val="4.4762041108497803E-2"/>
          <c:w val="0.86193471087236417"/>
          <c:h val="0.77332083489563785"/>
        </c:manualLayout>
      </c:layout>
      <c:scatterChart>
        <c:scatterStyle val="lineMarker"/>
        <c:varyColors val="0"/>
        <c:ser>
          <c:idx val="0"/>
          <c:order val="0"/>
          <c:tx>
            <c:strRef>
              <c:f>'Scenario 2.c'!$B$5</c:f>
              <c:strCache>
                <c:ptCount val="1"/>
                <c:pt idx="0">
                  <c:v>Actual Generation</c:v>
                </c:pt>
              </c:strCache>
            </c:strRef>
          </c:tx>
          <c:spPr>
            <a:ln w="19050" cap="rnd">
              <a:solidFill>
                <a:srgbClr val="F15D22"/>
              </a:solidFill>
              <a:round/>
            </a:ln>
            <a:effectLst/>
          </c:spPr>
          <c:marker>
            <c:symbol val="none"/>
          </c:marker>
          <c:xVal>
            <c:numRef>
              <c:f>'Scenario 2.c'!$A$6:$A$54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2.c'!$B$6:$B$54</c:f>
              <c:numCache>
                <c:formatCode>#,##0.0</c:formatCode>
                <c:ptCount val="49"/>
                <c:pt idx="0">
                  <c:v>100</c:v>
                </c:pt>
                <c:pt idx="1">
                  <c:v>100</c:v>
                </c:pt>
                <c:pt idx="2">
                  <c:v>100</c:v>
                </c:pt>
                <c:pt idx="3">
                  <c:v>100</c:v>
                </c:pt>
                <c:pt idx="4">
                  <c:v>100</c:v>
                </c:pt>
                <c:pt idx="5">
                  <c:v>100</c:v>
                </c:pt>
                <c:pt idx="6">
                  <c:v>95</c:v>
                </c:pt>
                <c:pt idx="7">
                  <c:v>90</c:v>
                </c:pt>
                <c:pt idx="8">
                  <c:v>85</c:v>
                </c:pt>
                <c:pt idx="9">
                  <c:v>80</c:v>
                </c:pt>
                <c:pt idx="10">
                  <c:v>75</c:v>
                </c:pt>
                <c:pt idx="11">
                  <c:v>70</c:v>
                </c:pt>
                <c:pt idx="12">
                  <c:v>65</c:v>
                </c:pt>
                <c:pt idx="13">
                  <c:v>65</c:v>
                </c:pt>
                <c:pt idx="14">
                  <c:v>70</c:v>
                </c:pt>
                <c:pt idx="15">
                  <c:v>75</c:v>
                </c:pt>
                <c:pt idx="16">
                  <c:v>80</c:v>
                </c:pt>
                <c:pt idx="17">
                  <c:v>85</c:v>
                </c:pt>
                <c:pt idx="18">
                  <c:v>90</c:v>
                </c:pt>
                <c:pt idx="19">
                  <c:v>95</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numRef>
          </c:yVal>
          <c:smooth val="0"/>
          <c:extLst>
            <c:ext xmlns:c16="http://schemas.microsoft.com/office/drawing/2014/chart" uri="{C3380CC4-5D6E-409C-BE32-E72D297353CC}">
              <c16:uniqueId val="{00000000-E8AA-41A8-BAF6-9D9F140326E7}"/>
            </c:ext>
          </c:extLst>
        </c:ser>
        <c:ser>
          <c:idx val="1"/>
          <c:order val="1"/>
          <c:tx>
            <c:strRef>
              <c:f>'Scenario 2.c'!$C$5</c:f>
              <c:strCache>
                <c:ptCount val="1"/>
                <c:pt idx="0">
                  <c:v>Dispatch Signal</c:v>
                </c:pt>
              </c:strCache>
            </c:strRef>
          </c:tx>
          <c:spPr>
            <a:ln w="19050" cap="rnd">
              <a:solidFill>
                <a:srgbClr val="9EA374"/>
              </a:solidFill>
              <a:round/>
            </a:ln>
            <a:effectLst/>
          </c:spPr>
          <c:marker>
            <c:symbol val="none"/>
          </c:marker>
          <c:xVal>
            <c:numRef>
              <c:f>'Scenario 2.c'!$A$6:$A$54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2.c'!$C$6:$C$54</c:f>
              <c:numCache>
                <c:formatCode>#,##0.0</c:formatCode>
                <c:ptCount val="49"/>
                <c:pt idx="0">
                  <c:v>100</c:v>
                </c:pt>
                <c:pt idx="1">
                  <c:v>95</c:v>
                </c:pt>
                <c:pt idx="2">
                  <c:v>95</c:v>
                </c:pt>
                <c:pt idx="3">
                  <c:v>95</c:v>
                </c:pt>
                <c:pt idx="4">
                  <c:v>95</c:v>
                </c:pt>
                <c:pt idx="5">
                  <c:v>95</c:v>
                </c:pt>
                <c:pt idx="6">
                  <c:v>95</c:v>
                </c:pt>
                <c:pt idx="7">
                  <c:v>90</c:v>
                </c:pt>
                <c:pt idx="8">
                  <c:v>85</c:v>
                </c:pt>
                <c:pt idx="9">
                  <c:v>80</c:v>
                </c:pt>
                <c:pt idx="10">
                  <c:v>75</c:v>
                </c:pt>
                <c:pt idx="11">
                  <c:v>80</c:v>
                </c:pt>
                <c:pt idx="12">
                  <c:v>75</c:v>
                </c:pt>
                <c:pt idx="13">
                  <c:v>70</c:v>
                </c:pt>
                <c:pt idx="14">
                  <c:v>70</c:v>
                </c:pt>
                <c:pt idx="15">
                  <c:v>75</c:v>
                </c:pt>
                <c:pt idx="16">
                  <c:v>80</c:v>
                </c:pt>
                <c:pt idx="17">
                  <c:v>85</c:v>
                </c:pt>
                <c:pt idx="18">
                  <c:v>90</c:v>
                </c:pt>
                <c:pt idx="19">
                  <c:v>95</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numRef>
          </c:yVal>
          <c:smooth val="0"/>
          <c:extLst>
            <c:ext xmlns:c16="http://schemas.microsoft.com/office/drawing/2014/chart" uri="{C3380CC4-5D6E-409C-BE32-E72D297353CC}">
              <c16:uniqueId val="{00000001-E8AA-41A8-BAF6-9D9F140326E7}"/>
            </c:ext>
          </c:extLst>
        </c:ser>
        <c:ser>
          <c:idx val="2"/>
          <c:order val="2"/>
          <c:tx>
            <c:strRef>
              <c:f>'Scenario 2.c'!$D$5</c:f>
              <c:strCache>
                <c:ptCount val="1"/>
                <c:pt idx="0">
                  <c:v>Ramp Limited Desired</c:v>
                </c:pt>
              </c:strCache>
            </c:strRef>
          </c:tx>
          <c:spPr>
            <a:ln w="19050" cap="rnd">
              <a:solidFill>
                <a:srgbClr val="19398A"/>
              </a:solidFill>
              <a:round/>
            </a:ln>
            <a:effectLst/>
          </c:spPr>
          <c:marker>
            <c:symbol val="none"/>
          </c:marker>
          <c:xVal>
            <c:numRef>
              <c:f>'Scenario 2.c'!$A$6:$A$54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2.c'!$D$6:$D$54</c:f>
              <c:numCache>
                <c:formatCode>#,##0.0</c:formatCode>
                <c:ptCount val="49"/>
                <c:pt idx="0">
                  <c:v>100</c:v>
                </c:pt>
                <c:pt idx="1">
                  <c:v>97.5</c:v>
                </c:pt>
                <c:pt idx="2">
                  <c:v>97.5</c:v>
                </c:pt>
                <c:pt idx="3">
                  <c:v>97.5</c:v>
                </c:pt>
                <c:pt idx="4">
                  <c:v>97.5</c:v>
                </c:pt>
                <c:pt idx="5">
                  <c:v>97.5</c:v>
                </c:pt>
                <c:pt idx="6">
                  <c:v>95</c:v>
                </c:pt>
                <c:pt idx="7">
                  <c:v>90</c:v>
                </c:pt>
                <c:pt idx="8">
                  <c:v>85</c:v>
                </c:pt>
                <c:pt idx="9">
                  <c:v>80</c:v>
                </c:pt>
                <c:pt idx="10">
                  <c:v>75</c:v>
                </c:pt>
                <c:pt idx="11">
                  <c:v>75</c:v>
                </c:pt>
                <c:pt idx="12">
                  <c:v>70</c:v>
                </c:pt>
                <c:pt idx="13">
                  <c:v>67.5</c:v>
                </c:pt>
                <c:pt idx="14">
                  <c:v>70</c:v>
                </c:pt>
                <c:pt idx="15">
                  <c:v>75</c:v>
                </c:pt>
                <c:pt idx="16">
                  <c:v>80</c:v>
                </c:pt>
                <c:pt idx="17">
                  <c:v>85</c:v>
                </c:pt>
                <c:pt idx="18">
                  <c:v>90</c:v>
                </c:pt>
                <c:pt idx="19">
                  <c:v>95</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numRef>
          </c:yVal>
          <c:smooth val="0"/>
          <c:extLst xmlns:c15="http://schemas.microsoft.com/office/drawing/2012/chart">
            <c:ext xmlns:c16="http://schemas.microsoft.com/office/drawing/2014/chart" uri="{C3380CC4-5D6E-409C-BE32-E72D297353CC}">
              <c16:uniqueId val="{00000002-E8AA-41A8-BAF6-9D9F140326E7}"/>
            </c:ext>
          </c:extLst>
        </c:ser>
        <c:ser>
          <c:idx val="3"/>
          <c:order val="3"/>
          <c:tx>
            <c:strRef>
              <c:f>'Scenario 2.c'!$E$5</c:f>
              <c:strCache>
                <c:ptCount val="1"/>
                <c:pt idx="0">
                  <c:v>Tracking Ramp Limited Desired</c:v>
                </c:pt>
              </c:strCache>
            </c:strRef>
          </c:tx>
          <c:spPr>
            <a:ln w="19050" cap="rnd">
              <a:solidFill>
                <a:srgbClr val="6C207E"/>
              </a:solidFill>
              <a:round/>
            </a:ln>
            <a:effectLst/>
          </c:spPr>
          <c:marker>
            <c:symbol val="none"/>
          </c:marker>
          <c:xVal>
            <c:numRef>
              <c:f>'Scenario 2.c'!$A$6:$A$54</c:f>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f>'Scenario 2.c'!$E$6:$E$54</c:f>
              <c:numCache>
                <c:formatCode>#,##0.0</c:formatCode>
                <c:ptCount val="49"/>
                <c:pt idx="0">
                  <c:v>100</c:v>
                </c:pt>
                <c:pt idx="1">
                  <c:v>95</c:v>
                </c:pt>
                <c:pt idx="2">
                  <c:v>90</c:v>
                </c:pt>
                <c:pt idx="3">
                  <c:v>85</c:v>
                </c:pt>
                <c:pt idx="4">
                  <c:v>80</c:v>
                </c:pt>
                <c:pt idx="5">
                  <c:v>75</c:v>
                </c:pt>
                <c:pt idx="6">
                  <c:v>70</c:v>
                </c:pt>
                <c:pt idx="7">
                  <c:v>65</c:v>
                </c:pt>
                <c:pt idx="8">
                  <c:v>60</c:v>
                </c:pt>
                <c:pt idx="9">
                  <c:v>55</c:v>
                </c:pt>
                <c:pt idx="10">
                  <c:v>50</c:v>
                </c:pt>
                <c:pt idx="11">
                  <c:v>55</c:v>
                </c:pt>
                <c:pt idx="12">
                  <c:v>60</c:v>
                </c:pt>
                <c:pt idx="13">
                  <c:v>65</c:v>
                </c:pt>
                <c:pt idx="14">
                  <c:v>70</c:v>
                </c:pt>
                <c:pt idx="15">
                  <c:v>75</c:v>
                </c:pt>
                <c:pt idx="16">
                  <c:v>80</c:v>
                </c:pt>
                <c:pt idx="17">
                  <c:v>85</c:v>
                </c:pt>
                <c:pt idx="18">
                  <c:v>90</c:v>
                </c:pt>
                <c:pt idx="19">
                  <c:v>95</c:v>
                </c:pt>
                <c:pt idx="20">
                  <c:v>100</c:v>
                </c:pt>
                <c:pt idx="21">
                  <c:v>100</c:v>
                </c:pt>
                <c:pt idx="22">
                  <c:v>95</c:v>
                </c:pt>
                <c:pt idx="23">
                  <c:v>90</c:v>
                </c:pt>
                <c:pt idx="24">
                  <c:v>85</c:v>
                </c:pt>
                <c:pt idx="25">
                  <c:v>80</c:v>
                </c:pt>
                <c:pt idx="26">
                  <c:v>75</c:v>
                </c:pt>
                <c:pt idx="27">
                  <c:v>70</c:v>
                </c:pt>
                <c:pt idx="28">
                  <c:v>75</c:v>
                </c:pt>
                <c:pt idx="29">
                  <c:v>80</c:v>
                </c:pt>
                <c:pt idx="30">
                  <c:v>85</c:v>
                </c:pt>
                <c:pt idx="31">
                  <c:v>90</c:v>
                </c:pt>
                <c:pt idx="32">
                  <c:v>95</c:v>
                </c:pt>
                <c:pt idx="33">
                  <c:v>100</c:v>
                </c:pt>
                <c:pt idx="34">
                  <c:v>100</c:v>
                </c:pt>
                <c:pt idx="35">
                  <c:v>100</c:v>
                </c:pt>
                <c:pt idx="36">
                  <c:v>100</c:v>
                </c:pt>
                <c:pt idx="37">
                  <c:v>95</c:v>
                </c:pt>
                <c:pt idx="38">
                  <c:v>90</c:v>
                </c:pt>
                <c:pt idx="39">
                  <c:v>85</c:v>
                </c:pt>
                <c:pt idx="40">
                  <c:v>80</c:v>
                </c:pt>
                <c:pt idx="41">
                  <c:v>75</c:v>
                </c:pt>
                <c:pt idx="42">
                  <c:v>70</c:v>
                </c:pt>
                <c:pt idx="43">
                  <c:v>75</c:v>
                </c:pt>
                <c:pt idx="44">
                  <c:v>80</c:v>
                </c:pt>
                <c:pt idx="45">
                  <c:v>85</c:v>
                </c:pt>
                <c:pt idx="46">
                  <c:v>80</c:v>
                </c:pt>
                <c:pt idx="47">
                  <c:v>75</c:v>
                </c:pt>
                <c:pt idx="48">
                  <c:v>70</c:v>
                </c:pt>
              </c:numCache>
            </c:numRef>
          </c:yVal>
          <c:smooth val="0"/>
          <c:extLst xmlns:c15="http://schemas.microsoft.com/office/drawing/2012/chart">
            <c:ext xmlns:c16="http://schemas.microsoft.com/office/drawing/2014/chart" uri="{C3380CC4-5D6E-409C-BE32-E72D297353CC}">
              <c16:uniqueId val="{00000003-E8AA-41A8-BAF6-9D9F140326E7}"/>
            </c:ext>
          </c:extLst>
        </c:ser>
        <c:dLbls>
          <c:showLegendKey val="0"/>
          <c:showVal val="0"/>
          <c:showCatName val="0"/>
          <c:showSerName val="0"/>
          <c:showPercent val="0"/>
          <c:showBubbleSize val="0"/>
        </c:dLbls>
        <c:axId val="354820808"/>
        <c:axId val="354821136"/>
        <c:extLst>
          <c:ext xmlns:c15="http://schemas.microsoft.com/office/drawing/2012/chart" uri="{02D57815-91ED-43cb-92C2-25804820EDAC}">
            <c15:filteredScatterSeries>
              <c15:ser>
                <c:idx val="4"/>
                <c:order val="4"/>
                <c:tx>
                  <c:strRef>
                    <c:extLst>
                      <c:ext uri="{02D57815-91ED-43cb-92C2-25804820EDAC}">
                        <c15:formulaRef>
                          <c15:sqref>'Scenario 2.c'!$F$5</c15:sqref>
                        </c15:formulaRef>
                      </c:ext>
                    </c:extLst>
                    <c:strCache>
                      <c:ptCount val="1"/>
                      <c:pt idx="0">
                        <c:v>LMP Desired</c:v>
                      </c:pt>
                    </c:strCache>
                  </c:strRef>
                </c:tx>
                <c:spPr>
                  <a:ln w="19050" cap="rnd">
                    <a:noFill/>
                    <a:round/>
                  </a:ln>
                  <a:effectLst/>
                </c:spPr>
                <c:marker>
                  <c:symbol val="circle"/>
                  <c:size val="5"/>
                  <c:spPr>
                    <a:solidFill>
                      <a:srgbClr val="0076C0"/>
                    </a:solidFill>
                    <a:ln w="9525">
                      <a:solidFill>
                        <a:srgbClr val="0076C0"/>
                      </a:solidFill>
                    </a:ln>
                    <a:effectLst/>
                  </c:spPr>
                </c:marker>
                <c:xVal>
                  <c:numRef>
                    <c:extLst>
                      <c:ext uri="{02D57815-91ED-43cb-92C2-25804820EDAC}">
                        <c15:formulaRef>
                          <c15:sqref>'Scenario 2.c'!$A$6:$A$54</c15:sqref>
                        </c15:formulaRef>
                      </c:ext>
                    </c:extLst>
                    <c:numCache>
                      <c:formatCode>General</c:formatCode>
                      <c:ptCount val="49"/>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numCache>
                  </c:numRef>
                </c:xVal>
                <c:yVal>
                  <c:numRef>
                    <c:extLst>
                      <c:ext uri="{02D57815-91ED-43cb-92C2-25804820EDAC}">
                        <c15:formulaRef>
                          <c15:sqref>'Scenario 2.c'!$F$6:$F$54</c15:sqref>
                        </c15:formulaRef>
                      </c:ext>
                    </c:extLst>
                    <c:numCache>
                      <c:formatCode>#,##0.0</c:formatCode>
                      <c:ptCount val="49"/>
                      <c:pt idx="0">
                        <c:v>50</c:v>
                      </c:pt>
                      <c:pt idx="1">
                        <c:v>50</c:v>
                      </c:pt>
                      <c:pt idx="2">
                        <c:v>50</c:v>
                      </c:pt>
                      <c:pt idx="3">
                        <c:v>50</c:v>
                      </c:pt>
                      <c:pt idx="4">
                        <c:v>50</c:v>
                      </c:pt>
                      <c:pt idx="5">
                        <c:v>50</c:v>
                      </c:pt>
                      <c:pt idx="6">
                        <c:v>50</c:v>
                      </c:pt>
                      <c:pt idx="7">
                        <c:v>50</c:v>
                      </c:pt>
                      <c:pt idx="8">
                        <c:v>50</c:v>
                      </c:pt>
                      <c:pt idx="9">
                        <c:v>50</c:v>
                      </c:pt>
                      <c:pt idx="10">
                        <c:v>50</c:v>
                      </c:pt>
                      <c:pt idx="11">
                        <c:v>100</c:v>
                      </c:pt>
                      <c:pt idx="12">
                        <c:v>100</c:v>
                      </c:pt>
                      <c:pt idx="13">
                        <c:v>100</c:v>
                      </c:pt>
                      <c:pt idx="14">
                        <c:v>100</c:v>
                      </c:pt>
                      <c:pt idx="15">
                        <c:v>100</c:v>
                      </c:pt>
                      <c:pt idx="16">
                        <c:v>100</c:v>
                      </c:pt>
                      <c:pt idx="17">
                        <c:v>100</c:v>
                      </c:pt>
                      <c:pt idx="18">
                        <c:v>100</c:v>
                      </c:pt>
                      <c:pt idx="19">
                        <c:v>100</c:v>
                      </c:pt>
                      <c:pt idx="20">
                        <c:v>100</c:v>
                      </c:pt>
                      <c:pt idx="21">
                        <c:v>100</c:v>
                      </c:pt>
                      <c:pt idx="22">
                        <c:v>50</c:v>
                      </c:pt>
                      <c:pt idx="23">
                        <c:v>50</c:v>
                      </c:pt>
                      <c:pt idx="24">
                        <c:v>50</c:v>
                      </c:pt>
                      <c:pt idx="25">
                        <c:v>50</c:v>
                      </c:pt>
                      <c:pt idx="26">
                        <c:v>50</c:v>
                      </c:pt>
                      <c:pt idx="27">
                        <c:v>50</c:v>
                      </c:pt>
                      <c:pt idx="28">
                        <c:v>100</c:v>
                      </c:pt>
                      <c:pt idx="29">
                        <c:v>100</c:v>
                      </c:pt>
                      <c:pt idx="30">
                        <c:v>100</c:v>
                      </c:pt>
                      <c:pt idx="31">
                        <c:v>100</c:v>
                      </c:pt>
                      <c:pt idx="32">
                        <c:v>100</c:v>
                      </c:pt>
                      <c:pt idx="33">
                        <c:v>100</c:v>
                      </c:pt>
                      <c:pt idx="34">
                        <c:v>100</c:v>
                      </c:pt>
                      <c:pt idx="35">
                        <c:v>100</c:v>
                      </c:pt>
                      <c:pt idx="36">
                        <c:v>100</c:v>
                      </c:pt>
                      <c:pt idx="37">
                        <c:v>50</c:v>
                      </c:pt>
                      <c:pt idx="38">
                        <c:v>50</c:v>
                      </c:pt>
                      <c:pt idx="39">
                        <c:v>50</c:v>
                      </c:pt>
                      <c:pt idx="40">
                        <c:v>50</c:v>
                      </c:pt>
                      <c:pt idx="41">
                        <c:v>50</c:v>
                      </c:pt>
                      <c:pt idx="42">
                        <c:v>50</c:v>
                      </c:pt>
                      <c:pt idx="43">
                        <c:v>100</c:v>
                      </c:pt>
                      <c:pt idx="44">
                        <c:v>100</c:v>
                      </c:pt>
                      <c:pt idx="45">
                        <c:v>100</c:v>
                      </c:pt>
                      <c:pt idx="46">
                        <c:v>50</c:v>
                      </c:pt>
                      <c:pt idx="47">
                        <c:v>50</c:v>
                      </c:pt>
                      <c:pt idx="48">
                        <c:v>50</c:v>
                      </c:pt>
                    </c:numCache>
                  </c:numRef>
                </c:yVal>
                <c:smooth val="0"/>
                <c:extLst>
                  <c:ext xmlns:c16="http://schemas.microsoft.com/office/drawing/2014/chart" uri="{C3380CC4-5D6E-409C-BE32-E72D297353CC}">
                    <c16:uniqueId val="{00000004-E8AA-41A8-BAF6-9D9F140326E7}"/>
                  </c:ext>
                </c:extLst>
              </c15:ser>
            </c15:filteredScatterSeries>
          </c:ext>
        </c:extLst>
      </c:scatterChart>
      <c:valAx>
        <c:axId val="354820808"/>
        <c:scaling>
          <c:orientation val="minMax"/>
          <c:max val="240"/>
          <c:min val="0"/>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minutes</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1136"/>
        <c:crosses val="autoZero"/>
        <c:crossBetween val="midCat"/>
        <c:majorUnit val="40"/>
      </c:valAx>
      <c:valAx>
        <c:axId val="354821136"/>
        <c:scaling>
          <c:orientation val="minMax"/>
          <c:max val="110"/>
          <c:min val="30"/>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r>
                  <a:rPr lang="en-US" b="1">
                    <a:solidFill>
                      <a:sysClr val="windowText" lastClr="000000"/>
                    </a:solidFill>
                  </a:rPr>
                  <a:t>MW</a:t>
                </a:r>
              </a:p>
            </c:rich>
          </c:tx>
          <c:layout>
            <c:manualLayout>
              <c:xMode val="edge"/>
              <c:yMode val="edge"/>
              <c:x val="8.4068936527952921E-3"/>
              <c:y val="0.4121847496335685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54820808"/>
        <c:crosses val="autoZero"/>
        <c:crossBetween val="midCat"/>
      </c:valAx>
      <c:spPr>
        <a:noFill/>
        <a:ln>
          <a:solidFill>
            <a:schemeClr val="tx1"/>
          </a:solidFill>
        </a:ln>
        <a:effectLst/>
      </c:spPr>
    </c:plotArea>
    <c:legend>
      <c:legendPos val="r"/>
      <c:layout>
        <c:manualLayout>
          <c:xMode val="edge"/>
          <c:yMode val="edge"/>
          <c:x val="0.15729718976590856"/>
          <c:y val="0.70283995750531181"/>
          <c:w val="0.79430401844799725"/>
          <c:h val="9.3427696537932758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4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r>
              <a:rPr lang="en-US"/>
              <a:t>Unit 1 - Never Followed</a:t>
            </a:r>
          </a:p>
        </c:rich>
      </c:tx>
      <c:layout/>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4054729269952368"/>
          <c:y val="0.13068277923592883"/>
          <c:w val="0.82889715174492073"/>
          <c:h val="0.61401356080489933"/>
        </c:manualLayout>
      </c:layout>
      <c:lineChart>
        <c:grouping val="standard"/>
        <c:varyColors val="0"/>
        <c:ser>
          <c:idx val="0"/>
          <c:order val="0"/>
          <c:tx>
            <c:strRef>
              <c:f>Deviations!$F$2</c:f>
              <c:strCache>
                <c:ptCount val="1"/>
                <c:pt idx="0">
                  <c:v>Unit 1 Gen</c:v>
                </c:pt>
              </c:strCache>
            </c:strRef>
          </c:tx>
          <c:spPr>
            <a:ln w="28575" cap="rnd">
              <a:solidFill>
                <a:srgbClr val="F15D22"/>
              </a:solidFill>
              <a:round/>
            </a:ln>
            <a:effectLst/>
          </c:spPr>
          <c:marker>
            <c:symbol val="none"/>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Deviations!$F$3:$F$27</c:f>
              <c:numCache>
                <c:formatCode>General</c:formatCode>
                <c:ptCount val="25"/>
                <c:pt idx="0">
                  <c:v>200</c:v>
                </c:pt>
                <c:pt idx="1">
                  <c:v>200</c:v>
                </c:pt>
                <c:pt idx="2">
                  <c:v>200</c:v>
                </c:pt>
                <c:pt idx="3">
                  <c:v>200</c:v>
                </c:pt>
                <c:pt idx="4">
                  <c:v>200</c:v>
                </c:pt>
                <c:pt idx="5">
                  <c:v>200</c:v>
                </c:pt>
                <c:pt idx="6">
                  <c:v>200</c:v>
                </c:pt>
                <c:pt idx="7">
                  <c:v>200</c:v>
                </c:pt>
                <c:pt idx="8">
                  <c:v>200</c:v>
                </c:pt>
                <c:pt idx="9">
                  <c:v>200</c:v>
                </c:pt>
                <c:pt idx="10">
                  <c:v>200</c:v>
                </c:pt>
                <c:pt idx="11">
                  <c:v>200</c:v>
                </c:pt>
                <c:pt idx="12">
                  <c:v>200</c:v>
                </c:pt>
                <c:pt idx="13">
                  <c:v>200</c:v>
                </c:pt>
                <c:pt idx="14">
                  <c:v>200</c:v>
                </c:pt>
                <c:pt idx="15">
                  <c:v>200</c:v>
                </c:pt>
                <c:pt idx="16">
                  <c:v>200</c:v>
                </c:pt>
                <c:pt idx="17">
                  <c:v>200</c:v>
                </c:pt>
                <c:pt idx="18">
                  <c:v>200</c:v>
                </c:pt>
                <c:pt idx="19">
                  <c:v>200</c:v>
                </c:pt>
                <c:pt idx="20">
                  <c:v>200</c:v>
                </c:pt>
                <c:pt idx="21">
                  <c:v>200</c:v>
                </c:pt>
                <c:pt idx="22">
                  <c:v>200</c:v>
                </c:pt>
                <c:pt idx="23">
                  <c:v>200</c:v>
                </c:pt>
                <c:pt idx="24">
                  <c:v>200</c:v>
                </c:pt>
              </c:numCache>
            </c:numRef>
          </c:val>
          <c:smooth val="0"/>
          <c:extLst>
            <c:ext xmlns:c16="http://schemas.microsoft.com/office/drawing/2014/chart" uri="{C3380CC4-5D6E-409C-BE32-E72D297353CC}">
              <c16:uniqueId val="{00000000-D047-4B60-B76A-FB632A9CF038}"/>
            </c:ext>
          </c:extLst>
        </c:ser>
        <c:ser>
          <c:idx val="1"/>
          <c:order val="1"/>
          <c:tx>
            <c:strRef>
              <c:f>Deviations!$G$2</c:f>
              <c:strCache>
                <c:ptCount val="1"/>
                <c:pt idx="0">
                  <c:v>Unit 1 Dispatch Signal</c:v>
                </c:pt>
              </c:strCache>
            </c:strRef>
          </c:tx>
          <c:spPr>
            <a:ln w="28575" cap="rnd">
              <a:noFill/>
              <a:round/>
            </a:ln>
            <a:effectLst/>
          </c:spPr>
          <c:marker>
            <c:symbol val="diamond"/>
            <c:size val="9"/>
            <c:spPr>
              <a:noFill/>
              <a:ln w="15875">
                <a:solidFill>
                  <a:srgbClr val="9EA374"/>
                </a:solidFill>
              </a:ln>
              <a:effectLst/>
            </c:spPr>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Deviations!$G$3:$G$27</c:f>
              <c:numCache>
                <c:formatCode>General</c:formatCode>
                <c:ptCount val="25"/>
                <c:pt idx="0">
                  <c:v>200</c:v>
                </c:pt>
                <c:pt idx="1">
                  <c:v>195</c:v>
                </c:pt>
                <c:pt idx="2">
                  <c:v>195</c:v>
                </c:pt>
                <c:pt idx="3">
                  <c:v>195</c:v>
                </c:pt>
                <c:pt idx="4">
                  <c:v>195</c:v>
                </c:pt>
                <c:pt idx="5">
                  <c:v>195</c:v>
                </c:pt>
                <c:pt idx="6">
                  <c:v>195</c:v>
                </c:pt>
                <c:pt idx="7">
                  <c:v>195</c:v>
                </c:pt>
                <c:pt idx="8">
                  <c:v>195</c:v>
                </c:pt>
                <c:pt idx="9">
                  <c:v>195</c:v>
                </c:pt>
                <c:pt idx="10">
                  <c:v>195</c:v>
                </c:pt>
                <c:pt idx="11">
                  <c:v>195</c:v>
                </c:pt>
                <c:pt idx="12">
                  <c:v>195</c:v>
                </c:pt>
                <c:pt idx="13">
                  <c:v>195</c:v>
                </c:pt>
                <c:pt idx="14">
                  <c:v>195</c:v>
                </c:pt>
                <c:pt idx="15">
                  <c:v>195</c:v>
                </c:pt>
                <c:pt idx="16">
                  <c:v>195</c:v>
                </c:pt>
                <c:pt idx="17">
                  <c:v>195</c:v>
                </c:pt>
                <c:pt idx="18">
                  <c:v>195</c:v>
                </c:pt>
                <c:pt idx="19">
                  <c:v>195</c:v>
                </c:pt>
                <c:pt idx="20">
                  <c:v>195</c:v>
                </c:pt>
                <c:pt idx="21">
                  <c:v>195</c:v>
                </c:pt>
                <c:pt idx="22">
                  <c:v>195</c:v>
                </c:pt>
                <c:pt idx="23">
                  <c:v>195</c:v>
                </c:pt>
                <c:pt idx="24">
                  <c:v>195</c:v>
                </c:pt>
              </c:numCache>
            </c:numRef>
          </c:val>
          <c:smooth val="0"/>
          <c:extLst>
            <c:ext xmlns:c16="http://schemas.microsoft.com/office/drawing/2014/chart" uri="{C3380CC4-5D6E-409C-BE32-E72D297353CC}">
              <c16:uniqueId val="{00000001-D047-4B60-B76A-FB632A9CF038}"/>
            </c:ext>
          </c:extLst>
        </c:ser>
        <c:ser>
          <c:idx val="2"/>
          <c:order val="2"/>
          <c:tx>
            <c:strRef>
              <c:f>Deviations!$H$2</c:f>
              <c:strCache>
                <c:ptCount val="1"/>
                <c:pt idx="0">
                  <c:v>Unit 1 TRLD</c:v>
                </c:pt>
              </c:strCache>
            </c:strRef>
          </c:tx>
          <c:spPr>
            <a:ln w="28575" cap="rnd">
              <a:solidFill>
                <a:srgbClr val="6C207E"/>
              </a:solidFill>
              <a:round/>
            </a:ln>
            <a:effectLst/>
          </c:spPr>
          <c:marker>
            <c:symbol val="none"/>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Deviations!$H$3:$H$27</c:f>
              <c:numCache>
                <c:formatCode>General</c:formatCode>
                <c:ptCount val="25"/>
                <c:pt idx="0">
                  <c:v>200</c:v>
                </c:pt>
                <c:pt idx="1">
                  <c:v>195</c:v>
                </c:pt>
                <c:pt idx="2">
                  <c:v>190</c:v>
                </c:pt>
                <c:pt idx="3">
                  <c:v>185</c:v>
                </c:pt>
                <c:pt idx="4">
                  <c:v>180</c:v>
                </c:pt>
                <c:pt idx="5">
                  <c:v>175</c:v>
                </c:pt>
                <c:pt idx="6">
                  <c:v>170</c:v>
                </c:pt>
                <c:pt idx="7">
                  <c:v>165</c:v>
                </c:pt>
                <c:pt idx="8">
                  <c:v>160</c:v>
                </c:pt>
                <c:pt idx="9">
                  <c:v>155</c:v>
                </c:pt>
                <c:pt idx="10">
                  <c:v>150</c:v>
                </c:pt>
                <c:pt idx="11">
                  <c:v>145</c:v>
                </c:pt>
                <c:pt idx="12">
                  <c:v>140</c:v>
                </c:pt>
                <c:pt idx="13">
                  <c:v>135</c:v>
                </c:pt>
                <c:pt idx="14">
                  <c:v>130</c:v>
                </c:pt>
                <c:pt idx="15">
                  <c:v>125</c:v>
                </c:pt>
                <c:pt idx="16">
                  <c:v>120</c:v>
                </c:pt>
                <c:pt idx="17">
                  <c:v>115</c:v>
                </c:pt>
                <c:pt idx="18">
                  <c:v>110</c:v>
                </c:pt>
                <c:pt idx="19">
                  <c:v>105</c:v>
                </c:pt>
                <c:pt idx="20">
                  <c:v>100</c:v>
                </c:pt>
                <c:pt idx="21">
                  <c:v>100</c:v>
                </c:pt>
                <c:pt idx="22">
                  <c:v>100</c:v>
                </c:pt>
                <c:pt idx="23">
                  <c:v>100</c:v>
                </c:pt>
                <c:pt idx="24">
                  <c:v>100</c:v>
                </c:pt>
              </c:numCache>
            </c:numRef>
          </c:val>
          <c:smooth val="0"/>
          <c:extLst>
            <c:ext xmlns:c16="http://schemas.microsoft.com/office/drawing/2014/chart" uri="{C3380CC4-5D6E-409C-BE32-E72D297353CC}">
              <c16:uniqueId val="{00000002-D047-4B60-B76A-FB632A9CF038}"/>
            </c:ext>
          </c:extLst>
        </c:ser>
        <c:dLbls>
          <c:showLegendKey val="0"/>
          <c:showVal val="0"/>
          <c:showCatName val="0"/>
          <c:showSerName val="0"/>
          <c:showPercent val="0"/>
          <c:showBubbleSize val="0"/>
        </c:dLbls>
        <c:smooth val="0"/>
        <c:axId val="658076320"/>
        <c:axId val="658075992"/>
      </c:lineChart>
      <c:catAx>
        <c:axId val="658076320"/>
        <c:scaling>
          <c:orientation val="minMax"/>
        </c:scaling>
        <c:delete val="0"/>
        <c:axPos val="b"/>
        <c:numFmt formatCode="h:mm"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658075992"/>
        <c:crosses val="autoZero"/>
        <c:auto val="1"/>
        <c:lblAlgn val="ctr"/>
        <c:lblOffset val="100"/>
        <c:noMultiLvlLbl val="0"/>
      </c:catAx>
      <c:valAx>
        <c:axId val="658075992"/>
        <c:scaling>
          <c:orientation val="minMax"/>
          <c:min val="9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r>
                  <a:rPr lang="en-US"/>
                  <a:t>MW</a:t>
                </a:r>
              </a:p>
            </c:rich>
          </c:tx>
          <c:layout>
            <c:manualLayout>
              <c:xMode val="edge"/>
              <c:yMode val="edge"/>
              <c:x val="2.3277777777777783E-2"/>
              <c:y val="0.3473421551472732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658076320"/>
        <c:crosses val="autoZero"/>
        <c:crossBetween val="between"/>
      </c:valAx>
      <c:spPr>
        <a:noFill/>
        <a:ln>
          <a:solidFill>
            <a:schemeClr val="tx1"/>
          </a:solidFill>
        </a:ln>
        <a:effectLst/>
      </c:spPr>
    </c:plotArea>
    <c:legend>
      <c:legendPos val="b"/>
      <c:layout>
        <c:manualLayout>
          <c:xMode val="edge"/>
          <c:yMode val="edge"/>
          <c:x val="8.0293088363954504E-2"/>
          <c:y val="0.88735892388451443"/>
          <c:w val="0.88663604549431319"/>
          <c:h val="8.4863298337707782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r>
              <a:rPr lang="en-US"/>
              <a:t>Unit 2 - Never Followed</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4363371245261009"/>
          <c:y val="0.13531240886555848"/>
          <c:w val="0.8258107319918343"/>
          <c:h val="0.60938393117526968"/>
        </c:manualLayout>
      </c:layout>
      <c:lineChart>
        <c:grouping val="standard"/>
        <c:varyColors val="0"/>
        <c:ser>
          <c:idx val="0"/>
          <c:order val="0"/>
          <c:tx>
            <c:strRef>
              <c:f>Deviations!$I$2</c:f>
              <c:strCache>
                <c:ptCount val="1"/>
                <c:pt idx="0">
                  <c:v>Unit 2 Gen</c:v>
                </c:pt>
              </c:strCache>
            </c:strRef>
          </c:tx>
          <c:spPr>
            <a:ln w="28575" cap="rnd">
              <a:solidFill>
                <a:srgbClr val="F15D22"/>
              </a:solidFill>
              <a:round/>
            </a:ln>
            <a:effectLst/>
          </c:spPr>
          <c:marker>
            <c:symbol val="none"/>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Deviations!$I$3:$I$27</c:f>
              <c:numCache>
                <c:formatCode>General</c:formatCode>
                <c:ptCount val="25"/>
                <c:pt idx="0">
                  <c:v>200</c:v>
                </c:pt>
                <c:pt idx="1">
                  <c:v>200</c:v>
                </c:pt>
                <c:pt idx="2">
                  <c:v>200</c:v>
                </c:pt>
                <c:pt idx="3">
                  <c:v>200</c:v>
                </c:pt>
                <c:pt idx="4">
                  <c:v>200</c:v>
                </c:pt>
                <c:pt idx="5">
                  <c:v>200</c:v>
                </c:pt>
                <c:pt idx="6">
                  <c:v>200</c:v>
                </c:pt>
                <c:pt idx="7">
                  <c:v>200</c:v>
                </c:pt>
                <c:pt idx="8">
                  <c:v>200</c:v>
                </c:pt>
                <c:pt idx="9">
                  <c:v>200</c:v>
                </c:pt>
                <c:pt idx="10">
                  <c:v>200</c:v>
                </c:pt>
                <c:pt idx="11">
                  <c:v>200</c:v>
                </c:pt>
                <c:pt idx="12">
                  <c:v>200</c:v>
                </c:pt>
                <c:pt idx="13">
                  <c:v>200</c:v>
                </c:pt>
                <c:pt idx="14">
                  <c:v>200</c:v>
                </c:pt>
                <c:pt idx="15">
                  <c:v>200</c:v>
                </c:pt>
                <c:pt idx="16">
                  <c:v>200</c:v>
                </c:pt>
                <c:pt idx="17">
                  <c:v>200</c:v>
                </c:pt>
                <c:pt idx="18">
                  <c:v>200</c:v>
                </c:pt>
                <c:pt idx="19">
                  <c:v>200</c:v>
                </c:pt>
                <c:pt idx="20">
                  <c:v>200</c:v>
                </c:pt>
                <c:pt idx="21">
                  <c:v>200</c:v>
                </c:pt>
                <c:pt idx="22">
                  <c:v>200</c:v>
                </c:pt>
                <c:pt idx="23">
                  <c:v>200</c:v>
                </c:pt>
                <c:pt idx="24">
                  <c:v>200</c:v>
                </c:pt>
              </c:numCache>
            </c:numRef>
          </c:val>
          <c:smooth val="0"/>
          <c:extLst>
            <c:ext xmlns:c16="http://schemas.microsoft.com/office/drawing/2014/chart" uri="{C3380CC4-5D6E-409C-BE32-E72D297353CC}">
              <c16:uniqueId val="{00000000-69F7-4C1E-9F7B-4E3E7C35CC64}"/>
            </c:ext>
          </c:extLst>
        </c:ser>
        <c:ser>
          <c:idx val="1"/>
          <c:order val="1"/>
          <c:tx>
            <c:strRef>
              <c:f>Deviations!$J$2</c:f>
              <c:strCache>
                <c:ptCount val="1"/>
                <c:pt idx="0">
                  <c:v>Unit 2 Dispatch Signal</c:v>
                </c:pt>
              </c:strCache>
            </c:strRef>
          </c:tx>
          <c:spPr>
            <a:ln w="28575" cap="rnd">
              <a:noFill/>
              <a:round/>
            </a:ln>
            <a:effectLst/>
          </c:spPr>
          <c:marker>
            <c:symbol val="diamond"/>
            <c:size val="9"/>
            <c:spPr>
              <a:noFill/>
              <a:ln w="15875">
                <a:solidFill>
                  <a:srgbClr val="9EA374"/>
                </a:solidFill>
              </a:ln>
              <a:effectLst/>
            </c:spPr>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Deviations!$J$3:$J$27</c:f>
              <c:numCache>
                <c:formatCode>General</c:formatCode>
                <c:ptCount val="25"/>
                <c:pt idx="0">
                  <c:v>200</c:v>
                </c:pt>
                <c:pt idx="1">
                  <c:v>150</c:v>
                </c:pt>
                <c:pt idx="2">
                  <c:v>150</c:v>
                </c:pt>
                <c:pt idx="3">
                  <c:v>150</c:v>
                </c:pt>
                <c:pt idx="4">
                  <c:v>150</c:v>
                </c:pt>
                <c:pt idx="5">
                  <c:v>150</c:v>
                </c:pt>
                <c:pt idx="6">
                  <c:v>150</c:v>
                </c:pt>
                <c:pt idx="7">
                  <c:v>150</c:v>
                </c:pt>
                <c:pt idx="8">
                  <c:v>150</c:v>
                </c:pt>
                <c:pt idx="9">
                  <c:v>150</c:v>
                </c:pt>
                <c:pt idx="10">
                  <c:v>150</c:v>
                </c:pt>
                <c:pt idx="11">
                  <c:v>150</c:v>
                </c:pt>
                <c:pt idx="12">
                  <c:v>150</c:v>
                </c:pt>
                <c:pt idx="13">
                  <c:v>150</c:v>
                </c:pt>
                <c:pt idx="14">
                  <c:v>150</c:v>
                </c:pt>
                <c:pt idx="15">
                  <c:v>150</c:v>
                </c:pt>
                <c:pt idx="16">
                  <c:v>150</c:v>
                </c:pt>
                <c:pt idx="17">
                  <c:v>150</c:v>
                </c:pt>
                <c:pt idx="18">
                  <c:v>150</c:v>
                </c:pt>
                <c:pt idx="19">
                  <c:v>150</c:v>
                </c:pt>
                <c:pt idx="20">
                  <c:v>150</c:v>
                </c:pt>
                <c:pt idx="21">
                  <c:v>150</c:v>
                </c:pt>
                <c:pt idx="22">
                  <c:v>150</c:v>
                </c:pt>
                <c:pt idx="23">
                  <c:v>150</c:v>
                </c:pt>
                <c:pt idx="24">
                  <c:v>150</c:v>
                </c:pt>
              </c:numCache>
            </c:numRef>
          </c:val>
          <c:smooth val="0"/>
          <c:extLst>
            <c:ext xmlns:c16="http://schemas.microsoft.com/office/drawing/2014/chart" uri="{C3380CC4-5D6E-409C-BE32-E72D297353CC}">
              <c16:uniqueId val="{00000001-69F7-4C1E-9F7B-4E3E7C35CC64}"/>
            </c:ext>
          </c:extLst>
        </c:ser>
        <c:ser>
          <c:idx val="2"/>
          <c:order val="2"/>
          <c:tx>
            <c:strRef>
              <c:f>Deviations!$K$2</c:f>
              <c:strCache>
                <c:ptCount val="1"/>
                <c:pt idx="0">
                  <c:v>Unit 2 TRLD</c:v>
                </c:pt>
              </c:strCache>
            </c:strRef>
          </c:tx>
          <c:spPr>
            <a:ln w="28575" cap="rnd">
              <a:solidFill>
                <a:srgbClr val="6C207E"/>
              </a:solidFill>
              <a:round/>
            </a:ln>
            <a:effectLst/>
          </c:spPr>
          <c:marker>
            <c:symbol val="none"/>
          </c:marker>
          <c:cat>
            <c:numRef>
              <c:f>Deviations!$E$3:$E$27</c:f>
              <c:numCache>
                <c:formatCode>h:mm</c:formatCode>
                <c:ptCount val="25"/>
                <c:pt idx="0">
                  <c:v>0</c:v>
                </c:pt>
                <c:pt idx="1">
                  <c:v>3.4722222222222225E-3</c:v>
                </c:pt>
                <c:pt idx="2">
                  <c:v>6.9444444444444449E-3</c:v>
                </c:pt>
                <c:pt idx="3">
                  <c:v>1.0416666666666668E-2</c:v>
                </c:pt>
                <c:pt idx="4">
                  <c:v>1.388888888888889E-2</c:v>
                </c:pt>
                <c:pt idx="5">
                  <c:v>1.7361111111111112E-2</c:v>
                </c:pt>
                <c:pt idx="6">
                  <c:v>2.0833333333333336E-2</c:v>
                </c:pt>
                <c:pt idx="7">
                  <c:v>2.4305555555555559E-2</c:v>
                </c:pt>
                <c:pt idx="8">
                  <c:v>2.7777777777777783E-2</c:v>
                </c:pt>
                <c:pt idx="9">
                  <c:v>3.1250000000000007E-2</c:v>
                </c:pt>
                <c:pt idx="10">
                  <c:v>3.4722222222222231E-2</c:v>
                </c:pt>
                <c:pt idx="11">
                  <c:v>3.8194444444444454E-2</c:v>
                </c:pt>
                <c:pt idx="12">
                  <c:v>4.1666666666666678E-2</c:v>
                </c:pt>
                <c:pt idx="13">
                  <c:v>4.5138888888888902E-2</c:v>
                </c:pt>
                <c:pt idx="14">
                  <c:v>4.8611111111111126E-2</c:v>
                </c:pt>
                <c:pt idx="15">
                  <c:v>5.208333333333335E-2</c:v>
                </c:pt>
                <c:pt idx="16">
                  <c:v>5.5555555555555573E-2</c:v>
                </c:pt>
                <c:pt idx="17">
                  <c:v>5.9027777777777797E-2</c:v>
                </c:pt>
                <c:pt idx="18">
                  <c:v>6.2500000000000014E-2</c:v>
                </c:pt>
                <c:pt idx="19">
                  <c:v>6.5972222222222238E-2</c:v>
                </c:pt>
                <c:pt idx="20">
                  <c:v>6.9444444444444461E-2</c:v>
                </c:pt>
                <c:pt idx="21">
                  <c:v>7.2916666666666685E-2</c:v>
                </c:pt>
                <c:pt idx="22">
                  <c:v>7.6388888888888909E-2</c:v>
                </c:pt>
                <c:pt idx="23">
                  <c:v>7.9861111111111133E-2</c:v>
                </c:pt>
                <c:pt idx="24">
                  <c:v>8.3333333333333356E-2</c:v>
                </c:pt>
              </c:numCache>
            </c:numRef>
          </c:cat>
          <c:val>
            <c:numRef>
              <c:f>Deviations!$K$3:$K$27</c:f>
              <c:numCache>
                <c:formatCode>General</c:formatCode>
                <c:ptCount val="25"/>
                <c:pt idx="0">
                  <c:v>200</c:v>
                </c:pt>
                <c:pt idx="1">
                  <c:v>150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numCache>
            </c:numRef>
          </c:val>
          <c:smooth val="0"/>
          <c:extLst>
            <c:ext xmlns:c16="http://schemas.microsoft.com/office/drawing/2014/chart" uri="{C3380CC4-5D6E-409C-BE32-E72D297353CC}">
              <c16:uniqueId val="{00000002-69F7-4C1E-9F7B-4E3E7C35CC64}"/>
            </c:ext>
          </c:extLst>
        </c:ser>
        <c:dLbls>
          <c:showLegendKey val="0"/>
          <c:showVal val="0"/>
          <c:showCatName val="0"/>
          <c:showSerName val="0"/>
          <c:showPercent val="0"/>
          <c:showBubbleSize val="0"/>
        </c:dLbls>
        <c:smooth val="0"/>
        <c:axId val="658076320"/>
        <c:axId val="658075992"/>
      </c:lineChart>
      <c:catAx>
        <c:axId val="658076320"/>
        <c:scaling>
          <c:orientation val="minMax"/>
        </c:scaling>
        <c:delete val="0"/>
        <c:axPos val="b"/>
        <c:numFmt formatCode="h:mm"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658075992"/>
        <c:crosses val="autoZero"/>
        <c:auto val="1"/>
        <c:lblAlgn val="ctr"/>
        <c:lblOffset val="100"/>
        <c:noMultiLvlLbl val="0"/>
      </c:catAx>
      <c:valAx>
        <c:axId val="658075992"/>
        <c:scaling>
          <c:orientation val="minMax"/>
          <c:min val="9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r>
                  <a:rPr lang="en-US"/>
                  <a:t>MW</a:t>
                </a:r>
              </a:p>
            </c:rich>
          </c:tx>
          <c:layout>
            <c:manualLayout>
              <c:xMode val="edge"/>
              <c:yMode val="edge"/>
              <c:x val="2.3277777777777783E-2"/>
              <c:y val="0.3473421551472732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658076320"/>
        <c:crosses val="autoZero"/>
        <c:crossBetween val="between"/>
      </c:valAx>
      <c:spPr>
        <a:noFill/>
        <a:ln>
          <a:solidFill>
            <a:schemeClr val="tx1"/>
          </a:solidFill>
        </a:ln>
        <a:effectLst/>
      </c:spPr>
    </c:plotArea>
    <c:legend>
      <c:legendPos val="b"/>
      <c:layout>
        <c:manualLayout>
          <c:xMode val="edge"/>
          <c:yMode val="edge"/>
          <c:x val="8.0293088363954504E-2"/>
          <c:y val="0.88735892388451443"/>
          <c:w val="0.88663604549431319"/>
          <c:h val="8.4863298337707782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17</xdr:col>
      <xdr:colOff>275111</xdr:colOff>
      <xdr:row>24</xdr:row>
      <xdr:rowOff>141514</xdr:rowOff>
    </xdr:from>
    <xdr:to>
      <xdr:col>29</xdr:col>
      <xdr:colOff>177882</xdr:colOff>
      <xdr:row>41</xdr:row>
      <xdr:rowOff>103414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304800</xdr:colOff>
      <xdr:row>6</xdr:row>
      <xdr:rowOff>9524</xdr:rowOff>
    </xdr:from>
    <xdr:to>
      <xdr:col>29</xdr:col>
      <xdr:colOff>200025</xdr:colOff>
      <xdr:row>22</xdr:row>
      <xdr:rowOff>161924</xdr:rowOff>
    </xdr:to>
    <xdr:sp macro="" textlink="">
      <xdr:nvSpPr>
        <xdr:cNvPr id="3" name="Rectangle 2"/>
        <xdr:cNvSpPr/>
      </xdr:nvSpPr>
      <xdr:spPr>
        <a:xfrm>
          <a:off x="16925925" y="1533524"/>
          <a:ext cx="7353300" cy="3200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b="1"/>
            <a:t>Scenario:</a:t>
          </a:r>
        </a:p>
        <a:p>
          <a:pPr algn="l"/>
          <a:r>
            <a:rPr lang="en-US" sz="1100"/>
            <a:t>Unit fails to</a:t>
          </a:r>
          <a:r>
            <a:rPr lang="en-US" sz="1100" baseline="0"/>
            <a:t> follow dispatch throughout the period. The current metric (Ramp Limited Desired MW) is close to the Actual Generation because the unit has a 1 MW/minute ramp rate. The unit can only be dispatched 5 MW every 5 minutes. In this scenario, the Actual Generation is 100 MW, the Dispatch Signal is 95 MW and the Ramp Limited Desired MW is 97.5 MW for most of the period. Because the unit is not deviating by more than 10%, it appears as if the unit is following dispatch, although it is not.</a:t>
          </a:r>
        </a:p>
        <a:p>
          <a:pPr algn="l"/>
          <a:endParaRPr lang="en-US" sz="1100" baseline="0"/>
        </a:p>
        <a:p>
          <a:pPr algn="l"/>
          <a:r>
            <a:rPr lang="en-US" sz="1100" baseline="0"/>
            <a:t>The purple line shows the Tracking Ramp Limited Desired MW. TRLD shows that the unit should be ramping down and reaching Eco Min at minute 50.</a:t>
          </a:r>
        </a:p>
        <a:p>
          <a:pPr algn="l"/>
          <a:endParaRPr lang="en-US" sz="1100" baseline="0"/>
        </a:p>
        <a:p>
          <a:pPr algn="l"/>
          <a:r>
            <a:rPr lang="en-US" sz="1100" baseline="0"/>
            <a:t>The difference between the orange line (Actual Generation) and purple line (Tracking Ramp Limited Desired MW) shows the true deviation amount that the unit created from not following dispatch.</a:t>
          </a:r>
        </a:p>
        <a:p>
          <a:pPr algn="l"/>
          <a:endParaRPr lang="en-US" sz="1100" baseline="0"/>
        </a:p>
        <a:p>
          <a:pPr algn="l"/>
          <a:r>
            <a:rPr lang="en-US" sz="1100" baseline="0"/>
            <a:t>Under status quo the unit would have received uplift based on the Actual Generation ($20,000) while it would have received $15,250 (24% less), if it had followed dispatch.</a:t>
          </a:r>
        </a:p>
        <a:p>
          <a:pPr algn="l"/>
          <a:endParaRPr lang="en-US" sz="1100" baseline="0"/>
        </a:p>
        <a:p>
          <a:pPr algn="l"/>
          <a:r>
            <a:rPr lang="en-US" sz="1100" baseline="0"/>
            <a:t>Under the PJM/IMM proposal, uplift would be limited to $15,250. The amount that the unit would have received if it followed dispatch.</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147203</xdr:colOff>
      <xdr:row>25</xdr:row>
      <xdr:rowOff>164647</xdr:rowOff>
    </xdr:from>
    <xdr:to>
      <xdr:col>29</xdr:col>
      <xdr:colOff>188767</xdr:colOff>
      <xdr:row>42</xdr:row>
      <xdr:rowOff>183697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333375</xdr:colOff>
      <xdr:row>6</xdr:row>
      <xdr:rowOff>171450</xdr:rowOff>
    </xdr:from>
    <xdr:to>
      <xdr:col>29</xdr:col>
      <xdr:colOff>371475</xdr:colOff>
      <xdr:row>23</xdr:row>
      <xdr:rowOff>76200</xdr:rowOff>
    </xdr:to>
    <xdr:sp macro="" textlink="">
      <xdr:nvSpPr>
        <xdr:cNvPr id="8" name="Rectangle 7"/>
        <xdr:cNvSpPr/>
      </xdr:nvSpPr>
      <xdr:spPr>
        <a:xfrm>
          <a:off x="16954500" y="1695450"/>
          <a:ext cx="7353300" cy="3200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b="1"/>
            <a:t>Scenario:</a:t>
          </a:r>
        </a:p>
        <a:p>
          <a:pPr algn="l"/>
          <a:r>
            <a:rPr lang="en-US" sz="1100"/>
            <a:t>Unit fails to</a:t>
          </a:r>
          <a:r>
            <a:rPr lang="en-US" sz="1100" baseline="0"/>
            <a:t> follow dispatch for the first 25 minutes. At minute 30, the unit reacts and starts following dispatch. By reacting to the signal, even though late, the unit reduces its losses by producing less MW compared to example 1.0.</a:t>
          </a:r>
        </a:p>
        <a:p>
          <a:pPr algn="l"/>
          <a:endParaRPr lang="en-US" sz="1100" baseline="0"/>
        </a:p>
        <a:p>
          <a:pPr algn="l"/>
          <a:r>
            <a:rPr lang="en-US" sz="1100" baseline="0"/>
            <a:t>In this scenario, the uplift based on Actual Generation would have been $16,225 (compared to $20,000 in example 1.0). </a:t>
          </a:r>
        </a:p>
        <a:p>
          <a:pPr algn="l"/>
          <a:endParaRPr lang="en-US" sz="1100" baseline="0"/>
        </a:p>
        <a:p>
          <a:pPr algn="l"/>
          <a:r>
            <a:rPr lang="en-US" sz="1100" baseline="0">
              <a:solidFill>
                <a:schemeClr val="dk1"/>
              </a:solidFill>
              <a:effectLst/>
              <a:latin typeface="+mn-lt"/>
              <a:ea typeface="+mn-ea"/>
              <a:cs typeface="+mn-cs"/>
            </a:rPr>
            <a:t>Under the PJM/IMM proposal, uplift would be limited to $15,250. The amount that the unit would have received if it followed dispatch.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66675</xdr:colOff>
      <xdr:row>24</xdr:row>
      <xdr:rowOff>17689</xdr:rowOff>
    </xdr:from>
    <xdr:to>
      <xdr:col>29</xdr:col>
      <xdr:colOff>92157</xdr:colOff>
      <xdr:row>40</xdr:row>
      <xdr:rowOff>170089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6</xdr:row>
      <xdr:rowOff>0</xdr:rowOff>
    </xdr:from>
    <xdr:to>
      <xdr:col>29</xdr:col>
      <xdr:colOff>38100</xdr:colOff>
      <xdr:row>22</xdr:row>
      <xdr:rowOff>152400</xdr:rowOff>
    </xdr:to>
    <xdr:sp macro="" textlink="">
      <xdr:nvSpPr>
        <xdr:cNvPr id="4" name="Rectangle 3"/>
        <xdr:cNvSpPr/>
      </xdr:nvSpPr>
      <xdr:spPr>
        <a:xfrm>
          <a:off x="16621125" y="1524000"/>
          <a:ext cx="7353300" cy="3200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Scenario:</a:t>
          </a:r>
        </a:p>
        <a:p>
          <a:pPr algn="l"/>
          <a:r>
            <a:rPr lang="en-US" sz="1100"/>
            <a:t>Unit fails to</a:t>
          </a:r>
          <a:r>
            <a:rPr lang="en-US" sz="1100" baseline="0"/>
            <a:t> follow dispatch for the first 25 minutes. At minute 30, the unit reacts and starts following dispatch. By reacting to the signal, even though late, the unit reduces its losses by producing less MW compared to example 1.0. At minute 55, the unit once again fails to follow dispatch in attempt to follow Tracking Limited Desired MW.</a:t>
          </a:r>
        </a:p>
        <a:p>
          <a:pPr algn="l"/>
          <a:endParaRPr lang="en-US" sz="1100" baseline="0"/>
        </a:p>
        <a:p>
          <a:pPr algn="l"/>
          <a:r>
            <a:rPr lang="en-US" sz="1100" baseline="0"/>
            <a:t>In this scenario, the uplift based on Actual Generation would have been $15,833 (compared to $20,000 in example 1.0 and $16,225 in example 2.0). </a:t>
          </a:r>
        </a:p>
        <a:p>
          <a:pPr algn="l"/>
          <a:endParaRPr lang="en-US" sz="1100" baseline="0"/>
        </a:p>
        <a:p>
          <a:r>
            <a:rPr lang="en-US" sz="1100" baseline="0">
              <a:solidFill>
                <a:schemeClr val="dk1"/>
              </a:solidFill>
              <a:effectLst/>
              <a:latin typeface="+mn-lt"/>
              <a:ea typeface="+mn-ea"/>
              <a:cs typeface="+mn-cs"/>
            </a:rPr>
            <a:t>The reason this example results in lower uplift (based on Actual Generation) when the unit follows Tracking Ramp Limited Desired versus the Dispatch Signal is because during the rest of the run, the LMPs were lower than the unit's offer more often than not.</a:t>
          </a:r>
          <a:endParaRPr lang="en-US">
            <a:effectLst/>
          </a:endParaRPr>
        </a:p>
        <a:p>
          <a:pPr algn="l"/>
          <a:endParaRPr lang="en-US" sz="1100" baseline="0"/>
        </a:p>
        <a:p>
          <a:pPr algn="l"/>
          <a:r>
            <a:rPr lang="en-US" sz="1100" baseline="0">
              <a:solidFill>
                <a:schemeClr val="dk1"/>
              </a:solidFill>
              <a:effectLst/>
              <a:latin typeface="+mn-lt"/>
              <a:ea typeface="+mn-ea"/>
              <a:cs typeface="+mn-cs"/>
            </a:rPr>
            <a:t>Under the PJM/IMM proposal, uplift would be limited to $15,250. The amount that the unit would have received if it followed dispatch.</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185303</xdr:colOff>
      <xdr:row>23</xdr:row>
      <xdr:rowOff>12247</xdr:rowOff>
    </xdr:from>
    <xdr:to>
      <xdr:col>29</xdr:col>
      <xdr:colOff>226867</xdr:colOff>
      <xdr:row>39</xdr:row>
      <xdr:rowOff>164647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247650</xdr:colOff>
      <xdr:row>5</xdr:row>
      <xdr:rowOff>142875</xdr:rowOff>
    </xdr:from>
    <xdr:to>
      <xdr:col>29</xdr:col>
      <xdr:colOff>285750</xdr:colOff>
      <xdr:row>22</xdr:row>
      <xdr:rowOff>104775</xdr:rowOff>
    </xdr:to>
    <xdr:sp macro="" textlink="">
      <xdr:nvSpPr>
        <xdr:cNvPr id="3" name="Rectangle 2"/>
        <xdr:cNvSpPr/>
      </xdr:nvSpPr>
      <xdr:spPr>
        <a:xfrm>
          <a:off x="16868775" y="1476375"/>
          <a:ext cx="7353300" cy="3200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Scenario:</a:t>
          </a:r>
        </a:p>
        <a:p>
          <a:pPr algn="l"/>
          <a:r>
            <a:rPr lang="en-US" sz="1100"/>
            <a:t>Unit fails to</a:t>
          </a:r>
          <a:r>
            <a:rPr lang="en-US" sz="1100" baseline="0"/>
            <a:t> follow dispatch throughout the period. The current metric (Ramp Limited Desired MW) is close to the Actual Generation because the unit has a 1 MW/minute ramp rate. The unit can only be dispatched 5 MW every 5 minutes. In this scenario, the Actual Generation is 100 MW, the Dispatch Signal is 95 MW and the Ramp Limited Desired MW is 97.5 MW for most of the period. Because the unit is not deviating by more than 10%, it appears as if the unit is following dispatch, although it is not.</a:t>
          </a:r>
        </a:p>
        <a:p>
          <a:pPr algn="l"/>
          <a:endParaRPr lang="en-US" sz="1100" baseline="0"/>
        </a:p>
        <a:p>
          <a:pPr algn="l"/>
          <a:r>
            <a:rPr lang="en-US" sz="1100" baseline="0"/>
            <a:t>The purple line shows the Tracking Ramp Limited Desired MW. TRLD shows that the unit should be ramping down and reaching Eco Min at minute 50 and increase output after.</a:t>
          </a:r>
        </a:p>
        <a:p>
          <a:pPr algn="l"/>
          <a:endParaRPr lang="en-US" sz="1100" baseline="0"/>
        </a:p>
        <a:p>
          <a:pPr algn="l"/>
          <a:r>
            <a:rPr lang="en-US" sz="1100" baseline="0"/>
            <a:t>The difference between the orange line (Actual Generation) and purple line (Tracking Ramp Limited Desired MW) shows the true deviation amount that the unit created from not following dispatch.</a:t>
          </a:r>
        </a:p>
        <a:p>
          <a:pPr algn="l"/>
          <a:endParaRPr lang="en-US" sz="1100" baseline="0"/>
        </a:p>
        <a:p>
          <a:pPr algn="l"/>
          <a:r>
            <a:rPr lang="en-US" sz="1100" baseline="0"/>
            <a:t>Under status quo the unit would have received uplift based on the Actual Generation ($13,500) while it would have received $12,233 (18% less), if it had followed dispatch.</a:t>
          </a:r>
        </a:p>
        <a:p>
          <a:pPr algn="l"/>
          <a:endParaRPr lang="en-US" sz="1100" baseline="0"/>
        </a:p>
        <a:p>
          <a:pPr algn="l"/>
          <a:r>
            <a:rPr lang="en-US" sz="1100" baseline="0"/>
            <a:t>Under the PJM/IMM proposal, uplift would be limited to $12,233. The amount that the unit would have received if it followed dispatch.</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156728</xdr:colOff>
      <xdr:row>23</xdr:row>
      <xdr:rowOff>59872</xdr:rowOff>
    </xdr:from>
    <xdr:to>
      <xdr:col>29</xdr:col>
      <xdr:colOff>198292</xdr:colOff>
      <xdr:row>40</xdr:row>
      <xdr:rowOff>21772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0</xdr:colOff>
      <xdr:row>6</xdr:row>
      <xdr:rowOff>0</xdr:rowOff>
    </xdr:from>
    <xdr:to>
      <xdr:col>30</xdr:col>
      <xdr:colOff>38100</xdr:colOff>
      <xdr:row>22</xdr:row>
      <xdr:rowOff>152400</xdr:rowOff>
    </xdr:to>
    <xdr:sp macro="" textlink="">
      <xdr:nvSpPr>
        <xdr:cNvPr id="3" name="Rectangle 2"/>
        <xdr:cNvSpPr/>
      </xdr:nvSpPr>
      <xdr:spPr>
        <a:xfrm>
          <a:off x="17230725" y="1524000"/>
          <a:ext cx="7353300" cy="3200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Scenario:</a:t>
          </a:r>
        </a:p>
        <a:p>
          <a:pPr algn="l"/>
          <a:r>
            <a:rPr lang="en-US" sz="1100"/>
            <a:t>Unit fails to</a:t>
          </a:r>
          <a:r>
            <a:rPr lang="en-US" sz="1100" baseline="0"/>
            <a:t> follow dispatch for the first 25 minutes. At minute 30, the unit reacts and starts following dispatch. By reacting to the signal, even though late, the unit reduces its losses by producing less MW compared to example 1.0.</a:t>
          </a:r>
        </a:p>
        <a:p>
          <a:pPr algn="l"/>
          <a:endParaRPr lang="en-US" sz="1100" baseline="0"/>
        </a:p>
        <a:p>
          <a:pPr algn="l"/>
          <a:r>
            <a:rPr lang="en-US" sz="1100" baseline="0"/>
            <a:t>In this scenario, the uplift based on Actual Generation would have been $12,608 (compared to $13,500 in example 2.0). </a:t>
          </a:r>
        </a:p>
        <a:p>
          <a:pPr algn="l"/>
          <a:endParaRPr lang="en-US" sz="1100" baseline="0"/>
        </a:p>
        <a:p>
          <a:pPr algn="l"/>
          <a:r>
            <a:rPr lang="en-US" sz="1100" baseline="0">
              <a:solidFill>
                <a:schemeClr val="dk1"/>
              </a:solidFill>
              <a:effectLst/>
              <a:latin typeface="+mn-lt"/>
              <a:ea typeface="+mn-ea"/>
              <a:cs typeface="+mn-cs"/>
            </a:rPr>
            <a:t>Under the PJM/IMM proposal, uplift would be limited to $12,223. The amount that the unit would have received if it followed dispatch.</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133350</xdr:colOff>
      <xdr:row>23</xdr:row>
      <xdr:rowOff>141514</xdr:rowOff>
    </xdr:from>
    <xdr:to>
      <xdr:col>29</xdr:col>
      <xdr:colOff>158832</xdr:colOff>
      <xdr:row>40</xdr:row>
      <xdr:rowOff>103414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190501</xdr:colOff>
      <xdr:row>61</xdr:row>
      <xdr:rowOff>0</xdr:rowOff>
    </xdr:from>
    <xdr:to>
      <xdr:col>30</xdr:col>
      <xdr:colOff>232064</xdr:colOff>
      <xdr:row>77</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152400</xdr:colOff>
      <xdr:row>6</xdr:row>
      <xdr:rowOff>85725</xdr:rowOff>
    </xdr:from>
    <xdr:to>
      <xdr:col>29</xdr:col>
      <xdr:colOff>190500</xdr:colOff>
      <xdr:row>23</xdr:row>
      <xdr:rowOff>47625</xdr:rowOff>
    </xdr:to>
    <xdr:sp macro="" textlink="">
      <xdr:nvSpPr>
        <xdr:cNvPr id="5" name="Rectangle 4"/>
        <xdr:cNvSpPr/>
      </xdr:nvSpPr>
      <xdr:spPr>
        <a:xfrm>
          <a:off x="16773525" y="1609725"/>
          <a:ext cx="7353300" cy="3200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100"/>
            <a:t>Scenario:</a:t>
          </a:r>
        </a:p>
        <a:p>
          <a:pPr algn="l"/>
          <a:r>
            <a:rPr lang="en-US" sz="1100"/>
            <a:t>Unit fails to</a:t>
          </a:r>
          <a:r>
            <a:rPr lang="en-US" sz="1100" baseline="0"/>
            <a:t> follow dispatch for the first 25 minutes. At minute 30, the unit reacts and starts following dispatch. By reacting to the signal, even though late, the unit reduces its losses by producing less MW compared to example 1.0. At minute 55, the unit once again fails to follow dispatch in attempt to follow Tracking Limited Desired MW.</a:t>
          </a:r>
        </a:p>
        <a:p>
          <a:pPr algn="l"/>
          <a:endParaRPr lang="en-US" sz="1100" baseline="0"/>
        </a:p>
        <a:p>
          <a:pPr algn="l"/>
          <a:r>
            <a:rPr lang="en-US" sz="1100" baseline="0"/>
            <a:t>In this scenario, the uplift based on Actual Generation would have been $12,867 (compared to $13,500 in example 1.0 and $12,608 in example 2.0). </a:t>
          </a:r>
        </a:p>
        <a:p>
          <a:pPr algn="l"/>
          <a:endParaRPr lang="en-US" sz="1100" baseline="0"/>
        </a:p>
        <a:p>
          <a:pPr algn="l"/>
          <a:r>
            <a:rPr lang="en-US" sz="1100" baseline="0"/>
            <a:t>The reason this example results in higher uplift (based on Actual Generation) when the unit follows Tracking Ramp Limited Desired versus the Dispatch Signal is because during the rest of the run, the LMPs were higher than the unit's offer more often than not.</a:t>
          </a:r>
        </a:p>
        <a:p>
          <a:pPr algn="l"/>
          <a:endParaRPr lang="en-US" sz="1100" baseline="0"/>
        </a:p>
        <a:p>
          <a:pPr algn="l"/>
          <a:r>
            <a:rPr lang="en-US" sz="1100" baseline="0">
              <a:solidFill>
                <a:schemeClr val="dk1"/>
              </a:solidFill>
              <a:effectLst/>
              <a:latin typeface="+mn-lt"/>
              <a:ea typeface="+mn-ea"/>
              <a:cs typeface="+mn-cs"/>
            </a:rPr>
            <a:t>Under the PJM/IMM proposal, uplift would be limited to $12,233. The amount that the unit would have received if it followed dispatch.</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57150</xdr:colOff>
      <xdr:row>31</xdr:row>
      <xdr:rowOff>0</xdr:rowOff>
    </xdr:from>
    <xdr:to>
      <xdr:col>8</xdr:col>
      <xdr:colOff>771525</xdr:colOff>
      <xdr:row>45</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47</xdr:row>
      <xdr:rowOff>9525</xdr:rowOff>
    </xdr:from>
    <xdr:to>
      <xdr:col>8</xdr:col>
      <xdr:colOff>714375</xdr:colOff>
      <xdr:row>61</xdr:row>
      <xdr:rowOff>85725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381000</xdr:colOff>
      <xdr:row>31</xdr:row>
      <xdr:rowOff>9525</xdr:rowOff>
    </xdr:from>
    <xdr:to>
      <xdr:col>16</xdr:col>
      <xdr:colOff>1095375</xdr:colOff>
      <xdr:row>45</xdr:row>
      <xdr:rowOff>85725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419100</xdr:colOff>
      <xdr:row>46</xdr:row>
      <xdr:rowOff>114300</xdr:rowOff>
    </xdr:from>
    <xdr:to>
      <xdr:col>17</xdr:col>
      <xdr:colOff>0</xdr:colOff>
      <xdr:row>61</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workbookViewId="0">
      <selection activeCell="A17" sqref="A17:I20"/>
    </sheetView>
  </sheetViews>
  <sheetFormatPr defaultRowHeight="15" x14ac:dyDescent="0.25"/>
  <cols>
    <col min="1" max="1" width="11.7109375" bestFit="1" customWidth="1"/>
    <col min="2" max="2" width="40.42578125" customWidth="1"/>
    <col min="3" max="9" width="12.140625" customWidth="1"/>
  </cols>
  <sheetData>
    <row r="1" spans="1:9" ht="31.5" x14ac:dyDescent="0.25">
      <c r="A1" s="23" t="s">
        <v>31</v>
      </c>
      <c r="B1" s="23" t="s">
        <v>85</v>
      </c>
      <c r="C1" s="24" t="s">
        <v>21</v>
      </c>
      <c r="D1" s="24" t="s">
        <v>22</v>
      </c>
      <c r="E1" s="24" t="s">
        <v>27</v>
      </c>
      <c r="F1" s="24" t="s">
        <v>28</v>
      </c>
      <c r="G1" s="24" t="s">
        <v>24</v>
      </c>
      <c r="H1" s="24" t="s">
        <v>23</v>
      </c>
      <c r="I1" s="24" t="s">
        <v>29</v>
      </c>
    </row>
    <row r="2" spans="1:9" ht="15.75" x14ac:dyDescent="0.25">
      <c r="A2" s="19" t="s">
        <v>75</v>
      </c>
      <c r="B2" s="19" t="s">
        <v>32</v>
      </c>
      <c r="C2" s="21">
        <f>+'Scenario 1.a'!$M$60</f>
        <v>15250.000000000007</v>
      </c>
      <c r="D2" s="21">
        <f>+'Scenario 1.a'!$N$60</f>
        <v>20000</v>
      </c>
      <c r="E2" s="21">
        <f>+MIN(C2:D2)</f>
        <v>15250.000000000007</v>
      </c>
      <c r="F2" s="21">
        <f>'Scenario 1.a'!$M$63</f>
        <v>29000</v>
      </c>
      <c r="G2" s="21">
        <f>+E2</f>
        <v>15250.000000000007</v>
      </c>
      <c r="H2" s="21">
        <f>+'Scenario 1.a'!$M$65</f>
        <v>49000</v>
      </c>
      <c r="I2" s="21">
        <f>F2+G2-H2</f>
        <v>-4749.9999999999927</v>
      </c>
    </row>
    <row r="3" spans="1:9" ht="15.75" x14ac:dyDescent="0.25">
      <c r="A3" s="20" t="s">
        <v>76</v>
      </c>
      <c r="B3" s="20" t="s">
        <v>34</v>
      </c>
      <c r="C3" s="22">
        <f>+'Scenario 1.b'!$M$60</f>
        <v>15250.000000000007</v>
      </c>
      <c r="D3" s="22">
        <f>+'Scenario 1.b'!$N$60</f>
        <v>16225.000000000015</v>
      </c>
      <c r="E3" s="22">
        <f t="shared" ref="E3:E8" si="0">+MIN(C3:D3)</f>
        <v>15250.000000000007</v>
      </c>
      <c r="F3" s="22">
        <f>'Scenario 1.b'!$M$63</f>
        <v>19400</v>
      </c>
      <c r="G3" s="22">
        <f t="shared" ref="G3:G8" si="1">+E3</f>
        <v>15250.000000000007</v>
      </c>
      <c r="H3" s="22">
        <f>+'Scenario 1.b'!$M$65</f>
        <v>35625.000000000015</v>
      </c>
      <c r="I3" s="22">
        <f t="shared" ref="I3:I8" si="2">F3+G3-H3</f>
        <v>-975.00000000000728</v>
      </c>
    </row>
    <row r="4" spans="1:9" ht="15.75" x14ac:dyDescent="0.25">
      <c r="A4" s="19" t="s">
        <v>77</v>
      </c>
      <c r="B4" s="19" t="s">
        <v>35</v>
      </c>
      <c r="C4" s="21">
        <f>+'Scenario 1.c'!$M$60</f>
        <v>15250.000000000007</v>
      </c>
      <c r="D4" s="21">
        <f>+'Scenario 1.c'!$N$60</f>
        <v>15883.333333333343</v>
      </c>
      <c r="E4" s="21">
        <f t="shared" si="0"/>
        <v>15250.000000000007</v>
      </c>
      <c r="F4" s="21">
        <f>'Scenario 1.c'!$M$63</f>
        <v>18075</v>
      </c>
      <c r="G4" s="21">
        <f t="shared" si="1"/>
        <v>15250.000000000007</v>
      </c>
      <c r="H4" s="21">
        <f>+'Scenario 1.c'!$M$65</f>
        <v>33958.333333333343</v>
      </c>
      <c r="I4" s="21">
        <f t="shared" si="2"/>
        <v>-633.33333333333576</v>
      </c>
    </row>
    <row r="5" spans="1:9" ht="15.75" x14ac:dyDescent="0.25">
      <c r="A5" s="20"/>
      <c r="B5" s="20"/>
      <c r="C5" s="22"/>
      <c r="D5" s="22"/>
      <c r="E5" s="22"/>
      <c r="F5" s="22"/>
      <c r="G5" s="22"/>
      <c r="H5" s="22"/>
      <c r="I5" s="22"/>
    </row>
    <row r="6" spans="1:9" ht="15.75" x14ac:dyDescent="0.25">
      <c r="A6" s="19" t="s">
        <v>78</v>
      </c>
      <c r="B6" s="19" t="s">
        <v>33</v>
      </c>
      <c r="C6" s="21">
        <f>+'Scenario 2.a'!$M$60</f>
        <v>12233.333333333328</v>
      </c>
      <c r="D6" s="21">
        <f>+'Scenario 2.a'!$N$60</f>
        <v>13500</v>
      </c>
      <c r="E6" s="21">
        <f t="shared" si="0"/>
        <v>12233.333333333328</v>
      </c>
      <c r="F6" s="21">
        <f>'Scenario 2.a'!$M$63</f>
        <v>35500</v>
      </c>
      <c r="G6" s="21">
        <f t="shared" si="1"/>
        <v>12233.333333333328</v>
      </c>
      <c r="H6" s="21">
        <f>+'Scenario 2.a'!$M$65</f>
        <v>49000</v>
      </c>
      <c r="I6" s="21">
        <f t="shared" si="2"/>
        <v>-1266.6666666666715</v>
      </c>
    </row>
    <row r="7" spans="1:9" ht="15.75" x14ac:dyDescent="0.25">
      <c r="A7" s="20" t="s">
        <v>79</v>
      </c>
      <c r="B7" s="20" t="s">
        <v>34</v>
      </c>
      <c r="C7" s="22">
        <f>+'Scenario 2.b'!$M$60</f>
        <v>12233.333333333328</v>
      </c>
      <c r="D7" s="22">
        <f>+'Scenario 2.b'!$N$60</f>
        <v>12608.333333333336</v>
      </c>
      <c r="E7" s="22">
        <f t="shared" si="0"/>
        <v>12233.333333333328</v>
      </c>
      <c r="F7" s="22">
        <f>'Scenario 2.b'!$M$63</f>
        <v>31850</v>
      </c>
      <c r="G7" s="22">
        <f t="shared" si="1"/>
        <v>12233.333333333328</v>
      </c>
      <c r="H7" s="22">
        <f>+'Scenario 2.b'!$M$65</f>
        <v>44458.333333333336</v>
      </c>
      <c r="I7" s="22">
        <f t="shared" si="2"/>
        <v>-375.00000000000728</v>
      </c>
    </row>
    <row r="8" spans="1:9" ht="15.75" x14ac:dyDescent="0.25">
      <c r="A8" s="19" t="s">
        <v>80</v>
      </c>
      <c r="B8" s="19" t="s">
        <v>35</v>
      </c>
      <c r="C8" s="21">
        <f>+'Scenario 2.c'!$M$60</f>
        <v>12233.333333333328</v>
      </c>
      <c r="D8" s="21">
        <f>+'Scenario 2.c'!$N$60</f>
        <v>12866.666666666664</v>
      </c>
      <c r="E8" s="21">
        <f t="shared" si="0"/>
        <v>12233.333333333328</v>
      </c>
      <c r="F8" s="21">
        <f>'Scenario 2.c'!$M$63</f>
        <v>30300</v>
      </c>
      <c r="G8" s="21">
        <f t="shared" si="1"/>
        <v>12233.333333333328</v>
      </c>
      <c r="H8" s="21">
        <f>+'Scenario 2.c'!$M$65</f>
        <v>43166.666666666664</v>
      </c>
      <c r="I8" s="21">
        <f t="shared" si="2"/>
        <v>-633.33333333333576</v>
      </c>
    </row>
    <row r="9" spans="1:9" x14ac:dyDescent="0.25">
      <c r="A9" s="26"/>
      <c r="B9" s="26"/>
      <c r="C9" s="26"/>
      <c r="D9" s="26"/>
      <c r="E9" s="26"/>
      <c r="F9" s="26"/>
      <c r="G9" s="26"/>
      <c r="H9" s="26"/>
      <c r="I9" s="26"/>
    </row>
    <row r="10" spans="1:9" s="49" customFormat="1" ht="15.75" x14ac:dyDescent="0.25">
      <c r="A10" s="48" t="s">
        <v>39</v>
      </c>
      <c r="B10" s="48"/>
      <c r="C10" s="48"/>
      <c r="D10" s="48"/>
      <c r="E10" s="48"/>
      <c r="F10" s="48"/>
      <c r="G10" s="48"/>
      <c r="H10" s="48"/>
      <c r="I10" s="48"/>
    </row>
    <row r="11" spans="1:9" s="49" customFormat="1" ht="15.75" x14ac:dyDescent="0.25">
      <c r="A11" s="48" t="s">
        <v>81</v>
      </c>
      <c r="B11" s="48"/>
      <c r="C11" s="48"/>
      <c r="D11" s="48"/>
      <c r="E11" s="48"/>
      <c r="F11" s="48"/>
      <c r="G11" s="48"/>
      <c r="H11" s="48"/>
      <c r="I11" s="48"/>
    </row>
    <row r="12" spans="1:9" s="49" customFormat="1" ht="15.75" x14ac:dyDescent="0.25">
      <c r="A12" s="48" t="s">
        <v>82</v>
      </c>
      <c r="B12" s="48"/>
      <c r="C12" s="48"/>
      <c r="D12" s="48"/>
      <c r="E12" s="48"/>
      <c r="F12" s="48"/>
      <c r="G12" s="48"/>
      <c r="H12" s="48"/>
      <c r="I12" s="48"/>
    </row>
    <row r="13" spans="1:9" s="49" customFormat="1" ht="15.75" x14ac:dyDescent="0.25">
      <c r="A13" s="48"/>
      <c r="B13" s="48"/>
      <c r="C13" s="48"/>
      <c r="D13" s="48"/>
      <c r="E13" s="48"/>
      <c r="F13" s="48"/>
      <c r="G13" s="48"/>
      <c r="H13" s="48"/>
      <c r="I13" s="48"/>
    </row>
    <row r="14" spans="1:9" s="49" customFormat="1" ht="15.75" x14ac:dyDescent="0.25">
      <c r="A14" s="48" t="s">
        <v>83</v>
      </c>
      <c r="B14" s="48"/>
      <c r="C14" s="48"/>
      <c r="D14" s="48"/>
      <c r="E14" s="48"/>
      <c r="F14" s="48"/>
      <c r="G14" s="48"/>
      <c r="H14" s="48"/>
      <c r="I14" s="48"/>
    </row>
    <row r="15" spans="1:9" s="49" customFormat="1" ht="15.75" x14ac:dyDescent="0.25">
      <c r="A15" s="48" t="s">
        <v>84</v>
      </c>
      <c r="B15" s="48"/>
      <c r="C15" s="48"/>
      <c r="D15" s="48"/>
      <c r="E15" s="48"/>
      <c r="F15" s="48"/>
      <c r="G15" s="48"/>
      <c r="H15" s="48"/>
      <c r="I15" s="48"/>
    </row>
    <row r="16" spans="1:9" s="49" customFormat="1" ht="15.75" x14ac:dyDescent="0.25">
      <c r="A16" s="48"/>
      <c r="B16" s="48"/>
      <c r="C16" s="48"/>
      <c r="D16" s="48"/>
      <c r="E16" s="48"/>
      <c r="F16" s="48"/>
      <c r="G16" s="48"/>
      <c r="H16" s="48"/>
      <c r="I16" s="48"/>
    </row>
    <row r="17" spans="1:9" s="49" customFormat="1" ht="15" customHeight="1" x14ac:dyDescent="0.25">
      <c r="A17" s="57" t="s">
        <v>86</v>
      </c>
      <c r="B17" s="57"/>
      <c r="C17" s="57"/>
      <c r="D17" s="57"/>
      <c r="E17" s="57"/>
      <c r="F17" s="57"/>
      <c r="G17" s="57"/>
      <c r="H17" s="57"/>
      <c r="I17" s="57"/>
    </row>
    <row r="18" spans="1:9" s="49" customFormat="1" ht="15.75" x14ac:dyDescent="0.25">
      <c r="A18" s="57"/>
      <c r="B18" s="57"/>
      <c r="C18" s="57"/>
      <c r="D18" s="57"/>
      <c r="E18" s="57"/>
      <c r="F18" s="57"/>
      <c r="G18" s="57"/>
      <c r="H18" s="57"/>
      <c r="I18" s="57"/>
    </row>
    <row r="19" spans="1:9" s="49" customFormat="1" ht="15.75" x14ac:dyDescent="0.25">
      <c r="A19" s="57"/>
      <c r="B19" s="57"/>
      <c r="C19" s="57"/>
      <c r="D19" s="57"/>
      <c r="E19" s="57"/>
      <c r="F19" s="57"/>
      <c r="G19" s="57"/>
      <c r="H19" s="57"/>
      <c r="I19" s="57"/>
    </row>
    <row r="20" spans="1:9" s="49" customFormat="1" ht="15.75" x14ac:dyDescent="0.25">
      <c r="A20" s="57"/>
      <c r="B20" s="57"/>
      <c r="C20" s="57"/>
      <c r="D20" s="57"/>
      <c r="E20" s="57"/>
      <c r="F20" s="57"/>
      <c r="G20" s="57"/>
      <c r="H20" s="57"/>
      <c r="I20" s="57"/>
    </row>
    <row r="21" spans="1:9" x14ac:dyDescent="0.25">
      <c r="A21" s="25"/>
      <c r="B21" s="25"/>
      <c r="C21" s="25"/>
      <c r="D21" s="25"/>
      <c r="E21" s="25"/>
      <c r="F21" s="25"/>
      <c r="G21" s="25"/>
      <c r="H21" s="25"/>
      <c r="I21" s="25"/>
    </row>
    <row r="22" spans="1:9" x14ac:dyDescent="0.25">
      <c r="A22" s="25"/>
      <c r="B22" s="25"/>
      <c r="C22" s="25"/>
      <c r="D22" s="25"/>
      <c r="E22" s="25"/>
      <c r="F22" s="25"/>
      <c r="G22" s="25"/>
      <c r="H22" s="25"/>
      <c r="I22" s="25"/>
    </row>
    <row r="23" spans="1:9" x14ac:dyDescent="0.25">
      <c r="A23" s="25"/>
      <c r="B23" s="25"/>
      <c r="C23" s="25"/>
      <c r="D23" s="25"/>
      <c r="E23" s="25"/>
      <c r="F23" s="25"/>
      <c r="G23" s="25"/>
      <c r="H23" s="25"/>
      <c r="I23" s="25"/>
    </row>
    <row r="24" spans="1:9" x14ac:dyDescent="0.25">
      <c r="A24" s="25"/>
      <c r="B24" s="25"/>
      <c r="C24" s="25"/>
      <c r="D24" s="25"/>
      <c r="E24" s="25"/>
      <c r="F24" s="25"/>
      <c r="G24" s="25"/>
      <c r="H24" s="25"/>
      <c r="I24" s="25"/>
    </row>
    <row r="25" spans="1:9" x14ac:dyDescent="0.25">
      <c r="A25" s="25"/>
      <c r="B25" s="25"/>
      <c r="C25" s="25"/>
      <c r="D25" s="25"/>
      <c r="E25" s="25"/>
      <c r="F25" s="25"/>
      <c r="G25" s="25"/>
      <c r="H25" s="25"/>
      <c r="I25" s="25"/>
    </row>
    <row r="26" spans="1:9" x14ac:dyDescent="0.25">
      <c r="A26" s="25"/>
      <c r="B26" s="25"/>
      <c r="C26" s="25"/>
      <c r="D26" s="25"/>
      <c r="E26" s="25"/>
      <c r="F26" s="25"/>
      <c r="G26" s="25"/>
      <c r="H26" s="25"/>
      <c r="I26" s="25"/>
    </row>
    <row r="27" spans="1:9" x14ac:dyDescent="0.25">
      <c r="A27" s="25"/>
      <c r="B27" s="25"/>
      <c r="C27" s="25"/>
      <c r="D27" s="25"/>
      <c r="E27" s="25"/>
      <c r="F27" s="25"/>
      <c r="G27" s="25"/>
      <c r="H27" s="25"/>
      <c r="I27" s="25"/>
    </row>
  </sheetData>
  <mergeCells count="1">
    <mergeCell ref="A17:I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3"/>
  <sheetViews>
    <sheetView zoomScaleNormal="100" workbookViewId="0">
      <pane ySplit="5" topLeftCell="A24" activePane="bottomLeft" state="frozen"/>
      <selection pane="bottomLeft" activeCell="A5" sqref="A5:Q54"/>
    </sheetView>
  </sheetViews>
  <sheetFormatPr defaultRowHeight="15" x14ac:dyDescent="0.25"/>
  <cols>
    <col min="1" max="1" width="7.7109375" bestFit="1" customWidth="1"/>
    <col min="2" max="6" width="15" customWidth="1"/>
    <col min="7" max="9" width="15.42578125" customWidth="1"/>
    <col min="10" max="10" width="13.140625" style="1" bestFit="1" customWidth="1"/>
    <col min="11" max="12" width="16.42578125" style="1" bestFit="1" customWidth="1"/>
    <col min="13" max="17" width="14.85546875" customWidth="1"/>
    <col min="18" max="18" width="11.28515625" bestFit="1" customWidth="1"/>
  </cols>
  <sheetData>
    <row r="1" spans="1:18" x14ac:dyDescent="0.25">
      <c r="B1" s="1" t="s">
        <v>30</v>
      </c>
      <c r="H1" s="1" t="s">
        <v>38</v>
      </c>
      <c r="N1" s="8"/>
      <c r="O1" s="8"/>
    </row>
    <row r="2" spans="1:18" x14ac:dyDescent="0.25">
      <c r="A2" s="1" t="s">
        <v>1</v>
      </c>
      <c r="B2" s="5">
        <v>50</v>
      </c>
      <c r="C2" s="1"/>
      <c r="D2" s="1" t="s">
        <v>4</v>
      </c>
      <c r="E2" s="50">
        <v>5000</v>
      </c>
      <c r="G2" s="1" t="s">
        <v>36</v>
      </c>
      <c r="H2" s="1">
        <v>60</v>
      </c>
      <c r="M2" s="8"/>
      <c r="N2" s="10"/>
      <c r="O2" s="10"/>
    </row>
    <row r="3" spans="1:18" x14ac:dyDescent="0.25">
      <c r="A3" s="1" t="s">
        <v>2</v>
      </c>
      <c r="B3" s="5">
        <v>100</v>
      </c>
      <c r="C3" s="1"/>
      <c r="D3" s="1" t="s">
        <v>5</v>
      </c>
      <c r="E3" s="50">
        <f>50*100*0.2</f>
        <v>1000</v>
      </c>
      <c r="G3" s="6" t="s">
        <v>37</v>
      </c>
      <c r="H3" s="1">
        <v>120</v>
      </c>
      <c r="J3" s="6"/>
      <c r="M3" s="8"/>
      <c r="N3" s="9"/>
      <c r="O3" s="11"/>
    </row>
    <row r="5" spans="1:18" s="3" customFormat="1" ht="45" x14ac:dyDescent="0.25">
      <c r="A5" s="51" t="s">
        <v>0</v>
      </c>
      <c r="B5" s="51" t="s">
        <v>8</v>
      </c>
      <c r="C5" s="51" t="s">
        <v>6</v>
      </c>
      <c r="D5" s="51" t="s">
        <v>7</v>
      </c>
      <c r="E5" s="51" t="s">
        <v>19</v>
      </c>
      <c r="F5" s="51" t="s">
        <v>3</v>
      </c>
      <c r="G5" s="51" t="s">
        <v>9</v>
      </c>
      <c r="H5" s="51" t="s">
        <v>10</v>
      </c>
      <c r="I5" s="51" t="s">
        <v>11</v>
      </c>
      <c r="J5" s="52" t="s">
        <v>12</v>
      </c>
      <c r="K5" s="51" t="s">
        <v>13</v>
      </c>
      <c r="L5" s="51" t="s">
        <v>14</v>
      </c>
      <c r="M5" s="51" t="s">
        <v>15</v>
      </c>
      <c r="N5" s="51" t="s">
        <v>16</v>
      </c>
      <c r="O5" s="51" t="s">
        <v>17</v>
      </c>
      <c r="P5" s="51" t="s">
        <v>18</v>
      </c>
      <c r="Q5" s="51" t="s">
        <v>16</v>
      </c>
    </row>
    <row r="6" spans="1:18" x14ac:dyDescent="0.25">
      <c r="A6" s="53">
        <v>0</v>
      </c>
      <c r="B6" s="54">
        <v>100</v>
      </c>
      <c r="C6" s="54">
        <v>100</v>
      </c>
      <c r="D6" s="54">
        <f>(C6-B6)/2+B6</f>
        <v>100</v>
      </c>
      <c r="E6" s="54">
        <f>B6</f>
        <v>100</v>
      </c>
      <c r="F6" s="54">
        <f>IF(G6&gt;H6,$B$3,$B$2)</f>
        <v>50</v>
      </c>
      <c r="G6" s="54">
        <f t="shared" ref="G6:G16" si="0">+$H$2</f>
        <v>60</v>
      </c>
      <c r="H6" s="54">
        <v>100</v>
      </c>
      <c r="I6" s="54">
        <v>1</v>
      </c>
      <c r="J6" s="55"/>
      <c r="K6" s="53"/>
      <c r="L6" s="53"/>
      <c r="M6" s="47"/>
      <c r="N6" s="47"/>
      <c r="O6" s="47"/>
      <c r="P6" s="47"/>
      <c r="Q6" s="47"/>
    </row>
    <row r="7" spans="1:18" x14ac:dyDescent="0.25">
      <c r="A7" s="53">
        <f>+A6+5</f>
        <v>5</v>
      </c>
      <c r="B7" s="54">
        <v>100</v>
      </c>
      <c r="C7" s="54">
        <f>MAX(MIN(IF(G7&gt;H7,B6+I7*5,IF(G7&lt;H7,B6-I7*5,B6)),$B$3),$B$2)</f>
        <v>95</v>
      </c>
      <c r="D7" s="54">
        <f t="shared" ref="D7:D54" si="1">(C7-B7)/2+B7</f>
        <v>97.5</v>
      </c>
      <c r="E7" s="54">
        <f t="shared" ref="E7:E54" si="2">MAX(MIN(IF(G7&gt;H7,E6+I7*5,IF(G7&lt;H7,E6-I7*5,E6)),$B$3),$B$2)</f>
        <v>95</v>
      </c>
      <c r="F7" s="54">
        <f t="shared" ref="F7:F54" si="3">IF(G7&gt;H7,$B$3,$B$2)</f>
        <v>50</v>
      </c>
      <c r="G7" s="54">
        <f t="shared" si="0"/>
        <v>60</v>
      </c>
      <c r="H7" s="54">
        <f>H6</f>
        <v>100</v>
      </c>
      <c r="I7" s="54">
        <f>I6</f>
        <v>1</v>
      </c>
      <c r="J7" s="55">
        <f t="shared" ref="J7:J54" si="4">B7/D7-1</f>
        <v>2.564102564102555E-2</v>
      </c>
      <c r="K7" s="53">
        <f t="shared" ref="K7:K54" si="5">IF(J7&lt;0.1,0,ABS(B7-D7))</f>
        <v>0</v>
      </c>
      <c r="L7" s="53">
        <f t="shared" ref="L7:L54" si="6">IF(J7&lt;0.1,B7,D7)</f>
        <v>100</v>
      </c>
      <c r="M7" s="56">
        <f t="shared" ref="M7:M54" si="7">B7*G7/12</f>
        <v>500</v>
      </c>
      <c r="N7" s="56">
        <f t="shared" ref="N7:N54" si="8">L7*H7/12</f>
        <v>833.33333333333337</v>
      </c>
      <c r="O7" s="56">
        <f t="shared" ref="O7:O54" si="9">+$E$3/12</f>
        <v>83.333333333333329</v>
      </c>
      <c r="P7" s="56">
        <f>+$E$2</f>
        <v>5000</v>
      </c>
      <c r="Q7" s="56">
        <f>+E7*H7/12</f>
        <v>791.66666666666663</v>
      </c>
      <c r="R7" s="4"/>
    </row>
    <row r="8" spans="1:18" x14ac:dyDescent="0.25">
      <c r="A8" s="53">
        <f t="shared" ref="A8:A54" si="10">+A7+5</f>
        <v>10</v>
      </c>
      <c r="B8" s="54">
        <v>100</v>
      </c>
      <c r="C8" s="54">
        <f t="shared" ref="C8:C54" si="11">MAX(MIN(IF(G8&gt;H8,B7+I8*5,IF(G8&lt;H8,B7-I8*5,B7)),$B$3),$B$2)</f>
        <v>95</v>
      </c>
      <c r="D8" s="54">
        <f t="shared" si="1"/>
        <v>97.5</v>
      </c>
      <c r="E8" s="54">
        <f t="shared" si="2"/>
        <v>90</v>
      </c>
      <c r="F8" s="54">
        <f t="shared" si="3"/>
        <v>50</v>
      </c>
      <c r="G8" s="54">
        <f t="shared" si="0"/>
        <v>60</v>
      </c>
      <c r="H8" s="54">
        <f t="shared" ref="H8:I54" si="12">H7</f>
        <v>100</v>
      </c>
      <c r="I8" s="54">
        <f t="shared" si="12"/>
        <v>1</v>
      </c>
      <c r="J8" s="55">
        <f t="shared" si="4"/>
        <v>2.564102564102555E-2</v>
      </c>
      <c r="K8" s="53">
        <f t="shared" si="5"/>
        <v>0</v>
      </c>
      <c r="L8" s="53">
        <f t="shared" si="6"/>
        <v>100</v>
      </c>
      <c r="M8" s="56">
        <f t="shared" si="7"/>
        <v>500</v>
      </c>
      <c r="N8" s="56">
        <f t="shared" si="8"/>
        <v>833.33333333333337</v>
      </c>
      <c r="O8" s="56">
        <f t="shared" si="9"/>
        <v>83.333333333333329</v>
      </c>
      <c r="P8" s="47"/>
      <c r="Q8" s="56">
        <f t="shared" ref="Q8:Q54" si="13">+E8*H8/12</f>
        <v>750</v>
      </c>
      <c r="R8" s="4"/>
    </row>
    <row r="9" spans="1:18" x14ac:dyDescent="0.25">
      <c r="A9" s="53">
        <f t="shared" si="10"/>
        <v>15</v>
      </c>
      <c r="B9" s="54">
        <v>100</v>
      </c>
      <c r="C9" s="54">
        <f t="shared" si="11"/>
        <v>95</v>
      </c>
      <c r="D9" s="54">
        <f t="shared" si="1"/>
        <v>97.5</v>
      </c>
      <c r="E9" s="54">
        <f t="shared" si="2"/>
        <v>85</v>
      </c>
      <c r="F9" s="54">
        <f t="shared" si="3"/>
        <v>50</v>
      </c>
      <c r="G9" s="54">
        <f t="shared" si="0"/>
        <v>60</v>
      </c>
      <c r="H9" s="54">
        <f t="shared" si="12"/>
        <v>100</v>
      </c>
      <c r="I9" s="54">
        <f t="shared" si="12"/>
        <v>1</v>
      </c>
      <c r="J9" s="55">
        <f t="shared" si="4"/>
        <v>2.564102564102555E-2</v>
      </c>
      <c r="K9" s="53">
        <f t="shared" si="5"/>
        <v>0</v>
      </c>
      <c r="L9" s="53">
        <f t="shared" si="6"/>
        <v>100</v>
      </c>
      <c r="M9" s="56">
        <f t="shared" si="7"/>
        <v>500</v>
      </c>
      <c r="N9" s="56">
        <f t="shared" si="8"/>
        <v>833.33333333333337</v>
      </c>
      <c r="O9" s="56">
        <f t="shared" si="9"/>
        <v>83.333333333333329</v>
      </c>
      <c r="P9" s="47"/>
      <c r="Q9" s="56">
        <f t="shared" si="13"/>
        <v>708.33333333333337</v>
      </c>
      <c r="R9" s="4"/>
    </row>
    <row r="10" spans="1:18" x14ac:dyDescent="0.25">
      <c r="A10" s="53">
        <f t="shared" si="10"/>
        <v>20</v>
      </c>
      <c r="B10" s="54">
        <v>100</v>
      </c>
      <c r="C10" s="54">
        <f t="shared" si="11"/>
        <v>95</v>
      </c>
      <c r="D10" s="54">
        <f t="shared" si="1"/>
        <v>97.5</v>
      </c>
      <c r="E10" s="54">
        <f t="shared" si="2"/>
        <v>80</v>
      </c>
      <c r="F10" s="54">
        <f t="shared" si="3"/>
        <v>50</v>
      </c>
      <c r="G10" s="54">
        <f t="shared" si="0"/>
        <v>60</v>
      </c>
      <c r="H10" s="54">
        <f t="shared" si="12"/>
        <v>100</v>
      </c>
      <c r="I10" s="54">
        <f t="shared" si="12"/>
        <v>1</v>
      </c>
      <c r="J10" s="55">
        <f t="shared" si="4"/>
        <v>2.564102564102555E-2</v>
      </c>
      <c r="K10" s="53">
        <f t="shared" si="5"/>
        <v>0</v>
      </c>
      <c r="L10" s="53">
        <f t="shared" si="6"/>
        <v>100</v>
      </c>
      <c r="M10" s="56">
        <f t="shared" si="7"/>
        <v>500</v>
      </c>
      <c r="N10" s="56">
        <f t="shared" si="8"/>
        <v>833.33333333333337</v>
      </c>
      <c r="O10" s="56">
        <f t="shared" si="9"/>
        <v>83.333333333333329</v>
      </c>
      <c r="P10" s="47"/>
      <c r="Q10" s="56">
        <f t="shared" si="13"/>
        <v>666.66666666666663</v>
      </c>
      <c r="R10" s="4"/>
    </row>
    <row r="11" spans="1:18" x14ac:dyDescent="0.25">
      <c r="A11" s="53">
        <f t="shared" si="10"/>
        <v>25</v>
      </c>
      <c r="B11" s="54">
        <v>100</v>
      </c>
      <c r="C11" s="54">
        <f t="shared" si="11"/>
        <v>95</v>
      </c>
      <c r="D11" s="54">
        <f t="shared" si="1"/>
        <v>97.5</v>
      </c>
      <c r="E11" s="54">
        <f t="shared" si="2"/>
        <v>75</v>
      </c>
      <c r="F11" s="54">
        <f t="shared" si="3"/>
        <v>50</v>
      </c>
      <c r="G11" s="54">
        <f t="shared" si="0"/>
        <v>60</v>
      </c>
      <c r="H11" s="54">
        <f t="shared" si="12"/>
        <v>100</v>
      </c>
      <c r="I11" s="54">
        <f t="shared" si="12"/>
        <v>1</v>
      </c>
      <c r="J11" s="55">
        <f t="shared" si="4"/>
        <v>2.564102564102555E-2</v>
      </c>
      <c r="K11" s="53">
        <f t="shared" si="5"/>
        <v>0</v>
      </c>
      <c r="L11" s="53">
        <f t="shared" si="6"/>
        <v>100</v>
      </c>
      <c r="M11" s="56">
        <f t="shared" si="7"/>
        <v>500</v>
      </c>
      <c r="N11" s="56">
        <f t="shared" si="8"/>
        <v>833.33333333333337</v>
      </c>
      <c r="O11" s="56">
        <f t="shared" si="9"/>
        <v>83.333333333333329</v>
      </c>
      <c r="P11" s="47"/>
      <c r="Q11" s="56">
        <f t="shared" si="13"/>
        <v>625</v>
      </c>
      <c r="R11" s="4"/>
    </row>
    <row r="12" spans="1:18" x14ac:dyDescent="0.25">
      <c r="A12" s="53">
        <f t="shared" si="10"/>
        <v>30</v>
      </c>
      <c r="B12" s="54">
        <v>100</v>
      </c>
      <c r="C12" s="54">
        <f t="shared" si="11"/>
        <v>95</v>
      </c>
      <c r="D12" s="54">
        <f t="shared" si="1"/>
        <v>97.5</v>
      </c>
      <c r="E12" s="54">
        <f t="shared" si="2"/>
        <v>70</v>
      </c>
      <c r="F12" s="54">
        <f t="shared" si="3"/>
        <v>50</v>
      </c>
      <c r="G12" s="54">
        <f t="shared" si="0"/>
        <v>60</v>
      </c>
      <c r="H12" s="54">
        <f t="shared" si="12"/>
        <v>100</v>
      </c>
      <c r="I12" s="54">
        <f t="shared" si="12"/>
        <v>1</v>
      </c>
      <c r="J12" s="55">
        <f t="shared" si="4"/>
        <v>2.564102564102555E-2</v>
      </c>
      <c r="K12" s="53">
        <f t="shared" si="5"/>
        <v>0</v>
      </c>
      <c r="L12" s="53">
        <f t="shared" si="6"/>
        <v>100</v>
      </c>
      <c r="M12" s="56">
        <f t="shared" si="7"/>
        <v>500</v>
      </c>
      <c r="N12" s="56">
        <f t="shared" si="8"/>
        <v>833.33333333333337</v>
      </c>
      <c r="O12" s="56">
        <f t="shared" si="9"/>
        <v>83.333333333333329</v>
      </c>
      <c r="P12" s="47"/>
      <c r="Q12" s="56">
        <f t="shared" si="13"/>
        <v>583.33333333333337</v>
      </c>
      <c r="R12" s="4"/>
    </row>
    <row r="13" spans="1:18" x14ac:dyDescent="0.25">
      <c r="A13" s="53">
        <f t="shared" si="10"/>
        <v>35</v>
      </c>
      <c r="B13" s="54">
        <v>100</v>
      </c>
      <c r="C13" s="54">
        <f t="shared" si="11"/>
        <v>95</v>
      </c>
      <c r="D13" s="54">
        <f t="shared" si="1"/>
        <v>97.5</v>
      </c>
      <c r="E13" s="54">
        <f t="shared" si="2"/>
        <v>65</v>
      </c>
      <c r="F13" s="54">
        <f t="shared" si="3"/>
        <v>50</v>
      </c>
      <c r="G13" s="54">
        <f t="shared" si="0"/>
        <v>60</v>
      </c>
      <c r="H13" s="54">
        <f t="shared" si="12"/>
        <v>100</v>
      </c>
      <c r="I13" s="54">
        <f t="shared" si="12"/>
        <v>1</v>
      </c>
      <c r="J13" s="55">
        <f t="shared" si="4"/>
        <v>2.564102564102555E-2</v>
      </c>
      <c r="K13" s="53">
        <f t="shared" si="5"/>
        <v>0</v>
      </c>
      <c r="L13" s="53">
        <f t="shared" si="6"/>
        <v>100</v>
      </c>
      <c r="M13" s="56">
        <f t="shared" si="7"/>
        <v>500</v>
      </c>
      <c r="N13" s="56">
        <f t="shared" si="8"/>
        <v>833.33333333333337</v>
      </c>
      <c r="O13" s="56">
        <f t="shared" si="9"/>
        <v>83.333333333333329</v>
      </c>
      <c r="P13" s="47"/>
      <c r="Q13" s="56">
        <f t="shared" si="13"/>
        <v>541.66666666666663</v>
      </c>
      <c r="R13" s="4"/>
    </row>
    <row r="14" spans="1:18" x14ac:dyDescent="0.25">
      <c r="A14" s="53">
        <f t="shared" si="10"/>
        <v>40</v>
      </c>
      <c r="B14" s="54">
        <v>100</v>
      </c>
      <c r="C14" s="54">
        <f t="shared" si="11"/>
        <v>95</v>
      </c>
      <c r="D14" s="54">
        <f t="shared" si="1"/>
        <v>97.5</v>
      </c>
      <c r="E14" s="54">
        <f t="shared" si="2"/>
        <v>60</v>
      </c>
      <c r="F14" s="54">
        <f t="shared" si="3"/>
        <v>50</v>
      </c>
      <c r="G14" s="54">
        <f t="shared" si="0"/>
        <v>60</v>
      </c>
      <c r="H14" s="54">
        <f t="shared" si="12"/>
        <v>100</v>
      </c>
      <c r="I14" s="54">
        <f t="shared" si="12"/>
        <v>1</v>
      </c>
      <c r="J14" s="55">
        <f t="shared" si="4"/>
        <v>2.564102564102555E-2</v>
      </c>
      <c r="K14" s="53">
        <f t="shared" si="5"/>
        <v>0</v>
      </c>
      <c r="L14" s="53">
        <f t="shared" si="6"/>
        <v>100</v>
      </c>
      <c r="M14" s="56">
        <f t="shared" si="7"/>
        <v>500</v>
      </c>
      <c r="N14" s="56">
        <f t="shared" si="8"/>
        <v>833.33333333333337</v>
      </c>
      <c r="O14" s="56">
        <f t="shared" si="9"/>
        <v>83.333333333333329</v>
      </c>
      <c r="P14" s="47"/>
      <c r="Q14" s="56">
        <f t="shared" si="13"/>
        <v>500</v>
      </c>
      <c r="R14" s="4"/>
    </row>
    <row r="15" spans="1:18" x14ac:dyDescent="0.25">
      <c r="A15" s="53">
        <f t="shared" si="10"/>
        <v>45</v>
      </c>
      <c r="B15" s="54">
        <v>100</v>
      </c>
      <c r="C15" s="54">
        <f t="shared" si="11"/>
        <v>95</v>
      </c>
      <c r="D15" s="54">
        <f t="shared" si="1"/>
        <v>97.5</v>
      </c>
      <c r="E15" s="54">
        <f t="shared" si="2"/>
        <v>55</v>
      </c>
      <c r="F15" s="54">
        <f t="shared" si="3"/>
        <v>50</v>
      </c>
      <c r="G15" s="54">
        <f t="shared" si="0"/>
        <v>60</v>
      </c>
      <c r="H15" s="54">
        <f t="shared" si="12"/>
        <v>100</v>
      </c>
      <c r="I15" s="54">
        <f t="shared" si="12"/>
        <v>1</v>
      </c>
      <c r="J15" s="55">
        <f t="shared" si="4"/>
        <v>2.564102564102555E-2</v>
      </c>
      <c r="K15" s="53">
        <f t="shared" si="5"/>
        <v>0</v>
      </c>
      <c r="L15" s="53">
        <f t="shared" si="6"/>
        <v>100</v>
      </c>
      <c r="M15" s="56">
        <f t="shared" si="7"/>
        <v>500</v>
      </c>
      <c r="N15" s="56">
        <f t="shared" si="8"/>
        <v>833.33333333333337</v>
      </c>
      <c r="O15" s="56">
        <f t="shared" si="9"/>
        <v>83.333333333333329</v>
      </c>
      <c r="P15" s="47"/>
      <c r="Q15" s="56">
        <f t="shared" si="13"/>
        <v>458.33333333333331</v>
      </c>
      <c r="R15" s="4"/>
    </row>
    <row r="16" spans="1:18" x14ac:dyDescent="0.25">
      <c r="A16" s="53">
        <f t="shared" si="10"/>
        <v>50</v>
      </c>
      <c r="B16" s="54">
        <v>100</v>
      </c>
      <c r="C16" s="54">
        <f t="shared" si="11"/>
        <v>95</v>
      </c>
      <c r="D16" s="54">
        <f t="shared" si="1"/>
        <v>97.5</v>
      </c>
      <c r="E16" s="54">
        <f t="shared" si="2"/>
        <v>50</v>
      </c>
      <c r="F16" s="54">
        <f t="shared" si="3"/>
        <v>50</v>
      </c>
      <c r="G16" s="54">
        <f t="shared" si="0"/>
        <v>60</v>
      </c>
      <c r="H16" s="54">
        <f t="shared" si="12"/>
        <v>100</v>
      </c>
      <c r="I16" s="54">
        <f t="shared" si="12"/>
        <v>1</v>
      </c>
      <c r="J16" s="55">
        <f t="shared" si="4"/>
        <v>2.564102564102555E-2</v>
      </c>
      <c r="K16" s="53">
        <f t="shared" si="5"/>
        <v>0</v>
      </c>
      <c r="L16" s="53">
        <f t="shared" si="6"/>
        <v>100</v>
      </c>
      <c r="M16" s="56">
        <f t="shared" si="7"/>
        <v>500</v>
      </c>
      <c r="N16" s="56">
        <f t="shared" si="8"/>
        <v>833.33333333333337</v>
      </c>
      <c r="O16" s="56">
        <f t="shared" si="9"/>
        <v>83.333333333333329</v>
      </c>
      <c r="P16" s="47"/>
      <c r="Q16" s="56">
        <f t="shared" si="13"/>
        <v>416.66666666666669</v>
      </c>
      <c r="R16" s="4"/>
    </row>
    <row r="17" spans="1:18" x14ac:dyDescent="0.25">
      <c r="A17" s="53">
        <f t="shared" si="10"/>
        <v>55</v>
      </c>
      <c r="B17" s="54">
        <v>100</v>
      </c>
      <c r="C17" s="54">
        <f t="shared" si="11"/>
        <v>100</v>
      </c>
      <c r="D17" s="54">
        <f t="shared" si="1"/>
        <v>100</v>
      </c>
      <c r="E17" s="54">
        <f t="shared" si="2"/>
        <v>55</v>
      </c>
      <c r="F17" s="54">
        <f t="shared" si="3"/>
        <v>100</v>
      </c>
      <c r="G17" s="54">
        <f>+$H$3</f>
        <v>120</v>
      </c>
      <c r="H17" s="54">
        <f t="shared" si="12"/>
        <v>100</v>
      </c>
      <c r="I17" s="54">
        <f t="shared" si="12"/>
        <v>1</v>
      </c>
      <c r="J17" s="55">
        <f t="shared" si="4"/>
        <v>0</v>
      </c>
      <c r="K17" s="53">
        <f t="shared" si="5"/>
        <v>0</v>
      </c>
      <c r="L17" s="53">
        <f t="shared" si="6"/>
        <v>100</v>
      </c>
      <c r="M17" s="56">
        <f t="shared" si="7"/>
        <v>1000</v>
      </c>
      <c r="N17" s="56">
        <f t="shared" si="8"/>
        <v>833.33333333333337</v>
      </c>
      <c r="O17" s="56">
        <f t="shared" si="9"/>
        <v>83.333333333333329</v>
      </c>
      <c r="P17" s="47"/>
      <c r="Q17" s="56">
        <f t="shared" si="13"/>
        <v>458.33333333333331</v>
      </c>
      <c r="R17" s="4"/>
    </row>
    <row r="18" spans="1:18" x14ac:dyDescent="0.25">
      <c r="A18" s="53">
        <f t="shared" si="10"/>
        <v>60</v>
      </c>
      <c r="B18" s="54">
        <v>100</v>
      </c>
      <c r="C18" s="54">
        <f t="shared" si="11"/>
        <v>100</v>
      </c>
      <c r="D18" s="54">
        <f t="shared" si="1"/>
        <v>100</v>
      </c>
      <c r="E18" s="54">
        <f t="shared" si="2"/>
        <v>60</v>
      </c>
      <c r="F18" s="54">
        <f t="shared" si="3"/>
        <v>100</v>
      </c>
      <c r="G18" s="54">
        <f>+$H$3</f>
        <v>120</v>
      </c>
      <c r="H18" s="54">
        <f t="shared" si="12"/>
        <v>100</v>
      </c>
      <c r="I18" s="54">
        <f t="shared" si="12"/>
        <v>1</v>
      </c>
      <c r="J18" s="55">
        <f t="shared" si="4"/>
        <v>0</v>
      </c>
      <c r="K18" s="53">
        <f t="shared" si="5"/>
        <v>0</v>
      </c>
      <c r="L18" s="53">
        <f t="shared" si="6"/>
        <v>100</v>
      </c>
      <c r="M18" s="56">
        <f t="shared" si="7"/>
        <v>1000</v>
      </c>
      <c r="N18" s="56">
        <f t="shared" si="8"/>
        <v>833.33333333333337</v>
      </c>
      <c r="O18" s="56">
        <f t="shared" si="9"/>
        <v>83.333333333333329</v>
      </c>
      <c r="P18" s="47"/>
      <c r="Q18" s="56">
        <f t="shared" si="13"/>
        <v>500</v>
      </c>
      <c r="R18" s="4"/>
    </row>
    <row r="19" spans="1:18" x14ac:dyDescent="0.25">
      <c r="A19" s="53">
        <f t="shared" si="10"/>
        <v>65</v>
      </c>
      <c r="B19" s="54">
        <v>100</v>
      </c>
      <c r="C19" s="54">
        <f t="shared" si="11"/>
        <v>100</v>
      </c>
      <c r="D19" s="54">
        <f t="shared" si="1"/>
        <v>100</v>
      </c>
      <c r="E19" s="54">
        <f t="shared" si="2"/>
        <v>65</v>
      </c>
      <c r="F19" s="54">
        <f t="shared" si="3"/>
        <v>100</v>
      </c>
      <c r="G19" s="54">
        <f>+$H$3</f>
        <v>120</v>
      </c>
      <c r="H19" s="54">
        <f t="shared" si="12"/>
        <v>100</v>
      </c>
      <c r="I19" s="54">
        <f t="shared" si="12"/>
        <v>1</v>
      </c>
      <c r="J19" s="55">
        <f t="shared" si="4"/>
        <v>0</v>
      </c>
      <c r="K19" s="53">
        <f t="shared" si="5"/>
        <v>0</v>
      </c>
      <c r="L19" s="53">
        <f t="shared" si="6"/>
        <v>100</v>
      </c>
      <c r="M19" s="56">
        <f t="shared" si="7"/>
        <v>1000</v>
      </c>
      <c r="N19" s="56">
        <f t="shared" si="8"/>
        <v>833.33333333333337</v>
      </c>
      <c r="O19" s="56">
        <f t="shared" si="9"/>
        <v>83.333333333333329</v>
      </c>
      <c r="P19" s="47"/>
      <c r="Q19" s="56">
        <f t="shared" si="13"/>
        <v>541.66666666666663</v>
      </c>
      <c r="R19" s="4"/>
    </row>
    <row r="20" spans="1:18" x14ac:dyDescent="0.25">
      <c r="A20" s="53">
        <f t="shared" si="10"/>
        <v>70</v>
      </c>
      <c r="B20" s="54">
        <v>100</v>
      </c>
      <c r="C20" s="54">
        <f t="shared" si="11"/>
        <v>95</v>
      </c>
      <c r="D20" s="54">
        <f t="shared" si="1"/>
        <v>97.5</v>
      </c>
      <c r="E20" s="54">
        <f t="shared" si="2"/>
        <v>60</v>
      </c>
      <c r="F20" s="54">
        <f t="shared" si="3"/>
        <v>50</v>
      </c>
      <c r="G20" s="54">
        <f t="shared" ref="G20:G26" si="14">+$H$2</f>
        <v>60</v>
      </c>
      <c r="H20" s="54">
        <f t="shared" si="12"/>
        <v>100</v>
      </c>
      <c r="I20" s="54">
        <f t="shared" si="12"/>
        <v>1</v>
      </c>
      <c r="J20" s="55">
        <f t="shared" si="4"/>
        <v>2.564102564102555E-2</v>
      </c>
      <c r="K20" s="53">
        <f t="shared" si="5"/>
        <v>0</v>
      </c>
      <c r="L20" s="53">
        <f t="shared" si="6"/>
        <v>100</v>
      </c>
      <c r="M20" s="56">
        <f t="shared" si="7"/>
        <v>500</v>
      </c>
      <c r="N20" s="56">
        <f t="shared" si="8"/>
        <v>833.33333333333337</v>
      </c>
      <c r="O20" s="56">
        <f t="shared" si="9"/>
        <v>83.333333333333329</v>
      </c>
      <c r="P20" s="47"/>
      <c r="Q20" s="56">
        <f t="shared" si="13"/>
        <v>500</v>
      </c>
      <c r="R20" s="4"/>
    </row>
    <row r="21" spans="1:18" x14ac:dyDescent="0.25">
      <c r="A21" s="53">
        <f t="shared" si="10"/>
        <v>75</v>
      </c>
      <c r="B21" s="54">
        <v>100</v>
      </c>
      <c r="C21" s="54">
        <f t="shared" si="11"/>
        <v>95</v>
      </c>
      <c r="D21" s="54">
        <f t="shared" si="1"/>
        <v>97.5</v>
      </c>
      <c r="E21" s="54">
        <f t="shared" si="2"/>
        <v>55</v>
      </c>
      <c r="F21" s="54">
        <f t="shared" si="3"/>
        <v>50</v>
      </c>
      <c r="G21" s="54">
        <f t="shared" si="14"/>
        <v>60</v>
      </c>
      <c r="H21" s="54">
        <f t="shared" si="12"/>
        <v>100</v>
      </c>
      <c r="I21" s="54">
        <f t="shared" si="12"/>
        <v>1</v>
      </c>
      <c r="J21" s="55">
        <f t="shared" si="4"/>
        <v>2.564102564102555E-2</v>
      </c>
      <c r="K21" s="53">
        <f t="shared" si="5"/>
        <v>0</v>
      </c>
      <c r="L21" s="53">
        <f t="shared" si="6"/>
        <v>100</v>
      </c>
      <c r="M21" s="56">
        <f t="shared" si="7"/>
        <v>500</v>
      </c>
      <c r="N21" s="56">
        <f t="shared" si="8"/>
        <v>833.33333333333337</v>
      </c>
      <c r="O21" s="56">
        <f t="shared" si="9"/>
        <v>83.333333333333329</v>
      </c>
      <c r="P21" s="47"/>
      <c r="Q21" s="56">
        <f t="shared" si="13"/>
        <v>458.33333333333331</v>
      </c>
      <c r="R21" s="4"/>
    </row>
    <row r="22" spans="1:18" x14ac:dyDescent="0.25">
      <c r="A22" s="53">
        <f t="shared" si="10"/>
        <v>80</v>
      </c>
      <c r="B22" s="54">
        <v>100</v>
      </c>
      <c r="C22" s="54">
        <f t="shared" si="11"/>
        <v>95</v>
      </c>
      <c r="D22" s="54">
        <f t="shared" si="1"/>
        <v>97.5</v>
      </c>
      <c r="E22" s="54">
        <f t="shared" si="2"/>
        <v>50</v>
      </c>
      <c r="F22" s="54">
        <f t="shared" si="3"/>
        <v>50</v>
      </c>
      <c r="G22" s="54">
        <f t="shared" si="14"/>
        <v>60</v>
      </c>
      <c r="H22" s="54">
        <f t="shared" si="12"/>
        <v>100</v>
      </c>
      <c r="I22" s="54">
        <f t="shared" si="12"/>
        <v>1</v>
      </c>
      <c r="J22" s="55">
        <f t="shared" si="4"/>
        <v>2.564102564102555E-2</v>
      </c>
      <c r="K22" s="53">
        <f t="shared" si="5"/>
        <v>0</v>
      </c>
      <c r="L22" s="53">
        <f t="shared" si="6"/>
        <v>100</v>
      </c>
      <c r="M22" s="56">
        <f t="shared" si="7"/>
        <v>500</v>
      </c>
      <c r="N22" s="56">
        <f t="shared" si="8"/>
        <v>833.33333333333337</v>
      </c>
      <c r="O22" s="56">
        <f t="shared" si="9"/>
        <v>83.333333333333329</v>
      </c>
      <c r="P22" s="47"/>
      <c r="Q22" s="56">
        <f t="shared" si="13"/>
        <v>416.66666666666669</v>
      </c>
      <c r="R22" s="4"/>
    </row>
    <row r="23" spans="1:18" x14ac:dyDescent="0.25">
      <c r="A23" s="53">
        <f t="shared" si="10"/>
        <v>85</v>
      </c>
      <c r="B23" s="54">
        <v>100</v>
      </c>
      <c r="C23" s="54">
        <f t="shared" si="11"/>
        <v>95</v>
      </c>
      <c r="D23" s="54">
        <f t="shared" si="1"/>
        <v>97.5</v>
      </c>
      <c r="E23" s="54">
        <f t="shared" si="2"/>
        <v>50</v>
      </c>
      <c r="F23" s="54">
        <f t="shared" si="3"/>
        <v>50</v>
      </c>
      <c r="G23" s="54">
        <f t="shared" si="14"/>
        <v>60</v>
      </c>
      <c r="H23" s="54">
        <f t="shared" si="12"/>
        <v>100</v>
      </c>
      <c r="I23" s="54">
        <f t="shared" si="12"/>
        <v>1</v>
      </c>
      <c r="J23" s="55">
        <f t="shared" si="4"/>
        <v>2.564102564102555E-2</v>
      </c>
      <c r="K23" s="53">
        <f t="shared" si="5"/>
        <v>0</v>
      </c>
      <c r="L23" s="53">
        <f t="shared" si="6"/>
        <v>100</v>
      </c>
      <c r="M23" s="56">
        <f t="shared" si="7"/>
        <v>500</v>
      </c>
      <c r="N23" s="56">
        <f t="shared" si="8"/>
        <v>833.33333333333337</v>
      </c>
      <c r="O23" s="56">
        <f t="shared" si="9"/>
        <v>83.333333333333329</v>
      </c>
      <c r="P23" s="47"/>
      <c r="Q23" s="56">
        <f t="shared" si="13"/>
        <v>416.66666666666669</v>
      </c>
      <c r="R23" s="4"/>
    </row>
    <row r="24" spans="1:18" x14ac:dyDescent="0.25">
      <c r="A24" s="53">
        <f t="shared" si="10"/>
        <v>90</v>
      </c>
      <c r="B24" s="54">
        <v>100</v>
      </c>
      <c r="C24" s="54">
        <f t="shared" si="11"/>
        <v>95</v>
      </c>
      <c r="D24" s="54">
        <f t="shared" si="1"/>
        <v>97.5</v>
      </c>
      <c r="E24" s="54">
        <f t="shared" si="2"/>
        <v>50</v>
      </c>
      <c r="F24" s="54">
        <f t="shared" si="3"/>
        <v>50</v>
      </c>
      <c r="G24" s="54">
        <f t="shared" si="14"/>
        <v>60</v>
      </c>
      <c r="H24" s="54">
        <f t="shared" si="12"/>
        <v>100</v>
      </c>
      <c r="I24" s="54">
        <f t="shared" si="12"/>
        <v>1</v>
      </c>
      <c r="J24" s="55">
        <f t="shared" si="4"/>
        <v>2.564102564102555E-2</v>
      </c>
      <c r="K24" s="53">
        <f t="shared" si="5"/>
        <v>0</v>
      </c>
      <c r="L24" s="53">
        <f t="shared" si="6"/>
        <v>100</v>
      </c>
      <c r="M24" s="56">
        <f t="shared" si="7"/>
        <v>500</v>
      </c>
      <c r="N24" s="56">
        <f t="shared" si="8"/>
        <v>833.33333333333337</v>
      </c>
      <c r="O24" s="56">
        <f t="shared" si="9"/>
        <v>83.333333333333329</v>
      </c>
      <c r="P24" s="47"/>
      <c r="Q24" s="56">
        <f t="shared" si="13"/>
        <v>416.66666666666669</v>
      </c>
      <c r="R24" s="4"/>
    </row>
    <row r="25" spans="1:18" x14ac:dyDescent="0.25">
      <c r="A25" s="53">
        <f t="shared" si="10"/>
        <v>95</v>
      </c>
      <c r="B25" s="54">
        <v>100</v>
      </c>
      <c r="C25" s="54">
        <f t="shared" si="11"/>
        <v>95</v>
      </c>
      <c r="D25" s="54">
        <f t="shared" si="1"/>
        <v>97.5</v>
      </c>
      <c r="E25" s="54">
        <f t="shared" si="2"/>
        <v>50</v>
      </c>
      <c r="F25" s="54">
        <f t="shared" si="3"/>
        <v>50</v>
      </c>
      <c r="G25" s="54">
        <f t="shared" si="14"/>
        <v>60</v>
      </c>
      <c r="H25" s="54">
        <f t="shared" si="12"/>
        <v>100</v>
      </c>
      <c r="I25" s="54">
        <f t="shared" si="12"/>
        <v>1</v>
      </c>
      <c r="J25" s="55">
        <f t="shared" si="4"/>
        <v>2.564102564102555E-2</v>
      </c>
      <c r="K25" s="53">
        <f t="shared" si="5"/>
        <v>0</v>
      </c>
      <c r="L25" s="53">
        <f t="shared" si="6"/>
        <v>100</v>
      </c>
      <c r="M25" s="56">
        <f t="shared" si="7"/>
        <v>500</v>
      </c>
      <c r="N25" s="56">
        <f t="shared" si="8"/>
        <v>833.33333333333337</v>
      </c>
      <c r="O25" s="56">
        <f t="shared" si="9"/>
        <v>83.333333333333329</v>
      </c>
      <c r="P25" s="47"/>
      <c r="Q25" s="56">
        <f t="shared" si="13"/>
        <v>416.66666666666669</v>
      </c>
      <c r="R25" s="4"/>
    </row>
    <row r="26" spans="1:18" x14ac:dyDescent="0.25">
      <c r="A26" s="53">
        <f t="shared" si="10"/>
        <v>100</v>
      </c>
      <c r="B26" s="54">
        <v>100</v>
      </c>
      <c r="C26" s="54">
        <f t="shared" si="11"/>
        <v>95</v>
      </c>
      <c r="D26" s="54">
        <f t="shared" si="1"/>
        <v>97.5</v>
      </c>
      <c r="E26" s="54">
        <f t="shared" si="2"/>
        <v>50</v>
      </c>
      <c r="F26" s="54">
        <f t="shared" si="3"/>
        <v>50</v>
      </c>
      <c r="G26" s="54">
        <f t="shared" si="14"/>
        <v>60</v>
      </c>
      <c r="H26" s="54">
        <f t="shared" si="12"/>
        <v>100</v>
      </c>
      <c r="I26" s="54">
        <f t="shared" si="12"/>
        <v>1</v>
      </c>
      <c r="J26" s="55">
        <f t="shared" si="4"/>
        <v>2.564102564102555E-2</v>
      </c>
      <c r="K26" s="53">
        <f t="shared" si="5"/>
        <v>0</v>
      </c>
      <c r="L26" s="53">
        <f t="shared" si="6"/>
        <v>100</v>
      </c>
      <c r="M26" s="56">
        <f t="shared" si="7"/>
        <v>500</v>
      </c>
      <c r="N26" s="56">
        <f t="shared" si="8"/>
        <v>833.33333333333337</v>
      </c>
      <c r="O26" s="56">
        <f t="shared" si="9"/>
        <v>83.333333333333329</v>
      </c>
      <c r="P26" s="47"/>
      <c r="Q26" s="56">
        <f t="shared" si="13"/>
        <v>416.66666666666669</v>
      </c>
      <c r="R26" s="4"/>
    </row>
    <row r="27" spans="1:18" x14ac:dyDescent="0.25">
      <c r="A27" s="53">
        <f t="shared" si="10"/>
        <v>105</v>
      </c>
      <c r="B27" s="54">
        <v>100</v>
      </c>
      <c r="C27" s="54">
        <f t="shared" si="11"/>
        <v>100</v>
      </c>
      <c r="D27" s="54">
        <f t="shared" si="1"/>
        <v>100</v>
      </c>
      <c r="E27" s="54">
        <f t="shared" si="2"/>
        <v>55</v>
      </c>
      <c r="F27" s="54">
        <f t="shared" si="3"/>
        <v>100</v>
      </c>
      <c r="G27" s="54">
        <f>+$H$3</f>
        <v>120</v>
      </c>
      <c r="H27" s="54">
        <f t="shared" si="12"/>
        <v>100</v>
      </c>
      <c r="I27" s="54">
        <f t="shared" si="12"/>
        <v>1</v>
      </c>
      <c r="J27" s="55">
        <f t="shared" si="4"/>
        <v>0</v>
      </c>
      <c r="K27" s="53">
        <f t="shared" si="5"/>
        <v>0</v>
      </c>
      <c r="L27" s="53">
        <f t="shared" si="6"/>
        <v>100</v>
      </c>
      <c r="M27" s="56">
        <f t="shared" si="7"/>
        <v>1000</v>
      </c>
      <c r="N27" s="56">
        <f t="shared" si="8"/>
        <v>833.33333333333337</v>
      </c>
      <c r="O27" s="56">
        <f t="shared" si="9"/>
        <v>83.333333333333329</v>
      </c>
      <c r="P27" s="47"/>
      <c r="Q27" s="56">
        <f t="shared" si="13"/>
        <v>458.33333333333331</v>
      </c>
      <c r="R27" s="4"/>
    </row>
    <row r="28" spans="1:18" x14ac:dyDescent="0.25">
      <c r="A28" s="53">
        <f t="shared" si="10"/>
        <v>110</v>
      </c>
      <c r="B28" s="54">
        <v>100</v>
      </c>
      <c r="C28" s="54">
        <f t="shared" si="11"/>
        <v>100</v>
      </c>
      <c r="D28" s="54">
        <f t="shared" si="1"/>
        <v>100</v>
      </c>
      <c r="E28" s="54">
        <f t="shared" si="2"/>
        <v>60</v>
      </c>
      <c r="F28" s="54">
        <f t="shared" si="3"/>
        <v>100</v>
      </c>
      <c r="G28" s="54">
        <f>+$H$3</f>
        <v>120</v>
      </c>
      <c r="H28" s="54">
        <f t="shared" si="12"/>
        <v>100</v>
      </c>
      <c r="I28" s="54">
        <f t="shared" si="12"/>
        <v>1</v>
      </c>
      <c r="J28" s="55">
        <f t="shared" si="4"/>
        <v>0</v>
      </c>
      <c r="K28" s="53">
        <f t="shared" si="5"/>
        <v>0</v>
      </c>
      <c r="L28" s="53">
        <f t="shared" si="6"/>
        <v>100</v>
      </c>
      <c r="M28" s="56">
        <f t="shared" si="7"/>
        <v>1000</v>
      </c>
      <c r="N28" s="56">
        <f t="shared" si="8"/>
        <v>833.33333333333337</v>
      </c>
      <c r="O28" s="56">
        <f t="shared" si="9"/>
        <v>83.333333333333329</v>
      </c>
      <c r="P28" s="47"/>
      <c r="Q28" s="56">
        <f t="shared" si="13"/>
        <v>500</v>
      </c>
      <c r="R28" s="4"/>
    </row>
    <row r="29" spans="1:18" x14ac:dyDescent="0.25">
      <c r="A29" s="53">
        <f t="shared" si="10"/>
        <v>115</v>
      </c>
      <c r="B29" s="54">
        <v>100</v>
      </c>
      <c r="C29" s="54">
        <f t="shared" si="11"/>
        <v>95</v>
      </c>
      <c r="D29" s="54">
        <f t="shared" si="1"/>
        <v>97.5</v>
      </c>
      <c r="E29" s="54">
        <f t="shared" si="2"/>
        <v>55</v>
      </c>
      <c r="F29" s="54">
        <f t="shared" si="3"/>
        <v>50</v>
      </c>
      <c r="G29" s="54">
        <f>+$H$2</f>
        <v>60</v>
      </c>
      <c r="H29" s="54">
        <f t="shared" si="12"/>
        <v>100</v>
      </c>
      <c r="I29" s="54">
        <f t="shared" si="12"/>
        <v>1</v>
      </c>
      <c r="J29" s="55">
        <f t="shared" si="4"/>
        <v>2.564102564102555E-2</v>
      </c>
      <c r="K29" s="53">
        <f t="shared" si="5"/>
        <v>0</v>
      </c>
      <c r="L29" s="53">
        <f t="shared" si="6"/>
        <v>100</v>
      </c>
      <c r="M29" s="56">
        <f t="shared" si="7"/>
        <v>500</v>
      </c>
      <c r="N29" s="56">
        <f t="shared" si="8"/>
        <v>833.33333333333337</v>
      </c>
      <c r="O29" s="56">
        <f t="shared" si="9"/>
        <v>83.333333333333329</v>
      </c>
      <c r="P29" s="47"/>
      <c r="Q29" s="56">
        <f t="shared" si="13"/>
        <v>458.33333333333331</v>
      </c>
      <c r="R29" s="4"/>
    </row>
    <row r="30" spans="1:18" x14ac:dyDescent="0.25">
      <c r="A30" s="53">
        <f t="shared" si="10"/>
        <v>120</v>
      </c>
      <c r="B30" s="54">
        <v>100</v>
      </c>
      <c r="C30" s="54">
        <f t="shared" si="11"/>
        <v>95</v>
      </c>
      <c r="D30" s="54">
        <f t="shared" si="1"/>
        <v>97.5</v>
      </c>
      <c r="E30" s="54">
        <f t="shared" si="2"/>
        <v>50</v>
      </c>
      <c r="F30" s="54">
        <f t="shared" si="3"/>
        <v>50</v>
      </c>
      <c r="G30" s="54">
        <f>+$H$2</f>
        <v>60</v>
      </c>
      <c r="H30" s="54">
        <f t="shared" si="12"/>
        <v>100</v>
      </c>
      <c r="I30" s="54">
        <f t="shared" si="12"/>
        <v>1</v>
      </c>
      <c r="J30" s="55">
        <f t="shared" si="4"/>
        <v>2.564102564102555E-2</v>
      </c>
      <c r="K30" s="53">
        <f t="shared" si="5"/>
        <v>0</v>
      </c>
      <c r="L30" s="53">
        <f t="shared" si="6"/>
        <v>100</v>
      </c>
      <c r="M30" s="56">
        <f t="shared" si="7"/>
        <v>500</v>
      </c>
      <c r="N30" s="56">
        <f t="shared" si="8"/>
        <v>833.33333333333337</v>
      </c>
      <c r="O30" s="56">
        <f t="shared" si="9"/>
        <v>83.333333333333329</v>
      </c>
      <c r="P30" s="47"/>
      <c r="Q30" s="56">
        <f t="shared" si="13"/>
        <v>416.66666666666669</v>
      </c>
      <c r="R30" s="4"/>
    </row>
    <row r="31" spans="1:18" x14ac:dyDescent="0.25">
      <c r="A31" s="53">
        <f t="shared" si="10"/>
        <v>125</v>
      </c>
      <c r="B31" s="54">
        <v>100</v>
      </c>
      <c r="C31" s="54">
        <f t="shared" si="11"/>
        <v>95</v>
      </c>
      <c r="D31" s="54">
        <f t="shared" si="1"/>
        <v>97.5</v>
      </c>
      <c r="E31" s="54">
        <f t="shared" si="2"/>
        <v>50</v>
      </c>
      <c r="F31" s="54">
        <f t="shared" si="3"/>
        <v>50</v>
      </c>
      <c r="G31" s="54">
        <f>+$H$2</f>
        <v>60</v>
      </c>
      <c r="H31" s="54">
        <f t="shared" si="12"/>
        <v>100</v>
      </c>
      <c r="I31" s="54">
        <f t="shared" si="12"/>
        <v>1</v>
      </c>
      <c r="J31" s="55">
        <f t="shared" si="4"/>
        <v>2.564102564102555E-2</v>
      </c>
      <c r="K31" s="53">
        <f t="shared" si="5"/>
        <v>0</v>
      </c>
      <c r="L31" s="53">
        <f t="shared" si="6"/>
        <v>100</v>
      </c>
      <c r="M31" s="56">
        <f t="shared" si="7"/>
        <v>500</v>
      </c>
      <c r="N31" s="56">
        <f t="shared" si="8"/>
        <v>833.33333333333337</v>
      </c>
      <c r="O31" s="56">
        <f t="shared" si="9"/>
        <v>83.333333333333329</v>
      </c>
      <c r="P31" s="47"/>
      <c r="Q31" s="56">
        <f t="shared" si="13"/>
        <v>416.66666666666669</v>
      </c>
      <c r="R31" s="4"/>
    </row>
    <row r="32" spans="1:18" x14ac:dyDescent="0.25">
      <c r="A32" s="53">
        <f t="shared" si="10"/>
        <v>130</v>
      </c>
      <c r="B32" s="54">
        <v>100</v>
      </c>
      <c r="C32" s="54">
        <f t="shared" si="11"/>
        <v>95</v>
      </c>
      <c r="D32" s="54">
        <f t="shared" si="1"/>
        <v>97.5</v>
      </c>
      <c r="E32" s="54">
        <f t="shared" si="2"/>
        <v>50</v>
      </c>
      <c r="F32" s="54">
        <f t="shared" si="3"/>
        <v>50</v>
      </c>
      <c r="G32" s="54">
        <f>+$H$2</f>
        <v>60</v>
      </c>
      <c r="H32" s="54">
        <f t="shared" si="12"/>
        <v>100</v>
      </c>
      <c r="I32" s="54">
        <f t="shared" si="12"/>
        <v>1</v>
      </c>
      <c r="J32" s="55">
        <f t="shared" si="4"/>
        <v>2.564102564102555E-2</v>
      </c>
      <c r="K32" s="53">
        <f t="shared" si="5"/>
        <v>0</v>
      </c>
      <c r="L32" s="53">
        <f t="shared" si="6"/>
        <v>100</v>
      </c>
      <c r="M32" s="56">
        <f t="shared" si="7"/>
        <v>500</v>
      </c>
      <c r="N32" s="56">
        <f t="shared" si="8"/>
        <v>833.33333333333337</v>
      </c>
      <c r="O32" s="56">
        <f t="shared" si="9"/>
        <v>83.333333333333329</v>
      </c>
      <c r="P32" s="47"/>
      <c r="Q32" s="56">
        <f t="shared" si="13"/>
        <v>416.66666666666669</v>
      </c>
      <c r="R32" s="4"/>
    </row>
    <row r="33" spans="1:18" x14ac:dyDescent="0.25">
      <c r="A33" s="53">
        <f t="shared" si="10"/>
        <v>135</v>
      </c>
      <c r="B33" s="54">
        <v>100</v>
      </c>
      <c r="C33" s="54">
        <f t="shared" si="11"/>
        <v>100</v>
      </c>
      <c r="D33" s="54">
        <f t="shared" si="1"/>
        <v>100</v>
      </c>
      <c r="E33" s="54">
        <f t="shared" si="2"/>
        <v>55</v>
      </c>
      <c r="F33" s="54">
        <f t="shared" si="3"/>
        <v>100</v>
      </c>
      <c r="G33" s="54">
        <f>+$H$3</f>
        <v>120</v>
      </c>
      <c r="H33" s="54">
        <f t="shared" si="12"/>
        <v>100</v>
      </c>
      <c r="I33" s="54">
        <f t="shared" si="12"/>
        <v>1</v>
      </c>
      <c r="J33" s="55">
        <f t="shared" si="4"/>
        <v>0</v>
      </c>
      <c r="K33" s="53">
        <f t="shared" si="5"/>
        <v>0</v>
      </c>
      <c r="L33" s="53">
        <f t="shared" si="6"/>
        <v>100</v>
      </c>
      <c r="M33" s="56">
        <f t="shared" si="7"/>
        <v>1000</v>
      </c>
      <c r="N33" s="56">
        <f t="shared" si="8"/>
        <v>833.33333333333337</v>
      </c>
      <c r="O33" s="56">
        <f t="shared" si="9"/>
        <v>83.333333333333329</v>
      </c>
      <c r="P33" s="47"/>
      <c r="Q33" s="56">
        <f t="shared" si="13"/>
        <v>458.33333333333331</v>
      </c>
      <c r="R33" s="4"/>
    </row>
    <row r="34" spans="1:18" x14ac:dyDescent="0.25">
      <c r="A34" s="53">
        <f t="shared" si="10"/>
        <v>140</v>
      </c>
      <c r="B34" s="54">
        <v>100</v>
      </c>
      <c r="C34" s="54">
        <f t="shared" si="11"/>
        <v>95</v>
      </c>
      <c r="D34" s="54">
        <f t="shared" si="1"/>
        <v>97.5</v>
      </c>
      <c r="E34" s="54">
        <f t="shared" si="2"/>
        <v>50</v>
      </c>
      <c r="F34" s="54">
        <f t="shared" si="3"/>
        <v>50</v>
      </c>
      <c r="G34" s="54">
        <f>+$H$2</f>
        <v>60</v>
      </c>
      <c r="H34" s="54">
        <f t="shared" si="12"/>
        <v>100</v>
      </c>
      <c r="I34" s="54">
        <f t="shared" si="12"/>
        <v>1</v>
      </c>
      <c r="J34" s="55">
        <f t="shared" si="4"/>
        <v>2.564102564102555E-2</v>
      </c>
      <c r="K34" s="53">
        <f t="shared" si="5"/>
        <v>0</v>
      </c>
      <c r="L34" s="53">
        <f t="shared" si="6"/>
        <v>100</v>
      </c>
      <c r="M34" s="56">
        <f t="shared" si="7"/>
        <v>500</v>
      </c>
      <c r="N34" s="56">
        <f t="shared" si="8"/>
        <v>833.33333333333337</v>
      </c>
      <c r="O34" s="56">
        <f t="shared" si="9"/>
        <v>83.333333333333329</v>
      </c>
      <c r="P34" s="47"/>
      <c r="Q34" s="56">
        <f t="shared" si="13"/>
        <v>416.66666666666669</v>
      </c>
      <c r="R34" s="4"/>
    </row>
    <row r="35" spans="1:18" x14ac:dyDescent="0.25">
      <c r="A35" s="53">
        <f t="shared" si="10"/>
        <v>145</v>
      </c>
      <c r="B35" s="54">
        <v>100</v>
      </c>
      <c r="C35" s="54">
        <f t="shared" si="11"/>
        <v>95</v>
      </c>
      <c r="D35" s="54">
        <f t="shared" si="1"/>
        <v>97.5</v>
      </c>
      <c r="E35" s="54">
        <f t="shared" si="2"/>
        <v>50</v>
      </c>
      <c r="F35" s="54">
        <f t="shared" si="3"/>
        <v>50</v>
      </c>
      <c r="G35" s="54">
        <f>+$H$2</f>
        <v>60</v>
      </c>
      <c r="H35" s="54">
        <f t="shared" si="12"/>
        <v>100</v>
      </c>
      <c r="I35" s="54">
        <f t="shared" si="12"/>
        <v>1</v>
      </c>
      <c r="J35" s="55">
        <f t="shared" si="4"/>
        <v>2.564102564102555E-2</v>
      </c>
      <c r="K35" s="53">
        <f t="shared" si="5"/>
        <v>0</v>
      </c>
      <c r="L35" s="53">
        <f t="shared" si="6"/>
        <v>100</v>
      </c>
      <c r="M35" s="56">
        <f t="shared" si="7"/>
        <v>500</v>
      </c>
      <c r="N35" s="56">
        <f t="shared" si="8"/>
        <v>833.33333333333337</v>
      </c>
      <c r="O35" s="56">
        <f t="shared" si="9"/>
        <v>83.333333333333329</v>
      </c>
      <c r="P35" s="47"/>
      <c r="Q35" s="56">
        <f t="shared" si="13"/>
        <v>416.66666666666669</v>
      </c>
      <c r="R35" s="4"/>
    </row>
    <row r="36" spans="1:18" x14ac:dyDescent="0.25">
      <c r="A36" s="53">
        <f t="shared" si="10"/>
        <v>150</v>
      </c>
      <c r="B36" s="54">
        <v>100</v>
      </c>
      <c r="C36" s="54">
        <f t="shared" si="11"/>
        <v>95</v>
      </c>
      <c r="D36" s="54">
        <f t="shared" si="1"/>
        <v>97.5</v>
      </c>
      <c r="E36" s="54">
        <f t="shared" si="2"/>
        <v>50</v>
      </c>
      <c r="F36" s="54">
        <f t="shared" si="3"/>
        <v>50</v>
      </c>
      <c r="G36" s="54">
        <f>+$H$2</f>
        <v>60</v>
      </c>
      <c r="H36" s="54">
        <f t="shared" si="12"/>
        <v>100</v>
      </c>
      <c r="I36" s="54">
        <f t="shared" si="12"/>
        <v>1</v>
      </c>
      <c r="J36" s="55">
        <f t="shared" si="4"/>
        <v>2.564102564102555E-2</v>
      </c>
      <c r="K36" s="53">
        <f t="shared" si="5"/>
        <v>0</v>
      </c>
      <c r="L36" s="53">
        <f t="shared" si="6"/>
        <v>100</v>
      </c>
      <c r="M36" s="56">
        <f t="shared" si="7"/>
        <v>500</v>
      </c>
      <c r="N36" s="56">
        <f t="shared" si="8"/>
        <v>833.33333333333337</v>
      </c>
      <c r="O36" s="56">
        <f t="shared" si="9"/>
        <v>83.333333333333329</v>
      </c>
      <c r="P36" s="47"/>
      <c r="Q36" s="56">
        <f t="shared" si="13"/>
        <v>416.66666666666669</v>
      </c>
      <c r="R36" s="4"/>
    </row>
    <row r="37" spans="1:18" x14ac:dyDescent="0.25">
      <c r="A37" s="53">
        <f t="shared" si="10"/>
        <v>155</v>
      </c>
      <c r="B37" s="54">
        <v>100</v>
      </c>
      <c r="C37" s="54">
        <f t="shared" si="11"/>
        <v>95</v>
      </c>
      <c r="D37" s="54">
        <f t="shared" si="1"/>
        <v>97.5</v>
      </c>
      <c r="E37" s="54">
        <f t="shared" si="2"/>
        <v>50</v>
      </c>
      <c r="F37" s="54">
        <f t="shared" si="3"/>
        <v>50</v>
      </c>
      <c r="G37" s="54">
        <f>+$H$2</f>
        <v>60</v>
      </c>
      <c r="H37" s="54">
        <f t="shared" si="12"/>
        <v>100</v>
      </c>
      <c r="I37" s="54">
        <f t="shared" si="12"/>
        <v>1</v>
      </c>
      <c r="J37" s="55">
        <f t="shared" si="4"/>
        <v>2.564102564102555E-2</v>
      </c>
      <c r="K37" s="53">
        <f t="shared" si="5"/>
        <v>0</v>
      </c>
      <c r="L37" s="53">
        <f t="shared" si="6"/>
        <v>100</v>
      </c>
      <c r="M37" s="56">
        <f t="shared" si="7"/>
        <v>500</v>
      </c>
      <c r="N37" s="56">
        <f t="shared" si="8"/>
        <v>833.33333333333337</v>
      </c>
      <c r="O37" s="56">
        <f t="shared" si="9"/>
        <v>83.333333333333329</v>
      </c>
      <c r="P37" s="47"/>
      <c r="Q37" s="56">
        <f t="shared" si="13"/>
        <v>416.66666666666669</v>
      </c>
      <c r="R37" s="4"/>
    </row>
    <row r="38" spans="1:18" x14ac:dyDescent="0.25">
      <c r="A38" s="53">
        <f t="shared" si="10"/>
        <v>160</v>
      </c>
      <c r="B38" s="54">
        <v>100</v>
      </c>
      <c r="C38" s="54">
        <f t="shared" si="11"/>
        <v>95</v>
      </c>
      <c r="D38" s="54">
        <f t="shared" si="1"/>
        <v>97.5</v>
      </c>
      <c r="E38" s="54">
        <f t="shared" si="2"/>
        <v>50</v>
      </c>
      <c r="F38" s="54">
        <f t="shared" si="3"/>
        <v>50</v>
      </c>
      <c r="G38" s="54">
        <f>+$H$2</f>
        <v>60</v>
      </c>
      <c r="H38" s="54">
        <f t="shared" si="12"/>
        <v>100</v>
      </c>
      <c r="I38" s="54">
        <f t="shared" si="12"/>
        <v>1</v>
      </c>
      <c r="J38" s="55">
        <f t="shared" si="4"/>
        <v>2.564102564102555E-2</v>
      </c>
      <c r="K38" s="53">
        <f t="shared" si="5"/>
        <v>0</v>
      </c>
      <c r="L38" s="53">
        <f t="shared" si="6"/>
        <v>100</v>
      </c>
      <c r="M38" s="56">
        <f t="shared" si="7"/>
        <v>500</v>
      </c>
      <c r="N38" s="56">
        <f t="shared" si="8"/>
        <v>833.33333333333337</v>
      </c>
      <c r="O38" s="56">
        <f t="shared" si="9"/>
        <v>83.333333333333329</v>
      </c>
      <c r="P38" s="47"/>
      <c r="Q38" s="56">
        <f t="shared" si="13"/>
        <v>416.66666666666669</v>
      </c>
      <c r="R38" s="4"/>
    </row>
    <row r="39" spans="1:18" x14ac:dyDescent="0.25">
      <c r="A39" s="53">
        <f t="shared" si="10"/>
        <v>165</v>
      </c>
      <c r="B39" s="54">
        <v>100</v>
      </c>
      <c r="C39" s="54">
        <f t="shared" si="11"/>
        <v>100</v>
      </c>
      <c r="D39" s="54">
        <f t="shared" si="1"/>
        <v>100</v>
      </c>
      <c r="E39" s="54">
        <f t="shared" si="2"/>
        <v>55</v>
      </c>
      <c r="F39" s="54">
        <f t="shared" si="3"/>
        <v>100</v>
      </c>
      <c r="G39" s="54">
        <f>+$H$3</f>
        <v>120</v>
      </c>
      <c r="H39" s="54">
        <f t="shared" si="12"/>
        <v>100</v>
      </c>
      <c r="I39" s="54">
        <f t="shared" si="12"/>
        <v>1</v>
      </c>
      <c r="J39" s="55">
        <f t="shared" si="4"/>
        <v>0</v>
      </c>
      <c r="K39" s="53">
        <f t="shared" si="5"/>
        <v>0</v>
      </c>
      <c r="L39" s="53">
        <f t="shared" si="6"/>
        <v>100</v>
      </c>
      <c r="M39" s="56">
        <f t="shared" si="7"/>
        <v>1000</v>
      </c>
      <c r="N39" s="56">
        <f t="shared" si="8"/>
        <v>833.33333333333337</v>
      </c>
      <c r="O39" s="56">
        <f t="shared" si="9"/>
        <v>83.333333333333329</v>
      </c>
      <c r="P39" s="47"/>
      <c r="Q39" s="56">
        <f t="shared" si="13"/>
        <v>458.33333333333331</v>
      </c>
      <c r="R39" s="4"/>
    </row>
    <row r="40" spans="1:18" x14ac:dyDescent="0.25">
      <c r="A40" s="53">
        <f t="shared" si="10"/>
        <v>170</v>
      </c>
      <c r="B40" s="54">
        <v>100</v>
      </c>
      <c r="C40" s="54">
        <f t="shared" si="11"/>
        <v>100</v>
      </c>
      <c r="D40" s="54">
        <f t="shared" si="1"/>
        <v>100</v>
      </c>
      <c r="E40" s="54">
        <f t="shared" si="2"/>
        <v>60</v>
      </c>
      <c r="F40" s="54">
        <f t="shared" si="3"/>
        <v>100</v>
      </c>
      <c r="G40" s="54">
        <f>+$H$3</f>
        <v>120</v>
      </c>
      <c r="H40" s="54">
        <f t="shared" si="12"/>
        <v>100</v>
      </c>
      <c r="I40" s="54">
        <f t="shared" si="12"/>
        <v>1</v>
      </c>
      <c r="J40" s="55">
        <f t="shared" si="4"/>
        <v>0</v>
      </c>
      <c r="K40" s="53">
        <f t="shared" si="5"/>
        <v>0</v>
      </c>
      <c r="L40" s="53">
        <f t="shared" si="6"/>
        <v>100</v>
      </c>
      <c r="M40" s="56">
        <f t="shared" si="7"/>
        <v>1000</v>
      </c>
      <c r="N40" s="56">
        <f t="shared" si="8"/>
        <v>833.33333333333337</v>
      </c>
      <c r="O40" s="56">
        <f t="shared" si="9"/>
        <v>83.333333333333329</v>
      </c>
      <c r="P40" s="47"/>
      <c r="Q40" s="56">
        <f t="shared" si="13"/>
        <v>500</v>
      </c>
      <c r="R40" s="4"/>
    </row>
    <row r="41" spans="1:18" x14ac:dyDescent="0.25">
      <c r="A41" s="53">
        <f t="shared" si="10"/>
        <v>175</v>
      </c>
      <c r="B41" s="54">
        <v>100</v>
      </c>
      <c r="C41" s="54">
        <f t="shared" si="11"/>
        <v>100</v>
      </c>
      <c r="D41" s="54">
        <f t="shared" si="1"/>
        <v>100</v>
      </c>
      <c r="E41" s="54">
        <f t="shared" si="2"/>
        <v>65</v>
      </c>
      <c r="F41" s="54">
        <f t="shared" si="3"/>
        <v>100</v>
      </c>
      <c r="G41" s="54">
        <f>+$H$3</f>
        <v>120</v>
      </c>
      <c r="H41" s="54">
        <f t="shared" si="12"/>
        <v>100</v>
      </c>
      <c r="I41" s="54">
        <f t="shared" si="12"/>
        <v>1</v>
      </c>
      <c r="J41" s="55">
        <f t="shared" si="4"/>
        <v>0</v>
      </c>
      <c r="K41" s="53">
        <f t="shared" si="5"/>
        <v>0</v>
      </c>
      <c r="L41" s="53">
        <f t="shared" si="6"/>
        <v>100</v>
      </c>
      <c r="M41" s="56">
        <f t="shared" si="7"/>
        <v>1000</v>
      </c>
      <c r="N41" s="56">
        <f t="shared" si="8"/>
        <v>833.33333333333337</v>
      </c>
      <c r="O41" s="56">
        <f t="shared" si="9"/>
        <v>83.333333333333329</v>
      </c>
      <c r="P41" s="47"/>
      <c r="Q41" s="56">
        <f t="shared" si="13"/>
        <v>541.66666666666663</v>
      </c>
      <c r="R41" s="4"/>
    </row>
    <row r="42" spans="1:18" x14ac:dyDescent="0.25">
      <c r="A42" s="53">
        <f t="shared" si="10"/>
        <v>180</v>
      </c>
      <c r="B42" s="54">
        <v>100</v>
      </c>
      <c r="C42" s="54">
        <f t="shared" si="11"/>
        <v>100</v>
      </c>
      <c r="D42" s="54">
        <f t="shared" si="1"/>
        <v>100</v>
      </c>
      <c r="E42" s="54">
        <f t="shared" si="2"/>
        <v>70</v>
      </c>
      <c r="F42" s="54">
        <f t="shared" si="3"/>
        <v>100</v>
      </c>
      <c r="G42" s="54">
        <f>+$H$3</f>
        <v>120</v>
      </c>
      <c r="H42" s="54">
        <f t="shared" si="12"/>
        <v>100</v>
      </c>
      <c r="I42" s="54">
        <f t="shared" si="12"/>
        <v>1</v>
      </c>
      <c r="J42" s="55">
        <f t="shared" si="4"/>
        <v>0</v>
      </c>
      <c r="K42" s="53">
        <f t="shared" si="5"/>
        <v>0</v>
      </c>
      <c r="L42" s="53">
        <f t="shared" si="6"/>
        <v>100</v>
      </c>
      <c r="M42" s="56">
        <f t="shared" si="7"/>
        <v>1000</v>
      </c>
      <c r="N42" s="56">
        <f t="shared" si="8"/>
        <v>833.33333333333337</v>
      </c>
      <c r="O42" s="56">
        <f t="shared" si="9"/>
        <v>83.333333333333329</v>
      </c>
      <c r="P42" s="47"/>
      <c r="Q42" s="56">
        <f t="shared" si="13"/>
        <v>583.33333333333337</v>
      </c>
      <c r="R42" s="4"/>
    </row>
    <row r="43" spans="1:18" x14ac:dyDescent="0.25">
      <c r="A43" s="53">
        <f t="shared" si="10"/>
        <v>185</v>
      </c>
      <c r="B43" s="54">
        <v>100</v>
      </c>
      <c r="C43" s="54">
        <f t="shared" si="11"/>
        <v>95</v>
      </c>
      <c r="D43" s="54">
        <f t="shared" si="1"/>
        <v>97.5</v>
      </c>
      <c r="E43" s="54">
        <f t="shared" si="2"/>
        <v>65</v>
      </c>
      <c r="F43" s="54">
        <f t="shared" si="3"/>
        <v>50</v>
      </c>
      <c r="G43" s="54">
        <f t="shared" ref="G43:G54" si="15">+$H$2</f>
        <v>60</v>
      </c>
      <c r="H43" s="54">
        <f t="shared" si="12"/>
        <v>100</v>
      </c>
      <c r="I43" s="54">
        <f t="shared" si="12"/>
        <v>1</v>
      </c>
      <c r="J43" s="55">
        <f t="shared" si="4"/>
        <v>2.564102564102555E-2</v>
      </c>
      <c r="K43" s="53">
        <f t="shared" si="5"/>
        <v>0</v>
      </c>
      <c r="L43" s="53">
        <f t="shared" si="6"/>
        <v>100</v>
      </c>
      <c r="M43" s="56">
        <f t="shared" si="7"/>
        <v>500</v>
      </c>
      <c r="N43" s="56">
        <f t="shared" si="8"/>
        <v>833.33333333333337</v>
      </c>
      <c r="O43" s="56">
        <f t="shared" si="9"/>
        <v>83.333333333333329</v>
      </c>
      <c r="P43" s="47"/>
      <c r="Q43" s="56">
        <f t="shared" si="13"/>
        <v>541.66666666666663</v>
      </c>
      <c r="R43" s="4"/>
    </row>
    <row r="44" spans="1:18" x14ac:dyDescent="0.25">
      <c r="A44" s="53">
        <f t="shared" si="10"/>
        <v>190</v>
      </c>
      <c r="B44" s="54">
        <v>100</v>
      </c>
      <c r="C44" s="54">
        <f t="shared" si="11"/>
        <v>95</v>
      </c>
      <c r="D44" s="54">
        <f t="shared" si="1"/>
        <v>97.5</v>
      </c>
      <c r="E44" s="54">
        <f t="shared" si="2"/>
        <v>60</v>
      </c>
      <c r="F44" s="54">
        <f t="shared" si="3"/>
        <v>50</v>
      </c>
      <c r="G44" s="54">
        <f t="shared" si="15"/>
        <v>60</v>
      </c>
      <c r="H44" s="54">
        <f t="shared" si="12"/>
        <v>100</v>
      </c>
      <c r="I44" s="54">
        <f t="shared" si="12"/>
        <v>1</v>
      </c>
      <c r="J44" s="55">
        <f t="shared" si="4"/>
        <v>2.564102564102555E-2</v>
      </c>
      <c r="K44" s="53">
        <f t="shared" si="5"/>
        <v>0</v>
      </c>
      <c r="L44" s="53">
        <f t="shared" si="6"/>
        <v>100</v>
      </c>
      <c r="M44" s="56">
        <f t="shared" si="7"/>
        <v>500</v>
      </c>
      <c r="N44" s="56">
        <f t="shared" si="8"/>
        <v>833.33333333333337</v>
      </c>
      <c r="O44" s="56">
        <f t="shared" si="9"/>
        <v>83.333333333333329</v>
      </c>
      <c r="P44" s="47"/>
      <c r="Q44" s="56">
        <f t="shared" si="13"/>
        <v>500</v>
      </c>
      <c r="R44" s="4"/>
    </row>
    <row r="45" spans="1:18" x14ac:dyDescent="0.25">
      <c r="A45" s="53">
        <f t="shared" si="10"/>
        <v>195</v>
      </c>
      <c r="B45" s="54">
        <v>100</v>
      </c>
      <c r="C45" s="54">
        <f t="shared" si="11"/>
        <v>95</v>
      </c>
      <c r="D45" s="54">
        <f t="shared" si="1"/>
        <v>97.5</v>
      </c>
      <c r="E45" s="54">
        <f t="shared" si="2"/>
        <v>55</v>
      </c>
      <c r="F45" s="54">
        <f t="shared" si="3"/>
        <v>50</v>
      </c>
      <c r="G45" s="54">
        <f t="shared" si="15"/>
        <v>60</v>
      </c>
      <c r="H45" s="54">
        <f t="shared" si="12"/>
        <v>100</v>
      </c>
      <c r="I45" s="54">
        <f t="shared" si="12"/>
        <v>1</v>
      </c>
      <c r="J45" s="55">
        <f t="shared" si="4"/>
        <v>2.564102564102555E-2</v>
      </c>
      <c r="K45" s="53">
        <f t="shared" si="5"/>
        <v>0</v>
      </c>
      <c r="L45" s="53">
        <f t="shared" si="6"/>
        <v>100</v>
      </c>
      <c r="M45" s="56">
        <f t="shared" si="7"/>
        <v>500</v>
      </c>
      <c r="N45" s="56">
        <f t="shared" si="8"/>
        <v>833.33333333333337</v>
      </c>
      <c r="O45" s="56">
        <f t="shared" si="9"/>
        <v>83.333333333333329</v>
      </c>
      <c r="P45" s="47"/>
      <c r="Q45" s="56">
        <f t="shared" si="13"/>
        <v>458.33333333333331</v>
      </c>
      <c r="R45" s="4"/>
    </row>
    <row r="46" spans="1:18" x14ac:dyDescent="0.25">
      <c r="A46" s="53">
        <f t="shared" si="10"/>
        <v>200</v>
      </c>
      <c r="B46" s="54">
        <v>100</v>
      </c>
      <c r="C46" s="54">
        <f t="shared" si="11"/>
        <v>95</v>
      </c>
      <c r="D46" s="54">
        <f t="shared" si="1"/>
        <v>97.5</v>
      </c>
      <c r="E46" s="54">
        <f t="shared" si="2"/>
        <v>50</v>
      </c>
      <c r="F46" s="54">
        <f t="shared" si="3"/>
        <v>50</v>
      </c>
      <c r="G46" s="54">
        <f t="shared" si="15"/>
        <v>60</v>
      </c>
      <c r="H46" s="54">
        <f t="shared" si="12"/>
        <v>100</v>
      </c>
      <c r="I46" s="54">
        <f t="shared" si="12"/>
        <v>1</v>
      </c>
      <c r="J46" s="55">
        <f t="shared" si="4"/>
        <v>2.564102564102555E-2</v>
      </c>
      <c r="K46" s="53">
        <f t="shared" si="5"/>
        <v>0</v>
      </c>
      <c r="L46" s="53">
        <f t="shared" si="6"/>
        <v>100</v>
      </c>
      <c r="M46" s="56">
        <f t="shared" si="7"/>
        <v>500</v>
      </c>
      <c r="N46" s="56">
        <f t="shared" si="8"/>
        <v>833.33333333333337</v>
      </c>
      <c r="O46" s="56">
        <f t="shared" si="9"/>
        <v>83.333333333333329</v>
      </c>
      <c r="P46" s="47"/>
      <c r="Q46" s="56">
        <f t="shared" si="13"/>
        <v>416.66666666666669</v>
      </c>
      <c r="R46" s="4"/>
    </row>
    <row r="47" spans="1:18" x14ac:dyDescent="0.25">
      <c r="A47" s="53">
        <f t="shared" si="10"/>
        <v>205</v>
      </c>
      <c r="B47" s="54">
        <v>100</v>
      </c>
      <c r="C47" s="54">
        <f t="shared" si="11"/>
        <v>95</v>
      </c>
      <c r="D47" s="54">
        <f t="shared" si="1"/>
        <v>97.5</v>
      </c>
      <c r="E47" s="54">
        <f t="shared" si="2"/>
        <v>50</v>
      </c>
      <c r="F47" s="54">
        <f t="shared" si="3"/>
        <v>50</v>
      </c>
      <c r="G47" s="54">
        <f t="shared" si="15"/>
        <v>60</v>
      </c>
      <c r="H47" s="54">
        <f t="shared" si="12"/>
        <v>100</v>
      </c>
      <c r="I47" s="54">
        <f t="shared" si="12"/>
        <v>1</v>
      </c>
      <c r="J47" s="55">
        <f t="shared" si="4"/>
        <v>2.564102564102555E-2</v>
      </c>
      <c r="K47" s="53">
        <f t="shared" si="5"/>
        <v>0</v>
      </c>
      <c r="L47" s="53">
        <f t="shared" si="6"/>
        <v>100</v>
      </c>
      <c r="M47" s="56">
        <f t="shared" si="7"/>
        <v>500</v>
      </c>
      <c r="N47" s="56">
        <f t="shared" si="8"/>
        <v>833.33333333333337</v>
      </c>
      <c r="O47" s="56">
        <f t="shared" si="9"/>
        <v>83.333333333333329</v>
      </c>
      <c r="P47" s="47"/>
      <c r="Q47" s="56">
        <f t="shared" si="13"/>
        <v>416.66666666666669</v>
      </c>
      <c r="R47" s="4"/>
    </row>
    <row r="48" spans="1:18" x14ac:dyDescent="0.25">
      <c r="A48" s="53">
        <f t="shared" si="10"/>
        <v>210</v>
      </c>
      <c r="B48" s="54">
        <v>100</v>
      </c>
      <c r="C48" s="54">
        <f t="shared" si="11"/>
        <v>95</v>
      </c>
      <c r="D48" s="54">
        <f t="shared" si="1"/>
        <v>97.5</v>
      </c>
      <c r="E48" s="54">
        <f t="shared" si="2"/>
        <v>50</v>
      </c>
      <c r="F48" s="54">
        <f t="shared" si="3"/>
        <v>50</v>
      </c>
      <c r="G48" s="54">
        <f t="shared" si="15"/>
        <v>60</v>
      </c>
      <c r="H48" s="54">
        <f t="shared" si="12"/>
        <v>100</v>
      </c>
      <c r="I48" s="54">
        <f t="shared" si="12"/>
        <v>1</v>
      </c>
      <c r="J48" s="55">
        <f t="shared" si="4"/>
        <v>2.564102564102555E-2</v>
      </c>
      <c r="K48" s="53">
        <f t="shared" si="5"/>
        <v>0</v>
      </c>
      <c r="L48" s="53">
        <f t="shared" si="6"/>
        <v>100</v>
      </c>
      <c r="M48" s="56">
        <f t="shared" si="7"/>
        <v>500</v>
      </c>
      <c r="N48" s="56">
        <f t="shared" si="8"/>
        <v>833.33333333333337</v>
      </c>
      <c r="O48" s="56">
        <f t="shared" si="9"/>
        <v>83.333333333333329</v>
      </c>
      <c r="P48" s="47"/>
      <c r="Q48" s="56">
        <f t="shared" si="13"/>
        <v>416.66666666666669</v>
      </c>
      <c r="R48" s="4"/>
    </row>
    <row r="49" spans="1:18" x14ac:dyDescent="0.25">
      <c r="A49" s="53">
        <f t="shared" si="10"/>
        <v>215</v>
      </c>
      <c r="B49" s="54">
        <v>100</v>
      </c>
      <c r="C49" s="54">
        <f t="shared" si="11"/>
        <v>95</v>
      </c>
      <c r="D49" s="54">
        <f t="shared" si="1"/>
        <v>97.5</v>
      </c>
      <c r="E49" s="54">
        <f t="shared" si="2"/>
        <v>50</v>
      </c>
      <c r="F49" s="54">
        <f t="shared" si="3"/>
        <v>50</v>
      </c>
      <c r="G49" s="54">
        <f t="shared" si="15"/>
        <v>60</v>
      </c>
      <c r="H49" s="54">
        <f t="shared" si="12"/>
        <v>100</v>
      </c>
      <c r="I49" s="54">
        <f t="shared" si="12"/>
        <v>1</v>
      </c>
      <c r="J49" s="55">
        <f t="shared" si="4"/>
        <v>2.564102564102555E-2</v>
      </c>
      <c r="K49" s="53">
        <f t="shared" si="5"/>
        <v>0</v>
      </c>
      <c r="L49" s="53">
        <f t="shared" si="6"/>
        <v>100</v>
      </c>
      <c r="M49" s="56">
        <f t="shared" si="7"/>
        <v>500</v>
      </c>
      <c r="N49" s="56">
        <f t="shared" si="8"/>
        <v>833.33333333333337</v>
      </c>
      <c r="O49" s="56">
        <f t="shared" si="9"/>
        <v>83.333333333333329</v>
      </c>
      <c r="P49" s="47"/>
      <c r="Q49" s="56">
        <f t="shared" si="13"/>
        <v>416.66666666666669</v>
      </c>
      <c r="R49" s="4"/>
    </row>
    <row r="50" spans="1:18" x14ac:dyDescent="0.25">
      <c r="A50" s="53">
        <f t="shared" si="10"/>
        <v>220</v>
      </c>
      <c r="B50" s="54">
        <v>100</v>
      </c>
      <c r="C50" s="54">
        <f t="shared" si="11"/>
        <v>95</v>
      </c>
      <c r="D50" s="54">
        <f t="shared" si="1"/>
        <v>97.5</v>
      </c>
      <c r="E50" s="54">
        <f t="shared" si="2"/>
        <v>50</v>
      </c>
      <c r="F50" s="54">
        <f t="shared" si="3"/>
        <v>50</v>
      </c>
      <c r="G50" s="54">
        <f t="shared" si="15"/>
        <v>60</v>
      </c>
      <c r="H50" s="54">
        <f t="shared" si="12"/>
        <v>100</v>
      </c>
      <c r="I50" s="54">
        <f t="shared" si="12"/>
        <v>1</v>
      </c>
      <c r="J50" s="55">
        <f t="shared" si="4"/>
        <v>2.564102564102555E-2</v>
      </c>
      <c r="K50" s="53">
        <f t="shared" si="5"/>
        <v>0</v>
      </c>
      <c r="L50" s="53">
        <f t="shared" si="6"/>
        <v>100</v>
      </c>
      <c r="M50" s="56">
        <f t="shared" si="7"/>
        <v>500</v>
      </c>
      <c r="N50" s="56">
        <f t="shared" si="8"/>
        <v>833.33333333333337</v>
      </c>
      <c r="O50" s="56">
        <f t="shared" si="9"/>
        <v>83.333333333333329</v>
      </c>
      <c r="P50" s="47"/>
      <c r="Q50" s="56">
        <f t="shared" si="13"/>
        <v>416.66666666666669</v>
      </c>
      <c r="R50" s="4"/>
    </row>
    <row r="51" spans="1:18" x14ac:dyDescent="0.25">
      <c r="A51" s="53">
        <f t="shared" si="10"/>
        <v>225</v>
      </c>
      <c r="B51" s="54">
        <v>100</v>
      </c>
      <c r="C51" s="54">
        <f t="shared" si="11"/>
        <v>95</v>
      </c>
      <c r="D51" s="54">
        <f t="shared" si="1"/>
        <v>97.5</v>
      </c>
      <c r="E51" s="54">
        <f t="shared" si="2"/>
        <v>50</v>
      </c>
      <c r="F51" s="54">
        <f t="shared" si="3"/>
        <v>50</v>
      </c>
      <c r="G51" s="54">
        <f t="shared" si="15"/>
        <v>60</v>
      </c>
      <c r="H51" s="54">
        <f t="shared" si="12"/>
        <v>100</v>
      </c>
      <c r="I51" s="54">
        <f t="shared" si="12"/>
        <v>1</v>
      </c>
      <c r="J51" s="55">
        <f t="shared" si="4"/>
        <v>2.564102564102555E-2</v>
      </c>
      <c r="K51" s="53">
        <f t="shared" si="5"/>
        <v>0</v>
      </c>
      <c r="L51" s="53">
        <f t="shared" si="6"/>
        <v>100</v>
      </c>
      <c r="M51" s="56">
        <f t="shared" si="7"/>
        <v>500</v>
      </c>
      <c r="N51" s="56">
        <f t="shared" si="8"/>
        <v>833.33333333333337</v>
      </c>
      <c r="O51" s="56">
        <f t="shared" si="9"/>
        <v>83.333333333333329</v>
      </c>
      <c r="P51" s="47"/>
      <c r="Q51" s="56">
        <f t="shared" si="13"/>
        <v>416.66666666666669</v>
      </c>
      <c r="R51" s="4"/>
    </row>
    <row r="52" spans="1:18" x14ac:dyDescent="0.25">
      <c r="A52" s="53">
        <f t="shared" si="10"/>
        <v>230</v>
      </c>
      <c r="B52" s="54">
        <v>100</v>
      </c>
      <c r="C52" s="54">
        <f t="shared" si="11"/>
        <v>95</v>
      </c>
      <c r="D52" s="54">
        <f t="shared" si="1"/>
        <v>97.5</v>
      </c>
      <c r="E52" s="54">
        <f t="shared" si="2"/>
        <v>50</v>
      </c>
      <c r="F52" s="54">
        <f t="shared" si="3"/>
        <v>50</v>
      </c>
      <c r="G52" s="54">
        <f t="shared" si="15"/>
        <v>60</v>
      </c>
      <c r="H52" s="54">
        <f t="shared" si="12"/>
        <v>100</v>
      </c>
      <c r="I52" s="54">
        <f t="shared" si="12"/>
        <v>1</v>
      </c>
      <c r="J52" s="55">
        <f t="shared" si="4"/>
        <v>2.564102564102555E-2</v>
      </c>
      <c r="K52" s="53">
        <f t="shared" si="5"/>
        <v>0</v>
      </c>
      <c r="L52" s="53">
        <f t="shared" si="6"/>
        <v>100</v>
      </c>
      <c r="M52" s="56">
        <f t="shared" si="7"/>
        <v>500</v>
      </c>
      <c r="N52" s="56">
        <f t="shared" si="8"/>
        <v>833.33333333333337</v>
      </c>
      <c r="O52" s="56">
        <f t="shared" si="9"/>
        <v>83.333333333333329</v>
      </c>
      <c r="P52" s="47"/>
      <c r="Q52" s="56">
        <f t="shared" si="13"/>
        <v>416.66666666666669</v>
      </c>
      <c r="R52" s="4"/>
    </row>
    <row r="53" spans="1:18" x14ac:dyDescent="0.25">
      <c r="A53" s="53">
        <f t="shared" si="10"/>
        <v>235</v>
      </c>
      <c r="B53" s="54">
        <v>100</v>
      </c>
      <c r="C53" s="54">
        <f t="shared" si="11"/>
        <v>95</v>
      </c>
      <c r="D53" s="54">
        <f t="shared" si="1"/>
        <v>97.5</v>
      </c>
      <c r="E53" s="54">
        <f t="shared" si="2"/>
        <v>50</v>
      </c>
      <c r="F53" s="54">
        <f t="shared" si="3"/>
        <v>50</v>
      </c>
      <c r="G53" s="54">
        <f t="shared" si="15"/>
        <v>60</v>
      </c>
      <c r="H53" s="54">
        <f t="shared" si="12"/>
        <v>100</v>
      </c>
      <c r="I53" s="54">
        <f t="shared" si="12"/>
        <v>1</v>
      </c>
      <c r="J53" s="55">
        <f t="shared" si="4"/>
        <v>2.564102564102555E-2</v>
      </c>
      <c r="K53" s="53">
        <f t="shared" si="5"/>
        <v>0</v>
      </c>
      <c r="L53" s="53">
        <f t="shared" si="6"/>
        <v>100</v>
      </c>
      <c r="M53" s="56">
        <f t="shared" si="7"/>
        <v>500</v>
      </c>
      <c r="N53" s="56">
        <f t="shared" si="8"/>
        <v>833.33333333333337</v>
      </c>
      <c r="O53" s="56">
        <f t="shared" si="9"/>
        <v>83.333333333333329</v>
      </c>
      <c r="P53" s="47"/>
      <c r="Q53" s="56">
        <f t="shared" si="13"/>
        <v>416.66666666666669</v>
      </c>
      <c r="R53" s="4"/>
    </row>
    <row r="54" spans="1:18" x14ac:dyDescent="0.25">
      <c r="A54" s="53">
        <f t="shared" si="10"/>
        <v>240</v>
      </c>
      <c r="B54" s="54">
        <v>100</v>
      </c>
      <c r="C54" s="54">
        <f t="shared" si="11"/>
        <v>95</v>
      </c>
      <c r="D54" s="54">
        <f t="shared" si="1"/>
        <v>97.5</v>
      </c>
      <c r="E54" s="54">
        <f t="shared" si="2"/>
        <v>50</v>
      </c>
      <c r="F54" s="54">
        <f t="shared" si="3"/>
        <v>50</v>
      </c>
      <c r="G54" s="54">
        <f t="shared" si="15"/>
        <v>60</v>
      </c>
      <c r="H54" s="54">
        <f t="shared" si="12"/>
        <v>100</v>
      </c>
      <c r="I54" s="54">
        <f t="shared" si="12"/>
        <v>1</v>
      </c>
      <c r="J54" s="55">
        <f t="shared" si="4"/>
        <v>2.564102564102555E-2</v>
      </c>
      <c r="K54" s="53">
        <f t="shared" si="5"/>
        <v>0</v>
      </c>
      <c r="L54" s="53">
        <f t="shared" si="6"/>
        <v>100</v>
      </c>
      <c r="M54" s="56">
        <f t="shared" si="7"/>
        <v>500</v>
      </c>
      <c r="N54" s="56">
        <f t="shared" si="8"/>
        <v>833.33333333333337</v>
      </c>
      <c r="O54" s="56">
        <f t="shared" si="9"/>
        <v>83.333333333333329</v>
      </c>
      <c r="P54" s="47"/>
      <c r="Q54" s="56">
        <f t="shared" si="13"/>
        <v>416.66666666666669</v>
      </c>
      <c r="R54" s="4"/>
    </row>
    <row r="55" spans="1:18" x14ac:dyDescent="0.25">
      <c r="A55" s="2"/>
      <c r="G55" s="4"/>
      <c r="M55" s="12">
        <f>SUM(M7:M54)</f>
        <v>29000</v>
      </c>
      <c r="N55" s="12">
        <f>SUM(N7:N54)</f>
        <v>40000</v>
      </c>
      <c r="O55" s="12">
        <f>SUM(O7:O54)</f>
        <v>4000.0000000000027</v>
      </c>
      <c r="P55" s="12">
        <f>SUM(P7:P54)</f>
        <v>5000</v>
      </c>
      <c r="Q55" s="12">
        <f>SUM(Q7:Q54)</f>
        <v>23125.000000000004</v>
      </c>
    </row>
    <row r="56" spans="1:18" x14ac:dyDescent="0.25">
      <c r="A56" s="2"/>
      <c r="B56" s="14"/>
      <c r="E56" s="14"/>
    </row>
    <row r="57" spans="1:18" x14ac:dyDescent="0.25">
      <c r="A57" s="2"/>
      <c r="J57" s="16"/>
      <c r="K57" s="15"/>
      <c r="M57" s="8" t="s">
        <v>21</v>
      </c>
      <c r="N57" s="8" t="s">
        <v>22</v>
      </c>
      <c r="O57" s="13"/>
    </row>
    <row r="58" spans="1:18" x14ac:dyDescent="0.25">
      <c r="A58" s="2"/>
      <c r="J58" s="16"/>
      <c r="K58" s="15"/>
      <c r="L58" s="1" t="s">
        <v>20</v>
      </c>
      <c r="M58" s="7">
        <f>SUMPRODUCT(E7:E54,G7:G54)/12</f>
        <v>16875</v>
      </c>
      <c r="N58" s="7">
        <f>SUMPRODUCT(B7:B54,G7:G54)/12</f>
        <v>29000</v>
      </c>
      <c r="O58" s="13"/>
    </row>
    <row r="59" spans="1:18" x14ac:dyDescent="0.25">
      <c r="A59" s="2"/>
      <c r="L59" s="1" t="s">
        <v>23</v>
      </c>
      <c r="M59" s="7">
        <f>SUM(O55:Q55)</f>
        <v>32125.000000000007</v>
      </c>
      <c r="N59" s="7">
        <f>SUM(N55:P55)</f>
        <v>49000</v>
      </c>
      <c r="O59" s="13"/>
    </row>
    <row r="60" spans="1:18" x14ac:dyDescent="0.25">
      <c r="A60" s="2"/>
      <c r="L60" s="1" t="s">
        <v>24</v>
      </c>
      <c r="M60" s="17">
        <f>MAX(M59-M58,0)</f>
        <v>15250.000000000007</v>
      </c>
      <c r="N60" s="17">
        <f>MAX(N59-N58,0)</f>
        <v>20000</v>
      </c>
    </row>
    <row r="61" spans="1:18" x14ac:dyDescent="0.25">
      <c r="A61" s="2"/>
    </row>
    <row r="62" spans="1:18" x14ac:dyDescent="0.25">
      <c r="A62" s="2"/>
      <c r="L62" s="1" t="s">
        <v>25</v>
      </c>
    </row>
    <row r="63" spans="1:18" x14ac:dyDescent="0.25">
      <c r="A63" s="2"/>
      <c r="L63" s="1" t="s">
        <v>20</v>
      </c>
      <c r="M63" s="17">
        <f>+N58</f>
        <v>29000</v>
      </c>
    </row>
    <row r="64" spans="1:18" x14ac:dyDescent="0.25">
      <c r="A64" s="2"/>
      <c r="L64" s="1" t="s">
        <v>24</v>
      </c>
      <c r="M64" s="17">
        <f>MIN(M60:N60)</f>
        <v>15250.000000000007</v>
      </c>
    </row>
    <row r="65" spans="1:13" x14ac:dyDescent="0.25">
      <c r="A65" s="2"/>
      <c r="L65" s="1" t="s">
        <v>23</v>
      </c>
      <c r="M65" s="17">
        <f>+N59</f>
        <v>49000</v>
      </c>
    </row>
    <row r="66" spans="1:13" x14ac:dyDescent="0.25">
      <c r="A66" s="2"/>
      <c r="L66" s="1" t="s">
        <v>26</v>
      </c>
      <c r="M66" s="17">
        <f>+M63+M64-M65</f>
        <v>-4749.9999999999927</v>
      </c>
    </row>
    <row r="67" spans="1:13" x14ac:dyDescent="0.25">
      <c r="A67" s="2"/>
    </row>
    <row r="68" spans="1:13" x14ac:dyDescent="0.25">
      <c r="A68" s="2"/>
    </row>
    <row r="69" spans="1:13" x14ac:dyDescent="0.25">
      <c r="A69" s="2"/>
    </row>
    <row r="70" spans="1:13" x14ac:dyDescent="0.25">
      <c r="A70" s="2"/>
    </row>
    <row r="71" spans="1:13" x14ac:dyDescent="0.25">
      <c r="A71" s="2"/>
    </row>
    <row r="72" spans="1:13" x14ac:dyDescent="0.25">
      <c r="A72" s="2"/>
    </row>
    <row r="73" spans="1:13" x14ac:dyDescent="0.25">
      <c r="A73" s="2"/>
    </row>
    <row r="74" spans="1:13" x14ac:dyDescent="0.25">
      <c r="A74" s="2"/>
    </row>
    <row r="75" spans="1:13" x14ac:dyDescent="0.25">
      <c r="A75" s="2"/>
    </row>
    <row r="76" spans="1:13" x14ac:dyDescent="0.25">
      <c r="A76" s="2"/>
    </row>
    <row r="77" spans="1:13" x14ac:dyDescent="0.25">
      <c r="A77" s="2"/>
    </row>
    <row r="78" spans="1:13" x14ac:dyDescent="0.25">
      <c r="A78" s="2"/>
    </row>
    <row r="79" spans="1:13" x14ac:dyDescent="0.25">
      <c r="A79" s="2"/>
    </row>
    <row r="80" spans="1:13"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3"/>
  <sheetViews>
    <sheetView zoomScaleNormal="100" workbookViewId="0">
      <pane ySplit="5" topLeftCell="A24" activePane="bottomLeft" state="frozen"/>
      <selection activeCell="J35" sqref="J35"/>
      <selection pane="bottomLeft" activeCell="A5" sqref="A5:Q54"/>
    </sheetView>
  </sheetViews>
  <sheetFormatPr defaultRowHeight="15" x14ac:dyDescent="0.25"/>
  <cols>
    <col min="1" max="1" width="7.7109375" bestFit="1" customWidth="1"/>
    <col min="2" max="6" width="15" customWidth="1"/>
    <col min="7" max="9" width="15.42578125" customWidth="1"/>
    <col min="10" max="10" width="13.140625" style="1" bestFit="1" customWidth="1"/>
    <col min="11" max="12" width="16.42578125" style="1" bestFit="1" customWidth="1"/>
    <col min="13" max="17" width="14.85546875" customWidth="1"/>
    <col min="43" max="43" width="13.42578125" bestFit="1" customWidth="1"/>
    <col min="44" max="44" width="14.28515625" bestFit="1" customWidth="1"/>
    <col min="45" max="46" width="13" bestFit="1" customWidth="1"/>
  </cols>
  <sheetData>
    <row r="1" spans="1:19" x14ac:dyDescent="0.25">
      <c r="B1" s="1" t="s">
        <v>30</v>
      </c>
      <c r="H1" s="1" t="s">
        <v>38</v>
      </c>
      <c r="N1" s="8"/>
      <c r="O1" s="8"/>
    </row>
    <row r="2" spans="1:19" x14ac:dyDescent="0.25">
      <c r="A2" s="1" t="s">
        <v>1</v>
      </c>
      <c r="B2" s="5">
        <v>50</v>
      </c>
      <c r="C2" s="1"/>
      <c r="D2" s="1" t="s">
        <v>4</v>
      </c>
      <c r="E2" s="50">
        <v>5000</v>
      </c>
      <c r="G2" s="1" t="s">
        <v>36</v>
      </c>
      <c r="H2" s="1">
        <v>60</v>
      </c>
      <c r="M2" s="8"/>
      <c r="N2" s="10"/>
      <c r="O2" s="10"/>
    </row>
    <row r="3" spans="1:19" x14ac:dyDescent="0.25">
      <c r="A3" s="1" t="s">
        <v>2</v>
      </c>
      <c r="B3" s="5">
        <v>100</v>
      </c>
      <c r="C3" s="1"/>
      <c r="D3" s="1" t="s">
        <v>5</v>
      </c>
      <c r="E3" s="50">
        <f>50*100*0.2</f>
        <v>1000</v>
      </c>
      <c r="G3" s="6" t="s">
        <v>37</v>
      </c>
      <c r="H3" s="1">
        <v>120</v>
      </c>
      <c r="J3" s="6"/>
      <c r="M3" s="8"/>
      <c r="N3" s="9"/>
      <c r="O3" s="11"/>
    </row>
    <row r="5" spans="1:19" s="3" customFormat="1" ht="45" x14ac:dyDescent="0.25">
      <c r="A5" s="51" t="s">
        <v>0</v>
      </c>
      <c r="B5" s="51" t="s">
        <v>8</v>
      </c>
      <c r="C5" s="51" t="s">
        <v>6</v>
      </c>
      <c r="D5" s="51" t="s">
        <v>7</v>
      </c>
      <c r="E5" s="51" t="s">
        <v>19</v>
      </c>
      <c r="F5" s="51" t="s">
        <v>3</v>
      </c>
      <c r="G5" s="51" t="s">
        <v>9</v>
      </c>
      <c r="H5" s="51" t="s">
        <v>10</v>
      </c>
      <c r="I5" s="51" t="s">
        <v>11</v>
      </c>
      <c r="J5" s="52" t="s">
        <v>12</v>
      </c>
      <c r="K5" s="51" t="s">
        <v>13</v>
      </c>
      <c r="L5" s="51" t="s">
        <v>14</v>
      </c>
      <c r="M5" s="51" t="s">
        <v>15</v>
      </c>
      <c r="N5" s="51" t="s">
        <v>16</v>
      </c>
      <c r="O5" s="51" t="s">
        <v>17</v>
      </c>
      <c r="P5" s="51" t="s">
        <v>18</v>
      </c>
      <c r="Q5" s="51" t="s">
        <v>16</v>
      </c>
    </row>
    <row r="6" spans="1:19" x14ac:dyDescent="0.25">
      <c r="A6" s="53">
        <v>0</v>
      </c>
      <c r="B6" s="54">
        <v>100</v>
      </c>
      <c r="C6" s="54">
        <v>100</v>
      </c>
      <c r="D6" s="54">
        <f>(C6-B6)/2+B6</f>
        <v>100</v>
      </c>
      <c r="E6" s="54">
        <f>B6</f>
        <v>100</v>
      </c>
      <c r="F6" s="54">
        <f>IF(G6&gt;H6,$B$3,$B$2)</f>
        <v>50</v>
      </c>
      <c r="G6" s="54">
        <f t="shared" ref="G6:G16" si="0">+$H$2</f>
        <v>60</v>
      </c>
      <c r="H6" s="54">
        <v>100</v>
      </c>
      <c r="I6" s="54">
        <v>1</v>
      </c>
      <c r="J6" s="55"/>
      <c r="K6" s="53"/>
      <c r="L6" s="53"/>
      <c r="M6" s="47"/>
      <c r="N6" s="47"/>
      <c r="O6" s="47"/>
      <c r="P6" s="47"/>
      <c r="Q6" s="47"/>
    </row>
    <row r="7" spans="1:19" x14ac:dyDescent="0.25">
      <c r="A7" s="53">
        <f>+A6+5</f>
        <v>5</v>
      </c>
      <c r="B7" s="54">
        <v>100</v>
      </c>
      <c r="C7" s="54">
        <f>MAX(MIN(IF(G7&gt;H7,B6+I7*5,IF(G7&lt;H7,B6-I7*5,B6)),$B$3),$B$2)</f>
        <v>95</v>
      </c>
      <c r="D7" s="54">
        <f t="shared" ref="D7:D54" si="1">(C7-B7)/2+B7</f>
        <v>97.5</v>
      </c>
      <c r="E7" s="54">
        <f t="shared" ref="E7:E54" si="2">MAX(MIN(IF(G7&gt;H7,E6+I7*5,IF(G7&lt;H7,E6-I7*5,E6)),$B$3),$B$2)</f>
        <v>95</v>
      </c>
      <c r="F7" s="54">
        <f t="shared" ref="F7:F54" si="3">IF(G7&gt;H7,$B$3,$B$2)</f>
        <v>50</v>
      </c>
      <c r="G7" s="54">
        <f t="shared" si="0"/>
        <v>60</v>
      </c>
      <c r="H7" s="54">
        <f>H6</f>
        <v>100</v>
      </c>
      <c r="I7" s="54">
        <f>I6</f>
        <v>1</v>
      </c>
      <c r="J7" s="55">
        <f t="shared" ref="J7:J54" si="4">B7/D7-1</f>
        <v>2.564102564102555E-2</v>
      </c>
      <c r="K7" s="53">
        <f t="shared" ref="K7:K54" si="5">IF(J7&lt;0.1,0,ABS(B7-D7))</f>
        <v>0</v>
      </c>
      <c r="L7" s="53">
        <f t="shared" ref="L7:L54" si="6">IF(J7&lt;0.1,B7,D7)</f>
        <v>100</v>
      </c>
      <c r="M7" s="56">
        <f t="shared" ref="M7:M54" si="7">B7*G7/12</f>
        <v>500</v>
      </c>
      <c r="N7" s="56">
        <f t="shared" ref="N7:N54" si="8">L7*H7/12</f>
        <v>833.33333333333337</v>
      </c>
      <c r="O7" s="56">
        <f t="shared" ref="O7:O54" si="9">+$E$3/12</f>
        <v>83.333333333333329</v>
      </c>
      <c r="P7" s="56">
        <f>+$E$2</f>
        <v>5000</v>
      </c>
      <c r="Q7" s="56">
        <f t="shared" ref="Q7:Q54" si="10">+E7*H7/12</f>
        <v>791.66666666666663</v>
      </c>
    </row>
    <row r="8" spans="1:19" x14ac:dyDescent="0.25">
      <c r="A8" s="53">
        <f t="shared" ref="A8:A54" si="11">+A7+5</f>
        <v>10</v>
      </c>
      <c r="B8" s="54">
        <v>100</v>
      </c>
      <c r="C8" s="54">
        <f t="shared" ref="C8:C54" si="12">MAX(MIN(IF(G8&gt;H8,B7+I8*5,IF(G8&lt;H8,B7-I8*5,B7)),$B$3),$B$2)</f>
        <v>95</v>
      </c>
      <c r="D8" s="54">
        <f t="shared" si="1"/>
        <v>97.5</v>
      </c>
      <c r="E8" s="54">
        <f t="shared" si="2"/>
        <v>90</v>
      </c>
      <c r="F8" s="54">
        <f t="shared" si="3"/>
        <v>50</v>
      </c>
      <c r="G8" s="54">
        <f t="shared" si="0"/>
        <v>60</v>
      </c>
      <c r="H8" s="54">
        <f t="shared" ref="H8:I23" si="13">H7</f>
        <v>100</v>
      </c>
      <c r="I8" s="54">
        <f t="shared" si="13"/>
        <v>1</v>
      </c>
      <c r="J8" s="55">
        <f t="shared" si="4"/>
        <v>2.564102564102555E-2</v>
      </c>
      <c r="K8" s="53">
        <f t="shared" si="5"/>
        <v>0</v>
      </c>
      <c r="L8" s="53">
        <f t="shared" si="6"/>
        <v>100</v>
      </c>
      <c r="M8" s="56">
        <f t="shared" si="7"/>
        <v>500</v>
      </c>
      <c r="N8" s="56">
        <f t="shared" si="8"/>
        <v>833.33333333333337</v>
      </c>
      <c r="O8" s="56">
        <f t="shared" si="9"/>
        <v>83.333333333333329</v>
      </c>
      <c r="P8" s="47"/>
      <c r="Q8" s="56">
        <f t="shared" si="10"/>
        <v>750</v>
      </c>
    </row>
    <row r="9" spans="1:19" x14ac:dyDescent="0.25">
      <c r="A9" s="53">
        <f t="shared" si="11"/>
        <v>15</v>
      </c>
      <c r="B9" s="54">
        <v>100</v>
      </c>
      <c r="C9" s="54">
        <f t="shared" si="12"/>
        <v>95</v>
      </c>
      <c r="D9" s="54">
        <f t="shared" si="1"/>
        <v>97.5</v>
      </c>
      <c r="E9" s="54">
        <f t="shared" si="2"/>
        <v>85</v>
      </c>
      <c r="F9" s="54">
        <f t="shared" si="3"/>
        <v>50</v>
      </c>
      <c r="G9" s="54">
        <f t="shared" si="0"/>
        <v>60</v>
      </c>
      <c r="H9" s="54">
        <f t="shared" si="13"/>
        <v>100</v>
      </c>
      <c r="I9" s="54">
        <f t="shared" si="13"/>
        <v>1</v>
      </c>
      <c r="J9" s="55">
        <f t="shared" si="4"/>
        <v>2.564102564102555E-2</v>
      </c>
      <c r="K9" s="53">
        <f t="shared" si="5"/>
        <v>0</v>
      </c>
      <c r="L9" s="53">
        <f t="shared" si="6"/>
        <v>100</v>
      </c>
      <c r="M9" s="56">
        <f t="shared" si="7"/>
        <v>500</v>
      </c>
      <c r="N9" s="56">
        <f t="shared" si="8"/>
        <v>833.33333333333337</v>
      </c>
      <c r="O9" s="56">
        <f t="shared" si="9"/>
        <v>83.333333333333329</v>
      </c>
      <c r="P9" s="47"/>
      <c r="Q9" s="56">
        <f t="shared" si="10"/>
        <v>708.33333333333337</v>
      </c>
    </row>
    <row r="10" spans="1:19" x14ac:dyDescent="0.25">
      <c r="A10" s="53">
        <f t="shared" si="11"/>
        <v>20</v>
      </c>
      <c r="B10" s="54">
        <v>100</v>
      </c>
      <c r="C10" s="54">
        <f t="shared" si="12"/>
        <v>95</v>
      </c>
      <c r="D10" s="54">
        <f t="shared" si="1"/>
        <v>97.5</v>
      </c>
      <c r="E10" s="54">
        <f t="shared" si="2"/>
        <v>80</v>
      </c>
      <c r="F10" s="54">
        <f t="shared" si="3"/>
        <v>50</v>
      </c>
      <c r="G10" s="54">
        <f t="shared" si="0"/>
        <v>60</v>
      </c>
      <c r="H10" s="54">
        <f t="shared" si="13"/>
        <v>100</v>
      </c>
      <c r="I10" s="54">
        <f t="shared" si="13"/>
        <v>1</v>
      </c>
      <c r="J10" s="55">
        <f t="shared" si="4"/>
        <v>2.564102564102555E-2</v>
      </c>
      <c r="K10" s="53">
        <f t="shared" si="5"/>
        <v>0</v>
      </c>
      <c r="L10" s="53">
        <f t="shared" si="6"/>
        <v>100</v>
      </c>
      <c r="M10" s="56">
        <f t="shared" si="7"/>
        <v>500</v>
      </c>
      <c r="N10" s="56">
        <f t="shared" si="8"/>
        <v>833.33333333333337</v>
      </c>
      <c r="O10" s="56">
        <f t="shared" si="9"/>
        <v>83.333333333333329</v>
      </c>
      <c r="P10" s="47"/>
      <c r="Q10" s="56">
        <f t="shared" si="10"/>
        <v>666.66666666666663</v>
      </c>
    </row>
    <row r="11" spans="1:19" x14ac:dyDescent="0.25">
      <c r="A11" s="53">
        <f t="shared" si="11"/>
        <v>25</v>
      </c>
      <c r="B11" s="54">
        <v>100</v>
      </c>
      <c r="C11" s="54">
        <f t="shared" si="12"/>
        <v>95</v>
      </c>
      <c r="D11" s="54">
        <f t="shared" si="1"/>
        <v>97.5</v>
      </c>
      <c r="E11" s="54">
        <f t="shared" si="2"/>
        <v>75</v>
      </c>
      <c r="F11" s="54">
        <f t="shared" si="3"/>
        <v>50</v>
      </c>
      <c r="G11" s="54">
        <f t="shared" si="0"/>
        <v>60</v>
      </c>
      <c r="H11" s="54">
        <f t="shared" si="13"/>
        <v>100</v>
      </c>
      <c r="I11" s="54">
        <f t="shared" si="13"/>
        <v>1</v>
      </c>
      <c r="J11" s="55">
        <f t="shared" si="4"/>
        <v>2.564102564102555E-2</v>
      </c>
      <c r="K11" s="53">
        <f t="shared" si="5"/>
        <v>0</v>
      </c>
      <c r="L11" s="53">
        <f t="shared" si="6"/>
        <v>100</v>
      </c>
      <c r="M11" s="56">
        <f t="shared" si="7"/>
        <v>500</v>
      </c>
      <c r="N11" s="56">
        <f t="shared" si="8"/>
        <v>833.33333333333337</v>
      </c>
      <c r="O11" s="56">
        <f t="shared" si="9"/>
        <v>83.333333333333329</v>
      </c>
      <c r="P11" s="47"/>
      <c r="Q11" s="56">
        <f t="shared" si="10"/>
        <v>625</v>
      </c>
    </row>
    <row r="12" spans="1:19" x14ac:dyDescent="0.25">
      <c r="A12" s="53">
        <f t="shared" si="11"/>
        <v>30</v>
      </c>
      <c r="B12" s="54">
        <f>+C12</f>
        <v>95</v>
      </c>
      <c r="C12" s="54">
        <f t="shared" si="12"/>
        <v>95</v>
      </c>
      <c r="D12" s="54">
        <f t="shared" si="1"/>
        <v>95</v>
      </c>
      <c r="E12" s="54">
        <f t="shared" si="2"/>
        <v>70</v>
      </c>
      <c r="F12" s="54">
        <f t="shared" si="3"/>
        <v>50</v>
      </c>
      <c r="G12" s="54">
        <f t="shared" si="0"/>
        <v>60</v>
      </c>
      <c r="H12" s="54">
        <f t="shared" si="13"/>
        <v>100</v>
      </c>
      <c r="I12" s="54">
        <f t="shared" si="13"/>
        <v>1</v>
      </c>
      <c r="J12" s="55">
        <f t="shared" si="4"/>
        <v>0</v>
      </c>
      <c r="K12" s="53">
        <f t="shared" si="5"/>
        <v>0</v>
      </c>
      <c r="L12" s="53">
        <f t="shared" si="6"/>
        <v>95</v>
      </c>
      <c r="M12" s="56">
        <f t="shared" si="7"/>
        <v>475</v>
      </c>
      <c r="N12" s="56">
        <f t="shared" si="8"/>
        <v>791.66666666666663</v>
      </c>
      <c r="O12" s="56">
        <f t="shared" si="9"/>
        <v>83.333333333333329</v>
      </c>
      <c r="P12" s="47"/>
      <c r="Q12" s="56">
        <f t="shared" si="10"/>
        <v>583.33333333333337</v>
      </c>
      <c r="S12" s="18"/>
    </row>
    <row r="13" spans="1:19" x14ac:dyDescent="0.25">
      <c r="A13" s="53">
        <f t="shared" si="11"/>
        <v>35</v>
      </c>
      <c r="B13" s="54">
        <f t="shared" ref="B13:B54" si="14">+C13</f>
        <v>90</v>
      </c>
      <c r="C13" s="54">
        <f t="shared" si="12"/>
        <v>90</v>
      </c>
      <c r="D13" s="54">
        <f t="shared" si="1"/>
        <v>90</v>
      </c>
      <c r="E13" s="54">
        <f t="shared" si="2"/>
        <v>65</v>
      </c>
      <c r="F13" s="54">
        <f t="shared" si="3"/>
        <v>50</v>
      </c>
      <c r="G13" s="54">
        <f t="shared" si="0"/>
        <v>60</v>
      </c>
      <c r="H13" s="54">
        <f t="shared" si="13"/>
        <v>100</v>
      </c>
      <c r="I13" s="54">
        <f t="shared" si="13"/>
        <v>1</v>
      </c>
      <c r="J13" s="55">
        <f t="shared" si="4"/>
        <v>0</v>
      </c>
      <c r="K13" s="53">
        <f t="shared" si="5"/>
        <v>0</v>
      </c>
      <c r="L13" s="53">
        <f t="shared" si="6"/>
        <v>90</v>
      </c>
      <c r="M13" s="56">
        <f t="shared" si="7"/>
        <v>450</v>
      </c>
      <c r="N13" s="56">
        <f t="shared" si="8"/>
        <v>750</v>
      </c>
      <c r="O13" s="56">
        <f t="shared" si="9"/>
        <v>83.333333333333329</v>
      </c>
      <c r="P13" s="47"/>
      <c r="Q13" s="56">
        <f t="shared" si="10"/>
        <v>541.66666666666663</v>
      </c>
      <c r="S13" s="18"/>
    </row>
    <row r="14" spans="1:19" x14ac:dyDescent="0.25">
      <c r="A14" s="53">
        <f t="shared" si="11"/>
        <v>40</v>
      </c>
      <c r="B14" s="54">
        <f t="shared" si="14"/>
        <v>85</v>
      </c>
      <c r="C14" s="54">
        <f t="shared" si="12"/>
        <v>85</v>
      </c>
      <c r="D14" s="54">
        <f t="shared" si="1"/>
        <v>85</v>
      </c>
      <c r="E14" s="54">
        <f t="shared" si="2"/>
        <v>60</v>
      </c>
      <c r="F14" s="54">
        <f t="shared" si="3"/>
        <v>50</v>
      </c>
      <c r="G14" s="54">
        <f t="shared" si="0"/>
        <v>60</v>
      </c>
      <c r="H14" s="54">
        <f t="shared" si="13"/>
        <v>100</v>
      </c>
      <c r="I14" s="54">
        <f t="shared" si="13"/>
        <v>1</v>
      </c>
      <c r="J14" s="55">
        <f t="shared" si="4"/>
        <v>0</v>
      </c>
      <c r="K14" s="53">
        <f t="shared" si="5"/>
        <v>0</v>
      </c>
      <c r="L14" s="53">
        <f t="shared" si="6"/>
        <v>85</v>
      </c>
      <c r="M14" s="56">
        <f t="shared" si="7"/>
        <v>425</v>
      </c>
      <c r="N14" s="56">
        <f t="shared" si="8"/>
        <v>708.33333333333337</v>
      </c>
      <c r="O14" s="56">
        <f t="shared" si="9"/>
        <v>83.333333333333329</v>
      </c>
      <c r="P14" s="47"/>
      <c r="Q14" s="56">
        <f t="shared" si="10"/>
        <v>500</v>
      </c>
      <c r="S14" s="18"/>
    </row>
    <row r="15" spans="1:19" x14ac:dyDescent="0.25">
      <c r="A15" s="53">
        <f t="shared" si="11"/>
        <v>45</v>
      </c>
      <c r="B15" s="54">
        <f t="shared" si="14"/>
        <v>80</v>
      </c>
      <c r="C15" s="54">
        <f t="shared" si="12"/>
        <v>80</v>
      </c>
      <c r="D15" s="54">
        <f t="shared" si="1"/>
        <v>80</v>
      </c>
      <c r="E15" s="54">
        <f t="shared" si="2"/>
        <v>55</v>
      </c>
      <c r="F15" s="54">
        <f t="shared" si="3"/>
        <v>50</v>
      </c>
      <c r="G15" s="54">
        <f t="shared" si="0"/>
        <v>60</v>
      </c>
      <c r="H15" s="54">
        <f t="shared" si="13"/>
        <v>100</v>
      </c>
      <c r="I15" s="54">
        <f t="shared" si="13"/>
        <v>1</v>
      </c>
      <c r="J15" s="55">
        <f t="shared" si="4"/>
        <v>0</v>
      </c>
      <c r="K15" s="53">
        <f t="shared" si="5"/>
        <v>0</v>
      </c>
      <c r="L15" s="53">
        <f t="shared" si="6"/>
        <v>80</v>
      </c>
      <c r="M15" s="56">
        <f t="shared" si="7"/>
        <v>400</v>
      </c>
      <c r="N15" s="56">
        <f t="shared" si="8"/>
        <v>666.66666666666663</v>
      </c>
      <c r="O15" s="56">
        <f t="shared" si="9"/>
        <v>83.333333333333329</v>
      </c>
      <c r="P15" s="47"/>
      <c r="Q15" s="56">
        <f t="shared" si="10"/>
        <v>458.33333333333331</v>
      </c>
      <c r="S15" s="18"/>
    </row>
    <row r="16" spans="1:19" x14ac:dyDescent="0.25">
      <c r="A16" s="53">
        <f t="shared" si="11"/>
        <v>50</v>
      </c>
      <c r="B16" s="54">
        <f t="shared" si="14"/>
        <v>75</v>
      </c>
      <c r="C16" s="54">
        <f t="shared" si="12"/>
        <v>75</v>
      </c>
      <c r="D16" s="54">
        <f t="shared" si="1"/>
        <v>75</v>
      </c>
      <c r="E16" s="54">
        <f t="shared" si="2"/>
        <v>50</v>
      </c>
      <c r="F16" s="54">
        <f t="shared" si="3"/>
        <v>50</v>
      </c>
      <c r="G16" s="54">
        <f t="shared" si="0"/>
        <v>60</v>
      </c>
      <c r="H16" s="54">
        <f t="shared" si="13"/>
        <v>100</v>
      </c>
      <c r="I16" s="54">
        <f t="shared" si="13"/>
        <v>1</v>
      </c>
      <c r="J16" s="55">
        <f t="shared" si="4"/>
        <v>0</v>
      </c>
      <c r="K16" s="53">
        <f t="shared" si="5"/>
        <v>0</v>
      </c>
      <c r="L16" s="53">
        <f t="shared" si="6"/>
        <v>75</v>
      </c>
      <c r="M16" s="56">
        <f t="shared" si="7"/>
        <v>375</v>
      </c>
      <c r="N16" s="56">
        <f t="shared" si="8"/>
        <v>625</v>
      </c>
      <c r="O16" s="56">
        <f t="shared" si="9"/>
        <v>83.333333333333329</v>
      </c>
      <c r="P16" s="47"/>
      <c r="Q16" s="56">
        <f t="shared" si="10"/>
        <v>416.66666666666669</v>
      </c>
      <c r="S16" s="18"/>
    </row>
    <row r="17" spans="1:19" x14ac:dyDescent="0.25">
      <c r="A17" s="53">
        <f t="shared" si="11"/>
        <v>55</v>
      </c>
      <c r="B17" s="54">
        <f t="shared" si="14"/>
        <v>80</v>
      </c>
      <c r="C17" s="54">
        <f t="shared" si="12"/>
        <v>80</v>
      </c>
      <c r="D17" s="54">
        <f t="shared" si="1"/>
        <v>80</v>
      </c>
      <c r="E17" s="54">
        <f t="shared" si="2"/>
        <v>55</v>
      </c>
      <c r="F17" s="54">
        <f t="shared" si="3"/>
        <v>100</v>
      </c>
      <c r="G17" s="54">
        <f>+$H$3</f>
        <v>120</v>
      </c>
      <c r="H17" s="54">
        <f t="shared" si="13"/>
        <v>100</v>
      </c>
      <c r="I17" s="54">
        <f t="shared" si="13"/>
        <v>1</v>
      </c>
      <c r="J17" s="55">
        <f t="shared" si="4"/>
        <v>0</v>
      </c>
      <c r="K17" s="53">
        <f t="shared" si="5"/>
        <v>0</v>
      </c>
      <c r="L17" s="53">
        <f t="shared" si="6"/>
        <v>80</v>
      </c>
      <c r="M17" s="56">
        <f t="shared" si="7"/>
        <v>800</v>
      </c>
      <c r="N17" s="56">
        <f t="shared" si="8"/>
        <v>666.66666666666663</v>
      </c>
      <c r="O17" s="56">
        <f t="shared" si="9"/>
        <v>83.333333333333329</v>
      </c>
      <c r="P17" s="47"/>
      <c r="Q17" s="56">
        <f t="shared" si="10"/>
        <v>458.33333333333331</v>
      </c>
      <c r="S17" s="18"/>
    </row>
    <row r="18" spans="1:19" x14ac:dyDescent="0.25">
      <c r="A18" s="53">
        <f t="shared" si="11"/>
        <v>60</v>
      </c>
      <c r="B18" s="54">
        <f t="shared" si="14"/>
        <v>85</v>
      </c>
      <c r="C18" s="54">
        <f t="shared" si="12"/>
        <v>85</v>
      </c>
      <c r="D18" s="54">
        <f t="shared" si="1"/>
        <v>85</v>
      </c>
      <c r="E18" s="54">
        <f t="shared" si="2"/>
        <v>60</v>
      </c>
      <c r="F18" s="54">
        <f t="shared" si="3"/>
        <v>100</v>
      </c>
      <c r="G18" s="54">
        <f>+$H$3</f>
        <v>120</v>
      </c>
      <c r="H18" s="54">
        <f t="shared" si="13"/>
        <v>100</v>
      </c>
      <c r="I18" s="54">
        <f t="shared" si="13"/>
        <v>1</v>
      </c>
      <c r="J18" s="55">
        <f t="shared" si="4"/>
        <v>0</v>
      </c>
      <c r="K18" s="53">
        <f t="shared" si="5"/>
        <v>0</v>
      </c>
      <c r="L18" s="53">
        <f t="shared" si="6"/>
        <v>85</v>
      </c>
      <c r="M18" s="56">
        <f t="shared" si="7"/>
        <v>850</v>
      </c>
      <c r="N18" s="56">
        <f t="shared" si="8"/>
        <v>708.33333333333337</v>
      </c>
      <c r="O18" s="56">
        <f t="shared" si="9"/>
        <v>83.333333333333329</v>
      </c>
      <c r="P18" s="47"/>
      <c r="Q18" s="56">
        <f t="shared" si="10"/>
        <v>500</v>
      </c>
      <c r="S18" s="18"/>
    </row>
    <row r="19" spans="1:19" x14ac:dyDescent="0.25">
      <c r="A19" s="53">
        <f t="shared" si="11"/>
        <v>65</v>
      </c>
      <c r="B19" s="54">
        <f t="shared" si="14"/>
        <v>90</v>
      </c>
      <c r="C19" s="54">
        <f t="shared" si="12"/>
        <v>90</v>
      </c>
      <c r="D19" s="54">
        <f t="shared" si="1"/>
        <v>90</v>
      </c>
      <c r="E19" s="54">
        <f t="shared" si="2"/>
        <v>65</v>
      </c>
      <c r="F19" s="54">
        <f t="shared" si="3"/>
        <v>100</v>
      </c>
      <c r="G19" s="54">
        <f>+$H$3</f>
        <v>120</v>
      </c>
      <c r="H19" s="54">
        <f t="shared" si="13"/>
        <v>100</v>
      </c>
      <c r="I19" s="54">
        <f t="shared" si="13"/>
        <v>1</v>
      </c>
      <c r="J19" s="55">
        <f t="shared" si="4"/>
        <v>0</v>
      </c>
      <c r="K19" s="53">
        <f t="shared" si="5"/>
        <v>0</v>
      </c>
      <c r="L19" s="53">
        <f t="shared" si="6"/>
        <v>90</v>
      </c>
      <c r="M19" s="56">
        <f t="shared" si="7"/>
        <v>900</v>
      </c>
      <c r="N19" s="56">
        <f t="shared" si="8"/>
        <v>750</v>
      </c>
      <c r="O19" s="56">
        <f t="shared" si="9"/>
        <v>83.333333333333329</v>
      </c>
      <c r="P19" s="47"/>
      <c r="Q19" s="56">
        <f t="shared" si="10"/>
        <v>541.66666666666663</v>
      </c>
    </row>
    <row r="20" spans="1:19" x14ac:dyDescent="0.25">
      <c r="A20" s="53">
        <f t="shared" si="11"/>
        <v>70</v>
      </c>
      <c r="B20" s="54">
        <f t="shared" si="14"/>
        <v>85</v>
      </c>
      <c r="C20" s="54">
        <f t="shared" si="12"/>
        <v>85</v>
      </c>
      <c r="D20" s="54">
        <f t="shared" si="1"/>
        <v>85</v>
      </c>
      <c r="E20" s="54">
        <f t="shared" si="2"/>
        <v>60</v>
      </c>
      <c r="F20" s="54">
        <f t="shared" si="3"/>
        <v>50</v>
      </c>
      <c r="G20" s="54">
        <f t="shared" ref="G20:G26" si="15">+$H$2</f>
        <v>60</v>
      </c>
      <c r="H20" s="54">
        <f t="shared" si="13"/>
        <v>100</v>
      </c>
      <c r="I20" s="54">
        <f t="shared" si="13"/>
        <v>1</v>
      </c>
      <c r="J20" s="55">
        <f t="shared" si="4"/>
        <v>0</v>
      </c>
      <c r="K20" s="53">
        <f t="shared" si="5"/>
        <v>0</v>
      </c>
      <c r="L20" s="53">
        <f t="shared" si="6"/>
        <v>85</v>
      </c>
      <c r="M20" s="56">
        <f t="shared" si="7"/>
        <v>425</v>
      </c>
      <c r="N20" s="56">
        <f t="shared" si="8"/>
        <v>708.33333333333337</v>
      </c>
      <c r="O20" s="56">
        <f t="shared" si="9"/>
        <v>83.333333333333329</v>
      </c>
      <c r="P20" s="47"/>
      <c r="Q20" s="56">
        <f t="shared" si="10"/>
        <v>500</v>
      </c>
    </row>
    <row r="21" spans="1:19" x14ac:dyDescent="0.25">
      <c r="A21" s="53">
        <f t="shared" si="11"/>
        <v>75</v>
      </c>
      <c r="B21" s="54">
        <f t="shared" si="14"/>
        <v>80</v>
      </c>
      <c r="C21" s="54">
        <f t="shared" si="12"/>
        <v>80</v>
      </c>
      <c r="D21" s="54">
        <f t="shared" si="1"/>
        <v>80</v>
      </c>
      <c r="E21" s="54">
        <f t="shared" si="2"/>
        <v>55</v>
      </c>
      <c r="F21" s="54">
        <f t="shared" si="3"/>
        <v>50</v>
      </c>
      <c r="G21" s="54">
        <f t="shared" si="15"/>
        <v>60</v>
      </c>
      <c r="H21" s="54">
        <f t="shared" si="13"/>
        <v>100</v>
      </c>
      <c r="I21" s="54">
        <f t="shared" si="13"/>
        <v>1</v>
      </c>
      <c r="J21" s="55">
        <f t="shared" si="4"/>
        <v>0</v>
      </c>
      <c r="K21" s="53">
        <f t="shared" si="5"/>
        <v>0</v>
      </c>
      <c r="L21" s="53">
        <f t="shared" si="6"/>
        <v>80</v>
      </c>
      <c r="M21" s="56">
        <f t="shared" si="7"/>
        <v>400</v>
      </c>
      <c r="N21" s="56">
        <f t="shared" si="8"/>
        <v>666.66666666666663</v>
      </c>
      <c r="O21" s="56">
        <f t="shared" si="9"/>
        <v>83.333333333333329</v>
      </c>
      <c r="P21" s="47"/>
      <c r="Q21" s="56">
        <f t="shared" si="10"/>
        <v>458.33333333333331</v>
      </c>
    </row>
    <row r="22" spans="1:19" x14ac:dyDescent="0.25">
      <c r="A22" s="53">
        <f t="shared" si="11"/>
        <v>80</v>
      </c>
      <c r="B22" s="54">
        <f t="shared" si="14"/>
        <v>75</v>
      </c>
      <c r="C22" s="54">
        <f t="shared" si="12"/>
        <v>75</v>
      </c>
      <c r="D22" s="54">
        <f t="shared" si="1"/>
        <v>75</v>
      </c>
      <c r="E22" s="54">
        <f t="shared" si="2"/>
        <v>50</v>
      </c>
      <c r="F22" s="54">
        <f t="shared" si="3"/>
        <v>50</v>
      </c>
      <c r="G22" s="54">
        <f t="shared" si="15"/>
        <v>60</v>
      </c>
      <c r="H22" s="54">
        <f t="shared" si="13"/>
        <v>100</v>
      </c>
      <c r="I22" s="54">
        <f t="shared" si="13"/>
        <v>1</v>
      </c>
      <c r="J22" s="55">
        <f t="shared" si="4"/>
        <v>0</v>
      </c>
      <c r="K22" s="53">
        <f t="shared" si="5"/>
        <v>0</v>
      </c>
      <c r="L22" s="53">
        <f t="shared" si="6"/>
        <v>75</v>
      </c>
      <c r="M22" s="56">
        <f t="shared" si="7"/>
        <v>375</v>
      </c>
      <c r="N22" s="56">
        <f t="shared" si="8"/>
        <v>625</v>
      </c>
      <c r="O22" s="56">
        <f t="shared" si="9"/>
        <v>83.333333333333329</v>
      </c>
      <c r="P22" s="47"/>
      <c r="Q22" s="56">
        <f t="shared" si="10"/>
        <v>416.66666666666669</v>
      </c>
    </row>
    <row r="23" spans="1:19" x14ac:dyDescent="0.25">
      <c r="A23" s="53">
        <f t="shared" si="11"/>
        <v>85</v>
      </c>
      <c r="B23" s="54">
        <f t="shared" si="14"/>
        <v>70</v>
      </c>
      <c r="C23" s="54">
        <f t="shared" si="12"/>
        <v>70</v>
      </c>
      <c r="D23" s="54">
        <f t="shared" si="1"/>
        <v>70</v>
      </c>
      <c r="E23" s="54">
        <f t="shared" si="2"/>
        <v>50</v>
      </c>
      <c r="F23" s="54">
        <f t="shared" si="3"/>
        <v>50</v>
      </c>
      <c r="G23" s="54">
        <f t="shared" si="15"/>
        <v>60</v>
      </c>
      <c r="H23" s="54">
        <f t="shared" si="13"/>
        <v>100</v>
      </c>
      <c r="I23" s="54">
        <f t="shared" si="13"/>
        <v>1</v>
      </c>
      <c r="J23" s="55">
        <f t="shared" si="4"/>
        <v>0</v>
      </c>
      <c r="K23" s="53">
        <f t="shared" si="5"/>
        <v>0</v>
      </c>
      <c r="L23" s="53">
        <f t="shared" si="6"/>
        <v>70</v>
      </c>
      <c r="M23" s="56">
        <f t="shared" si="7"/>
        <v>350</v>
      </c>
      <c r="N23" s="56">
        <f t="shared" si="8"/>
        <v>583.33333333333337</v>
      </c>
      <c r="O23" s="56">
        <f t="shared" si="9"/>
        <v>83.333333333333329</v>
      </c>
      <c r="P23" s="47"/>
      <c r="Q23" s="56">
        <f t="shared" si="10"/>
        <v>416.66666666666669</v>
      </c>
    </row>
    <row r="24" spans="1:19" x14ac:dyDescent="0.25">
      <c r="A24" s="53">
        <f t="shared" si="11"/>
        <v>90</v>
      </c>
      <c r="B24" s="54">
        <f t="shared" si="14"/>
        <v>65</v>
      </c>
      <c r="C24" s="54">
        <f t="shared" si="12"/>
        <v>65</v>
      </c>
      <c r="D24" s="54">
        <f t="shared" si="1"/>
        <v>65</v>
      </c>
      <c r="E24" s="54">
        <f t="shared" si="2"/>
        <v>50</v>
      </c>
      <c r="F24" s="54">
        <f t="shared" si="3"/>
        <v>50</v>
      </c>
      <c r="G24" s="54">
        <f t="shared" si="15"/>
        <v>60</v>
      </c>
      <c r="H24" s="54">
        <f t="shared" ref="H24:I39" si="16">H23</f>
        <v>100</v>
      </c>
      <c r="I24" s="54">
        <f t="shared" si="16"/>
        <v>1</v>
      </c>
      <c r="J24" s="55">
        <f t="shared" si="4"/>
        <v>0</v>
      </c>
      <c r="K24" s="53">
        <f t="shared" si="5"/>
        <v>0</v>
      </c>
      <c r="L24" s="53">
        <f t="shared" si="6"/>
        <v>65</v>
      </c>
      <c r="M24" s="56">
        <f t="shared" si="7"/>
        <v>325</v>
      </c>
      <c r="N24" s="56">
        <f t="shared" si="8"/>
        <v>541.66666666666663</v>
      </c>
      <c r="O24" s="56">
        <f t="shared" si="9"/>
        <v>83.333333333333329</v>
      </c>
      <c r="P24" s="47"/>
      <c r="Q24" s="56">
        <f t="shared" si="10"/>
        <v>416.66666666666669</v>
      </c>
    </row>
    <row r="25" spans="1:19" x14ac:dyDescent="0.25">
      <c r="A25" s="53">
        <f t="shared" si="11"/>
        <v>95</v>
      </c>
      <c r="B25" s="54">
        <f t="shared" si="14"/>
        <v>60</v>
      </c>
      <c r="C25" s="54">
        <f t="shared" si="12"/>
        <v>60</v>
      </c>
      <c r="D25" s="54">
        <f t="shared" si="1"/>
        <v>60</v>
      </c>
      <c r="E25" s="54">
        <f t="shared" si="2"/>
        <v>50</v>
      </c>
      <c r="F25" s="54">
        <f t="shared" si="3"/>
        <v>50</v>
      </c>
      <c r="G25" s="54">
        <f t="shared" si="15"/>
        <v>60</v>
      </c>
      <c r="H25" s="54">
        <f t="shared" si="16"/>
        <v>100</v>
      </c>
      <c r="I25" s="54">
        <f t="shared" si="16"/>
        <v>1</v>
      </c>
      <c r="J25" s="55">
        <f t="shared" si="4"/>
        <v>0</v>
      </c>
      <c r="K25" s="53">
        <f t="shared" si="5"/>
        <v>0</v>
      </c>
      <c r="L25" s="53">
        <f t="shared" si="6"/>
        <v>60</v>
      </c>
      <c r="M25" s="56">
        <f t="shared" si="7"/>
        <v>300</v>
      </c>
      <c r="N25" s="56">
        <f t="shared" si="8"/>
        <v>500</v>
      </c>
      <c r="O25" s="56">
        <f t="shared" si="9"/>
        <v>83.333333333333329</v>
      </c>
      <c r="P25" s="47"/>
      <c r="Q25" s="56">
        <f t="shared" si="10"/>
        <v>416.66666666666669</v>
      </c>
    </row>
    <row r="26" spans="1:19" x14ac:dyDescent="0.25">
      <c r="A26" s="53">
        <f t="shared" si="11"/>
        <v>100</v>
      </c>
      <c r="B26" s="54">
        <f t="shared" si="14"/>
        <v>55</v>
      </c>
      <c r="C26" s="54">
        <f t="shared" si="12"/>
        <v>55</v>
      </c>
      <c r="D26" s="54">
        <f t="shared" si="1"/>
        <v>55</v>
      </c>
      <c r="E26" s="54">
        <f t="shared" si="2"/>
        <v>50</v>
      </c>
      <c r="F26" s="54">
        <f t="shared" si="3"/>
        <v>50</v>
      </c>
      <c r="G26" s="54">
        <f t="shared" si="15"/>
        <v>60</v>
      </c>
      <c r="H26" s="54">
        <f t="shared" si="16"/>
        <v>100</v>
      </c>
      <c r="I26" s="54">
        <f t="shared" si="16"/>
        <v>1</v>
      </c>
      <c r="J26" s="55">
        <f t="shared" si="4"/>
        <v>0</v>
      </c>
      <c r="K26" s="53">
        <f t="shared" si="5"/>
        <v>0</v>
      </c>
      <c r="L26" s="53">
        <f t="shared" si="6"/>
        <v>55</v>
      </c>
      <c r="M26" s="56">
        <f t="shared" si="7"/>
        <v>275</v>
      </c>
      <c r="N26" s="56">
        <f t="shared" si="8"/>
        <v>458.33333333333331</v>
      </c>
      <c r="O26" s="56">
        <f t="shared" si="9"/>
        <v>83.333333333333329</v>
      </c>
      <c r="P26" s="47"/>
      <c r="Q26" s="56">
        <f t="shared" si="10"/>
        <v>416.66666666666669</v>
      </c>
    </row>
    <row r="27" spans="1:19" x14ac:dyDescent="0.25">
      <c r="A27" s="53">
        <f t="shared" si="11"/>
        <v>105</v>
      </c>
      <c r="B27" s="54">
        <f t="shared" si="14"/>
        <v>60</v>
      </c>
      <c r="C27" s="54">
        <f t="shared" si="12"/>
        <v>60</v>
      </c>
      <c r="D27" s="54">
        <f t="shared" si="1"/>
        <v>60</v>
      </c>
      <c r="E27" s="54">
        <f t="shared" si="2"/>
        <v>55</v>
      </c>
      <c r="F27" s="54">
        <f t="shared" si="3"/>
        <v>100</v>
      </c>
      <c r="G27" s="54">
        <f>+$H$3</f>
        <v>120</v>
      </c>
      <c r="H27" s="54">
        <f t="shared" si="16"/>
        <v>100</v>
      </c>
      <c r="I27" s="54">
        <f t="shared" si="16"/>
        <v>1</v>
      </c>
      <c r="J27" s="55">
        <f t="shared" si="4"/>
        <v>0</v>
      </c>
      <c r="K27" s="53">
        <f t="shared" si="5"/>
        <v>0</v>
      </c>
      <c r="L27" s="53">
        <f t="shared" si="6"/>
        <v>60</v>
      </c>
      <c r="M27" s="56">
        <f t="shared" si="7"/>
        <v>600</v>
      </c>
      <c r="N27" s="56">
        <f t="shared" si="8"/>
        <v>500</v>
      </c>
      <c r="O27" s="56">
        <f t="shared" si="9"/>
        <v>83.333333333333329</v>
      </c>
      <c r="P27" s="47"/>
      <c r="Q27" s="56">
        <f t="shared" si="10"/>
        <v>458.33333333333331</v>
      </c>
    </row>
    <row r="28" spans="1:19" x14ac:dyDescent="0.25">
      <c r="A28" s="53">
        <f t="shared" si="11"/>
        <v>110</v>
      </c>
      <c r="B28" s="54">
        <f t="shared" si="14"/>
        <v>65</v>
      </c>
      <c r="C28" s="54">
        <f t="shared" si="12"/>
        <v>65</v>
      </c>
      <c r="D28" s="54">
        <f t="shared" si="1"/>
        <v>65</v>
      </c>
      <c r="E28" s="54">
        <f t="shared" si="2"/>
        <v>60</v>
      </c>
      <c r="F28" s="54">
        <f t="shared" si="3"/>
        <v>100</v>
      </c>
      <c r="G28" s="54">
        <f>+$H$3</f>
        <v>120</v>
      </c>
      <c r="H28" s="54">
        <f t="shared" si="16"/>
        <v>100</v>
      </c>
      <c r="I28" s="54">
        <f t="shared" si="16"/>
        <v>1</v>
      </c>
      <c r="J28" s="55">
        <f t="shared" si="4"/>
        <v>0</v>
      </c>
      <c r="K28" s="53">
        <f t="shared" si="5"/>
        <v>0</v>
      </c>
      <c r="L28" s="53">
        <f t="shared" si="6"/>
        <v>65</v>
      </c>
      <c r="M28" s="56">
        <f t="shared" si="7"/>
        <v>650</v>
      </c>
      <c r="N28" s="56">
        <f t="shared" si="8"/>
        <v>541.66666666666663</v>
      </c>
      <c r="O28" s="56">
        <f t="shared" si="9"/>
        <v>83.333333333333329</v>
      </c>
      <c r="P28" s="47"/>
      <c r="Q28" s="56">
        <f t="shared" si="10"/>
        <v>500</v>
      </c>
    </row>
    <row r="29" spans="1:19" x14ac:dyDescent="0.25">
      <c r="A29" s="53">
        <f t="shared" si="11"/>
        <v>115</v>
      </c>
      <c r="B29" s="54">
        <f t="shared" si="14"/>
        <v>60</v>
      </c>
      <c r="C29" s="54">
        <f t="shared" si="12"/>
        <v>60</v>
      </c>
      <c r="D29" s="54">
        <f t="shared" si="1"/>
        <v>60</v>
      </c>
      <c r="E29" s="54">
        <f t="shared" si="2"/>
        <v>55</v>
      </c>
      <c r="F29" s="54">
        <f t="shared" si="3"/>
        <v>50</v>
      </c>
      <c r="G29" s="54">
        <f>+$H$2</f>
        <v>60</v>
      </c>
      <c r="H29" s="54">
        <f t="shared" si="16"/>
        <v>100</v>
      </c>
      <c r="I29" s="54">
        <f t="shared" si="16"/>
        <v>1</v>
      </c>
      <c r="J29" s="55">
        <f t="shared" si="4"/>
        <v>0</v>
      </c>
      <c r="K29" s="53">
        <f t="shared" si="5"/>
        <v>0</v>
      </c>
      <c r="L29" s="53">
        <f t="shared" si="6"/>
        <v>60</v>
      </c>
      <c r="M29" s="56">
        <f t="shared" si="7"/>
        <v>300</v>
      </c>
      <c r="N29" s="56">
        <f t="shared" si="8"/>
        <v>500</v>
      </c>
      <c r="O29" s="56">
        <f t="shared" si="9"/>
        <v>83.333333333333329</v>
      </c>
      <c r="P29" s="47"/>
      <c r="Q29" s="56">
        <f t="shared" si="10"/>
        <v>458.33333333333331</v>
      </c>
    </row>
    <row r="30" spans="1:19" x14ac:dyDescent="0.25">
      <c r="A30" s="53">
        <f t="shared" si="11"/>
        <v>120</v>
      </c>
      <c r="B30" s="54">
        <f t="shared" si="14"/>
        <v>55</v>
      </c>
      <c r="C30" s="54">
        <f t="shared" si="12"/>
        <v>55</v>
      </c>
      <c r="D30" s="54">
        <f t="shared" si="1"/>
        <v>55</v>
      </c>
      <c r="E30" s="54">
        <f t="shared" si="2"/>
        <v>50</v>
      </c>
      <c r="F30" s="54">
        <f t="shared" si="3"/>
        <v>50</v>
      </c>
      <c r="G30" s="54">
        <f>+$H$2</f>
        <v>60</v>
      </c>
      <c r="H30" s="54">
        <f t="shared" si="16"/>
        <v>100</v>
      </c>
      <c r="I30" s="54">
        <f t="shared" si="16"/>
        <v>1</v>
      </c>
      <c r="J30" s="55">
        <f t="shared" si="4"/>
        <v>0</v>
      </c>
      <c r="K30" s="53">
        <f t="shared" si="5"/>
        <v>0</v>
      </c>
      <c r="L30" s="53">
        <f t="shared" si="6"/>
        <v>55</v>
      </c>
      <c r="M30" s="56">
        <f t="shared" si="7"/>
        <v>275</v>
      </c>
      <c r="N30" s="56">
        <f t="shared" si="8"/>
        <v>458.33333333333331</v>
      </c>
      <c r="O30" s="56">
        <f t="shared" si="9"/>
        <v>83.333333333333329</v>
      </c>
      <c r="P30" s="47"/>
      <c r="Q30" s="56">
        <f t="shared" si="10"/>
        <v>416.66666666666669</v>
      </c>
    </row>
    <row r="31" spans="1:19" x14ac:dyDescent="0.25">
      <c r="A31" s="53">
        <f t="shared" si="11"/>
        <v>125</v>
      </c>
      <c r="B31" s="54">
        <f t="shared" si="14"/>
        <v>50</v>
      </c>
      <c r="C31" s="54">
        <f t="shared" si="12"/>
        <v>50</v>
      </c>
      <c r="D31" s="54">
        <f t="shared" si="1"/>
        <v>50</v>
      </c>
      <c r="E31" s="54">
        <f t="shared" si="2"/>
        <v>50</v>
      </c>
      <c r="F31" s="54">
        <f t="shared" si="3"/>
        <v>50</v>
      </c>
      <c r="G31" s="54">
        <f>+$H$2</f>
        <v>60</v>
      </c>
      <c r="H31" s="54">
        <f t="shared" si="16"/>
        <v>100</v>
      </c>
      <c r="I31" s="54">
        <f t="shared" si="16"/>
        <v>1</v>
      </c>
      <c r="J31" s="55">
        <f t="shared" si="4"/>
        <v>0</v>
      </c>
      <c r="K31" s="53">
        <f t="shared" si="5"/>
        <v>0</v>
      </c>
      <c r="L31" s="53">
        <f t="shared" si="6"/>
        <v>50</v>
      </c>
      <c r="M31" s="56">
        <f t="shared" si="7"/>
        <v>250</v>
      </c>
      <c r="N31" s="56">
        <f t="shared" si="8"/>
        <v>416.66666666666669</v>
      </c>
      <c r="O31" s="56">
        <f t="shared" si="9"/>
        <v>83.333333333333329</v>
      </c>
      <c r="P31" s="47"/>
      <c r="Q31" s="56">
        <f t="shared" si="10"/>
        <v>416.66666666666669</v>
      </c>
    </row>
    <row r="32" spans="1:19" x14ac:dyDescent="0.25">
      <c r="A32" s="53">
        <f t="shared" si="11"/>
        <v>130</v>
      </c>
      <c r="B32" s="54">
        <f t="shared" si="14"/>
        <v>50</v>
      </c>
      <c r="C32" s="54">
        <f t="shared" si="12"/>
        <v>50</v>
      </c>
      <c r="D32" s="54">
        <f t="shared" si="1"/>
        <v>50</v>
      </c>
      <c r="E32" s="54">
        <f t="shared" si="2"/>
        <v>50</v>
      </c>
      <c r="F32" s="54">
        <f t="shared" si="3"/>
        <v>50</v>
      </c>
      <c r="G32" s="54">
        <f>+$H$2</f>
        <v>60</v>
      </c>
      <c r="H32" s="54">
        <f t="shared" si="16"/>
        <v>100</v>
      </c>
      <c r="I32" s="54">
        <f t="shared" si="16"/>
        <v>1</v>
      </c>
      <c r="J32" s="55">
        <f t="shared" si="4"/>
        <v>0</v>
      </c>
      <c r="K32" s="53">
        <f t="shared" si="5"/>
        <v>0</v>
      </c>
      <c r="L32" s="53">
        <f t="shared" si="6"/>
        <v>50</v>
      </c>
      <c r="M32" s="56">
        <f t="shared" si="7"/>
        <v>250</v>
      </c>
      <c r="N32" s="56">
        <f t="shared" si="8"/>
        <v>416.66666666666669</v>
      </c>
      <c r="O32" s="56">
        <f t="shared" si="9"/>
        <v>83.333333333333329</v>
      </c>
      <c r="P32" s="47"/>
      <c r="Q32" s="56">
        <f t="shared" si="10"/>
        <v>416.66666666666669</v>
      </c>
    </row>
    <row r="33" spans="1:17" x14ac:dyDescent="0.25">
      <c r="A33" s="53">
        <f t="shared" si="11"/>
        <v>135</v>
      </c>
      <c r="B33" s="54">
        <f t="shared" si="14"/>
        <v>55</v>
      </c>
      <c r="C33" s="54">
        <f t="shared" si="12"/>
        <v>55</v>
      </c>
      <c r="D33" s="54">
        <f t="shared" si="1"/>
        <v>55</v>
      </c>
      <c r="E33" s="54">
        <f t="shared" si="2"/>
        <v>55</v>
      </c>
      <c r="F33" s="54">
        <f t="shared" si="3"/>
        <v>100</v>
      </c>
      <c r="G33" s="54">
        <f>+$H$3</f>
        <v>120</v>
      </c>
      <c r="H33" s="54">
        <f t="shared" si="16"/>
        <v>100</v>
      </c>
      <c r="I33" s="54">
        <f t="shared" si="16"/>
        <v>1</v>
      </c>
      <c r="J33" s="55">
        <f t="shared" si="4"/>
        <v>0</v>
      </c>
      <c r="K33" s="53">
        <f t="shared" si="5"/>
        <v>0</v>
      </c>
      <c r="L33" s="53">
        <f t="shared" si="6"/>
        <v>55</v>
      </c>
      <c r="M33" s="56">
        <f t="shared" si="7"/>
        <v>550</v>
      </c>
      <c r="N33" s="56">
        <f t="shared" si="8"/>
        <v>458.33333333333331</v>
      </c>
      <c r="O33" s="56">
        <f t="shared" si="9"/>
        <v>83.333333333333329</v>
      </c>
      <c r="P33" s="47"/>
      <c r="Q33" s="56">
        <f t="shared" si="10"/>
        <v>458.33333333333331</v>
      </c>
    </row>
    <row r="34" spans="1:17" x14ac:dyDescent="0.25">
      <c r="A34" s="53">
        <f t="shared" si="11"/>
        <v>140</v>
      </c>
      <c r="B34" s="54">
        <f t="shared" si="14"/>
        <v>50</v>
      </c>
      <c r="C34" s="54">
        <f t="shared" si="12"/>
        <v>50</v>
      </c>
      <c r="D34" s="54">
        <f t="shared" si="1"/>
        <v>50</v>
      </c>
      <c r="E34" s="54">
        <f t="shared" si="2"/>
        <v>50</v>
      </c>
      <c r="F34" s="54">
        <f t="shared" si="3"/>
        <v>50</v>
      </c>
      <c r="G34" s="54">
        <f>+$H$2</f>
        <v>60</v>
      </c>
      <c r="H34" s="54">
        <f t="shared" si="16"/>
        <v>100</v>
      </c>
      <c r="I34" s="54">
        <f t="shared" si="16"/>
        <v>1</v>
      </c>
      <c r="J34" s="55">
        <f t="shared" si="4"/>
        <v>0</v>
      </c>
      <c r="K34" s="53">
        <f t="shared" si="5"/>
        <v>0</v>
      </c>
      <c r="L34" s="53">
        <f t="shared" si="6"/>
        <v>50</v>
      </c>
      <c r="M34" s="56">
        <f t="shared" si="7"/>
        <v>250</v>
      </c>
      <c r="N34" s="56">
        <f t="shared" si="8"/>
        <v>416.66666666666669</v>
      </c>
      <c r="O34" s="56">
        <f t="shared" si="9"/>
        <v>83.333333333333329</v>
      </c>
      <c r="P34" s="47"/>
      <c r="Q34" s="56">
        <f t="shared" si="10"/>
        <v>416.66666666666669</v>
      </c>
    </row>
    <row r="35" spans="1:17" x14ac:dyDescent="0.25">
      <c r="A35" s="53">
        <f t="shared" si="11"/>
        <v>145</v>
      </c>
      <c r="B35" s="54">
        <f t="shared" si="14"/>
        <v>50</v>
      </c>
      <c r="C35" s="54">
        <f t="shared" si="12"/>
        <v>50</v>
      </c>
      <c r="D35" s="54">
        <f t="shared" si="1"/>
        <v>50</v>
      </c>
      <c r="E35" s="54">
        <f t="shared" si="2"/>
        <v>50</v>
      </c>
      <c r="F35" s="54">
        <f t="shared" si="3"/>
        <v>50</v>
      </c>
      <c r="G35" s="54">
        <f>+$H$2</f>
        <v>60</v>
      </c>
      <c r="H35" s="54">
        <f t="shared" si="16"/>
        <v>100</v>
      </c>
      <c r="I35" s="54">
        <f t="shared" si="16"/>
        <v>1</v>
      </c>
      <c r="J35" s="55">
        <f t="shared" si="4"/>
        <v>0</v>
      </c>
      <c r="K35" s="53">
        <f t="shared" si="5"/>
        <v>0</v>
      </c>
      <c r="L35" s="53">
        <f t="shared" si="6"/>
        <v>50</v>
      </c>
      <c r="M35" s="56">
        <f t="shared" si="7"/>
        <v>250</v>
      </c>
      <c r="N35" s="56">
        <f t="shared" si="8"/>
        <v>416.66666666666669</v>
      </c>
      <c r="O35" s="56">
        <f t="shared" si="9"/>
        <v>83.333333333333329</v>
      </c>
      <c r="P35" s="47"/>
      <c r="Q35" s="56">
        <f t="shared" si="10"/>
        <v>416.66666666666669</v>
      </c>
    </row>
    <row r="36" spans="1:17" x14ac:dyDescent="0.25">
      <c r="A36" s="53">
        <f t="shared" si="11"/>
        <v>150</v>
      </c>
      <c r="B36" s="54">
        <f t="shared" si="14"/>
        <v>50</v>
      </c>
      <c r="C36" s="54">
        <f t="shared" si="12"/>
        <v>50</v>
      </c>
      <c r="D36" s="54">
        <f t="shared" si="1"/>
        <v>50</v>
      </c>
      <c r="E36" s="54">
        <f t="shared" si="2"/>
        <v>50</v>
      </c>
      <c r="F36" s="54">
        <f t="shared" si="3"/>
        <v>50</v>
      </c>
      <c r="G36" s="54">
        <f>+$H$2</f>
        <v>60</v>
      </c>
      <c r="H36" s="54">
        <f t="shared" si="16"/>
        <v>100</v>
      </c>
      <c r="I36" s="54">
        <f t="shared" si="16"/>
        <v>1</v>
      </c>
      <c r="J36" s="55">
        <f t="shared" si="4"/>
        <v>0</v>
      </c>
      <c r="K36" s="53">
        <f t="shared" si="5"/>
        <v>0</v>
      </c>
      <c r="L36" s="53">
        <f t="shared" si="6"/>
        <v>50</v>
      </c>
      <c r="M36" s="56">
        <f t="shared" si="7"/>
        <v>250</v>
      </c>
      <c r="N36" s="56">
        <f t="shared" si="8"/>
        <v>416.66666666666669</v>
      </c>
      <c r="O36" s="56">
        <f t="shared" si="9"/>
        <v>83.333333333333329</v>
      </c>
      <c r="P36" s="47"/>
      <c r="Q36" s="56">
        <f t="shared" si="10"/>
        <v>416.66666666666669</v>
      </c>
    </row>
    <row r="37" spans="1:17" x14ac:dyDescent="0.25">
      <c r="A37" s="53">
        <f t="shared" si="11"/>
        <v>155</v>
      </c>
      <c r="B37" s="54">
        <f t="shared" si="14"/>
        <v>50</v>
      </c>
      <c r="C37" s="54">
        <f t="shared" si="12"/>
        <v>50</v>
      </c>
      <c r="D37" s="54">
        <f t="shared" si="1"/>
        <v>50</v>
      </c>
      <c r="E37" s="54">
        <f t="shared" si="2"/>
        <v>50</v>
      </c>
      <c r="F37" s="54">
        <f t="shared" si="3"/>
        <v>50</v>
      </c>
      <c r="G37" s="54">
        <f>+$H$2</f>
        <v>60</v>
      </c>
      <c r="H37" s="54">
        <f t="shared" si="16"/>
        <v>100</v>
      </c>
      <c r="I37" s="54">
        <f t="shared" si="16"/>
        <v>1</v>
      </c>
      <c r="J37" s="55">
        <f t="shared" si="4"/>
        <v>0</v>
      </c>
      <c r="K37" s="53">
        <f t="shared" si="5"/>
        <v>0</v>
      </c>
      <c r="L37" s="53">
        <f t="shared" si="6"/>
        <v>50</v>
      </c>
      <c r="M37" s="56">
        <f t="shared" si="7"/>
        <v>250</v>
      </c>
      <c r="N37" s="56">
        <f t="shared" si="8"/>
        <v>416.66666666666669</v>
      </c>
      <c r="O37" s="56">
        <f t="shared" si="9"/>
        <v>83.333333333333329</v>
      </c>
      <c r="P37" s="47"/>
      <c r="Q37" s="56">
        <f t="shared" si="10"/>
        <v>416.66666666666669</v>
      </c>
    </row>
    <row r="38" spans="1:17" x14ac:dyDescent="0.25">
      <c r="A38" s="53">
        <f t="shared" si="11"/>
        <v>160</v>
      </c>
      <c r="B38" s="54">
        <f t="shared" si="14"/>
        <v>50</v>
      </c>
      <c r="C38" s="54">
        <f t="shared" si="12"/>
        <v>50</v>
      </c>
      <c r="D38" s="54">
        <f t="shared" si="1"/>
        <v>50</v>
      </c>
      <c r="E38" s="54">
        <f t="shared" si="2"/>
        <v>50</v>
      </c>
      <c r="F38" s="54">
        <f t="shared" si="3"/>
        <v>50</v>
      </c>
      <c r="G38" s="54">
        <f>+$H$2</f>
        <v>60</v>
      </c>
      <c r="H38" s="54">
        <f t="shared" si="16"/>
        <v>100</v>
      </c>
      <c r="I38" s="54">
        <f t="shared" si="16"/>
        <v>1</v>
      </c>
      <c r="J38" s="55">
        <f t="shared" si="4"/>
        <v>0</v>
      </c>
      <c r="K38" s="53">
        <f t="shared" si="5"/>
        <v>0</v>
      </c>
      <c r="L38" s="53">
        <f t="shared" si="6"/>
        <v>50</v>
      </c>
      <c r="M38" s="56">
        <f t="shared" si="7"/>
        <v>250</v>
      </c>
      <c r="N38" s="56">
        <f t="shared" si="8"/>
        <v>416.66666666666669</v>
      </c>
      <c r="O38" s="56">
        <f t="shared" si="9"/>
        <v>83.333333333333329</v>
      </c>
      <c r="P38" s="47"/>
      <c r="Q38" s="56">
        <f t="shared" si="10"/>
        <v>416.66666666666669</v>
      </c>
    </row>
    <row r="39" spans="1:17" x14ac:dyDescent="0.25">
      <c r="A39" s="53">
        <f t="shared" si="11"/>
        <v>165</v>
      </c>
      <c r="B39" s="54">
        <f t="shared" si="14"/>
        <v>55</v>
      </c>
      <c r="C39" s="54">
        <f t="shared" si="12"/>
        <v>55</v>
      </c>
      <c r="D39" s="54">
        <f t="shared" si="1"/>
        <v>55</v>
      </c>
      <c r="E39" s="54">
        <f t="shared" si="2"/>
        <v>55</v>
      </c>
      <c r="F39" s="54">
        <f t="shared" si="3"/>
        <v>100</v>
      </c>
      <c r="G39" s="54">
        <f>+$H$3</f>
        <v>120</v>
      </c>
      <c r="H39" s="54">
        <f t="shared" si="16"/>
        <v>100</v>
      </c>
      <c r="I39" s="54">
        <f t="shared" si="16"/>
        <v>1</v>
      </c>
      <c r="J39" s="55">
        <f t="shared" si="4"/>
        <v>0</v>
      </c>
      <c r="K39" s="53">
        <f t="shared" si="5"/>
        <v>0</v>
      </c>
      <c r="L39" s="53">
        <f t="shared" si="6"/>
        <v>55</v>
      </c>
      <c r="M39" s="56">
        <f t="shared" si="7"/>
        <v>550</v>
      </c>
      <c r="N39" s="56">
        <f t="shared" si="8"/>
        <v>458.33333333333331</v>
      </c>
      <c r="O39" s="56">
        <f t="shared" si="9"/>
        <v>83.333333333333329</v>
      </c>
      <c r="P39" s="47"/>
      <c r="Q39" s="56">
        <f t="shared" si="10"/>
        <v>458.33333333333331</v>
      </c>
    </row>
    <row r="40" spans="1:17" x14ac:dyDescent="0.25">
      <c r="A40" s="53">
        <f t="shared" si="11"/>
        <v>170</v>
      </c>
      <c r="B40" s="54">
        <f t="shared" si="14"/>
        <v>60</v>
      </c>
      <c r="C40" s="54">
        <f t="shared" si="12"/>
        <v>60</v>
      </c>
      <c r="D40" s="54">
        <f t="shared" si="1"/>
        <v>60</v>
      </c>
      <c r="E40" s="54">
        <f t="shared" si="2"/>
        <v>60</v>
      </c>
      <c r="F40" s="54">
        <f t="shared" si="3"/>
        <v>100</v>
      </c>
      <c r="G40" s="54">
        <f>+$H$3</f>
        <v>120</v>
      </c>
      <c r="H40" s="54">
        <f t="shared" ref="H40:I54" si="17">H39</f>
        <v>100</v>
      </c>
      <c r="I40" s="54">
        <f t="shared" si="17"/>
        <v>1</v>
      </c>
      <c r="J40" s="55">
        <f t="shared" si="4"/>
        <v>0</v>
      </c>
      <c r="K40" s="53">
        <f t="shared" si="5"/>
        <v>0</v>
      </c>
      <c r="L40" s="53">
        <f t="shared" si="6"/>
        <v>60</v>
      </c>
      <c r="M40" s="56">
        <f t="shared" si="7"/>
        <v>600</v>
      </c>
      <c r="N40" s="56">
        <f t="shared" si="8"/>
        <v>500</v>
      </c>
      <c r="O40" s="56">
        <f t="shared" si="9"/>
        <v>83.333333333333329</v>
      </c>
      <c r="P40" s="47"/>
      <c r="Q40" s="56">
        <f t="shared" si="10"/>
        <v>500</v>
      </c>
    </row>
    <row r="41" spans="1:17" x14ac:dyDescent="0.25">
      <c r="A41" s="53">
        <f t="shared" si="11"/>
        <v>175</v>
      </c>
      <c r="B41" s="54">
        <f t="shared" si="14"/>
        <v>65</v>
      </c>
      <c r="C41" s="54">
        <f t="shared" si="12"/>
        <v>65</v>
      </c>
      <c r="D41" s="54">
        <f t="shared" si="1"/>
        <v>65</v>
      </c>
      <c r="E41" s="54">
        <f t="shared" si="2"/>
        <v>65</v>
      </c>
      <c r="F41" s="54">
        <f t="shared" si="3"/>
        <v>100</v>
      </c>
      <c r="G41" s="54">
        <f>+$H$3</f>
        <v>120</v>
      </c>
      <c r="H41" s="54">
        <f t="shared" si="17"/>
        <v>100</v>
      </c>
      <c r="I41" s="54">
        <f t="shared" si="17"/>
        <v>1</v>
      </c>
      <c r="J41" s="55">
        <f t="shared" si="4"/>
        <v>0</v>
      </c>
      <c r="K41" s="53">
        <f t="shared" si="5"/>
        <v>0</v>
      </c>
      <c r="L41" s="53">
        <f t="shared" si="6"/>
        <v>65</v>
      </c>
      <c r="M41" s="56">
        <f t="shared" si="7"/>
        <v>650</v>
      </c>
      <c r="N41" s="56">
        <f t="shared" si="8"/>
        <v>541.66666666666663</v>
      </c>
      <c r="O41" s="56">
        <f t="shared" si="9"/>
        <v>83.333333333333329</v>
      </c>
      <c r="P41" s="47"/>
      <c r="Q41" s="56">
        <f t="shared" si="10"/>
        <v>541.66666666666663</v>
      </c>
    </row>
    <row r="42" spans="1:17" x14ac:dyDescent="0.25">
      <c r="A42" s="53">
        <f t="shared" si="11"/>
        <v>180</v>
      </c>
      <c r="B42" s="54">
        <f t="shared" si="14"/>
        <v>70</v>
      </c>
      <c r="C42" s="54">
        <f t="shared" si="12"/>
        <v>70</v>
      </c>
      <c r="D42" s="54">
        <f t="shared" si="1"/>
        <v>70</v>
      </c>
      <c r="E42" s="54">
        <f t="shared" si="2"/>
        <v>70</v>
      </c>
      <c r="F42" s="54">
        <f t="shared" si="3"/>
        <v>100</v>
      </c>
      <c r="G42" s="54">
        <f>+$H$3</f>
        <v>120</v>
      </c>
      <c r="H42" s="54">
        <f t="shared" si="17"/>
        <v>100</v>
      </c>
      <c r="I42" s="54">
        <f t="shared" si="17"/>
        <v>1</v>
      </c>
      <c r="J42" s="55">
        <f t="shared" si="4"/>
        <v>0</v>
      </c>
      <c r="K42" s="53">
        <f t="shared" si="5"/>
        <v>0</v>
      </c>
      <c r="L42" s="53">
        <f t="shared" si="6"/>
        <v>70</v>
      </c>
      <c r="M42" s="56">
        <f t="shared" si="7"/>
        <v>700</v>
      </c>
      <c r="N42" s="56">
        <f t="shared" si="8"/>
        <v>583.33333333333337</v>
      </c>
      <c r="O42" s="56">
        <f t="shared" si="9"/>
        <v>83.333333333333329</v>
      </c>
      <c r="P42" s="47"/>
      <c r="Q42" s="56">
        <f t="shared" si="10"/>
        <v>583.33333333333337</v>
      </c>
    </row>
    <row r="43" spans="1:17" x14ac:dyDescent="0.25">
      <c r="A43" s="53">
        <f t="shared" si="11"/>
        <v>185</v>
      </c>
      <c r="B43" s="54">
        <f t="shared" si="14"/>
        <v>65</v>
      </c>
      <c r="C43" s="54">
        <f t="shared" si="12"/>
        <v>65</v>
      </c>
      <c r="D43" s="54">
        <f t="shared" si="1"/>
        <v>65</v>
      </c>
      <c r="E43" s="54">
        <f t="shared" si="2"/>
        <v>65</v>
      </c>
      <c r="F43" s="54">
        <f t="shared" si="3"/>
        <v>50</v>
      </c>
      <c r="G43" s="54">
        <f t="shared" ref="G43:G54" si="18">+$H$2</f>
        <v>60</v>
      </c>
      <c r="H43" s="54">
        <f t="shared" si="17"/>
        <v>100</v>
      </c>
      <c r="I43" s="54">
        <f t="shared" si="17"/>
        <v>1</v>
      </c>
      <c r="J43" s="55">
        <f t="shared" si="4"/>
        <v>0</v>
      </c>
      <c r="K43" s="53">
        <f t="shared" si="5"/>
        <v>0</v>
      </c>
      <c r="L43" s="53">
        <f t="shared" si="6"/>
        <v>65</v>
      </c>
      <c r="M43" s="56">
        <f t="shared" si="7"/>
        <v>325</v>
      </c>
      <c r="N43" s="56">
        <f t="shared" si="8"/>
        <v>541.66666666666663</v>
      </c>
      <c r="O43" s="56">
        <f t="shared" si="9"/>
        <v>83.333333333333329</v>
      </c>
      <c r="P43" s="47"/>
      <c r="Q43" s="56">
        <f t="shared" si="10"/>
        <v>541.66666666666663</v>
      </c>
    </row>
    <row r="44" spans="1:17" x14ac:dyDescent="0.25">
      <c r="A44" s="53">
        <f t="shared" si="11"/>
        <v>190</v>
      </c>
      <c r="B44" s="54">
        <f t="shared" si="14"/>
        <v>60</v>
      </c>
      <c r="C44" s="54">
        <f t="shared" si="12"/>
        <v>60</v>
      </c>
      <c r="D44" s="54">
        <f t="shared" si="1"/>
        <v>60</v>
      </c>
      <c r="E44" s="54">
        <f t="shared" si="2"/>
        <v>60</v>
      </c>
      <c r="F44" s="54">
        <f t="shared" si="3"/>
        <v>50</v>
      </c>
      <c r="G44" s="54">
        <f t="shared" si="18"/>
        <v>60</v>
      </c>
      <c r="H44" s="54">
        <f t="shared" si="17"/>
        <v>100</v>
      </c>
      <c r="I44" s="54">
        <f t="shared" si="17"/>
        <v>1</v>
      </c>
      <c r="J44" s="55">
        <f t="shared" si="4"/>
        <v>0</v>
      </c>
      <c r="K44" s="53">
        <f t="shared" si="5"/>
        <v>0</v>
      </c>
      <c r="L44" s="53">
        <f t="shared" si="6"/>
        <v>60</v>
      </c>
      <c r="M44" s="56">
        <f t="shared" si="7"/>
        <v>300</v>
      </c>
      <c r="N44" s="56">
        <f t="shared" si="8"/>
        <v>500</v>
      </c>
      <c r="O44" s="56">
        <f t="shared" si="9"/>
        <v>83.333333333333329</v>
      </c>
      <c r="P44" s="47"/>
      <c r="Q44" s="56">
        <f t="shared" si="10"/>
        <v>500</v>
      </c>
    </row>
    <row r="45" spans="1:17" x14ac:dyDescent="0.25">
      <c r="A45" s="53">
        <f t="shared" si="11"/>
        <v>195</v>
      </c>
      <c r="B45" s="54">
        <f t="shared" si="14"/>
        <v>55</v>
      </c>
      <c r="C45" s="54">
        <f t="shared" si="12"/>
        <v>55</v>
      </c>
      <c r="D45" s="54">
        <f t="shared" si="1"/>
        <v>55</v>
      </c>
      <c r="E45" s="54">
        <f t="shared" si="2"/>
        <v>55</v>
      </c>
      <c r="F45" s="54">
        <f t="shared" si="3"/>
        <v>50</v>
      </c>
      <c r="G45" s="54">
        <f t="shared" si="18"/>
        <v>60</v>
      </c>
      <c r="H45" s="54">
        <f t="shared" si="17"/>
        <v>100</v>
      </c>
      <c r="I45" s="54">
        <f t="shared" si="17"/>
        <v>1</v>
      </c>
      <c r="J45" s="55">
        <f t="shared" si="4"/>
        <v>0</v>
      </c>
      <c r="K45" s="53">
        <f t="shared" si="5"/>
        <v>0</v>
      </c>
      <c r="L45" s="53">
        <f t="shared" si="6"/>
        <v>55</v>
      </c>
      <c r="M45" s="56">
        <f t="shared" si="7"/>
        <v>275</v>
      </c>
      <c r="N45" s="56">
        <f t="shared" si="8"/>
        <v>458.33333333333331</v>
      </c>
      <c r="O45" s="56">
        <f t="shared" si="9"/>
        <v>83.333333333333329</v>
      </c>
      <c r="P45" s="47"/>
      <c r="Q45" s="56">
        <f t="shared" si="10"/>
        <v>458.33333333333331</v>
      </c>
    </row>
    <row r="46" spans="1:17" x14ac:dyDescent="0.25">
      <c r="A46" s="53">
        <f t="shared" si="11"/>
        <v>200</v>
      </c>
      <c r="B46" s="54">
        <f t="shared" si="14"/>
        <v>50</v>
      </c>
      <c r="C46" s="54">
        <f t="shared" si="12"/>
        <v>50</v>
      </c>
      <c r="D46" s="54">
        <f t="shared" si="1"/>
        <v>50</v>
      </c>
      <c r="E46" s="54">
        <f t="shared" si="2"/>
        <v>50</v>
      </c>
      <c r="F46" s="54">
        <f t="shared" si="3"/>
        <v>50</v>
      </c>
      <c r="G46" s="54">
        <f t="shared" si="18"/>
        <v>60</v>
      </c>
      <c r="H46" s="54">
        <f t="shared" si="17"/>
        <v>100</v>
      </c>
      <c r="I46" s="54">
        <f t="shared" si="17"/>
        <v>1</v>
      </c>
      <c r="J46" s="55">
        <f t="shared" si="4"/>
        <v>0</v>
      </c>
      <c r="K46" s="53">
        <f t="shared" si="5"/>
        <v>0</v>
      </c>
      <c r="L46" s="53">
        <f t="shared" si="6"/>
        <v>50</v>
      </c>
      <c r="M46" s="56">
        <f t="shared" si="7"/>
        <v>250</v>
      </c>
      <c r="N46" s="56">
        <f t="shared" si="8"/>
        <v>416.66666666666669</v>
      </c>
      <c r="O46" s="56">
        <f t="shared" si="9"/>
        <v>83.333333333333329</v>
      </c>
      <c r="P46" s="47"/>
      <c r="Q46" s="56">
        <f t="shared" si="10"/>
        <v>416.66666666666669</v>
      </c>
    </row>
    <row r="47" spans="1:17" x14ac:dyDescent="0.25">
      <c r="A47" s="53">
        <f t="shared" si="11"/>
        <v>205</v>
      </c>
      <c r="B47" s="54">
        <f t="shared" si="14"/>
        <v>50</v>
      </c>
      <c r="C47" s="54">
        <f t="shared" si="12"/>
        <v>50</v>
      </c>
      <c r="D47" s="54">
        <f t="shared" si="1"/>
        <v>50</v>
      </c>
      <c r="E47" s="54">
        <f t="shared" si="2"/>
        <v>50</v>
      </c>
      <c r="F47" s="54">
        <f t="shared" si="3"/>
        <v>50</v>
      </c>
      <c r="G47" s="54">
        <f t="shared" si="18"/>
        <v>60</v>
      </c>
      <c r="H47" s="54">
        <f t="shared" si="17"/>
        <v>100</v>
      </c>
      <c r="I47" s="54">
        <f t="shared" si="17"/>
        <v>1</v>
      </c>
      <c r="J47" s="55">
        <f t="shared" si="4"/>
        <v>0</v>
      </c>
      <c r="K47" s="53">
        <f t="shared" si="5"/>
        <v>0</v>
      </c>
      <c r="L47" s="53">
        <f t="shared" si="6"/>
        <v>50</v>
      </c>
      <c r="M47" s="56">
        <f t="shared" si="7"/>
        <v>250</v>
      </c>
      <c r="N47" s="56">
        <f t="shared" si="8"/>
        <v>416.66666666666669</v>
      </c>
      <c r="O47" s="56">
        <f t="shared" si="9"/>
        <v>83.333333333333329</v>
      </c>
      <c r="P47" s="47"/>
      <c r="Q47" s="56">
        <f t="shared" si="10"/>
        <v>416.66666666666669</v>
      </c>
    </row>
    <row r="48" spans="1:17" x14ac:dyDescent="0.25">
      <c r="A48" s="53">
        <f t="shared" si="11"/>
        <v>210</v>
      </c>
      <c r="B48" s="54">
        <f t="shared" si="14"/>
        <v>50</v>
      </c>
      <c r="C48" s="54">
        <f t="shared" si="12"/>
        <v>50</v>
      </c>
      <c r="D48" s="54">
        <f t="shared" si="1"/>
        <v>50</v>
      </c>
      <c r="E48" s="54">
        <f t="shared" si="2"/>
        <v>50</v>
      </c>
      <c r="F48" s="54">
        <f t="shared" si="3"/>
        <v>50</v>
      </c>
      <c r="G48" s="54">
        <f t="shared" si="18"/>
        <v>60</v>
      </c>
      <c r="H48" s="54">
        <f t="shared" si="17"/>
        <v>100</v>
      </c>
      <c r="I48" s="54">
        <f t="shared" si="17"/>
        <v>1</v>
      </c>
      <c r="J48" s="55">
        <f t="shared" si="4"/>
        <v>0</v>
      </c>
      <c r="K48" s="53">
        <f t="shared" si="5"/>
        <v>0</v>
      </c>
      <c r="L48" s="53">
        <f t="shared" si="6"/>
        <v>50</v>
      </c>
      <c r="M48" s="56">
        <f t="shared" si="7"/>
        <v>250</v>
      </c>
      <c r="N48" s="56">
        <f t="shared" si="8"/>
        <v>416.66666666666669</v>
      </c>
      <c r="O48" s="56">
        <f t="shared" si="9"/>
        <v>83.333333333333329</v>
      </c>
      <c r="P48" s="47"/>
      <c r="Q48" s="56">
        <f t="shared" si="10"/>
        <v>416.66666666666669</v>
      </c>
    </row>
    <row r="49" spans="1:17" x14ac:dyDescent="0.25">
      <c r="A49" s="53">
        <f t="shared" si="11"/>
        <v>215</v>
      </c>
      <c r="B49" s="54">
        <f t="shared" si="14"/>
        <v>50</v>
      </c>
      <c r="C49" s="54">
        <f t="shared" si="12"/>
        <v>50</v>
      </c>
      <c r="D49" s="54">
        <f t="shared" si="1"/>
        <v>50</v>
      </c>
      <c r="E49" s="54">
        <f t="shared" si="2"/>
        <v>50</v>
      </c>
      <c r="F49" s="54">
        <f t="shared" si="3"/>
        <v>50</v>
      </c>
      <c r="G49" s="54">
        <f t="shared" si="18"/>
        <v>60</v>
      </c>
      <c r="H49" s="54">
        <f t="shared" si="17"/>
        <v>100</v>
      </c>
      <c r="I49" s="54">
        <f t="shared" si="17"/>
        <v>1</v>
      </c>
      <c r="J49" s="55">
        <f t="shared" si="4"/>
        <v>0</v>
      </c>
      <c r="K49" s="53">
        <f t="shared" si="5"/>
        <v>0</v>
      </c>
      <c r="L49" s="53">
        <f t="shared" si="6"/>
        <v>50</v>
      </c>
      <c r="M49" s="56">
        <f t="shared" si="7"/>
        <v>250</v>
      </c>
      <c r="N49" s="56">
        <f t="shared" si="8"/>
        <v>416.66666666666669</v>
      </c>
      <c r="O49" s="56">
        <f t="shared" si="9"/>
        <v>83.333333333333329</v>
      </c>
      <c r="P49" s="47"/>
      <c r="Q49" s="56">
        <f t="shared" si="10"/>
        <v>416.66666666666669</v>
      </c>
    </row>
    <row r="50" spans="1:17" x14ac:dyDescent="0.25">
      <c r="A50" s="53">
        <f t="shared" si="11"/>
        <v>220</v>
      </c>
      <c r="B50" s="54">
        <f t="shared" si="14"/>
        <v>50</v>
      </c>
      <c r="C50" s="54">
        <f t="shared" si="12"/>
        <v>50</v>
      </c>
      <c r="D50" s="54">
        <f t="shared" si="1"/>
        <v>50</v>
      </c>
      <c r="E50" s="54">
        <f t="shared" si="2"/>
        <v>50</v>
      </c>
      <c r="F50" s="54">
        <f t="shared" si="3"/>
        <v>50</v>
      </c>
      <c r="G50" s="54">
        <f t="shared" si="18"/>
        <v>60</v>
      </c>
      <c r="H50" s="54">
        <f t="shared" si="17"/>
        <v>100</v>
      </c>
      <c r="I50" s="54">
        <f t="shared" si="17"/>
        <v>1</v>
      </c>
      <c r="J50" s="55">
        <f t="shared" si="4"/>
        <v>0</v>
      </c>
      <c r="K50" s="53">
        <f t="shared" si="5"/>
        <v>0</v>
      </c>
      <c r="L50" s="53">
        <f t="shared" si="6"/>
        <v>50</v>
      </c>
      <c r="M50" s="56">
        <f t="shared" si="7"/>
        <v>250</v>
      </c>
      <c r="N50" s="56">
        <f t="shared" si="8"/>
        <v>416.66666666666669</v>
      </c>
      <c r="O50" s="56">
        <f t="shared" si="9"/>
        <v>83.333333333333329</v>
      </c>
      <c r="P50" s="47"/>
      <c r="Q50" s="56">
        <f t="shared" si="10"/>
        <v>416.66666666666669</v>
      </c>
    </row>
    <row r="51" spans="1:17" x14ac:dyDescent="0.25">
      <c r="A51" s="53">
        <f t="shared" si="11"/>
        <v>225</v>
      </c>
      <c r="B51" s="54">
        <f t="shared" si="14"/>
        <v>50</v>
      </c>
      <c r="C51" s="54">
        <f t="shared" si="12"/>
        <v>50</v>
      </c>
      <c r="D51" s="54">
        <f t="shared" si="1"/>
        <v>50</v>
      </c>
      <c r="E51" s="54">
        <f t="shared" si="2"/>
        <v>50</v>
      </c>
      <c r="F51" s="54">
        <f t="shared" si="3"/>
        <v>50</v>
      </c>
      <c r="G51" s="54">
        <f t="shared" si="18"/>
        <v>60</v>
      </c>
      <c r="H51" s="54">
        <f t="shared" si="17"/>
        <v>100</v>
      </c>
      <c r="I51" s="54">
        <f t="shared" si="17"/>
        <v>1</v>
      </c>
      <c r="J51" s="55">
        <f t="shared" si="4"/>
        <v>0</v>
      </c>
      <c r="K51" s="53">
        <f t="shared" si="5"/>
        <v>0</v>
      </c>
      <c r="L51" s="53">
        <f t="shared" si="6"/>
        <v>50</v>
      </c>
      <c r="M51" s="56">
        <f t="shared" si="7"/>
        <v>250</v>
      </c>
      <c r="N51" s="56">
        <f t="shared" si="8"/>
        <v>416.66666666666669</v>
      </c>
      <c r="O51" s="56">
        <f t="shared" si="9"/>
        <v>83.333333333333329</v>
      </c>
      <c r="P51" s="47"/>
      <c r="Q51" s="56">
        <f t="shared" si="10"/>
        <v>416.66666666666669</v>
      </c>
    </row>
    <row r="52" spans="1:17" x14ac:dyDescent="0.25">
      <c r="A52" s="53">
        <f t="shared" si="11"/>
        <v>230</v>
      </c>
      <c r="B52" s="54">
        <f t="shared" si="14"/>
        <v>50</v>
      </c>
      <c r="C52" s="54">
        <f t="shared" si="12"/>
        <v>50</v>
      </c>
      <c r="D52" s="54">
        <f t="shared" si="1"/>
        <v>50</v>
      </c>
      <c r="E52" s="54">
        <f t="shared" si="2"/>
        <v>50</v>
      </c>
      <c r="F52" s="54">
        <f t="shared" si="3"/>
        <v>50</v>
      </c>
      <c r="G52" s="54">
        <f t="shared" si="18"/>
        <v>60</v>
      </c>
      <c r="H52" s="54">
        <f t="shared" si="17"/>
        <v>100</v>
      </c>
      <c r="I52" s="54">
        <f t="shared" si="17"/>
        <v>1</v>
      </c>
      <c r="J52" s="55">
        <f t="shared" si="4"/>
        <v>0</v>
      </c>
      <c r="K52" s="53">
        <f t="shared" si="5"/>
        <v>0</v>
      </c>
      <c r="L52" s="53">
        <f t="shared" si="6"/>
        <v>50</v>
      </c>
      <c r="M52" s="56">
        <f t="shared" si="7"/>
        <v>250</v>
      </c>
      <c r="N52" s="56">
        <f t="shared" si="8"/>
        <v>416.66666666666669</v>
      </c>
      <c r="O52" s="56">
        <f t="shared" si="9"/>
        <v>83.333333333333329</v>
      </c>
      <c r="P52" s="47"/>
      <c r="Q52" s="56">
        <f t="shared" si="10"/>
        <v>416.66666666666669</v>
      </c>
    </row>
    <row r="53" spans="1:17" x14ac:dyDescent="0.25">
      <c r="A53" s="53">
        <f t="shared" si="11"/>
        <v>235</v>
      </c>
      <c r="B53" s="54">
        <f t="shared" si="14"/>
        <v>50</v>
      </c>
      <c r="C53" s="54">
        <f t="shared" si="12"/>
        <v>50</v>
      </c>
      <c r="D53" s="54">
        <f t="shared" si="1"/>
        <v>50</v>
      </c>
      <c r="E53" s="54">
        <f t="shared" si="2"/>
        <v>50</v>
      </c>
      <c r="F53" s="54">
        <f t="shared" si="3"/>
        <v>50</v>
      </c>
      <c r="G53" s="54">
        <f t="shared" si="18"/>
        <v>60</v>
      </c>
      <c r="H53" s="54">
        <f t="shared" si="17"/>
        <v>100</v>
      </c>
      <c r="I53" s="54">
        <f t="shared" si="17"/>
        <v>1</v>
      </c>
      <c r="J53" s="55">
        <f t="shared" si="4"/>
        <v>0</v>
      </c>
      <c r="K53" s="53">
        <f t="shared" si="5"/>
        <v>0</v>
      </c>
      <c r="L53" s="53">
        <f t="shared" si="6"/>
        <v>50</v>
      </c>
      <c r="M53" s="56">
        <f t="shared" si="7"/>
        <v>250</v>
      </c>
      <c r="N53" s="56">
        <f t="shared" si="8"/>
        <v>416.66666666666669</v>
      </c>
      <c r="O53" s="56">
        <f t="shared" si="9"/>
        <v>83.333333333333329</v>
      </c>
      <c r="P53" s="47"/>
      <c r="Q53" s="56">
        <f t="shared" si="10"/>
        <v>416.66666666666669</v>
      </c>
    </row>
    <row r="54" spans="1:17" x14ac:dyDescent="0.25">
      <c r="A54" s="53">
        <f t="shared" si="11"/>
        <v>240</v>
      </c>
      <c r="B54" s="54">
        <f t="shared" si="14"/>
        <v>50</v>
      </c>
      <c r="C54" s="54">
        <f t="shared" si="12"/>
        <v>50</v>
      </c>
      <c r="D54" s="54">
        <f t="shared" si="1"/>
        <v>50</v>
      </c>
      <c r="E54" s="54">
        <f t="shared" si="2"/>
        <v>50</v>
      </c>
      <c r="F54" s="54">
        <f t="shared" si="3"/>
        <v>50</v>
      </c>
      <c r="G54" s="54">
        <f t="shared" si="18"/>
        <v>60</v>
      </c>
      <c r="H54" s="54">
        <f t="shared" si="17"/>
        <v>100</v>
      </c>
      <c r="I54" s="54">
        <f t="shared" si="17"/>
        <v>1</v>
      </c>
      <c r="J54" s="55">
        <f t="shared" si="4"/>
        <v>0</v>
      </c>
      <c r="K54" s="53">
        <f t="shared" si="5"/>
        <v>0</v>
      </c>
      <c r="L54" s="53">
        <f t="shared" si="6"/>
        <v>50</v>
      </c>
      <c r="M54" s="56">
        <f t="shared" si="7"/>
        <v>250</v>
      </c>
      <c r="N54" s="56">
        <f t="shared" si="8"/>
        <v>416.66666666666669</v>
      </c>
      <c r="O54" s="56">
        <f t="shared" si="9"/>
        <v>83.333333333333329</v>
      </c>
      <c r="P54" s="47"/>
      <c r="Q54" s="56">
        <f t="shared" si="10"/>
        <v>416.66666666666669</v>
      </c>
    </row>
    <row r="55" spans="1:17" x14ac:dyDescent="0.25">
      <c r="A55" s="2"/>
      <c r="G55" s="4">
        <f>AVERAGE(G6:G54)</f>
        <v>72.244897959183675</v>
      </c>
      <c r="M55" s="12">
        <f>SUM(M7:M54)</f>
        <v>19400</v>
      </c>
      <c r="N55" s="12">
        <f>SUM(N7:N54)</f>
        <v>26625.000000000015</v>
      </c>
      <c r="O55" s="12">
        <f>SUM(O7:O54)</f>
        <v>4000.0000000000027</v>
      </c>
      <c r="P55" s="12">
        <f>SUM(P7:P54)</f>
        <v>5000</v>
      </c>
      <c r="Q55" s="12">
        <f>SUM(Q7:Q54)</f>
        <v>23125.000000000004</v>
      </c>
    </row>
    <row r="56" spans="1:17" x14ac:dyDescent="0.25">
      <c r="A56" s="2"/>
      <c r="B56" s="14"/>
      <c r="E56" s="14"/>
    </row>
    <row r="57" spans="1:17" x14ac:dyDescent="0.25">
      <c r="A57" s="2"/>
      <c r="J57" s="16"/>
      <c r="K57" s="15"/>
      <c r="M57" s="8" t="s">
        <v>21</v>
      </c>
      <c r="N57" s="8" t="s">
        <v>22</v>
      </c>
      <c r="O57" s="13"/>
    </row>
    <row r="58" spans="1:17" x14ac:dyDescent="0.25">
      <c r="A58" s="2"/>
      <c r="J58" s="16"/>
      <c r="K58" s="15"/>
      <c r="L58" s="1" t="s">
        <v>20</v>
      </c>
      <c r="M58" s="7">
        <f>SUMPRODUCT(E7:E54,G7:G54)/12</f>
        <v>16875</v>
      </c>
      <c r="N58" s="7">
        <f>SUMPRODUCT(B7:B54,G7:G54)/12</f>
        <v>19400</v>
      </c>
      <c r="O58" s="13"/>
    </row>
    <row r="59" spans="1:17" x14ac:dyDescent="0.25">
      <c r="A59" s="2"/>
      <c r="L59" s="1" t="s">
        <v>23</v>
      </c>
      <c r="M59" s="7">
        <f>SUM(O55:Q55)</f>
        <v>32125.000000000007</v>
      </c>
      <c r="N59" s="7">
        <f>SUM(N55:P55)</f>
        <v>35625.000000000015</v>
      </c>
      <c r="O59" s="13"/>
    </row>
    <row r="60" spans="1:17" x14ac:dyDescent="0.25">
      <c r="A60" s="2"/>
      <c r="L60" s="1" t="s">
        <v>24</v>
      </c>
      <c r="M60" s="17">
        <f>MAX(M59-M58,0)</f>
        <v>15250.000000000007</v>
      </c>
      <c r="N60" s="17">
        <f>MAX(N59-N58,0)</f>
        <v>16225.000000000015</v>
      </c>
    </row>
    <row r="61" spans="1:17" x14ac:dyDescent="0.25">
      <c r="A61" s="2"/>
    </row>
    <row r="62" spans="1:17" x14ac:dyDescent="0.25">
      <c r="A62" s="2"/>
      <c r="L62" s="1" t="s">
        <v>25</v>
      </c>
    </row>
    <row r="63" spans="1:17" x14ac:dyDescent="0.25">
      <c r="A63" s="2"/>
      <c r="L63" s="1" t="s">
        <v>20</v>
      </c>
      <c r="M63" s="17">
        <f>+N58</f>
        <v>19400</v>
      </c>
    </row>
    <row r="64" spans="1:17" x14ac:dyDescent="0.25">
      <c r="A64" s="2"/>
      <c r="L64" s="1" t="s">
        <v>24</v>
      </c>
      <c r="M64" s="17">
        <f>MIN(M60:N60)</f>
        <v>15250.000000000007</v>
      </c>
    </row>
    <row r="65" spans="1:13" x14ac:dyDescent="0.25">
      <c r="A65" s="2"/>
      <c r="L65" s="1" t="s">
        <v>23</v>
      </c>
      <c r="M65" s="17">
        <f>+N59</f>
        <v>35625.000000000015</v>
      </c>
    </row>
    <row r="66" spans="1:13" x14ac:dyDescent="0.25">
      <c r="A66" s="2"/>
      <c r="L66" s="1" t="s">
        <v>26</v>
      </c>
      <c r="M66" s="17">
        <f>+M63+M64-M65</f>
        <v>-975.00000000000728</v>
      </c>
    </row>
    <row r="67" spans="1:13" x14ac:dyDescent="0.25">
      <c r="A67" s="2"/>
    </row>
    <row r="68" spans="1:13" x14ac:dyDescent="0.25">
      <c r="A68" s="2"/>
    </row>
    <row r="69" spans="1:13" x14ac:dyDescent="0.25">
      <c r="A69" s="2"/>
    </row>
    <row r="70" spans="1:13" x14ac:dyDescent="0.25">
      <c r="A70" s="2"/>
    </row>
    <row r="71" spans="1:13" x14ac:dyDescent="0.25">
      <c r="A71" s="2"/>
    </row>
    <row r="72" spans="1:13" x14ac:dyDescent="0.25">
      <c r="A72" s="2"/>
    </row>
    <row r="73" spans="1:13" x14ac:dyDescent="0.25">
      <c r="A73" s="2"/>
    </row>
    <row r="74" spans="1:13" x14ac:dyDescent="0.25">
      <c r="A74" s="2"/>
    </row>
    <row r="75" spans="1:13" x14ac:dyDescent="0.25">
      <c r="A75" s="2"/>
    </row>
    <row r="76" spans="1:13" x14ac:dyDescent="0.25">
      <c r="A76" s="2"/>
    </row>
    <row r="77" spans="1:13" x14ac:dyDescent="0.25">
      <c r="A77" s="2"/>
    </row>
    <row r="78" spans="1:13" x14ac:dyDescent="0.25">
      <c r="A78" s="2"/>
    </row>
    <row r="79" spans="1:13" x14ac:dyDescent="0.25">
      <c r="A79" s="2"/>
    </row>
    <row r="80" spans="1:13"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3"/>
  <sheetViews>
    <sheetView zoomScaleNormal="100" workbookViewId="0">
      <pane ySplit="5" topLeftCell="A6" activePane="bottomLeft" state="frozen"/>
      <selection activeCell="J35" sqref="J35"/>
      <selection pane="bottomLeft" activeCell="A5" sqref="A5:Q54"/>
    </sheetView>
  </sheetViews>
  <sheetFormatPr defaultRowHeight="15" x14ac:dyDescent="0.25"/>
  <cols>
    <col min="1" max="1" width="7.7109375" bestFit="1" customWidth="1"/>
    <col min="2" max="6" width="15" customWidth="1"/>
    <col min="7" max="9" width="15.42578125" customWidth="1"/>
    <col min="10" max="10" width="13.140625" style="1" bestFit="1" customWidth="1"/>
    <col min="11" max="12" width="16.42578125" style="1" bestFit="1" customWidth="1"/>
    <col min="13" max="17" width="14.85546875" customWidth="1"/>
  </cols>
  <sheetData>
    <row r="1" spans="1:17" x14ac:dyDescent="0.25">
      <c r="B1" s="1" t="s">
        <v>30</v>
      </c>
      <c r="H1" s="1" t="s">
        <v>38</v>
      </c>
      <c r="N1" s="8"/>
      <c r="O1" s="8"/>
    </row>
    <row r="2" spans="1:17" x14ac:dyDescent="0.25">
      <c r="A2" s="1" t="s">
        <v>1</v>
      </c>
      <c r="B2" s="5">
        <v>50</v>
      </c>
      <c r="C2" s="1"/>
      <c r="D2" s="1" t="s">
        <v>4</v>
      </c>
      <c r="E2" s="50">
        <v>5000</v>
      </c>
      <c r="G2" s="1" t="s">
        <v>36</v>
      </c>
      <c r="H2" s="1">
        <v>60</v>
      </c>
      <c r="M2" s="8"/>
      <c r="N2" s="10"/>
      <c r="O2" s="10"/>
    </row>
    <row r="3" spans="1:17" x14ac:dyDescent="0.25">
      <c r="A3" s="1" t="s">
        <v>2</v>
      </c>
      <c r="B3" s="5">
        <v>100</v>
      </c>
      <c r="C3" s="1"/>
      <c r="D3" s="1" t="s">
        <v>5</v>
      </c>
      <c r="E3" s="50">
        <f>50*100*0.2</f>
        <v>1000</v>
      </c>
      <c r="G3" s="6" t="s">
        <v>37</v>
      </c>
      <c r="H3" s="1">
        <v>120</v>
      </c>
      <c r="J3" s="6"/>
      <c r="M3" s="8"/>
      <c r="N3" s="9"/>
      <c r="O3" s="11"/>
    </row>
    <row r="5" spans="1:17" s="3" customFormat="1" ht="45" x14ac:dyDescent="0.25">
      <c r="A5" s="51" t="s">
        <v>0</v>
      </c>
      <c r="B5" s="51" t="s">
        <v>8</v>
      </c>
      <c r="C5" s="51" t="s">
        <v>6</v>
      </c>
      <c r="D5" s="51" t="s">
        <v>7</v>
      </c>
      <c r="E5" s="51" t="s">
        <v>19</v>
      </c>
      <c r="F5" s="51" t="s">
        <v>3</v>
      </c>
      <c r="G5" s="51" t="s">
        <v>9</v>
      </c>
      <c r="H5" s="51" t="s">
        <v>10</v>
      </c>
      <c r="I5" s="51" t="s">
        <v>11</v>
      </c>
      <c r="J5" s="52" t="s">
        <v>12</v>
      </c>
      <c r="K5" s="51" t="s">
        <v>13</v>
      </c>
      <c r="L5" s="51" t="s">
        <v>14</v>
      </c>
      <c r="M5" s="51" t="s">
        <v>15</v>
      </c>
      <c r="N5" s="51" t="s">
        <v>16</v>
      </c>
      <c r="O5" s="51" t="s">
        <v>17</v>
      </c>
      <c r="P5" s="51" t="s">
        <v>18</v>
      </c>
      <c r="Q5" s="51" t="s">
        <v>16</v>
      </c>
    </row>
    <row r="6" spans="1:17" x14ac:dyDescent="0.25">
      <c r="A6" s="53">
        <v>0</v>
      </c>
      <c r="B6" s="54">
        <v>100</v>
      </c>
      <c r="C6" s="54">
        <v>100</v>
      </c>
      <c r="D6" s="54">
        <f>(C6-B6)/2+B6</f>
        <v>100</v>
      </c>
      <c r="E6" s="54">
        <f>B6</f>
        <v>100</v>
      </c>
      <c r="F6" s="54">
        <f>IF(G6&gt;H6,$B$3,$B$2)</f>
        <v>50</v>
      </c>
      <c r="G6" s="54">
        <f t="shared" ref="G6:G16" si="0">+$H$2</f>
        <v>60</v>
      </c>
      <c r="H6" s="54">
        <v>100</v>
      </c>
      <c r="I6" s="54">
        <v>1</v>
      </c>
      <c r="J6" s="55"/>
      <c r="K6" s="53"/>
      <c r="L6" s="53"/>
      <c r="M6" s="47"/>
      <c r="N6" s="47"/>
      <c r="O6" s="47"/>
      <c r="P6" s="47"/>
      <c r="Q6" s="47"/>
    </row>
    <row r="7" spans="1:17" x14ac:dyDescent="0.25">
      <c r="A7" s="53">
        <f>+A6+5</f>
        <v>5</v>
      </c>
      <c r="B7" s="54">
        <v>100</v>
      </c>
      <c r="C7" s="54">
        <f>MAX(MIN(IF(G7&gt;H7,B6+I7*5,IF(G7&lt;H7,B6-I7*5,B6)),$B$3),$B$2)</f>
        <v>95</v>
      </c>
      <c r="D7" s="54">
        <f t="shared" ref="D7:D54" si="1">(C7-B7)/2+B7</f>
        <v>97.5</v>
      </c>
      <c r="E7" s="54">
        <f t="shared" ref="E7:E54" si="2">MAX(MIN(IF(G7&gt;H7,E6+I7*5,IF(G7&lt;H7,E6-I7*5,E6)),$B$3),$B$2)</f>
        <v>95</v>
      </c>
      <c r="F7" s="54">
        <f t="shared" ref="F7:F54" si="3">IF(G7&gt;H7,$B$3,$B$2)</f>
        <v>50</v>
      </c>
      <c r="G7" s="54">
        <f t="shared" si="0"/>
        <v>60</v>
      </c>
      <c r="H7" s="54">
        <f>H6</f>
        <v>100</v>
      </c>
      <c r="I7" s="54">
        <f>I6</f>
        <v>1</v>
      </c>
      <c r="J7" s="55">
        <f t="shared" ref="J7:J54" si="4">B7/D7-1</f>
        <v>2.564102564102555E-2</v>
      </c>
      <c r="K7" s="53">
        <f t="shared" ref="K7:K54" si="5">IF(J7&lt;0.1,0,ABS(B7-D7))</f>
        <v>0</v>
      </c>
      <c r="L7" s="53">
        <f t="shared" ref="L7:L54" si="6">IF(J7&lt;0.1,B7,D7)</f>
        <v>100</v>
      </c>
      <c r="M7" s="56">
        <f t="shared" ref="M7:M54" si="7">B7*G7/12</f>
        <v>500</v>
      </c>
      <c r="N7" s="56">
        <f t="shared" ref="N7:N54" si="8">L7*H7/12</f>
        <v>833.33333333333337</v>
      </c>
      <c r="O7" s="56">
        <f t="shared" ref="O7:O54" si="9">+$E$3/12</f>
        <v>83.333333333333329</v>
      </c>
      <c r="P7" s="56">
        <f>+$E$2</f>
        <v>5000</v>
      </c>
      <c r="Q7" s="56">
        <f>+E7*H7/12</f>
        <v>791.66666666666663</v>
      </c>
    </row>
    <row r="8" spans="1:17" x14ac:dyDescent="0.25">
      <c r="A8" s="53">
        <f t="shared" ref="A8:A54" si="10">+A7+5</f>
        <v>10</v>
      </c>
      <c r="B8" s="54">
        <v>100</v>
      </c>
      <c r="C8" s="54">
        <f t="shared" ref="C8:C54" si="11">MAX(MIN(IF(G8&gt;H8,B7+I8*5,IF(G8&lt;H8,B7-I8*5,B7)),$B$3),$B$2)</f>
        <v>95</v>
      </c>
      <c r="D8" s="54">
        <f t="shared" si="1"/>
        <v>97.5</v>
      </c>
      <c r="E8" s="54">
        <f t="shared" si="2"/>
        <v>90</v>
      </c>
      <c r="F8" s="54">
        <f t="shared" si="3"/>
        <v>50</v>
      </c>
      <c r="G8" s="54">
        <f t="shared" si="0"/>
        <v>60</v>
      </c>
      <c r="H8" s="54">
        <f t="shared" ref="H8:I23" si="12">H7</f>
        <v>100</v>
      </c>
      <c r="I8" s="54">
        <f t="shared" si="12"/>
        <v>1</v>
      </c>
      <c r="J8" s="55">
        <f t="shared" si="4"/>
        <v>2.564102564102555E-2</v>
      </c>
      <c r="K8" s="53">
        <f t="shared" si="5"/>
        <v>0</v>
      </c>
      <c r="L8" s="53">
        <f t="shared" si="6"/>
        <v>100</v>
      </c>
      <c r="M8" s="56">
        <f t="shared" si="7"/>
        <v>500</v>
      </c>
      <c r="N8" s="56">
        <f t="shared" si="8"/>
        <v>833.33333333333337</v>
      </c>
      <c r="O8" s="56">
        <f t="shared" si="9"/>
        <v>83.333333333333329</v>
      </c>
      <c r="P8" s="47"/>
      <c r="Q8" s="56">
        <f t="shared" ref="Q8:Q54" si="13">+E8*H8/12</f>
        <v>750</v>
      </c>
    </row>
    <row r="9" spans="1:17" x14ac:dyDescent="0.25">
      <c r="A9" s="53">
        <f t="shared" si="10"/>
        <v>15</v>
      </c>
      <c r="B9" s="54">
        <v>100</v>
      </c>
      <c r="C9" s="54">
        <f t="shared" si="11"/>
        <v>95</v>
      </c>
      <c r="D9" s="54">
        <f t="shared" si="1"/>
        <v>97.5</v>
      </c>
      <c r="E9" s="54">
        <f t="shared" si="2"/>
        <v>85</v>
      </c>
      <c r="F9" s="54">
        <f t="shared" si="3"/>
        <v>50</v>
      </c>
      <c r="G9" s="54">
        <f t="shared" si="0"/>
        <v>60</v>
      </c>
      <c r="H9" s="54">
        <f t="shared" si="12"/>
        <v>100</v>
      </c>
      <c r="I9" s="54">
        <f t="shared" si="12"/>
        <v>1</v>
      </c>
      <c r="J9" s="55">
        <f t="shared" si="4"/>
        <v>2.564102564102555E-2</v>
      </c>
      <c r="K9" s="53">
        <f t="shared" si="5"/>
        <v>0</v>
      </c>
      <c r="L9" s="53">
        <f t="shared" si="6"/>
        <v>100</v>
      </c>
      <c r="M9" s="56">
        <f t="shared" si="7"/>
        <v>500</v>
      </c>
      <c r="N9" s="56">
        <f t="shared" si="8"/>
        <v>833.33333333333337</v>
      </c>
      <c r="O9" s="56">
        <f t="shared" si="9"/>
        <v>83.333333333333329</v>
      </c>
      <c r="P9" s="47"/>
      <c r="Q9" s="56">
        <f t="shared" si="13"/>
        <v>708.33333333333337</v>
      </c>
    </row>
    <row r="10" spans="1:17" x14ac:dyDescent="0.25">
      <c r="A10" s="53">
        <f t="shared" si="10"/>
        <v>20</v>
      </c>
      <c r="B10" s="54">
        <v>100</v>
      </c>
      <c r="C10" s="54">
        <f t="shared" si="11"/>
        <v>95</v>
      </c>
      <c r="D10" s="54">
        <f t="shared" si="1"/>
        <v>97.5</v>
      </c>
      <c r="E10" s="54">
        <f t="shared" si="2"/>
        <v>80</v>
      </c>
      <c r="F10" s="54">
        <f t="shared" si="3"/>
        <v>50</v>
      </c>
      <c r="G10" s="54">
        <f t="shared" si="0"/>
        <v>60</v>
      </c>
      <c r="H10" s="54">
        <f t="shared" si="12"/>
        <v>100</v>
      </c>
      <c r="I10" s="54">
        <f t="shared" si="12"/>
        <v>1</v>
      </c>
      <c r="J10" s="55">
        <f t="shared" si="4"/>
        <v>2.564102564102555E-2</v>
      </c>
      <c r="K10" s="53">
        <f t="shared" si="5"/>
        <v>0</v>
      </c>
      <c r="L10" s="53">
        <f t="shared" si="6"/>
        <v>100</v>
      </c>
      <c r="M10" s="56">
        <f t="shared" si="7"/>
        <v>500</v>
      </c>
      <c r="N10" s="56">
        <f t="shared" si="8"/>
        <v>833.33333333333337</v>
      </c>
      <c r="O10" s="56">
        <f t="shared" si="9"/>
        <v>83.333333333333329</v>
      </c>
      <c r="P10" s="47"/>
      <c r="Q10" s="56">
        <f t="shared" si="13"/>
        <v>666.66666666666663</v>
      </c>
    </row>
    <row r="11" spans="1:17" x14ac:dyDescent="0.25">
      <c r="A11" s="53">
        <f t="shared" si="10"/>
        <v>25</v>
      </c>
      <c r="B11" s="54">
        <v>100</v>
      </c>
      <c r="C11" s="54">
        <f t="shared" si="11"/>
        <v>95</v>
      </c>
      <c r="D11" s="54">
        <f t="shared" si="1"/>
        <v>97.5</v>
      </c>
      <c r="E11" s="54">
        <f t="shared" si="2"/>
        <v>75</v>
      </c>
      <c r="F11" s="54">
        <f t="shared" si="3"/>
        <v>50</v>
      </c>
      <c r="G11" s="54">
        <f t="shared" si="0"/>
        <v>60</v>
      </c>
      <c r="H11" s="54">
        <f t="shared" si="12"/>
        <v>100</v>
      </c>
      <c r="I11" s="54">
        <f t="shared" si="12"/>
        <v>1</v>
      </c>
      <c r="J11" s="55">
        <f t="shared" si="4"/>
        <v>2.564102564102555E-2</v>
      </c>
      <c r="K11" s="53">
        <f t="shared" si="5"/>
        <v>0</v>
      </c>
      <c r="L11" s="53">
        <f t="shared" si="6"/>
        <v>100</v>
      </c>
      <c r="M11" s="56">
        <f t="shared" si="7"/>
        <v>500</v>
      </c>
      <c r="N11" s="56">
        <f t="shared" si="8"/>
        <v>833.33333333333337</v>
      </c>
      <c r="O11" s="56">
        <f t="shared" si="9"/>
        <v>83.333333333333329</v>
      </c>
      <c r="P11" s="47"/>
      <c r="Q11" s="56">
        <f t="shared" si="13"/>
        <v>625</v>
      </c>
    </row>
    <row r="12" spans="1:17" x14ac:dyDescent="0.25">
      <c r="A12" s="53">
        <f t="shared" si="10"/>
        <v>30</v>
      </c>
      <c r="B12" s="54">
        <f t="shared" ref="B12:B18" si="14">+B11-5</f>
        <v>95</v>
      </c>
      <c r="C12" s="54">
        <f t="shared" si="11"/>
        <v>95</v>
      </c>
      <c r="D12" s="54">
        <f t="shared" si="1"/>
        <v>95</v>
      </c>
      <c r="E12" s="54">
        <f t="shared" si="2"/>
        <v>70</v>
      </c>
      <c r="F12" s="54">
        <f t="shared" si="3"/>
        <v>50</v>
      </c>
      <c r="G12" s="54">
        <f t="shared" si="0"/>
        <v>60</v>
      </c>
      <c r="H12" s="54">
        <f t="shared" si="12"/>
        <v>100</v>
      </c>
      <c r="I12" s="54">
        <f t="shared" si="12"/>
        <v>1</v>
      </c>
      <c r="J12" s="55">
        <f t="shared" si="4"/>
        <v>0</v>
      </c>
      <c r="K12" s="53">
        <f t="shared" si="5"/>
        <v>0</v>
      </c>
      <c r="L12" s="53">
        <f t="shared" si="6"/>
        <v>95</v>
      </c>
      <c r="M12" s="56">
        <f t="shared" si="7"/>
        <v>475</v>
      </c>
      <c r="N12" s="56">
        <f t="shared" si="8"/>
        <v>791.66666666666663</v>
      </c>
      <c r="O12" s="56">
        <f t="shared" si="9"/>
        <v>83.333333333333329</v>
      </c>
      <c r="P12" s="47"/>
      <c r="Q12" s="56">
        <f t="shared" si="13"/>
        <v>583.33333333333337</v>
      </c>
    </row>
    <row r="13" spans="1:17" x14ac:dyDescent="0.25">
      <c r="A13" s="53">
        <f t="shared" si="10"/>
        <v>35</v>
      </c>
      <c r="B13" s="54">
        <f t="shared" si="14"/>
        <v>90</v>
      </c>
      <c r="C13" s="54">
        <f t="shared" si="11"/>
        <v>90</v>
      </c>
      <c r="D13" s="54">
        <f t="shared" si="1"/>
        <v>90</v>
      </c>
      <c r="E13" s="54">
        <f t="shared" si="2"/>
        <v>65</v>
      </c>
      <c r="F13" s="54">
        <f t="shared" si="3"/>
        <v>50</v>
      </c>
      <c r="G13" s="54">
        <f t="shared" si="0"/>
        <v>60</v>
      </c>
      <c r="H13" s="54">
        <f t="shared" si="12"/>
        <v>100</v>
      </c>
      <c r="I13" s="54">
        <f t="shared" si="12"/>
        <v>1</v>
      </c>
      <c r="J13" s="55">
        <f t="shared" si="4"/>
        <v>0</v>
      </c>
      <c r="K13" s="53">
        <f t="shared" si="5"/>
        <v>0</v>
      </c>
      <c r="L13" s="53">
        <f t="shared" si="6"/>
        <v>90</v>
      </c>
      <c r="M13" s="56">
        <f t="shared" si="7"/>
        <v>450</v>
      </c>
      <c r="N13" s="56">
        <f t="shared" si="8"/>
        <v>750</v>
      </c>
      <c r="O13" s="56">
        <f t="shared" si="9"/>
        <v>83.333333333333329</v>
      </c>
      <c r="P13" s="47"/>
      <c r="Q13" s="56">
        <f t="shared" si="13"/>
        <v>541.66666666666663</v>
      </c>
    </row>
    <row r="14" spans="1:17" x14ac:dyDescent="0.25">
      <c r="A14" s="53">
        <f t="shared" si="10"/>
        <v>40</v>
      </c>
      <c r="B14" s="54">
        <f t="shared" si="14"/>
        <v>85</v>
      </c>
      <c r="C14" s="54">
        <f t="shared" si="11"/>
        <v>85</v>
      </c>
      <c r="D14" s="54">
        <f t="shared" si="1"/>
        <v>85</v>
      </c>
      <c r="E14" s="54">
        <f t="shared" si="2"/>
        <v>60</v>
      </c>
      <c r="F14" s="54">
        <f t="shared" si="3"/>
        <v>50</v>
      </c>
      <c r="G14" s="54">
        <f t="shared" si="0"/>
        <v>60</v>
      </c>
      <c r="H14" s="54">
        <f t="shared" si="12"/>
        <v>100</v>
      </c>
      <c r="I14" s="54">
        <f t="shared" si="12"/>
        <v>1</v>
      </c>
      <c r="J14" s="55">
        <f t="shared" si="4"/>
        <v>0</v>
      </c>
      <c r="K14" s="53">
        <f t="shared" si="5"/>
        <v>0</v>
      </c>
      <c r="L14" s="53">
        <f t="shared" si="6"/>
        <v>85</v>
      </c>
      <c r="M14" s="56">
        <f t="shared" si="7"/>
        <v>425</v>
      </c>
      <c r="N14" s="56">
        <f t="shared" si="8"/>
        <v>708.33333333333337</v>
      </c>
      <c r="O14" s="56">
        <f t="shared" si="9"/>
        <v>83.333333333333329</v>
      </c>
      <c r="P14" s="47"/>
      <c r="Q14" s="56">
        <f t="shared" si="13"/>
        <v>500</v>
      </c>
    </row>
    <row r="15" spans="1:17" x14ac:dyDescent="0.25">
      <c r="A15" s="53">
        <f t="shared" si="10"/>
        <v>45</v>
      </c>
      <c r="B15" s="54">
        <f t="shared" si="14"/>
        <v>80</v>
      </c>
      <c r="C15" s="54">
        <f t="shared" si="11"/>
        <v>80</v>
      </c>
      <c r="D15" s="54">
        <f t="shared" si="1"/>
        <v>80</v>
      </c>
      <c r="E15" s="54">
        <f t="shared" si="2"/>
        <v>55</v>
      </c>
      <c r="F15" s="54">
        <f t="shared" si="3"/>
        <v>50</v>
      </c>
      <c r="G15" s="54">
        <f t="shared" si="0"/>
        <v>60</v>
      </c>
      <c r="H15" s="54">
        <f t="shared" si="12"/>
        <v>100</v>
      </c>
      <c r="I15" s="54">
        <f t="shared" si="12"/>
        <v>1</v>
      </c>
      <c r="J15" s="55">
        <f t="shared" si="4"/>
        <v>0</v>
      </c>
      <c r="K15" s="53">
        <f t="shared" si="5"/>
        <v>0</v>
      </c>
      <c r="L15" s="53">
        <f t="shared" si="6"/>
        <v>80</v>
      </c>
      <c r="M15" s="56">
        <f t="shared" si="7"/>
        <v>400</v>
      </c>
      <c r="N15" s="56">
        <f t="shared" si="8"/>
        <v>666.66666666666663</v>
      </c>
      <c r="O15" s="56">
        <f t="shared" si="9"/>
        <v>83.333333333333329</v>
      </c>
      <c r="P15" s="47"/>
      <c r="Q15" s="56">
        <f t="shared" si="13"/>
        <v>458.33333333333331</v>
      </c>
    </row>
    <row r="16" spans="1:17" x14ac:dyDescent="0.25">
      <c r="A16" s="53">
        <f t="shared" si="10"/>
        <v>50</v>
      </c>
      <c r="B16" s="54">
        <f t="shared" si="14"/>
        <v>75</v>
      </c>
      <c r="C16" s="54">
        <f t="shared" si="11"/>
        <v>75</v>
      </c>
      <c r="D16" s="54">
        <f t="shared" si="1"/>
        <v>75</v>
      </c>
      <c r="E16" s="54">
        <f t="shared" si="2"/>
        <v>50</v>
      </c>
      <c r="F16" s="54">
        <f t="shared" si="3"/>
        <v>50</v>
      </c>
      <c r="G16" s="54">
        <f t="shared" si="0"/>
        <v>60</v>
      </c>
      <c r="H16" s="54">
        <f t="shared" si="12"/>
        <v>100</v>
      </c>
      <c r="I16" s="54">
        <f t="shared" si="12"/>
        <v>1</v>
      </c>
      <c r="J16" s="55">
        <f t="shared" si="4"/>
        <v>0</v>
      </c>
      <c r="K16" s="53">
        <f t="shared" si="5"/>
        <v>0</v>
      </c>
      <c r="L16" s="53">
        <f t="shared" si="6"/>
        <v>75</v>
      </c>
      <c r="M16" s="56">
        <f t="shared" si="7"/>
        <v>375</v>
      </c>
      <c r="N16" s="56">
        <f t="shared" si="8"/>
        <v>625</v>
      </c>
      <c r="O16" s="56">
        <f t="shared" si="9"/>
        <v>83.333333333333329</v>
      </c>
      <c r="P16" s="47"/>
      <c r="Q16" s="56">
        <f t="shared" si="13"/>
        <v>416.66666666666669</v>
      </c>
    </row>
    <row r="17" spans="1:17" x14ac:dyDescent="0.25">
      <c r="A17" s="53">
        <f t="shared" si="10"/>
        <v>55</v>
      </c>
      <c r="B17" s="54">
        <f t="shared" si="14"/>
        <v>70</v>
      </c>
      <c r="C17" s="54">
        <f t="shared" si="11"/>
        <v>80</v>
      </c>
      <c r="D17" s="54">
        <f t="shared" si="1"/>
        <v>75</v>
      </c>
      <c r="E17" s="54">
        <f t="shared" si="2"/>
        <v>55</v>
      </c>
      <c r="F17" s="54">
        <f t="shared" si="3"/>
        <v>100</v>
      </c>
      <c r="G17" s="54">
        <f>+$H$3</f>
        <v>120</v>
      </c>
      <c r="H17" s="54">
        <f t="shared" si="12"/>
        <v>100</v>
      </c>
      <c r="I17" s="54">
        <f t="shared" si="12"/>
        <v>1</v>
      </c>
      <c r="J17" s="55">
        <f t="shared" si="4"/>
        <v>-6.6666666666666652E-2</v>
      </c>
      <c r="K17" s="53">
        <f t="shared" si="5"/>
        <v>0</v>
      </c>
      <c r="L17" s="53">
        <f t="shared" si="6"/>
        <v>70</v>
      </c>
      <c r="M17" s="56">
        <f t="shared" si="7"/>
        <v>700</v>
      </c>
      <c r="N17" s="56">
        <f t="shared" si="8"/>
        <v>583.33333333333337</v>
      </c>
      <c r="O17" s="56">
        <f t="shared" si="9"/>
        <v>83.333333333333329</v>
      </c>
      <c r="P17" s="47"/>
      <c r="Q17" s="56">
        <f t="shared" si="13"/>
        <v>458.33333333333331</v>
      </c>
    </row>
    <row r="18" spans="1:17" x14ac:dyDescent="0.25">
      <c r="A18" s="53">
        <f t="shared" si="10"/>
        <v>60</v>
      </c>
      <c r="B18" s="54">
        <f t="shared" si="14"/>
        <v>65</v>
      </c>
      <c r="C18" s="54">
        <f t="shared" si="11"/>
        <v>75</v>
      </c>
      <c r="D18" s="54">
        <f t="shared" si="1"/>
        <v>70</v>
      </c>
      <c r="E18" s="54">
        <f t="shared" si="2"/>
        <v>60</v>
      </c>
      <c r="F18" s="54">
        <f t="shared" si="3"/>
        <v>100</v>
      </c>
      <c r="G18" s="54">
        <f>+$H$3</f>
        <v>120</v>
      </c>
      <c r="H18" s="54">
        <f t="shared" si="12"/>
        <v>100</v>
      </c>
      <c r="I18" s="54">
        <f t="shared" si="12"/>
        <v>1</v>
      </c>
      <c r="J18" s="55">
        <f t="shared" si="4"/>
        <v>-7.1428571428571397E-2</v>
      </c>
      <c r="K18" s="53">
        <f t="shared" si="5"/>
        <v>0</v>
      </c>
      <c r="L18" s="53">
        <f t="shared" si="6"/>
        <v>65</v>
      </c>
      <c r="M18" s="56">
        <f t="shared" si="7"/>
        <v>650</v>
      </c>
      <c r="N18" s="56">
        <f t="shared" si="8"/>
        <v>541.66666666666663</v>
      </c>
      <c r="O18" s="56">
        <f t="shared" si="9"/>
        <v>83.333333333333329</v>
      </c>
      <c r="P18" s="47"/>
      <c r="Q18" s="56">
        <f t="shared" si="13"/>
        <v>500</v>
      </c>
    </row>
    <row r="19" spans="1:17" x14ac:dyDescent="0.25">
      <c r="A19" s="53">
        <f t="shared" si="10"/>
        <v>65</v>
      </c>
      <c r="B19" s="54">
        <v>65</v>
      </c>
      <c r="C19" s="54">
        <f t="shared" si="11"/>
        <v>70</v>
      </c>
      <c r="D19" s="54">
        <f t="shared" si="1"/>
        <v>67.5</v>
      </c>
      <c r="E19" s="54">
        <f t="shared" si="2"/>
        <v>65</v>
      </c>
      <c r="F19" s="54">
        <f t="shared" si="3"/>
        <v>100</v>
      </c>
      <c r="G19" s="54">
        <f>+$H$3</f>
        <v>120</v>
      </c>
      <c r="H19" s="54">
        <f t="shared" si="12"/>
        <v>100</v>
      </c>
      <c r="I19" s="54">
        <f t="shared" si="12"/>
        <v>1</v>
      </c>
      <c r="J19" s="55">
        <f t="shared" si="4"/>
        <v>-3.703703703703709E-2</v>
      </c>
      <c r="K19" s="53">
        <f t="shared" si="5"/>
        <v>0</v>
      </c>
      <c r="L19" s="53">
        <f t="shared" si="6"/>
        <v>65</v>
      </c>
      <c r="M19" s="56">
        <f t="shared" si="7"/>
        <v>650</v>
      </c>
      <c r="N19" s="56">
        <f t="shared" si="8"/>
        <v>541.66666666666663</v>
      </c>
      <c r="O19" s="56">
        <f t="shared" si="9"/>
        <v>83.333333333333329</v>
      </c>
      <c r="P19" s="47"/>
      <c r="Q19" s="56">
        <f t="shared" si="13"/>
        <v>541.66666666666663</v>
      </c>
    </row>
    <row r="20" spans="1:17" x14ac:dyDescent="0.25">
      <c r="A20" s="53">
        <f t="shared" si="10"/>
        <v>70</v>
      </c>
      <c r="B20" s="54">
        <f t="shared" ref="B20:B54" si="15">+C20</f>
        <v>60</v>
      </c>
      <c r="C20" s="54">
        <f t="shared" si="11"/>
        <v>60</v>
      </c>
      <c r="D20" s="54">
        <f t="shared" si="1"/>
        <v>60</v>
      </c>
      <c r="E20" s="54">
        <f t="shared" si="2"/>
        <v>60</v>
      </c>
      <c r="F20" s="54">
        <f t="shared" si="3"/>
        <v>50</v>
      </c>
      <c r="G20" s="54">
        <f t="shared" ref="G20:G26" si="16">+$H$2</f>
        <v>60</v>
      </c>
      <c r="H20" s="54">
        <f t="shared" si="12"/>
        <v>100</v>
      </c>
      <c r="I20" s="54">
        <f t="shared" si="12"/>
        <v>1</v>
      </c>
      <c r="J20" s="55">
        <f t="shared" si="4"/>
        <v>0</v>
      </c>
      <c r="K20" s="53">
        <f t="shared" si="5"/>
        <v>0</v>
      </c>
      <c r="L20" s="53">
        <f t="shared" si="6"/>
        <v>60</v>
      </c>
      <c r="M20" s="56">
        <f t="shared" si="7"/>
        <v>300</v>
      </c>
      <c r="N20" s="56">
        <f t="shared" si="8"/>
        <v>500</v>
      </c>
      <c r="O20" s="56">
        <f t="shared" si="9"/>
        <v>83.333333333333329</v>
      </c>
      <c r="P20" s="47"/>
      <c r="Q20" s="56">
        <f t="shared" si="13"/>
        <v>500</v>
      </c>
    </row>
    <row r="21" spans="1:17" x14ac:dyDescent="0.25">
      <c r="A21" s="53">
        <f t="shared" si="10"/>
        <v>75</v>
      </c>
      <c r="B21" s="54">
        <f t="shared" si="15"/>
        <v>55</v>
      </c>
      <c r="C21" s="54">
        <f t="shared" si="11"/>
        <v>55</v>
      </c>
      <c r="D21" s="54">
        <f t="shared" si="1"/>
        <v>55</v>
      </c>
      <c r="E21" s="54">
        <f t="shared" si="2"/>
        <v>55</v>
      </c>
      <c r="F21" s="54">
        <f t="shared" si="3"/>
        <v>50</v>
      </c>
      <c r="G21" s="54">
        <f t="shared" si="16"/>
        <v>60</v>
      </c>
      <c r="H21" s="54">
        <f t="shared" si="12"/>
        <v>100</v>
      </c>
      <c r="I21" s="54">
        <f t="shared" si="12"/>
        <v>1</v>
      </c>
      <c r="J21" s="55">
        <f t="shared" si="4"/>
        <v>0</v>
      </c>
      <c r="K21" s="53">
        <f t="shared" si="5"/>
        <v>0</v>
      </c>
      <c r="L21" s="53">
        <f t="shared" si="6"/>
        <v>55</v>
      </c>
      <c r="M21" s="56">
        <f t="shared" si="7"/>
        <v>275</v>
      </c>
      <c r="N21" s="56">
        <f t="shared" si="8"/>
        <v>458.33333333333331</v>
      </c>
      <c r="O21" s="56">
        <f t="shared" si="9"/>
        <v>83.333333333333329</v>
      </c>
      <c r="P21" s="47"/>
      <c r="Q21" s="56">
        <f t="shared" si="13"/>
        <v>458.33333333333331</v>
      </c>
    </row>
    <row r="22" spans="1:17" x14ac:dyDescent="0.25">
      <c r="A22" s="53">
        <f t="shared" si="10"/>
        <v>80</v>
      </c>
      <c r="B22" s="54">
        <f t="shared" si="15"/>
        <v>50</v>
      </c>
      <c r="C22" s="54">
        <f t="shared" si="11"/>
        <v>50</v>
      </c>
      <c r="D22" s="54">
        <f t="shared" si="1"/>
        <v>50</v>
      </c>
      <c r="E22" s="54">
        <f t="shared" si="2"/>
        <v>50</v>
      </c>
      <c r="F22" s="54">
        <f t="shared" si="3"/>
        <v>50</v>
      </c>
      <c r="G22" s="54">
        <f t="shared" si="16"/>
        <v>60</v>
      </c>
      <c r="H22" s="54">
        <f t="shared" si="12"/>
        <v>100</v>
      </c>
      <c r="I22" s="54">
        <f t="shared" si="12"/>
        <v>1</v>
      </c>
      <c r="J22" s="55">
        <f t="shared" si="4"/>
        <v>0</v>
      </c>
      <c r="K22" s="53">
        <f t="shared" si="5"/>
        <v>0</v>
      </c>
      <c r="L22" s="53">
        <f t="shared" si="6"/>
        <v>50</v>
      </c>
      <c r="M22" s="56">
        <f t="shared" si="7"/>
        <v>250</v>
      </c>
      <c r="N22" s="56">
        <f t="shared" si="8"/>
        <v>416.66666666666669</v>
      </c>
      <c r="O22" s="56">
        <f t="shared" si="9"/>
        <v>83.333333333333329</v>
      </c>
      <c r="P22" s="47"/>
      <c r="Q22" s="56">
        <f t="shared" si="13"/>
        <v>416.66666666666669</v>
      </c>
    </row>
    <row r="23" spans="1:17" x14ac:dyDescent="0.25">
      <c r="A23" s="53">
        <f t="shared" si="10"/>
        <v>85</v>
      </c>
      <c r="B23" s="54">
        <f t="shared" si="15"/>
        <v>50</v>
      </c>
      <c r="C23" s="54">
        <f t="shared" si="11"/>
        <v>50</v>
      </c>
      <c r="D23" s="54">
        <f t="shared" si="1"/>
        <v>50</v>
      </c>
      <c r="E23" s="54">
        <f t="shared" si="2"/>
        <v>50</v>
      </c>
      <c r="F23" s="54">
        <f t="shared" si="3"/>
        <v>50</v>
      </c>
      <c r="G23" s="54">
        <f t="shared" si="16"/>
        <v>60</v>
      </c>
      <c r="H23" s="54">
        <f t="shared" si="12"/>
        <v>100</v>
      </c>
      <c r="I23" s="54">
        <f t="shared" si="12"/>
        <v>1</v>
      </c>
      <c r="J23" s="55">
        <f t="shared" si="4"/>
        <v>0</v>
      </c>
      <c r="K23" s="53">
        <f t="shared" si="5"/>
        <v>0</v>
      </c>
      <c r="L23" s="53">
        <f t="shared" si="6"/>
        <v>50</v>
      </c>
      <c r="M23" s="56">
        <f t="shared" si="7"/>
        <v>250</v>
      </c>
      <c r="N23" s="56">
        <f t="shared" si="8"/>
        <v>416.66666666666669</v>
      </c>
      <c r="O23" s="56">
        <f t="shared" si="9"/>
        <v>83.333333333333329</v>
      </c>
      <c r="P23" s="47"/>
      <c r="Q23" s="56">
        <f t="shared" si="13"/>
        <v>416.66666666666669</v>
      </c>
    </row>
    <row r="24" spans="1:17" x14ac:dyDescent="0.25">
      <c r="A24" s="53">
        <f t="shared" si="10"/>
        <v>90</v>
      </c>
      <c r="B24" s="54">
        <f t="shared" si="15"/>
        <v>50</v>
      </c>
      <c r="C24" s="54">
        <f t="shared" si="11"/>
        <v>50</v>
      </c>
      <c r="D24" s="54">
        <f t="shared" si="1"/>
        <v>50</v>
      </c>
      <c r="E24" s="54">
        <f t="shared" si="2"/>
        <v>50</v>
      </c>
      <c r="F24" s="54">
        <f t="shared" si="3"/>
        <v>50</v>
      </c>
      <c r="G24" s="54">
        <f t="shared" si="16"/>
        <v>60</v>
      </c>
      <c r="H24" s="54">
        <f t="shared" ref="H24:I39" si="17">H23</f>
        <v>100</v>
      </c>
      <c r="I24" s="54">
        <f t="shared" si="17"/>
        <v>1</v>
      </c>
      <c r="J24" s="55">
        <f t="shared" si="4"/>
        <v>0</v>
      </c>
      <c r="K24" s="53">
        <f t="shared" si="5"/>
        <v>0</v>
      </c>
      <c r="L24" s="53">
        <f t="shared" si="6"/>
        <v>50</v>
      </c>
      <c r="M24" s="56">
        <f t="shared" si="7"/>
        <v>250</v>
      </c>
      <c r="N24" s="56">
        <f t="shared" si="8"/>
        <v>416.66666666666669</v>
      </c>
      <c r="O24" s="56">
        <f t="shared" si="9"/>
        <v>83.333333333333329</v>
      </c>
      <c r="P24" s="47"/>
      <c r="Q24" s="56">
        <f t="shared" si="13"/>
        <v>416.66666666666669</v>
      </c>
    </row>
    <row r="25" spans="1:17" x14ac:dyDescent="0.25">
      <c r="A25" s="53">
        <f t="shared" si="10"/>
        <v>95</v>
      </c>
      <c r="B25" s="54">
        <f t="shared" si="15"/>
        <v>50</v>
      </c>
      <c r="C25" s="54">
        <f t="shared" si="11"/>
        <v>50</v>
      </c>
      <c r="D25" s="54">
        <f t="shared" si="1"/>
        <v>50</v>
      </c>
      <c r="E25" s="54">
        <f t="shared" si="2"/>
        <v>50</v>
      </c>
      <c r="F25" s="54">
        <f t="shared" si="3"/>
        <v>50</v>
      </c>
      <c r="G25" s="54">
        <f t="shared" si="16"/>
        <v>60</v>
      </c>
      <c r="H25" s="54">
        <f t="shared" si="17"/>
        <v>100</v>
      </c>
      <c r="I25" s="54">
        <f t="shared" si="17"/>
        <v>1</v>
      </c>
      <c r="J25" s="55">
        <f t="shared" si="4"/>
        <v>0</v>
      </c>
      <c r="K25" s="53">
        <f t="shared" si="5"/>
        <v>0</v>
      </c>
      <c r="L25" s="53">
        <f t="shared" si="6"/>
        <v>50</v>
      </c>
      <c r="M25" s="56">
        <f t="shared" si="7"/>
        <v>250</v>
      </c>
      <c r="N25" s="56">
        <f t="shared" si="8"/>
        <v>416.66666666666669</v>
      </c>
      <c r="O25" s="56">
        <f t="shared" si="9"/>
        <v>83.333333333333329</v>
      </c>
      <c r="P25" s="47"/>
      <c r="Q25" s="56">
        <f t="shared" si="13"/>
        <v>416.66666666666669</v>
      </c>
    </row>
    <row r="26" spans="1:17" x14ac:dyDescent="0.25">
      <c r="A26" s="53">
        <f t="shared" si="10"/>
        <v>100</v>
      </c>
      <c r="B26" s="54">
        <f t="shared" si="15"/>
        <v>50</v>
      </c>
      <c r="C26" s="54">
        <f t="shared" si="11"/>
        <v>50</v>
      </c>
      <c r="D26" s="54">
        <f t="shared" si="1"/>
        <v>50</v>
      </c>
      <c r="E26" s="54">
        <f t="shared" si="2"/>
        <v>50</v>
      </c>
      <c r="F26" s="54">
        <f t="shared" si="3"/>
        <v>50</v>
      </c>
      <c r="G26" s="54">
        <f t="shared" si="16"/>
        <v>60</v>
      </c>
      <c r="H26" s="54">
        <f t="shared" si="17"/>
        <v>100</v>
      </c>
      <c r="I26" s="54">
        <f t="shared" si="17"/>
        <v>1</v>
      </c>
      <c r="J26" s="55">
        <f t="shared" si="4"/>
        <v>0</v>
      </c>
      <c r="K26" s="53">
        <f t="shared" si="5"/>
        <v>0</v>
      </c>
      <c r="L26" s="53">
        <f t="shared" si="6"/>
        <v>50</v>
      </c>
      <c r="M26" s="56">
        <f t="shared" si="7"/>
        <v>250</v>
      </c>
      <c r="N26" s="56">
        <f t="shared" si="8"/>
        <v>416.66666666666669</v>
      </c>
      <c r="O26" s="56">
        <f t="shared" si="9"/>
        <v>83.333333333333329</v>
      </c>
      <c r="P26" s="47"/>
      <c r="Q26" s="56">
        <f t="shared" si="13"/>
        <v>416.66666666666669</v>
      </c>
    </row>
    <row r="27" spans="1:17" x14ac:dyDescent="0.25">
      <c r="A27" s="53">
        <f t="shared" si="10"/>
        <v>105</v>
      </c>
      <c r="B27" s="54">
        <f t="shared" si="15"/>
        <v>55</v>
      </c>
      <c r="C27" s="54">
        <f t="shared" si="11"/>
        <v>55</v>
      </c>
      <c r="D27" s="54">
        <f t="shared" si="1"/>
        <v>55</v>
      </c>
      <c r="E27" s="54">
        <f t="shared" si="2"/>
        <v>55</v>
      </c>
      <c r="F27" s="54">
        <f t="shared" si="3"/>
        <v>100</v>
      </c>
      <c r="G27" s="54">
        <f>+$H$3</f>
        <v>120</v>
      </c>
      <c r="H27" s="54">
        <f t="shared" si="17"/>
        <v>100</v>
      </c>
      <c r="I27" s="54">
        <f t="shared" si="17"/>
        <v>1</v>
      </c>
      <c r="J27" s="55">
        <f t="shared" si="4"/>
        <v>0</v>
      </c>
      <c r="K27" s="53">
        <f t="shared" si="5"/>
        <v>0</v>
      </c>
      <c r="L27" s="53">
        <f t="shared" si="6"/>
        <v>55</v>
      </c>
      <c r="M27" s="56">
        <f t="shared" si="7"/>
        <v>550</v>
      </c>
      <c r="N27" s="56">
        <f t="shared" si="8"/>
        <v>458.33333333333331</v>
      </c>
      <c r="O27" s="56">
        <f t="shared" si="9"/>
        <v>83.333333333333329</v>
      </c>
      <c r="P27" s="47"/>
      <c r="Q27" s="56">
        <f t="shared" si="13"/>
        <v>458.33333333333331</v>
      </c>
    </row>
    <row r="28" spans="1:17" x14ac:dyDescent="0.25">
      <c r="A28" s="53">
        <f t="shared" si="10"/>
        <v>110</v>
      </c>
      <c r="B28" s="54">
        <f t="shared" si="15"/>
        <v>60</v>
      </c>
      <c r="C28" s="54">
        <f t="shared" si="11"/>
        <v>60</v>
      </c>
      <c r="D28" s="54">
        <f t="shared" si="1"/>
        <v>60</v>
      </c>
      <c r="E28" s="54">
        <f t="shared" si="2"/>
        <v>60</v>
      </c>
      <c r="F28" s="54">
        <f t="shared" si="3"/>
        <v>100</v>
      </c>
      <c r="G28" s="54">
        <f>+$H$3</f>
        <v>120</v>
      </c>
      <c r="H28" s="54">
        <f t="shared" si="17"/>
        <v>100</v>
      </c>
      <c r="I28" s="54">
        <f t="shared" si="17"/>
        <v>1</v>
      </c>
      <c r="J28" s="55">
        <f t="shared" si="4"/>
        <v>0</v>
      </c>
      <c r="K28" s="53">
        <f t="shared" si="5"/>
        <v>0</v>
      </c>
      <c r="L28" s="53">
        <f t="shared" si="6"/>
        <v>60</v>
      </c>
      <c r="M28" s="56">
        <f t="shared" si="7"/>
        <v>600</v>
      </c>
      <c r="N28" s="56">
        <f t="shared" si="8"/>
        <v>500</v>
      </c>
      <c r="O28" s="56">
        <f t="shared" si="9"/>
        <v>83.333333333333329</v>
      </c>
      <c r="P28" s="47"/>
      <c r="Q28" s="56">
        <f t="shared" si="13"/>
        <v>500</v>
      </c>
    </row>
    <row r="29" spans="1:17" x14ac:dyDescent="0.25">
      <c r="A29" s="53">
        <f t="shared" si="10"/>
        <v>115</v>
      </c>
      <c r="B29" s="54">
        <f t="shared" si="15"/>
        <v>55</v>
      </c>
      <c r="C29" s="54">
        <f t="shared" si="11"/>
        <v>55</v>
      </c>
      <c r="D29" s="54">
        <f t="shared" si="1"/>
        <v>55</v>
      </c>
      <c r="E29" s="54">
        <f t="shared" si="2"/>
        <v>55</v>
      </c>
      <c r="F29" s="54">
        <f t="shared" si="3"/>
        <v>50</v>
      </c>
      <c r="G29" s="54">
        <f>+$H$2</f>
        <v>60</v>
      </c>
      <c r="H29" s="54">
        <f t="shared" si="17"/>
        <v>100</v>
      </c>
      <c r="I29" s="54">
        <f t="shared" si="17"/>
        <v>1</v>
      </c>
      <c r="J29" s="55">
        <f t="shared" si="4"/>
        <v>0</v>
      </c>
      <c r="K29" s="53">
        <f t="shared" si="5"/>
        <v>0</v>
      </c>
      <c r="L29" s="53">
        <f t="shared" si="6"/>
        <v>55</v>
      </c>
      <c r="M29" s="56">
        <f t="shared" si="7"/>
        <v>275</v>
      </c>
      <c r="N29" s="56">
        <f t="shared" si="8"/>
        <v>458.33333333333331</v>
      </c>
      <c r="O29" s="56">
        <f t="shared" si="9"/>
        <v>83.333333333333329</v>
      </c>
      <c r="P29" s="47"/>
      <c r="Q29" s="56">
        <f t="shared" si="13"/>
        <v>458.33333333333331</v>
      </c>
    </row>
    <row r="30" spans="1:17" x14ac:dyDescent="0.25">
      <c r="A30" s="53">
        <f t="shared" si="10"/>
        <v>120</v>
      </c>
      <c r="B30" s="54">
        <f t="shared" si="15"/>
        <v>50</v>
      </c>
      <c r="C30" s="54">
        <f t="shared" si="11"/>
        <v>50</v>
      </c>
      <c r="D30" s="54">
        <f t="shared" si="1"/>
        <v>50</v>
      </c>
      <c r="E30" s="54">
        <f t="shared" si="2"/>
        <v>50</v>
      </c>
      <c r="F30" s="54">
        <f t="shared" si="3"/>
        <v>50</v>
      </c>
      <c r="G30" s="54">
        <f>+$H$2</f>
        <v>60</v>
      </c>
      <c r="H30" s="54">
        <f t="shared" si="17"/>
        <v>100</v>
      </c>
      <c r="I30" s="54">
        <f t="shared" si="17"/>
        <v>1</v>
      </c>
      <c r="J30" s="55">
        <f t="shared" si="4"/>
        <v>0</v>
      </c>
      <c r="K30" s="53">
        <f t="shared" si="5"/>
        <v>0</v>
      </c>
      <c r="L30" s="53">
        <f t="shared" si="6"/>
        <v>50</v>
      </c>
      <c r="M30" s="56">
        <f t="shared" si="7"/>
        <v>250</v>
      </c>
      <c r="N30" s="56">
        <f t="shared" si="8"/>
        <v>416.66666666666669</v>
      </c>
      <c r="O30" s="56">
        <f t="shared" si="9"/>
        <v>83.333333333333329</v>
      </c>
      <c r="P30" s="47"/>
      <c r="Q30" s="56">
        <f t="shared" si="13"/>
        <v>416.66666666666669</v>
      </c>
    </row>
    <row r="31" spans="1:17" x14ac:dyDescent="0.25">
      <c r="A31" s="53">
        <f t="shared" si="10"/>
        <v>125</v>
      </c>
      <c r="B31" s="54">
        <f t="shared" si="15"/>
        <v>50</v>
      </c>
      <c r="C31" s="54">
        <f t="shared" si="11"/>
        <v>50</v>
      </c>
      <c r="D31" s="54">
        <f t="shared" si="1"/>
        <v>50</v>
      </c>
      <c r="E31" s="54">
        <f t="shared" si="2"/>
        <v>50</v>
      </c>
      <c r="F31" s="54">
        <f t="shared" si="3"/>
        <v>50</v>
      </c>
      <c r="G31" s="54">
        <f>+$H$2</f>
        <v>60</v>
      </c>
      <c r="H31" s="54">
        <f t="shared" si="17"/>
        <v>100</v>
      </c>
      <c r="I31" s="54">
        <f t="shared" si="17"/>
        <v>1</v>
      </c>
      <c r="J31" s="55">
        <f t="shared" si="4"/>
        <v>0</v>
      </c>
      <c r="K31" s="53">
        <f t="shared" si="5"/>
        <v>0</v>
      </c>
      <c r="L31" s="53">
        <f t="shared" si="6"/>
        <v>50</v>
      </c>
      <c r="M31" s="56">
        <f t="shared" si="7"/>
        <v>250</v>
      </c>
      <c r="N31" s="56">
        <f t="shared" si="8"/>
        <v>416.66666666666669</v>
      </c>
      <c r="O31" s="56">
        <f t="shared" si="9"/>
        <v>83.333333333333329</v>
      </c>
      <c r="P31" s="47"/>
      <c r="Q31" s="56">
        <f t="shared" si="13"/>
        <v>416.66666666666669</v>
      </c>
    </row>
    <row r="32" spans="1:17" x14ac:dyDescent="0.25">
      <c r="A32" s="53">
        <f t="shared" si="10"/>
        <v>130</v>
      </c>
      <c r="B32" s="54">
        <f t="shared" si="15"/>
        <v>50</v>
      </c>
      <c r="C32" s="54">
        <f t="shared" si="11"/>
        <v>50</v>
      </c>
      <c r="D32" s="54">
        <f t="shared" si="1"/>
        <v>50</v>
      </c>
      <c r="E32" s="54">
        <f t="shared" si="2"/>
        <v>50</v>
      </c>
      <c r="F32" s="54">
        <f t="shared" si="3"/>
        <v>50</v>
      </c>
      <c r="G32" s="54">
        <f>+$H$2</f>
        <v>60</v>
      </c>
      <c r="H32" s="54">
        <f t="shared" si="17"/>
        <v>100</v>
      </c>
      <c r="I32" s="54">
        <f t="shared" si="17"/>
        <v>1</v>
      </c>
      <c r="J32" s="55">
        <f t="shared" si="4"/>
        <v>0</v>
      </c>
      <c r="K32" s="53">
        <f t="shared" si="5"/>
        <v>0</v>
      </c>
      <c r="L32" s="53">
        <f t="shared" si="6"/>
        <v>50</v>
      </c>
      <c r="M32" s="56">
        <f t="shared" si="7"/>
        <v>250</v>
      </c>
      <c r="N32" s="56">
        <f t="shared" si="8"/>
        <v>416.66666666666669</v>
      </c>
      <c r="O32" s="56">
        <f t="shared" si="9"/>
        <v>83.333333333333329</v>
      </c>
      <c r="P32" s="47"/>
      <c r="Q32" s="56">
        <f t="shared" si="13"/>
        <v>416.66666666666669</v>
      </c>
    </row>
    <row r="33" spans="1:17" x14ac:dyDescent="0.25">
      <c r="A33" s="53">
        <f t="shared" si="10"/>
        <v>135</v>
      </c>
      <c r="B33" s="54">
        <f t="shared" si="15"/>
        <v>55</v>
      </c>
      <c r="C33" s="54">
        <f t="shared" si="11"/>
        <v>55</v>
      </c>
      <c r="D33" s="54">
        <f t="shared" si="1"/>
        <v>55</v>
      </c>
      <c r="E33" s="54">
        <f t="shared" si="2"/>
        <v>55</v>
      </c>
      <c r="F33" s="54">
        <f t="shared" si="3"/>
        <v>100</v>
      </c>
      <c r="G33" s="54">
        <f>+$H$3</f>
        <v>120</v>
      </c>
      <c r="H33" s="54">
        <f t="shared" si="17"/>
        <v>100</v>
      </c>
      <c r="I33" s="54">
        <f t="shared" si="17"/>
        <v>1</v>
      </c>
      <c r="J33" s="55">
        <f t="shared" si="4"/>
        <v>0</v>
      </c>
      <c r="K33" s="53">
        <f t="shared" si="5"/>
        <v>0</v>
      </c>
      <c r="L33" s="53">
        <f t="shared" si="6"/>
        <v>55</v>
      </c>
      <c r="M33" s="56">
        <f t="shared" si="7"/>
        <v>550</v>
      </c>
      <c r="N33" s="56">
        <f t="shared" si="8"/>
        <v>458.33333333333331</v>
      </c>
      <c r="O33" s="56">
        <f t="shared" si="9"/>
        <v>83.333333333333329</v>
      </c>
      <c r="P33" s="47"/>
      <c r="Q33" s="56">
        <f t="shared" si="13"/>
        <v>458.33333333333331</v>
      </c>
    </row>
    <row r="34" spans="1:17" x14ac:dyDescent="0.25">
      <c r="A34" s="53">
        <f t="shared" si="10"/>
        <v>140</v>
      </c>
      <c r="B34" s="54">
        <f t="shared" si="15"/>
        <v>50</v>
      </c>
      <c r="C34" s="54">
        <f t="shared" si="11"/>
        <v>50</v>
      </c>
      <c r="D34" s="54">
        <f t="shared" si="1"/>
        <v>50</v>
      </c>
      <c r="E34" s="54">
        <f t="shared" si="2"/>
        <v>50</v>
      </c>
      <c r="F34" s="54">
        <f t="shared" si="3"/>
        <v>50</v>
      </c>
      <c r="G34" s="54">
        <f>+$H$2</f>
        <v>60</v>
      </c>
      <c r="H34" s="54">
        <f t="shared" si="17"/>
        <v>100</v>
      </c>
      <c r="I34" s="54">
        <f t="shared" si="17"/>
        <v>1</v>
      </c>
      <c r="J34" s="55">
        <f t="shared" si="4"/>
        <v>0</v>
      </c>
      <c r="K34" s="53">
        <f t="shared" si="5"/>
        <v>0</v>
      </c>
      <c r="L34" s="53">
        <f t="shared" si="6"/>
        <v>50</v>
      </c>
      <c r="M34" s="56">
        <f t="shared" si="7"/>
        <v>250</v>
      </c>
      <c r="N34" s="56">
        <f t="shared" si="8"/>
        <v>416.66666666666669</v>
      </c>
      <c r="O34" s="56">
        <f t="shared" si="9"/>
        <v>83.333333333333329</v>
      </c>
      <c r="P34" s="47"/>
      <c r="Q34" s="56">
        <f t="shared" si="13"/>
        <v>416.66666666666669</v>
      </c>
    </row>
    <row r="35" spans="1:17" x14ac:dyDescent="0.25">
      <c r="A35" s="53">
        <f t="shared" si="10"/>
        <v>145</v>
      </c>
      <c r="B35" s="54">
        <f t="shared" si="15"/>
        <v>50</v>
      </c>
      <c r="C35" s="54">
        <f t="shared" si="11"/>
        <v>50</v>
      </c>
      <c r="D35" s="54">
        <f t="shared" si="1"/>
        <v>50</v>
      </c>
      <c r="E35" s="54">
        <f t="shared" si="2"/>
        <v>50</v>
      </c>
      <c r="F35" s="54">
        <f t="shared" si="3"/>
        <v>50</v>
      </c>
      <c r="G35" s="54">
        <f>+$H$2</f>
        <v>60</v>
      </c>
      <c r="H35" s="54">
        <f t="shared" si="17"/>
        <v>100</v>
      </c>
      <c r="I35" s="54">
        <f t="shared" si="17"/>
        <v>1</v>
      </c>
      <c r="J35" s="55">
        <f t="shared" si="4"/>
        <v>0</v>
      </c>
      <c r="K35" s="53">
        <f t="shared" si="5"/>
        <v>0</v>
      </c>
      <c r="L35" s="53">
        <f t="shared" si="6"/>
        <v>50</v>
      </c>
      <c r="M35" s="56">
        <f t="shared" si="7"/>
        <v>250</v>
      </c>
      <c r="N35" s="56">
        <f t="shared" si="8"/>
        <v>416.66666666666669</v>
      </c>
      <c r="O35" s="56">
        <f t="shared" si="9"/>
        <v>83.333333333333329</v>
      </c>
      <c r="P35" s="47"/>
      <c r="Q35" s="56">
        <f t="shared" si="13"/>
        <v>416.66666666666669</v>
      </c>
    </row>
    <row r="36" spans="1:17" x14ac:dyDescent="0.25">
      <c r="A36" s="53">
        <f t="shared" si="10"/>
        <v>150</v>
      </c>
      <c r="B36" s="54">
        <f t="shared" si="15"/>
        <v>50</v>
      </c>
      <c r="C36" s="54">
        <f t="shared" si="11"/>
        <v>50</v>
      </c>
      <c r="D36" s="54">
        <f t="shared" si="1"/>
        <v>50</v>
      </c>
      <c r="E36" s="54">
        <f t="shared" si="2"/>
        <v>50</v>
      </c>
      <c r="F36" s="54">
        <f t="shared" si="3"/>
        <v>50</v>
      </c>
      <c r="G36" s="54">
        <f>+$H$2</f>
        <v>60</v>
      </c>
      <c r="H36" s="54">
        <f t="shared" si="17"/>
        <v>100</v>
      </c>
      <c r="I36" s="54">
        <f t="shared" si="17"/>
        <v>1</v>
      </c>
      <c r="J36" s="55">
        <f t="shared" si="4"/>
        <v>0</v>
      </c>
      <c r="K36" s="53">
        <f t="shared" si="5"/>
        <v>0</v>
      </c>
      <c r="L36" s="53">
        <f t="shared" si="6"/>
        <v>50</v>
      </c>
      <c r="M36" s="56">
        <f t="shared" si="7"/>
        <v>250</v>
      </c>
      <c r="N36" s="56">
        <f t="shared" si="8"/>
        <v>416.66666666666669</v>
      </c>
      <c r="O36" s="56">
        <f t="shared" si="9"/>
        <v>83.333333333333329</v>
      </c>
      <c r="P36" s="47"/>
      <c r="Q36" s="56">
        <f t="shared" si="13"/>
        <v>416.66666666666669</v>
      </c>
    </row>
    <row r="37" spans="1:17" x14ac:dyDescent="0.25">
      <c r="A37" s="53">
        <f t="shared" si="10"/>
        <v>155</v>
      </c>
      <c r="B37" s="54">
        <f t="shared" si="15"/>
        <v>50</v>
      </c>
      <c r="C37" s="54">
        <f t="shared" si="11"/>
        <v>50</v>
      </c>
      <c r="D37" s="54">
        <f t="shared" si="1"/>
        <v>50</v>
      </c>
      <c r="E37" s="54">
        <f t="shared" si="2"/>
        <v>50</v>
      </c>
      <c r="F37" s="54">
        <f t="shared" si="3"/>
        <v>50</v>
      </c>
      <c r="G37" s="54">
        <f>+$H$2</f>
        <v>60</v>
      </c>
      <c r="H37" s="54">
        <f t="shared" si="17"/>
        <v>100</v>
      </c>
      <c r="I37" s="54">
        <f t="shared" si="17"/>
        <v>1</v>
      </c>
      <c r="J37" s="55">
        <f t="shared" si="4"/>
        <v>0</v>
      </c>
      <c r="K37" s="53">
        <f t="shared" si="5"/>
        <v>0</v>
      </c>
      <c r="L37" s="53">
        <f t="shared" si="6"/>
        <v>50</v>
      </c>
      <c r="M37" s="56">
        <f t="shared" si="7"/>
        <v>250</v>
      </c>
      <c r="N37" s="56">
        <f t="shared" si="8"/>
        <v>416.66666666666669</v>
      </c>
      <c r="O37" s="56">
        <f t="shared" si="9"/>
        <v>83.333333333333329</v>
      </c>
      <c r="P37" s="47"/>
      <c r="Q37" s="56">
        <f t="shared" si="13"/>
        <v>416.66666666666669</v>
      </c>
    </row>
    <row r="38" spans="1:17" x14ac:dyDescent="0.25">
      <c r="A38" s="53">
        <f t="shared" si="10"/>
        <v>160</v>
      </c>
      <c r="B38" s="54">
        <f t="shared" si="15"/>
        <v>50</v>
      </c>
      <c r="C38" s="54">
        <f t="shared" si="11"/>
        <v>50</v>
      </c>
      <c r="D38" s="54">
        <f t="shared" si="1"/>
        <v>50</v>
      </c>
      <c r="E38" s="54">
        <f t="shared" si="2"/>
        <v>50</v>
      </c>
      <c r="F38" s="54">
        <f t="shared" si="3"/>
        <v>50</v>
      </c>
      <c r="G38" s="54">
        <f>+$H$2</f>
        <v>60</v>
      </c>
      <c r="H38" s="54">
        <f t="shared" si="17"/>
        <v>100</v>
      </c>
      <c r="I38" s="54">
        <f t="shared" si="17"/>
        <v>1</v>
      </c>
      <c r="J38" s="55">
        <f t="shared" si="4"/>
        <v>0</v>
      </c>
      <c r="K38" s="53">
        <f t="shared" si="5"/>
        <v>0</v>
      </c>
      <c r="L38" s="53">
        <f t="shared" si="6"/>
        <v>50</v>
      </c>
      <c r="M38" s="56">
        <f t="shared" si="7"/>
        <v>250</v>
      </c>
      <c r="N38" s="56">
        <f t="shared" si="8"/>
        <v>416.66666666666669</v>
      </c>
      <c r="O38" s="56">
        <f t="shared" si="9"/>
        <v>83.333333333333329</v>
      </c>
      <c r="P38" s="47"/>
      <c r="Q38" s="56">
        <f t="shared" si="13"/>
        <v>416.66666666666669</v>
      </c>
    </row>
    <row r="39" spans="1:17" x14ac:dyDescent="0.25">
      <c r="A39" s="53">
        <f t="shared" si="10"/>
        <v>165</v>
      </c>
      <c r="B39" s="54">
        <f t="shared" si="15"/>
        <v>55</v>
      </c>
      <c r="C39" s="54">
        <f t="shared" si="11"/>
        <v>55</v>
      </c>
      <c r="D39" s="54">
        <f t="shared" si="1"/>
        <v>55</v>
      </c>
      <c r="E39" s="54">
        <f t="shared" si="2"/>
        <v>55</v>
      </c>
      <c r="F39" s="54">
        <f t="shared" si="3"/>
        <v>100</v>
      </c>
      <c r="G39" s="54">
        <f>+$H$3</f>
        <v>120</v>
      </c>
      <c r="H39" s="54">
        <f t="shared" si="17"/>
        <v>100</v>
      </c>
      <c r="I39" s="54">
        <f t="shared" si="17"/>
        <v>1</v>
      </c>
      <c r="J39" s="55">
        <f t="shared" si="4"/>
        <v>0</v>
      </c>
      <c r="K39" s="53">
        <f t="shared" si="5"/>
        <v>0</v>
      </c>
      <c r="L39" s="53">
        <f t="shared" si="6"/>
        <v>55</v>
      </c>
      <c r="M39" s="56">
        <f t="shared" si="7"/>
        <v>550</v>
      </c>
      <c r="N39" s="56">
        <f t="shared" si="8"/>
        <v>458.33333333333331</v>
      </c>
      <c r="O39" s="56">
        <f t="shared" si="9"/>
        <v>83.333333333333329</v>
      </c>
      <c r="P39" s="47"/>
      <c r="Q39" s="56">
        <f t="shared" si="13"/>
        <v>458.33333333333331</v>
      </c>
    </row>
    <row r="40" spans="1:17" x14ac:dyDescent="0.25">
      <c r="A40" s="53">
        <f t="shared" si="10"/>
        <v>170</v>
      </c>
      <c r="B40" s="54">
        <f t="shared" si="15"/>
        <v>60</v>
      </c>
      <c r="C40" s="54">
        <f t="shared" si="11"/>
        <v>60</v>
      </c>
      <c r="D40" s="54">
        <f t="shared" si="1"/>
        <v>60</v>
      </c>
      <c r="E40" s="54">
        <f t="shared" si="2"/>
        <v>60</v>
      </c>
      <c r="F40" s="54">
        <f t="shared" si="3"/>
        <v>100</v>
      </c>
      <c r="G40" s="54">
        <f>+$H$3</f>
        <v>120</v>
      </c>
      <c r="H40" s="54">
        <f t="shared" ref="H40:I54" si="18">H39</f>
        <v>100</v>
      </c>
      <c r="I40" s="54">
        <f t="shared" si="18"/>
        <v>1</v>
      </c>
      <c r="J40" s="55">
        <f t="shared" si="4"/>
        <v>0</v>
      </c>
      <c r="K40" s="53">
        <f t="shared" si="5"/>
        <v>0</v>
      </c>
      <c r="L40" s="53">
        <f t="shared" si="6"/>
        <v>60</v>
      </c>
      <c r="M40" s="56">
        <f t="shared" si="7"/>
        <v>600</v>
      </c>
      <c r="N40" s="56">
        <f t="shared" si="8"/>
        <v>500</v>
      </c>
      <c r="O40" s="56">
        <f t="shared" si="9"/>
        <v>83.333333333333329</v>
      </c>
      <c r="P40" s="47"/>
      <c r="Q40" s="56">
        <f t="shared" si="13"/>
        <v>500</v>
      </c>
    </row>
    <row r="41" spans="1:17" x14ac:dyDescent="0.25">
      <c r="A41" s="53">
        <f t="shared" si="10"/>
        <v>175</v>
      </c>
      <c r="B41" s="54">
        <f t="shared" si="15"/>
        <v>65</v>
      </c>
      <c r="C41" s="54">
        <f t="shared" si="11"/>
        <v>65</v>
      </c>
      <c r="D41" s="54">
        <f t="shared" si="1"/>
        <v>65</v>
      </c>
      <c r="E41" s="54">
        <f t="shared" si="2"/>
        <v>65</v>
      </c>
      <c r="F41" s="54">
        <f t="shared" si="3"/>
        <v>100</v>
      </c>
      <c r="G41" s="54">
        <f>+$H$3</f>
        <v>120</v>
      </c>
      <c r="H41" s="54">
        <f t="shared" si="18"/>
        <v>100</v>
      </c>
      <c r="I41" s="54">
        <f t="shared" si="18"/>
        <v>1</v>
      </c>
      <c r="J41" s="55">
        <f t="shared" si="4"/>
        <v>0</v>
      </c>
      <c r="K41" s="53">
        <f t="shared" si="5"/>
        <v>0</v>
      </c>
      <c r="L41" s="53">
        <f t="shared" si="6"/>
        <v>65</v>
      </c>
      <c r="M41" s="56">
        <f t="shared" si="7"/>
        <v>650</v>
      </c>
      <c r="N41" s="56">
        <f t="shared" si="8"/>
        <v>541.66666666666663</v>
      </c>
      <c r="O41" s="56">
        <f t="shared" si="9"/>
        <v>83.333333333333329</v>
      </c>
      <c r="P41" s="47"/>
      <c r="Q41" s="56">
        <f t="shared" si="13"/>
        <v>541.66666666666663</v>
      </c>
    </row>
    <row r="42" spans="1:17" x14ac:dyDescent="0.25">
      <c r="A42" s="53">
        <f t="shared" si="10"/>
        <v>180</v>
      </c>
      <c r="B42" s="54">
        <f t="shared" si="15"/>
        <v>70</v>
      </c>
      <c r="C42" s="54">
        <f t="shared" si="11"/>
        <v>70</v>
      </c>
      <c r="D42" s="54">
        <f t="shared" si="1"/>
        <v>70</v>
      </c>
      <c r="E42" s="54">
        <f t="shared" si="2"/>
        <v>70</v>
      </c>
      <c r="F42" s="54">
        <f t="shared" si="3"/>
        <v>100</v>
      </c>
      <c r="G42" s="54">
        <f>+$H$3</f>
        <v>120</v>
      </c>
      <c r="H42" s="54">
        <f t="shared" si="18"/>
        <v>100</v>
      </c>
      <c r="I42" s="54">
        <f t="shared" si="18"/>
        <v>1</v>
      </c>
      <c r="J42" s="55">
        <f t="shared" si="4"/>
        <v>0</v>
      </c>
      <c r="K42" s="53">
        <f t="shared" si="5"/>
        <v>0</v>
      </c>
      <c r="L42" s="53">
        <f t="shared" si="6"/>
        <v>70</v>
      </c>
      <c r="M42" s="56">
        <f t="shared" si="7"/>
        <v>700</v>
      </c>
      <c r="N42" s="56">
        <f t="shared" si="8"/>
        <v>583.33333333333337</v>
      </c>
      <c r="O42" s="56">
        <f t="shared" si="9"/>
        <v>83.333333333333329</v>
      </c>
      <c r="P42" s="47"/>
      <c r="Q42" s="56">
        <f t="shared" si="13"/>
        <v>583.33333333333337</v>
      </c>
    </row>
    <row r="43" spans="1:17" x14ac:dyDescent="0.25">
      <c r="A43" s="53">
        <f t="shared" si="10"/>
        <v>185</v>
      </c>
      <c r="B43" s="54">
        <f t="shared" si="15"/>
        <v>65</v>
      </c>
      <c r="C43" s="54">
        <f t="shared" si="11"/>
        <v>65</v>
      </c>
      <c r="D43" s="54">
        <f t="shared" si="1"/>
        <v>65</v>
      </c>
      <c r="E43" s="54">
        <f t="shared" si="2"/>
        <v>65</v>
      </c>
      <c r="F43" s="54">
        <f t="shared" si="3"/>
        <v>50</v>
      </c>
      <c r="G43" s="54">
        <f t="shared" ref="G43:G54" si="19">+$H$2</f>
        <v>60</v>
      </c>
      <c r="H43" s="54">
        <f t="shared" si="18"/>
        <v>100</v>
      </c>
      <c r="I43" s="54">
        <f t="shared" si="18"/>
        <v>1</v>
      </c>
      <c r="J43" s="55">
        <f t="shared" si="4"/>
        <v>0</v>
      </c>
      <c r="K43" s="53">
        <f t="shared" si="5"/>
        <v>0</v>
      </c>
      <c r="L43" s="53">
        <f t="shared" si="6"/>
        <v>65</v>
      </c>
      <c r="M43" s="56">
        <f t="shared" si="7"/>
        <v>325</v>
      </c>
      <c r="N43" s="56">
        <f t="shared" si="8"/>
        <v>541.66666666666663</v>
      </c>
      <c r="O43" s="56">
        <f t="shared" si="9"/>
        <v>83.333333333333329</v>
      </c>
      <c r="P43" s="47"/>
      <c r="Q43" s="56">
        <f t="shared" si="13"/>
        <v>541.66666666666663</v>
      </c>
    </row>
    <row r="44" spans="1:17" x14ac:dyDescent="0.25">
      <c r="A44" s="53">
        <f t="shared" si="10"/>
        <v>190</v>
      </c>
      <c r="B44" s="54">
        <f t="shared" si="15"/>
        <v>60</v>
      </c>
      <c r="C44" s="54">
        <f t="shared" si="11"/>
        <v>60</v>
      </c>
      <c r="D44" s="54">
        <f t="shared" si="1"/>
        <v>60</v>
      </c>
      <c r="E44" s="54">
        <f t="shared" si="2"/>
        <v>60</v>
      </c>
      <c r="F44" s="54">
        <f t="shared" si="3"/>
        <v>50</v>
      </c>
      <c r="G44" s="54">
        <f t="shared" si="19"/>
        <v>60</v>
      </c>
      <c r="H44" s="54">
        <f t="shared" si="18"/>
        <v>100</v>
      </c>
      <c r="I44" s="54">
        <f t="shared" si="18"/>
        <v>1</v>
      </c>
      <c r="J44" s="55">
        <f t="shared" si="4"/>
        <v>0</v>
      </c>
      <c r="K44" s="53">
        <f t="shared" si="5"/>
        <v>0</v>
      </c>
      <c r="L44" s="53">
        <f t="shared" si="6"/>
        <v>60</v>
      </c>
      <c r="M44" s="56">
        <f t="shared" si="7"/>
        <v>300</v>
      </c>
      <c r="N44" s="56">
        <f t="shared" si="8"/>
        <v>500</v>
      </c>
      <c r="O44" s="56">
        <f t="shared" si="9"/>
        <v>83.333333333333329</v>
      </c>
      <c r="P44" s="47"/>
      <c r="Q44" s="56">
        <f t="shared" si="13"/>
        <v>500</v>
      </c>
    </row>
    <row r="45" spans="1:17" x14ac:dyDescent="0.25">
      <c r="A45" s="53">
        <f t="shared" si="10"/>
        <v>195</v>
      </c>
      <c r="B45" s="54">
        <f t="shared" si="15"/>
        <v>55</v>
      </c>
      <c r="C45" s="54">
        <f t="shared" si="11"/>
        <v>55</v>
      </c>
      <c r="D45" s="54">
        <f t="shared" si="1"/>
        <v>55</v>
      </c>
      <c r="E45" s="54">
        <f t="shared" si="2"/>
        <v>55</v>
      </c>
      <c r="F45" s="54">
        <f t="shared" si="3"/>
        <v>50</v>
      </c>
      <c r="G45" s="54">
        <f t="shared" si="19"/>
        <v>60</v>
      </c>
      <c r="H45" s="54">
        <f t="shared" si="18"/>
        <v>100</v>
      </c>
      <c r="I45" s="54">
        <f t="shared" si="18"/>
        <v>1</v>
      </c>
      <c r="J45" s="55">
        <f t="shared" si="4"/>
        <v>0</v>
      </c>
      <c r="K45" s="53">
        <f t="shared" si="5"/>
        <v>0</v>
      </c>
      <c r="L45" s="53">
        <f t="shared" si="6"/>
        <v>55</v>
      </c>
      <c r="M45" s="56">
        <f t="shared" si="7"/>
        <v>275</v>
      </c>
      <c r="N45" s="56">
        <f t="shared" si="8"/>
        <v>458.33333333333331</v>
      </c>
      <c r="O45" s="56">
        <f t="shared" si="9"/>
        <v>83.333333333333329</v>
      </c>
      <c r="P45" s="47"/>
      <c r="Q45" s="56">
        <f t="shared" si="13"/>
        <v>458.33333333333331</v>
      </c>
    </row>
    <row r="46" spans="1:17" x14ac:dyDescent="0.25">
      <c r="A46" s="53">
        <f t="shared" si="10"/>
        <v>200</v>
      </c>
      <c r="B46" s="54">
        <f t="shared" si="15"/>
        <v>50</v>
      </c>
      <c r="C46" s="54">
        <f t="shared" si="11"/>
        <v>50</v>
      </c>
      <c r="D46" s="54">
        <f t="shared" si="1"/>
        <v>50</v>
      </c>
      <c r="E46" s="54">
        <f t="shared" si="2"/>
        <v>50</v>
      </c>
      <c r="F46" s="54">
        <f t="shared" si="3"/>
        <v>50</v>
      </c>
      <c r="G46" s="54">
        <f t="shared" si="19"/>
        <v>60</v>
      </c>
      <c r="H46" s="54">
        <f t="shared" si="18"/>
        <v>100</v>
      </c>
      <c r="I46" s="54">
        <f t="shared" si="18"/>
        <v>1</v>
      </c>
      <c r="J46" s="55">
        <f t="shared" si="4"/>
        <v>0</v>
      </c>
      <c r="K46" s="53">
        <f t="shared" si="5"/>
        <v>0</v>
      </c>
      <c r="L46" s="53">
        <f t="shared" si="6"/>
        <v>50</v>
      </c>
      <c r="M46" s="56">
        <f t="shared" si="7"/>
        <v>250</v>
      </c>
      <c r="N46" s="56">
        <f t="shared" si="8"/>
        <v>416.66666666666669</v>
      </c>
      <c r="O46" s="56">
        <f t="shared" si="9"/>
        <v>83.333333333333329</v>
      </c>
      <c r="P46" s="47"/>
      <c r="Q46" s="56">
        <f t="shared" si="13"/>
        <v>416.66666666666669</v>
      </c>
    </row>
    <row r="47" spans="1:17" x14ac:dyDescent="0.25">
      <c r="A47" s="53">
        <f t="shared" si="10"/>
        <v>205</v>
      </c>
      <c r="B47" s="54">
        <f t="shared" si="15"/>
        <v>50</v>
      </c>
      <c r="C47" s="54">
        <f t="shared" si="11"/>
        <v>50</v>
      </c>
      <c r="D47" s="54">
        <f t="shared" si="1"/>
        <v>50</v>
      </c>
      <c r="E47" s="54">
        <f t="shared" si="2"/>
        <v>50</v>
      </c>
      <c r="F47" s="54">
        <f t="shared" si="3"/>
        <v>50</v>
      </c>
      <c r="G47" s="54">
        <f t="shared" si="19"/>
        <v>60</v>
      </c>
      <c r="H47" s="54">
        <f t="shared" si="18"/>
        <v>100</v>
      </c>
      <c r="I47" s="54">
        <f t="shared" si="18"/>
        <v>1</v>
      </c>
      <c r="J47" s="55">
        <f t="shared" si="4"/>
        <v>0</v>
      </c>
      <c r="K47" s="53">
        <f t="shared" si="5"/>
        <v>0</v>
      </c>
      <c r="L47" s="53">
        <f t="shared" si="6"/>
        <v>50</v>
      </c>
      <c r="M47" s="56">
        <f t="shared" si="7"/>
        <v>250</v>
      </c>
      <c r="N47" s="56">
        <f t="shared" si="8"/>
        <v>416.66666666666669</v>
      </c>
      <c r="O47" s="56">
        <f t="shared" si="9"/>
        <v>83.333333333333329</v>
      </c>
      <c r="P47" s="47"/>
      <c r="Q47" s="56">
        <f t="shared" si="13"/>
        <v>416.66666666666669</v>
      </c>
    </row>
    <row r="48" spans="1:17" x14ac:dyDescent="0.25">
      <c r="A48" s="53">
        <f t="shared" si="10"/>
        <v>210</v>
      </c>
      <c r="B48" s="54">
        <f t="shared" si="15"/>
        <v>50</v>
      </c>
      <c r="C48" s="54">
        <f t="shared" si="11"/>
        <v>50</v>
      </c>
      <c r="D48" s="54">
        <f t="shared" si="1"/>
        <v>50</v>
      </c>
      <c r="E48" s="54">
        <f t="shared" si="2"/>
        <v>50</v>
      </c>
      <c r="F48" s="54">
        <f t="shared" si="3"/>
        <v>50</v>
      </c>
      <c r="G48" s="54">
        <f t="shared" si="19"/>
        <v>60</v>
      </c>
      <c r="H48" s="54">
        <f t="shared" si="18"/>
        <v>100</v>
      </c>
      <c r="I48" s="54">
        <f t="shared" si="18"/>
        <v>1</v>
      </c>
      <c r="J48" s="55">
        <f t="shared" si="4"/>
        <v>0</v>
      </c>
      <c r="K48" s="53">
        <f t="shared" si="5"/>
        <v>0</v>
      </c>
      <c r="L48" s="53">
        <f t="shared" si="6"/>
        <v>50</v>
      </c>
      <c r="M48" s="56">
        <f t="shared" si="7"/>
        <v>250</v>
      </c>
      <c r="N48" s="56">
        <f t="shared" si="8"/>
        <v>416.66666666666669</v>
      </c>
      <c r="O48" s="56">
        <f t="shared" si="9"/>
        <v>83.333333333333329</v>
      </c>
      <c r="P48" s="47"/>
      <c r="Q48" s="56">
        <f t="shared" si="13"/>
        <v>416.66666666666669</v>
      </c>
    </row>
    <row r="49" spans="1:17" x14ac:dyDescent="0.25">
      <c r="A49" s="53">
        <f t="shared" si="10"/>
        <v>215</v>
      </c>
      <c r="B49" s="54">
        <f t="shared" si="15"/>
        <v>50</v>
      </c>
      <c r="C49" s="54">
        <f t="shared" si="11"/>
        <v>50</v>
      </c>
      <c r="D49" s="54">
        <f t="shared" si="1"/>
        <v>50</v>
      </c>
      <c r="E49" s="54">
        <f t="shared" si="2"/>
        <v>50</v>
      </c>
      <c r="F49" s="54">
        <f t="shared" si="3"/>
        <v>50</v>
      </c>
      <c r="G49" s="54">
        <f t="shared" si="19"/>
        <v>60</v>
      </c>
      <c r="H49" s="54">
        <f t="shared" si="18"/>
        <v>100</v>
      </c>
      <c r="I49" s="54">
        <f t="shared" si="18"/>
        <v>1</v>
      </c>
      <c r="J49" s="55">
        <f t="shared" si="4"/>
        <v>0</v>
      </c>
      <c r="K49" s="53">
        <f t="shared" si="5"/>
        <v>0</v>
      </c>
      <c r="L49" s="53">
        <f t="shared" si="6"/>
        <v>50</v>
      </c>
      <c r="M49" s="56">
        <f t="shared" si="7"/>
        <v>250</v>
      </c>
      <c r="N49" s="56">
        <f t="shared" si="8"/>
        <v>416.66666666666669</v>
      </c>
      <c r="O49" s="56">
        <f t="shared" si="9"/>
        <v>83.333333333333329</v>
      </c>
      <c r="P49" s="47"/>
      <c r="Q49" s="56">
        <f t="shared" si="13"/>
        <v>416.66666666666669</v>
      </c>
    </row>
    <row r="50" spans="1:17" x14ac:dyDescent="0.25">
      <c r="A50" s="53">
        <f t="shared" si="10"/>
        <v>220</v>
      </c>
      <c r="B50" s="54">
        <f t="shared" si="15"/>
        <v>50</v>
      </c>
      <c r="C50" s="54">
        <f t="shared" si="11"/>
        <v>50</v>
      </c>
      <c r="D50" s="54">
        <f t="shared" si="1"/>
        <v>50</v>
      </c>
      <c r="E50" s="54">
        <f t="shared" si="2"/>
        <v>50</v>
      </c>
      <c r="F50" s="54">
        <f t="shared" si="3"/>
        <v>50</v>
      </c>
      <c r="G50" s="54">
        <f t="shared" si="19"/>
        <v>60</v>
      </c>
      <c r="H50" s="54">
        <f t="shared" si="18"/>
        <v>100</v>
      </c>
      <c r="I50" s="54">
        <f t="shared" si="18"/>
        <v>1</v>
      </c>
      <c r="J50" s="55">
        <f t="shared" si="4"/>
        <v>0</v>
      </c>
      <c r="K50" s="53">
        <f t="shared" si="5"/>
        <v>0</v>
      </c>
      <c r="L50" s="53">
        <f t="shared" si="6"/>
        <v>50</v>
      </c>
      <c r="M50" s="56">
        <f t="shared" si="7"/>
        <v>250</v>
      </c>
      <c r="N50" s="56">
        <f t="shared" si="8"/>
        <v>416.66666666666669</v>
      </c>
      <c r="O50" s="56">
        <f t="shared" si="9"/>
        <v>83.333333333333329</v>
      </c>
      <c r="P50" s="47"/>
      <c r="Q50" s="56">
        <f t="shared" si="13"/>
        <v>416.66666666666669</v>
      </c>
    </row>
    <row r="51" spans="1:17" x14ac:dyDescent="0.25">
      <c r="A51" s="53">
        <f t="shared" si="10"/>
        <v>225</v>
      </c>
      <c r="B51" s="54">
        <f t="shared" si="15"/>
        <v>50</v>
      </c>
      <c r="C51" s="54">
        <f t="shared" si="11"/>
        <v>50</v>
      </c>
      <c r="D51" s="54">
        <f t="shared" si="1"/>
        <v>50</v>
      </c>
      <c r="E51" s="54">
        <f t="shared" si="2"/>
        <v>50</v>
      </c>
      <c r="F51" s="54">
        <f t="shared" si="3"/>
        <v>50</v>
      </c>
      <c r="G51" s="54">
        <f t="shared" si="19"/>
        <v>60</v>
      </c>
      <c r="H51" s="54">
        <f t="shared" si="18"/>
        <v>100</v>
      </c>
      <c r="I51" s="54">
        <f t="shared" si="18"/>
        <v>1</v>
      </c>
      <c r="J51" s="55">
        <f t="shared" si="4"/>
        <v>0</v>
      </c>
      <c r="K51" s="53">
        <f t="shared" si="5"/>
        <v>0</v>
      </c>
      <c r="L51" s="53">
        <f t="shared" si="6"/>
        <v>50</v>
      </c>
      <c r="M51" s="56">
        <f t="shared" si="7"/>
        <v>250</v>
      </c>
      <c r="N51" s="56">
        <f t="shared" si="8"/>
        <v>416.66666666666669</v>
      </c>
      <c r="O51" s="56">
        <f t="shared" si="9"/>
        <v>83.333333333333329</v>
      </c>
      <c r="P51" s="47"/>
      <c r="Q51" s="56">
        <f t="shared" si="13"/>
        <v>416.66666666666669</v>
      </c>
    </row>
    <row r="52" spans="1:17" x14ac:dyDescent="0.25">
      <c r="A52" s="53">
        <f t="shared" si="10"/>
        <v>230</v>
      </c>
      <c r="B52" s="54">
        <f t="shared" si="15"/>
        <v>50</v>
      </c>
      <c r="C52" s="54">
        <f t="shared" si="11"/>
        <v>50</v>
      </c>
      <c r="D52" s="54">
        <f t="shared" si="1"/>
        <v>50</v>
      </c>
      <c r="E52" s="54">
        <f t="shared" si="2"/>
        <v>50</v>
      </c>
      <c r="F52" s="54">
        <f t="shared" si="3"/>
        <v>50</v>
      </c>
      <c r="G52" s="54">
        <f t="shared" si="19"/>
        <v>60</v>
      </c>
      <c r="H52" s="54">
        <f t="shared" si="18"/>
        <v>100</v>
      </c>
      <c r="I52" s="54">
        <f t="shared" si="18"/>
        <v>1</v>
      </c>
      <c r="J52" s="55">
        <f t="shared" si="4"/>
        <v>0</v>
      </c>
      <c r="K52" s="53">
        <f t="shared" si="5"/>
        <v>0</v>
      </c>
      <c r="L52" s="53">
        <f t="shared" si="6"/>
        <v>50</v>
      </c>
      <c r="M52" s="56">
        <f t="shared" si="7"/>
        <v>250</v>
      </c>
      <c r="N52" s="56">
        <f t="shared" si="8"/>
        <v>416.66666666666669</v>
      </c>
      <c r="O52" s="56">
        <f t="shared" si="9"/>
        <v>83.333333333333329</v>
      </c>
      <c r="P52" s="47"/>
      <c r="Q52" s="56">
        <f t="shared" si="13"/>
        <v>416.66666666666669</v>
      </c>
    </row>
    <row r="53" spans="1:17" x14ac:dyDescent="0.25">
      <c r="A53" s="53">
        <f t="shared" si="10"/>
        <v>235</v>
      </c>
      <c r="B53" s="54">
        <f t="shared" si="15"/>
        <v>50</v>
      </c>
      <c r="C53" s="54">
        <f t="shared" si="11"/>
        <v>50</v>
      </c>
      <c r="D53" s="54">
        <f t="shared" si="1"/>
        <v>50</v>
      </c>
      <c r="E53" s="54">
        <f t="shared" si="2"/>
        <v>50</v>
      </c>
      <c r="F53" s="54">
        <f t="shared" si="3"/>
        <v>50</v>
      </c>
      <c r="G53" s="54">
        <f t="shared" si="19"/>
        <v>60</v>
      </c>
      <c r="H53" s="54">
        <f t="shared" si="18"/>
        <v>100</v>
      </c>
      <c r="I53" s="54">
        <f t="shared" si="18"/>
        <v>1</v>
      </c>
      <c r="J53" s="55">
        <f t="shared" si="4"/>
        <v>0</v>
      </c>
      <c r="K53" s="53">
        <f t="shared" si="5"/>
        <v>0</v>
      </c>
      <c r="L53" s="53">
        <f t="shared" si="6"/>
        <v>50</v>
      </c>
      <c r="M53" s="56">
        <f t="shared" si="7"/>
        <v>250</v>
      </c>
      <c r="N53" s="56">
        <f t="shared" si="8"/>
        <v>416.66666666666669</v>
      </c>
      <c r="O53" s="56">
        <f t="shared" si="9"/>
        <v>83.333333333333329</v>
      </c>
      <c r="P53" s="47"/>
      <c r="Q53" s="56">
        <f t="shared" si="13"/>
        <v>416.66666666666669</v>
      </c>
    </row>
    <row r="54" spans="1:17" x14ac:dyDescent="0.25">
      <c r="A54" s="53">
        <f t="shared" si="10"/>
        <v>240</v>
      </c>
      <c r="B54" s="54">
        <f t="shared" si="15"/>
        <v>50</v>
      </c>
      <c r="C54" s="54">
        <f t="shared" si="11"/>
        <v>50</v>
      </c>
      <c r="D54" s="54">
        <f t="shared" si="1"/>
        <v>50</v>
      </c>
      <c r="E54" s="54">
        <f t="shared" si="2"/>
        <v>50</v>
      </c>
      <c r="F54" s="54">
        <f t="shared" si="3"/>
        <v>50</v>
      </c>
      <c r="G54" s="54">
        <f t="shared" si="19"/>
        <v>60</v>
      </c>
      <c r="H54" s="54">
        <f t="shared" si="18"/>
        <v>100</v>
      </c>
      <c r="I54" s="54">
        <f t="shared" si="18"/>
        <v>1</v>
      </c>
      <c r="J54" s="55">
        <f t="shared" si="4"/>
        <v>0</v>
      </c>
      <c r="K54" s="53">
        <f t="shared" si="5"/>
        <v>0</v>
      </c>
      <c r="L54" s="53">
        <f t="shared" si="6"/>
        <v>50</v>
      </c>
      <c r="M54" s="56">
        <f t="shared" si="7"/>
        <v>250</v>
      </c>
      <c r="N54" s="56">
        <f t="shared" si="8"/>
        <v>416.66666666666669</v>
      </c>
      <c r="O54" s="56">
        <f t="shared" si="9"/>
        <v>83.333333333333329</v>
      </c>
      <c r="P54" s="47"/>
      <c r="Q54" s="56">
        <f t="shared" si="13"/>
        <v>416.66666666666669</v>
      </c>
    </row>
    <row r="55" spans="1:17" x14ac:dyDescent="0.25">
      <c r="A55" s="2"/>
      <c r="G55" s="4">
        <f>AVERAGE(G6:G54)</f>
        <v>72.244897959183675</v>
      </c>
      <c r="M55" s="12">
        <f>SUM(M7:M54)</f>
        <v>18075</v>
      </c>
      <c r="N55" s="12">
        <f>SUM(N7:N54)</f>
        <v>24958.333333333343</v>
      </c>
      <c r="O55" s="12">
        <f>SUM(O7:O54)</f>
        <v>4000.0000000000027</v>
      </c>
      <c r="P55" s="12">
        <f>SUM(P7:P54)</f>
        <v>5000</v>
      </c>
      <c r="Q55" s="12">
        <f>SUM(Q7:Q54)</f>
        <v>23125.000000000004</v>
      </c>
    </row>
    <row r="56" spans="1:17" x14ac:dyDescent="0.25">
      <c r="A56" s="2"/>
      <c r="B56" s="14"/>
      <c r="E56" s="14"/>
    </row>
    <row r="57" spans="1:17" x14ac:dyDescent="0.25">
      <c r="A57" s="2"/>
      <c r="J57" s="16"/>
      <c r="K57" s="15"/>
      <c r="M57" s="8" t="s">
        <v>21</v>
      </c>
      <c r="N57" s="8" t="s">
        <v>22</v>
      </c>
      <c r="O57" s="13"/>
    </row>
    <row r="58" spans="1:17" x14ac:dyDescent="0.25">
      <c r="A58" s="2"/>
      <c r="J58" s="16"/>
      <c r="K58" s="15"/>
      <c r="L58" s="1" t="s">
        <v>20</v>
      </c>
      <c r="M58" s="7">
        <f>SUMPRODUCT(E7:E54,G7:G54)/12</f>
        <v>16875</v>
      </c>
      <c r="N58" s="7">
        <f>SUMPRODUCT(B7:B54,G7:G54)/12</f>
        <v>18075</v>
      </c>
      <c r="O58" s="13"/>
    </row>
    <row r="59" spans="1:17" x14ac:dyDescent="0.25">
      <c r="A59" s="2"/>
      <c r="L59" s="1" t="s">
        <v>23</v>
      </c>
      <c r="M59" s="7">
        <f>SUM(O55:Q55)</f>
        <v>32125.000000000007</v>
      </c>
      <c r="N59" s="7">
        <f>SUM(N55:P55)</f>
        <v>33958.333333333343</v>
      </c>
      <c r="O59" s="13"/>
    </row>
    <row r="60" spans="1:17" x14ac:dyDescent="0.25">
      <c r="A60" s="2"/>
      <c r="L60" s="1" t="s">
        <v>24</v>
      </c>
      <c r="M60" s="17">
        <f>MAX(M59-M58,0)</f>
        <v>15250.000000000007</v>
      </c>
      <c r="N60" s="17">
        <f>MAX(N59-N58,0)</f>
        <v>15883.333333333343</v>
      </c>
    </row>
    <row r="61" spans="1:17" x14ac:dyDescent="0.25">
      <c r="A61" s="2"/>
    </row>
    <row r="62" spans="1:17" x14ac:dyDescent="0.25">
      <c r="A62" s="2"/>
      <c r="L62" s="1" t="s">
        <v>25</v>
      </c>
    </row>
    <row r="63" spans="1:17" x14ac:dyDescent="0.25">
      <c r="A63" s="2"/>
      <c r="L63" s="1" t="s">
        <v>20</v>
      </c>
      <c r="M63" s="17">
        <f>+N58</f>
        <v>18075</v>
      </c>
    </row>
    <row r="64" spans="1:17" x14ac:dyDescent="0.25">
      <c r="A64" s="2"/>
      <c r="L64" s="1" t="s">
        <v>24</v>
      </c>
      <c r="M64" s="17">
        <f>MIN(M60:N60)</f>
        <v>15250.000000000007</v>
      </c>
    </row>
    <row r="65" spans="1:13" x14ac:dyDescent="0.25">
      <c r="A65" s="2"/>
      <c r="L65" s="1" t="s">
        <v>23</v>
      </c>
      <c r="M65" s="17">
        <f>+N59</f>
        <v>33958.333333333343</v>
      </c>
    </row>
    <row r="66" spans="1:13" x14ac:dyDescent="0.25">
      <c r="A66" s="2"/>
      <c r="L66" s="1" t="s">
        <v>26</v>
      </c>
      <c r="M66" s="17">
        <f>+M63+M64-M65</f>
        <v>-633.33333333333576</v>
      </c>
    </row>
    <row r="67" spans="1:13" x14ac:dyDescent="0.25">
      <c r="A67" s="2"/>
    </row>
    <row r="68" spans="1:13" x14ac:dyDescent="0.25">
      <c r="A68" s="2"/>
    </row>
    <row r="69" spans="1:13" x14ac:dyDescent="0.25">
      <c r="A69" s="2"/>
    </row>
    <row r="70" spans="1:13" x14ac:dyDescent="0.25">
      <c r="A70" s="2"/>
    </row>
    <row r="71" spans="1:13" x14ac:dyDescent="0.25">
      <c r="A71" s="2"/>
    </row>
    <row r="72" spans="1:13" x14ac:dyDescent="0.25">
      <c r="A72" s="2"/>
    </row>
    <row r="73" spans="1:13" x14ac:dyDescent="0.25">
      <c r="A73" s="2"/>
    </row>
    <row r="74" spans="1:13" x14ac:dyDescent="0.25">
      <c r="A74" s="2"/>
    </row>
    <row r="75" spans="1:13" x14ac:dyDescent="0.25">
      <c r="A75" s="2"/>
    </row>
    <row r="76" spans="1:13" x14ac:dyDescent="0.25">
      <c r="A76" s="2"/>
    </row>
    <row r="77" spans="1:13" x14ac:dyDescent="0.25">
      <c r="A77" s="2"/>
    </row>
    <row r="78" spans="1:13" x14ac:dyDescent="0.25">
      <c r="A78" s="2"/>
    </row>
    <row r="79" spans="1:13" x14ac:dyDescent="0.25">
      <c r="A79" s="2"/>
    </row>
    <row r="80" spans="1:13"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3"/>
  <sheetViews>
    <sheetView zoomScaleNormal="100" workbookViewId="0">
      <pane ySplit="5" topLeftCell="A24" activePane="bottomLeft" state="frozen"/>
      <selection activeCell="J35" sqref="J35"/>
      <selection pane="bottomLeft" activeCell="A5" sqref="A5:Q54"/>
    </sheetView>
  </sheetViews>
  <sheetFormatPr defaultRowHeight="15" x14ac:dyDescent="0.25"/>
  <cols>
    <col min="1" max="1" width="7.7109375" bestFit="1" customWidth="1"/>
    <col min="2" max="6" width="15" customWidth="1"/>
    <col min="7" max="9" width="15.42578125" customWidth="1"/>
    <col min="10" max="10" width="13.140625" style="1" bestFit="1" customWidth="1"/>
    <col min="11" max="12" width="16.42578125" style="1" bestFit="1" customWidth="1"/>
    <col min="13" max="17" width="14.85546875" customWidth="1"/>
  </cols>
  <sheetData>
    <row r="1" spans="1:19" x14ac:dyDescent="0.25">
      <c r="B1" s="1" t="s">
        <v>30</v>
      </c>
      <c r="H1" s="1" t="s">
        <v>38</v>
      </c>
      <c r="N1" s="8"/>
      <c r="O1" s="8"/>
    </row>
    <row r="2" spans="1:19" x14ac:dyDescent="0.25">
      <c r="A2" s="1" t="s">
        <v>1</v>
      </c>
      <c r="B2" s="5">
        <v>50</v>
      </c>
      <c r="C2" s="1"/>
      <c r="D2" s="1" t="s">
        <v>4</v>
      </c>
      <c r="E2" s="50">
        <v>5000</v>
      </c>
      <c r="G2" s="1" t="s">
        <v>36</v>
      </c>
      <c r="H2" s="1">
        <v>60</v>
      </c>
      <c r="M2" s="8"/>
      <c r="N2" s="10"/>
      <c r="O2" s="10"/>
    </row>
    <row r="3" spans="1:19" x14ac:dyDescent="0.25">
      <c r="A3" s="1" t="s">
        <v>2</v>
      </c>
      <c r="B3" s="5">
        <v>100</v>
      </c>
      <c r="C3" s="1"/>
      <c r="D3" s="1" t="s">
        <v>5</v>
      </c>
      <c r="E3" s="50">
        <f>50*100*0.2</f>
        <v>1000</v>
      </c>
      <c r="G3" s="6" t="s">
        <v>37</v>
      </c>
      <c r="H3" s="1">
        <v>120</v>
      </c>
      <c r="J3" s="6"/>
      <c r="M3" s="8"/>
      <c r="N3" s="9"/>
      <c r="O3" s="11"/>
    </row>
    <row r="5" spans="1:19" s="3" customFormat="1" ht="45" x14ac:dyDescent="0.25">
      <c r="A5" s="51" t="s">
        <v>0</v>
      </c>
      <c r="B5" s="51" t="s">
        <v>8</v>
      </c>
      <c r="C5" s="51" t="s">
        <v>6</v>
      </c>
      <c r="D5" s="51" t="s">
        <v>7</v>
      </c>
      <c r="E5" s="51" t="s">
        <v>19</v>
      </c>
      <c r="F5" s="51" t="s">
        <v>3</v>
      </c>
      <c r="G5" s="51" t="s">
        <v>9</v>
      </c>
      <c r="H5" s="51" t="s">
        <v>10</v>
      </c>
      <c r="I5" s="51" t="s">
        <v>11</v>
      </c>
      <c r="J5" s="52" t="s">
        <v>12</v>
      </c>
      <c r="K5" s="51" t="s">
        <v>13</v>
      </c>
      <c r="L5" s="51" t="s">
        <v>14</v>
      </c>
      <c r="M5" s="51" t="s">
        <v>15</v>
      </c>
      <c r="N5" s="51" t="s">
        <v>16</v>
      </c>
      <c r="O5" s="51" t="s">
        <v>17</v>
      </c>
      <c r="P5" s="51" t="s">
        <v>18</v>
      </c>
      <c r="Q5" s="51" t="s">
        <v>16</v>
      </c>
    </row>
    <row r="6" spans="1:19" x14ac:dyDescent="0.25">
      <c r="A6" s="53">
        <v>0</v>
      </c>
      <c r="B6" s="54">
        <v>100</v>
      </c>
      <c r="C6" s="54">
        <v>100</v>
      </c>
      <c r="D6" s="54">
        <f>(C6-B6)/2+B6</f>
        <v>100</v>
      </c>
      <c r="E6" s="54">
        <f>B6</f>
        <v>100</v>
      </c>
      <c r="F6" s="54">
        <f>IF(G6&gt;H6,$B$3,$B$2)</f>
        <v>50</v>
      </c>
      <c r="G6" s="54">
        <f t="shared" ref="G6:G16" si="0">+$H$2</f>
        <v>60</v>
      </c>
      <c r="H6" s="54">
        <v>100</v>
      </c>
      <c r="I6" s="54">
        <v>1</v>
      </c>
      <c r="J6" s="55"/>
      <c r="K6" s="53"/>
      <c r="L6" s="53"/>
      <c r="M6" s="47"/>
      <c r="N6" s="47"/>
      <c r="O6" s="47"/>
      <c r="P6" s="47"/>
      <c r="Q6" s="47"/>
    </row>
    <row r="7" spans="1:19" x14ac:dyDescent="0.25">
      <c r="A7" s="53">
        <f>+A6+5</f>
        <v>5</v>
      </c>
      <c r="B7" s="54">
        <v>100</v>
      </c>
      <c r="C7" s="54">
        <f>MAX(MIN(IF(G7&gt;H7,B6+I7*5,IF(G7&lt;H7,B6-I7*5,B6)),$B$3),$B$2)</f>
        <v>95</v>
      </c>
      <c r="D7" s="54">
        <f t="shared" ref="D7:D54" si="1">(C7-B7)/2+B7</f>
        <v>97.5</v>
      </c>
      <c r="E7" s="54">
        <f t="shared" ref="E7:E54" si="2">MAX(MIN(IF(G7&gt;H7,E6+I7*5,IF(G7&lt;H7,E6-I7*5,E6)),$B$3),$B$2)</f>
        <v>95</v>
      </c>
      <c r="F7" s="54">
        <f t="shared" ref="F7:F54" si="3">IF(G7&gt;H7,$B$3,$B$2)</f>
        <v>50</v>
      </c>
      <c r="G7" s="54">
        <f t="shared" si="0"/>
        <v>60</v>
      </c>
      <c r="H7" s="54">
        <f>H6</f>
        <v>100</v>
      </c>
      <c r="I7" s="54">
        <f>I6</f>
        <v>1</v>
      </c>
      <c r="J7" s="55">
        <f t="shared" ref="J7:J54" si="4">B7/D7-1</f>
        <v>2.564102564102555E-2</v>
      </c>
      <c r="K7" s="53">
        <f t="shared" ref="K7:K54" si="5">IF(J7&lt;0.1,0,ABS(B7-D7))</f>
        <v>0</v>
      </c>
      <c r="L7" s="53">
        <f t="shared" ref="L7:L54" si="6">IF(J7&lt;0.1,B7,D7)</f>
        <v>100</v>
      </c>
      <c r="M7" s="56">
        <f t="shared" ref="M7:M54" si="7">B7*G7/12</f>
        <v>500</v>
      </c>
      <c r="N7" s="56">
        <f t="shared" ref="N7:N54" si="8">L7*H7/12</f>
        <v>833.33333333333337</v>
      </c>
      <c r="O7" s="56">
        <f t="shared" ref="O7:O54" si="9">+$E$3/12</f>
        <v>83.333333333333329</v>
      </c>
      <c r="P7" s="56">
        <f>+$E$2</f>
        <v>5000</v>
      </c>
      <c r="Q7" s="56">
        <f>+E7*H7/12</f>
        <v>791.66666666666663</v>
      </c>
    </row>
    <row r="8" spans="1:19" x14ac:dyDescent="0.25">
      <c r="A8" s="53">
        <f t="shared" ref="A8:A54" si="10">+A7+5</f>
        <v>10</v>
      </c>
      <c r="B8" s="54">
        <v>100</v>
      </c>
      <c r="C8" s="54">
        <f t="shared" ref="C8:C54" si="11">MAX(MIN(IF(G8&gt;H8,B7+I8*5,IF(G8&lt;H8,B7-I8*5,B7)),$B$3),$B$2)</f>
        <v>95</v>
      </c>
      <c r="D8" s="54">
        <f t="shared" si="1"/>
        <v>97.5</v>
      </c>
      <c r="E8" s="54">
        <f t="shared" si="2"/>
        <v>90</v>
      </c>
      <c r="F8" s="54">
        <f t="shared" si="3"/>
        <v>50</v>
      </c>
      <c r="G8" s="54">
        <f t="shared" si="0"/>
        <v>60</v>
      </c>
      <c r="H8" s="54">
        <f t="shared" ref="H8:I23" si="12">H7</f>
        <v>100</v>
      </c>
      <c r="I8" s="54">
        <f t="shared" si="12"/>
        <v>1</v>
      </c>
      <c r="J8" s="55">
        <f t="shared" si="4"/>
        <v>2.564102564102555E-2</v>
      </c>
      <c r="K8" s="53">
        <f t="shared" si="5"/>
        <v>0</v>
      </c>
      <c r="L8" s="53">
        <f t="shared" si="6"/>
        <v>100</v>
      </c>
      <c r="M8" s="56">
        <f t="shared" si="7"/>
        <v>500</v>
      </c>
      <c r="N8" s="56">
        <f t="shared" si="8"/>
        <v>833.33333333333337</v>
      </c>
      <c r="O8" s="56">
        <f t="shared" si="9"/>
        <v>83.333333333333329</v>
      </c>
      <c r="P8" s="47"/>
      <c r="Q8" s="56">
        <f t="shared" ref="Q8:Q54" si="13">+E8*H8/12</f>
        <v>750</v>
      </c>
    </row>
    <row r="9" spans="1:19" x14ac:dyDescent="0.25">
      <c r="A9" s="53">
        <f t="shared" si="10"/>
        <v>15</v>
      </c>
      <c r="B9" s="54">
        <v>100</v>
      </c>
      <c r="C9" s="54">
        <f t="shared" si="11"/>
        <v>95</v>
      </c>
      <c r="D9" s="54">
        <f t="shared" si="1"/>
        <v>97.5</v>
      </c>
      <c r="E9" s="54">
        <f t="shared" si="2"/>
        <v>85</v>
      </c>
      <c r="F9" s="54">
        <f t="shared" si="3"/>
        <v>50</v>
      </c>
      <c r="G9" s="54">
        <f t="shared" si="0"/>
        <v>60</v>
      </c>
      <c r="H9" s="54">
        <f t="shared" si="12"/>
        <v>100</v>
      </c>
      <c r="I9" s="54">
        <f t="shared" si="12"/>
        <v>1</v>
      </c>
      <c r="J9" s="55">
        <f t="shared" si="4"/>
        <v>2.564102564102555E-2</v>
      </c>
      <c r="K9" s="53">
        <f t="shared" si="5"/>
        <v>0</v>
      </c>
      <c r="L9" s="53">
        <f t="shared" si="6"/>
        <v>100</v>
      </c>
      <c r="M9" s="56">
        <f t="shared" si="7"/>
        <v>500</v>
      </c>
      <c r="N9" s="56">
        <f t="shared" si="8"/>
        <v>833.33333333333337</v>
      </c>
      <c r="O9" s="56">
        <f t="shared" si="9"/>
        <v>83.333333333333329</v>
      </c>
      <c r="P9" s="47"/>
      <c r="Q9" s="56">
        <f t="shared" si="13"/>
        <v>708.33333333333337</v>
      </c>
    </row>
    <row r="10" spans="1:19" x14ac:dyDescent="0.25">
      <c r="A10" s="53">
        <f t="shared" si="10"/>
        <v>20</v>
      </c>
      <c r="B10" s="54">
        <v>100</v>
      </c>
      <c r="C10" s="54">
        <f t="shared" si="11"/>
        <v>95</v>
      </c>
      <c r="D10" s="54">
        <f t="shared" si="1"/>
        <v>97.5</v>
      </c>
      <c r="E10" s="54">
        <f t="shared" si="2"/>
        <v>80</v>
      </c>
      <c r="F10" s="54">
        <f t="shared" si="3"/>
        <v>50</v>
      </c>
      <c r="G10" s="54">
        <f t="shared" si="0"/>
        <v>60</v>
      </c>
      <c r="H10" s="54">
        <f t="shared" si="12"/>
        <v>100</v>
      </c>
      <c r="I10" s="54">
        <f t="shared" si="12"/>
        <v>1</v>
      </c>
      <c r="J10" s="55">
        <f t="shared" si="4"/>
        <v>2.564102564102555E-2</v>
      </c>
      <c r="K10" s="53">
        <f t="shared" si="5"/>
        <v>0</v>
      </c>
      <c r="L10" s="53">
        <f t="shared" si="6"/>
        <v>100</v>
      </c>
      <c r="M10" s="56">
        <f t="shared" si="7"/>
        <v>500</v>
      </c>
      <c r="N10" s="56">
        <f t="shared" si="8"/>
        <v>833.33333333333337</v>
      </c>
      <c r="O10" s="56">
        <f t="shared" si="9"/>
        <v>83.333333333333329</v>
      </c>
      <c r="P10" s="47"/>
      <c r="Q10" s="56">
        <f t="shared" si="13"/>
        <v>666.66666666666663</v>
      </c>
    </row>
    <row r="11" spans="1:19" x14ac:dyDescent="0.25">
      <c r="A11" s="53">
        <f t="shared" si="10"/>
        <v>25</v>
      </c>
      <c r="B11" s="54">
        <v>100</v>
      </c>
      <c r="C11" s="54">
        <f t="shared" si="11"/>
        <v>95</v>
      </c>
      <c r="D11" s="54">
        <f t="shared" si="1"/>
        <v>97.5</v>
      </c>
      <c r="E11" s="54">
        <f t="shared" si="2"/>
        <v>75</v>
      </c>
      <c r="F11" s="54">
        <f t="shared" si="3"/>
        <v>50</v>
      </c>
      <c r="G11" s="54">
        <f t="shared" si="0"/>
        <v>60</v>
      </c>
      <c r="H11" s="54">
        <f t="shared" si="12"/>
        <v>100</v>
      </c>
      <c r="I11" s="54">
        <f t="shared" si="12"/>
        <v>1</v>
      </c>
      <c r="J11" s="55">
        <f t="shared" si="4"/>
        <v>2.564102564102555E-2</v>
      </c>
      <c r="K11" s="53">
        <f t="shared" si="5"/>
        <v>0</v>
      </c>
      <c r="L11" s="53">
        <f t="shared" si="6"/>
        <v>100</v>
      </c>
      <c r="M11" s="56">
        <f t="shared" si="7"/>
        <v>500</v>
      </c>
      <c r="N11" s="56">
        <f t="shared" si="8"/>
        <v>833.33333333333337</v>
      </c>
      <c r="O11" s="56">
        <f t="shared" si="9"/>
        <v>83.333333333333329</v>
      </c>
      <c r="P11" s="47"/>
      <c r="Q11" s="56">
        <f t="shared" si="13"/>
        <v>625</v>
      </c>
    </row>
    <row r="12" spans="1:19" x14ac:dyDescent="0.25">
      <c r="A12" s="53">
        <f t="shared" si="10"/>
        <v>30</v>
      </c>
      <c r="B12" s="54">
        <v>100</v>
      </c>
      <c r="C12" s="54">
        <f t="shared" si="11"/>
        <v>95</v>
      </c>
      <c r="D12" s="54">
        <f t="shared" si="1"/>
        <v>97.5</v>
      </c>
      <c r="E12" s="54">
        <f t="shared" si="2"/>
        <v>70</v>
      </c>
      <c r="F12" s="54">
        <f t="shared" si="3"/>
        <v>50</v>
      </c>
      <c r="G12" s="54">
        <f t="shared" si="0"/>
        <v>60</v>
      </c>
      <c r="H12" s="54">
        <f t="shared" si="12"/>
        <v>100</v>
      </c>
      <c r="I12" s="54">
        <f t="shared" si="12"/>
        <v>1</v>
      </c>
      <c r="J12" s="55">
        <f t="shared" si="4"/>
        <v>2.564102564102555E-2</v>
      </c>
      <c r="K12" s="53">
        <f t="shared" si="5"/>
        <v>0</v>
      </c>
      <c r="L12" s="53">
        <f t="shared" si="6"/>
        <v>100</v>
      </c>
      <c r="M12" s="56">
        <f t="shared" si="7"/>
        <v>500</v>
      </c>
      <c r="N12" s="56">
        <f t="shared" si="8"/>
        <v>833.33333333333337</v>
      </c>
      <c r="O12" s="56">
        <f t="shared" si="9"/>
        <v>83.333333333333329</v>
      </c>
      <c r="P12" s="47"/>
      <c r="Q12" s="56">
        <f t="shared" si="13"/>
        <v>583.33333333333337</v>
      </c>
      <c r="S12" s="18"/>
    </row>
    <row r="13" spans="1:19" x14ac:dyDescent="0.25">
      <c r="A13" s="53">
        <f t="shared" si="10"/>
        <v>35</v>
      </c>
      <c r="B13" s="54">
        <v>100</v>
      </c>
      <c r="C13" s="54">
        <f t="shared" si="11"/>
        <v>95</v>
      </c>
      <c r="D13" s="54">
        <f t="shared" si="1"/>
        <v>97.5</v>
      </c>
      <c r="E13" s="54">
        <f t="shared" si="2"/>
        <v>65</v>
      </c>
      <c r="F13" s="54">
        <f t="shared" si="3"/>
        <v>50</v>
      </c>
      <c r="G13" s="54">
        <f t="shared" si="0"/>
        <v>60</v>
      </c>
      <c r="H13" s="54">
        <f t="shared" si="12"/>
        <v>100</v>
      </c>
      <c r="I13" s="54">
        <f t="shared" si="12"/>
        <v>1</v>
      </c>
      <c r="J13" s="55">
        <f t="shared" si="4"/>
        <v>2.564102564102555E-2</v>
      </c>
      <c r="K13" s="53">
        <f t="shared" si="5"/>
        <v>0</v>
      </c>
      <c r="L13" s="53">
        <f t="shared" si="6"/>
        <v>100</v>
      </c>
      <c r="M13" s="56">
        <f t="shared" si="7"/>
        <v>500</v>
      </c>
      <c r="N13" s="56">
        <f t="shared" si="8"/>
        <v>833.33333333333337</v>
      </c>
      <c r="O13" s="56">
        <f t="shared" si="9"/>
        <v>83.333333333333329</v>
      </c>
      <c r="P13" s="47"/>
      <c r="Q13" s="56">
        <f t="shared" si="13"/>
        <v>541.66666666666663</v>
      </c>
      <c r="S13" s="18"/>
    </row>
    <row r="14" spans="1:19" x14ac:dyDescent="0.25">
      <c r="A14" s="53">
        <f t="shared" si="10"/>
        <v>40</v>
      </c>
      <c r="B14" s="54">
        <v>100</v>
      </c>
      <c r="C14" s="54">
        <f t="shared" si="11"/>
        <v>95</v>
      </c>
      <c r="D14" s="54">
        <f t="shared" si="1"/>
        <v>97.5</v>
      </c>
      <c r="E14" s="54">
        <f t="shared" si="2"/>
        <v>60</v>
      </c>
      <c r="F14" s="54">
        <f t="shared" si="3"/>
        <v>50</v>
      </c>
      <c r="G14" s="54">
        <f t="shared" si="0"/>
        <v>60</v>
      </c>
      <c r="H14" s="54">
        <f t="shared" si="12"/>
        <v>100</v>
      </c>
      <c r="I14" s="54">
        <f t="shared" si="12"/>
        <v>1</v>
      </c>
      <c r="J14" s="55">
        <f t="shared" si="4"/>
        <v>2.564102564102555E-2</v>
      </c>
      <c r="K14" s="53">
        <f t="shared" si="5"/>
        <v>0</v>
      </c>
      <c r="L14" s="53">
        <f t="shared" si="6"/>
        <v>100</v>
      </c>
      <c r="M14" s="56">
        <f t="shared" si="7"/>
        <v>500</v>
      </c>
      <c r="N14" s="56">
        <f t="shared" si="8"/>
        <v>833.33333333333337</v>
      </c>
      <c r="O14" s="56">
        <f t="shared" si="9"/>
        <v>83.333333333333329</v>
      </c>
      <c r="P14" s="47"/>
      <c r="Q14" s="56">
        <f t="shared" si="13"/>
        <v>500</v>
      </c>
      <c r="S14" s="18"/>
    </row>
    <row r="15" spans="1:19" x14ac:dyDescent="0.25">
      <c r="A15" s="53">
        <f t="shared" si="10"/>
        <v>45</v>
      </c>
      <c r="B15" s="54">
        <v>100</v>
      </c>
      <c r="C15" s="54">
        <f t="shared" si="11"/>
        <v>95</v>
      </c>
      <c r="D15" s="54">
        <f t="shared" si="1"/>
        <v>97.5</v>
      </c>
      <c r="E15" s="54">
        <f t="shared" si="2"/>
        <v>55</v>
      </c>
      <c r="F15" s="54">
        <f t="shared" si="3"/>
        <v>50</v>
      </c>
      <c r="G15" s="54">
        <f t="shared" si="0"/>
        <v>60</v>
      </c>
      <c r="H15" s="54">
        <f t="shared" si="12"/>
        <v>100</v>
      </c>
      <c r="I15" s="54">
        <f t="shared" si="12"/>
        <v>1</v>
      </c>
      <c r="J15" s="55">
        <f t="shared" si="4"/>
        <v>2.564102564102555E-2</v>
      </c>
      <c r="K15" s="53">
        <f t="shared" si="5"/>
        <v>0</v>
      </c>
      <c r="L15" s="53">
        <f t="shared" si="6"/>
        <v>100</v>
      </c>
      <c r="M15" s="56">
        <f t="shared" si="7"/>
        <v>500</v>
      </c>
      <c r="N15" s="56">
        <f t="shared" si="8"/>
        <v>833.33333333333337</v>
      </c>
      <c r="O15" s="56">
        <f t="shared" si="9"/>
        <v>83.333333333333329</v>
      </c>
      <c r="P15" s="47"/>
      <c r="Q15" s="56">
        <f t="shared" si="13"/>
        <v>458.33333333333331</v>
      </c>
      <c r="S15" s="18"/>
    </row>
    <row r="16" spans="1:19" x14ac:dyDescent="0.25">
      <c r="A16" s="53">
        <f t="shared" si="10"/>
        <v>50</v>
      </c>
      <c r="B16" s="54">
        <v>100</v>
      </c>
      <c r="C16" s="54">
        <f t="shared" si="11"/>
        <v>95</v>
      </c>
      <c r="D16" s="54">
        <f t="shared" si="1"/>
        <v>97.5</v>
      </c>
      <c r="E16" s="54">
        <f t="shared" si="2"/>
        <v>50</v>
      </c>
      <c r="F16" s="54">
        <f t="shared" si="3"/>
        <v>50</v>
      </c>
      <c r="G16" s="54">
        <f t="shared" si="0"/>
        <v>60</v>
      </c>
      <c r="H16" s="54">
        <f t="shared" si="12"/>
        <v>100</v>
      </c>
      <c r="I16" s="54">
        <f t="shared" si="12"/>
        <v>1</v>
      </c>
      <c r="J16" s="55">
        <f t="shared" si="4"/>
        <v>2.564102564102555E-2</v>
      </c>
      <c r="K16" s="53">
        <f t="shared" si="5"/>
        <v>0</v>
      </c>
      <c r="L16" s="53">
        <f t="shared" si="6"/>
        <v>100</v>
      </c>
      <c r="M16" s="56">
        <f t="shared" si="7"/>
        <v>500</v>
      </c>
      <c r="N16" s="56">
        <f t="shared" si="8"/>
        <v>833.33333333333337</v>
      </c>
      <c r="O16" s="56">
        <f t="shared" si="9"/>
        <v>83.333333333333329</v>
      </c>
      <c r="P16" s="47"/>
      <c r="Q16" s="56">
        <f t="shared" si="13"/>
        <v>416.66666666666669</v>
      </c>
      <c r="S16" s="18"/>
    </row>
    <row r="17" spans="1:19" x14ac:dyDescent="0.25">
      <c r="A17" s="53">
        <f t="shared" si="10"/>
        <v>55</v>
      </c>
      <c r="B17" s="54">
        <v>100</v>
      </c>
      <c r="C17" s="54">
        <f t="shared" si="11"/>
        <v>100</v>
      </c>
      <c r="D17" s="54">
        <f t="shared" si="1"/>
        <v>100</v>
      </c>
      <c r="E17" s="54">
        <f t="shared" si="2"/>
        <v>55</v>
      </c>
      <c r="F17" s="54">
        <f t="shared" si="3"/>
        <v>100</v>
      </c>
      <c r="G17" s="54">
        <f t="shared" ref="G17:G27" si="14">+$H$3</f>
        <v>120</v>
      </c>
      <c r="H17" s="54">
        <f t="shared" si="12"/>
        <v>100</v>
      </c>
      <c r="I17" s="54">
        <f t="shared" si="12"/>
        <v>1</v>
      </c>
      <c r="J17" s="55">
        <f t="shared" si="4"/>
        <v>0</v>
      </c>
      <c r="K17" s="53">
        <f t="shared" si="5"/>
        <v>0</v>
      </c>
      <c r="L17" s="53">
        <f t="shared" si="6"/>
        <v>100</v>
      </c>
      <c r="M17" s="56">
        <f t="shared" si="7"/>
        <v>1000</v>
      </c>
      <c r="N17" s="56">
        <f t="shared" si="8"/>
        <v>833.33333333333337</v>
      </c>
      <c r="O17" s="56">
        <f t="shared" si="9"/>
        <v>83.333333333333329</v>
      </c>
      <c r="P17" s="47"/>
      <c r="Q17" s="56">
        <f t="shared" si="13"/>
        <v>458.33333333333331</v>
      </c>
      <c r="S17" s="18"/>
    </row>
    <row r="18" spans="1:19" x14ac:dyDescent="0.25">
      <c r="A18" s="53">
        <f t="shared" si="10"/>
        <v>60</v>
      </c>
      <c r="B18" s="54">
        <v>100</v>
      </c>
      <c r="C18" s="54">
        <f t="shared" si="11"/>
        <v>100</v>
      </c>
      <c r="D18" s="54">
        <f t="shared" si="1"/>
        <v>100</v>
      </c>
      <c r="E18" s="54">
        <f t="shared" si="2"/>
        <v>60</v>
      </c>
      <c r="F18" s="54">
        <f t="shared" si="3"/>
        <v>100</v>
      </c>
      <c r="G18" s="54">
        <f t="shared" si="14"/>
        <v>120</v>
      </c>
      <c r="H18" s="54">
        <f t="shared" si="12"/>
        <v>100</v>
      </c>
      <c r="I18" s="54">
        <f t="shared" si="12"/>
        <v>1</v>
      </c>
      <c r="J18" s="55">
        <f t="shared" si="4"/>
        <v>0</v>
      </c>
      <c r="K18" s="53">
        <f t="shared" si="5"/>
        <v>0</v>
      </c>
      <c r="L18" s="53">
        <f t="shared" si="6"/>
        <v>100</v>
      </c>
      <c r="M18" s="56">
        <f t="shared" si="7"/>
        <v>1000</v>
      </c>
      <c r="N18" s="56">
        <f t="shared" si="8"/>
        <v>833.33333333333337</v>
      </c>
      <c r="O18" s="56">
        <f t="shared" si="9"/>
        <v>83.333333333333329</v>
      </c>
      <c r="P18" s="47"/>
      <c r="Q18" s="56">
        <f t="shared" si="13"/>
        <v>500</v>
      </c>
      <c r="S18" s="18"/>
    </row>
    <row r="19" spans="1:19" x14ac:dyDescent="0.25">
      <c r="A19" s="53">
        <f t="shared" si="10"/>
        <v>65</v>
      </c>
      <c r="B19" s="54">
        <v>100</v>
      </c>
      <c r="C19" s="54">
        <f t="shared" si="11"/>
        <v>100</v>
      </c>
      <c r="D19" s="54">
        <f t="shared" si="1"/>
        <v>100</v>
      </c>
      <c r="E19" s="54">
        <f t="shared" si="2"/>
        <v>65</v>
      </c>
      <c r="F19" s="54">
        <f t="shared" si="3"/>
        <v>100</v>
      </c>
      <c r="G19" s="54">
        <f t="shared" si="14"/>
        <v>120</v>
      </c>
      <c r="H19" s="54">
        <f t="shared" si="12"/>
        <v>100</v>
      </c>
      <c r="I19" s="54">
        <f t="shared" si="12"/>
        <v>1</v>
      </c>
      <c r="J19" s="55">
        <f t="shared" si="4"/>
        <v>0</v>
      </c>
      <c r="K19" s="53">
        <f t="shared" si="5"/>
        <v>0</v>
      </c>
      <c r="L19" s="53">
        <f t="shared" si="6"/>
        <v>100</v>
      </c>
      <c r="M19" s="56">
        <f t="shared" si="7"/>
        <v>1000</v>
      </c>
      <c r="N19" s="56">
        <f t="shared" si="8"/>
        <v>833.33333333333337</v>
      </c>
      <c r="O19" s="56">
        <f t="shared" si="9"/>
        <v>83.333333333333329</v>
      </c>
      <c r="P19" s="47"/>
      <c r="Q19" s="56">
        <f t="shared" si="13"/>
        <v>541.66666666666663</v>
      </c>
    </row>
    <row r="20" spans="1:19" x14ac:dyDescent="0.25">
      <c r="A20" s="53">
        <f t="shared" si="10"/>
        <v>70</v>
      </c>
      <c r="B20" s="54">
        <v>100</v>
      </c>
      <c r="C20" s="54">
        <f t="shared" si="11"/>
        <v>100</v>
      </c>
      <c r="D20" s="54">
        <f t="shared" si="1"/>
        <v>100</v>
      </c>
      <c r="E20" s="54">
        <f t="shared" si="2"/>
        <v>70</v>
      </c>
      <c r="F20" s="54">
        <f t="shared" si="3"/>
        <v>100</v>
      </c>
      <c r="G20" s="54">
        <f t="shared" si="14"/>
        <v>120</v>
      </c>
      <c r="H20" s="54">
        <f t="shared" si="12"/>
        <v>100</v>
      </c>
      <c r="I20" s="54">
        <f t="shared" si="12"/>
        <v>1</v>
      </c>
      <c r="J20" s="55">
        <f t="shared" si="4"/>
        <v>0</v>
      </c>
      <c r="K20" s="53">
        <f t="shared" si="5"/>
        <v>0</v>
      </c>
      <c r="L20" s="53">
        <f t="shared" si="6"/>
        <v>100</v>
      </c>
      <c r="M20" s="56">
        <f t="shared" si="7"/>
        <v>1000</v>
      </c>
      <c r="N20" s="56">
        <f t="shared" si="8"/>
        <v>833.33333333333337</v>
      </c>
      <c r="O20" s="56">
        <f t="shared" si="9"/>
        <v>83.333333333333329</v>
      </c>
      <c r="P20" s="47"/>
      <c r="Q20" s="56">
        <f t="shared" si="13"/>
        <v>583.33333333333337</v>
      </c>
    </row>
    <row r="21" spans="1:19" x14ac:dyDescent="0.25">
      <c r="A21" s="53">
        <f t="shared" si="10"/>
        <v>75</v>
      </c>
      <c r="B21" s="54">
        <v>100</v>
      </c>
      <c r="C21" s="54">
        <f t="shared" si="11"/>
        <v>100</v>
      </c>
      <c r="D21" s="54">
        <f t="shared" si="1"/>
        <v>100</v>
      </c>
      <c r="E21" s="54">
        <f t="shared" si="2"/>
        <v>75</v>
      </c>
      <c r="F21" s="54">
        <f t="shared" si="3"/>
        <v>100</v>
      </c>
      <c r="G21" s="54">
        <f t="shared" si="14"/>
        <v>120</v>
      </c>
      <c r="H21" s="54">
        <f t="shared" si="12"/>
        <v>100</v>
      </c>
      <c r="I21" s="54">
        <f t="shared" si="12"/>
        <v>1</v>
      </c>
      <c r="J21" s="55">
        <f t="shared" si="4"/>
        <v>0</v>
      </c>
      <c r="K21" s="53">
        <f t="shared" si="5"/>
        <v>0</v>
      </c>
      <c r="L21" s="53">
        <f t="shared" si="6"/>
        <v>100</v>
      </c>
      <c r="M21" s="56">
        <f t="shared" si="7"/>
        <v>1000</v>
      </c>
      <c r="N21" s="56">
        <f t="shared" si="8"/>
        <v>833.33333333333337</v>
      </c>
      <c r="O21" s="56">
        <f t="shared" si="9"/>
        <v>83.333333333333329</v>
      </c>
      <c r="P21" s="47"/>
      <c r="Q21" s="56">
        <f t="shared" si="13"/>
        <v>625</v>
      </c>
    </row>
    <row r="22" spans="1:19" x14ac:dyDescent="0.25">
      <c r="A22" s="53">
        <f t="shared" si="10"/>
        <v>80</v>
      </c>
      <c r="B22" s="54">
        <v>100</v>
      </c>
      <c r="C22" s="54">
        <f t="shared" si="11"/>
        <v>100</v>
      </c>
      <c r="D22" s="54">
        <f t="shared" si="1"/>
        <v>100</v>
      </c>
      <c r="E22" s="54">
        <f t="shared" si="2"/>
        <v>80</v>
      </c>
      <c r="F22" s="54">
        <f t="shared" si="3"/>
        <v>100</v>
      </c>
      <c r="G22" s="54">
        <f t="shared" si="14"/>
        <v>120</v>
      </c>
      <c r="H22" s="54">
        <f t="shared" si="12"/>
        <v>100</v>
      </c>
      <c r="I22" s="54">
        <f t="shared" si="12"/>
        <v>1</v>
      </c>
      <c r="J22" s="55">
        <f t="shared" si="4"/>
        <v>0</v>
      </c>
      <c r="K22" s="53">
        <f t="shared" si="5"/>
        <v>0</v>
      </c>
      <c r="L22" s="53">
        <f t="shared" si="6"/>
        <v>100</v>
      </c>
      <c r="M22" s="56">
        <f t="shared" si="7"/>
        <v>1000</v>
      </c>
      <c r="N22" s="56">
        <f t="shared" si="8"/>
        <v>833.33333333333337</v>
      </c>
      <c r="O22" s="56">
        <f t="shared" si="9"/>
        <v>83.333333333333329</v>
      </c>
      <c r="P22" s="47"/>
      <c r="Q22" s="56">
        <f t="shared" si="13"/>
        <v>666.66666666666663</v>
      </c>
    </row>
    <row r="23" spans="1:19" x14ac:dyDescent="0.25">
      <c r="A23" s="53">
        <f t="shared" si="10"/>
        <v>85</v>
      </c>
      <c r="B23" s="54">
        <v>100</v>
      </c>
      <c r="C23" s="54">
        <f t="shared" si="11"/>
        <v>100</v>
      </c>
      <c r="D23" s="54">
        <f t="shared" si="1"/>
        <v>100</v>
      </c>
      <c r="E23" s="54">
        <f t="shared" si="2"/>
        <v>85</v>
      </c>
      <c r="F23" s="54">
        <f t="shared" si="3"/>
        <v>100</v>
      </c>
      <c r="G23" s="54">
        <f t="shared" si="14"/>
        <v>120</v>
      </c>
      <c r="H23" s="54">
        <f t="shared" si="12"/>
        <v>100</v>
      </c>
      <c r="I23" s="54">
        <f t="shared" si="12"/>
        <v>1</v>
      </c>
      <c r="J23" s="55">
        <f t="shared" si="4"/>
        <v>0</v>
      </c>
      <c r="K23" s="53">
        <f t="shared" si="5"/>
        <v>0</v>
      </c>
      <c r="L23" s="53">
        <f t="shared" si="6"/>
        <v>100</v>
      </c>
      <c r="M23" s="56">
        <f t="shared" si="7"/>
        <v>1000</v>
      </c>
      <c r="N23" s="56">
        <f t="shared" si="8"/>
        <v>833.33333333333337</v>
      </c>
      <c r="O23" s="56">
        <f t="shared" si="9"/>
        <v>83.333333333333329</v>
      </c>
      <c r="P23" s="47"/>
      <c r="Q23" s="56">
        <f t="shared" si="13"/>
        <v>708.33333333333337</v>
      </c>
    </row>
    <row r="24" spans="1:19" x14ac:dyDescent="0.25">
      <c r="A24" s="53">
        <f t="shared" si="10"/>
        <v>90</v>
      </c>
      <c r="B24" s="54">
        <v>100</v>
      </c>
      <c r="C24" s="54">
        <f t="shared" si="11"/>
        <v>100</v>
      </c>
      <c r="D24" s="54">
        <f t="shared" si="1"/>
        <v>100</v>
      </c>
      <c r="E24" s="54">
        <f t="shared" si="2"/>
        <v>90</v>
      </c>
      <c r="F24" s="54">
        <f t="shared" si="3"/>
        <v>100</v>
      </c>
      <c r="G24" s="54">
        <f t="shared" si="14"/>
        <v>120</v>
      </c>
      <c r="H24" s="54">
        <f t="shared" ref="H24:I39" si="15">H23</f>
        <v>100</v>
      </c>
      <c r="I24" s="54">
        <f t="shared" si="15"/>
        <v>1</v>
      </c>
      <c r="J24" s="55">
        <f t="shared" si="4"/>
        <v>0</v>
      </c>
      <c r="K24" s="53">
        <f t="shared" si="5"/>
        <v>0</v>
      </c>
      <c r="L24" s="53">
        <f t="shared" si="6"/>
        <v>100</v>
      </c>
      <c r="M24" s="56">
        <f t="shared" si="7"/>
        <v>1000</v>
      </c>
      <c r="N24" s="56">
        <f t="shared" si="8"/>
        <v>833.33333333333337</v>
      </c>
      <c r="O24" s="56">
        <f t="shared" si="9"/>
        <v>83.333333333333329</v>
      </c>
      <c r="P24" s="47"/>
      <c r="Q24" s="56">
        <f t="shared" si="13"/>
        <v>750</v>
      </c>
    </row>
    <row r="25" spans="1:19" x14ac:dyDescent="0.25">
      <c r="A25" s="53">
        <f t="shared" si="10"/>
        <v>95</v>
      </c>
      <c r="B25" s="54">
        <v>100</v>
      </c>
      <c r="C25" s="54">
        <f t="shared" si="11"/>
        <v>100</v>
      </c>
      <c r="D25" s="54">
        <f t="shared" si="1"/>
        <v>100</v>
      </c>
      <c r="E25" s="54">
        <f t="shared" si="2"/>
        <v>95</v>
      </c>
      <c r="F25" s="54">
        <f t="shared" si="3"/>
        <v>100</v>
      </c>
      <c r="G25" s="54">
        <f t="shared" si="14"/>
        <v>120</v>
      </c>
      <c r="H25" s="54">
        <f t="shared" si="15"/>
        <v>100</v>
      </c>
      <c r="I25" s="54">
        <f t="shared" si="15"/>
        <v>1</v>
      </c>
      <c r="J25" s="55">
        <f t="shared" si="4"/>
        <v>0</v>
      </c>
      <c r="K25" s="53">
        <f t="shared" si="5"/>
        <v>0</v>
      </c>
      <c r="L25" s="53">
        <f t="shared" si="6"/>
        <v>100</v>
      </c>
      <c r="M25" s="56">
        <f t="shared" si="7"/>
        <v>1000</v>
      </c>
      <c r="N25" s="56">
        <f t="shared" si="8"/>
        <v>833.33333333333337</v>
      </c>
      <c r="O25" s="56">
        <f t="shared" si="9"/>
        <v>83.333333333333329</v>
      </c>
      <c r="P25" s="47"/>
      <c r="Q25" s="56">
        <f t="shared" si="13"/>
        <v>791.66666666666663</v>
      </c>
    </row>
    <row r="26" spans="1:19" x14ac:dyDescent="0.25">
      <c r="A26" s="53">
        <f t="shared" si="10"/>
        <v>100</v>
      </c>
      <c r="B26" s="54">
        <v>100</v>
      </c>
      <c r="C26" s="54">
        <f t="shared" si="11"/>
        <v>100</v>
      </c>
      <c r="D26" s="54">
        <f t="shared" si="1"/>
        <v>100</v>
      </c>
      <c r="E26" s="54">
        <f t="shared" si="2"/>
        <v>100</v>
      </c>
      <c r="F26" s="54">
        <f t="shared" si="3"/>
        <v>100</v>
      </c>
      <c r="G26" s="54">
        <f t="shared" si="14"/>
        <v>120</v>
      </c>
      <c r="H26" s="54">
        <f t="shared" si="15"/>
        <v>100</v>
      </c>
      <c r="I26" s="54">
        <f t="shared" si="15"/>
        <v>1</v>
      </c>
      <c r="J26" s="55">
        <f t="shared" si="4"/>
        <v>0</v>
      </c>
      <c r="K26" s="53">
        <f t="shared" si="5"/>
        <v>0</v>
      </c>
      <c r="L26" s="53">
        <f t="shared" si="6"/>
        <v>100</v>
      </c>
      <c r="M26" s="56">
        <f t="shared" si="7"/>
        <v>1000</v>
      </c>
      <c r="N26" s="56">
        <f t="shared" si="8"/>
        <v>833.33333333333337</v>
      </c>
      <c r="O26" s="56">
        <f t="shared" si="9"/>
        <v>83.333333333333329</v>
      </c>
      <c r="P26" s="47"/>
      <c r="Q26" s="56">
        <f t="shared" si="13"/>
        <v>833.33333333333337</v>
      </c>
    </row>
    <row r="27" spans="1:19" x14ac:dyDescent="0.25">
      <c r="A27" s="53">
        <f t="shared" si="10"/>
        <v>105</v>
      </c>
      <c r="B27" s="54">
        <v>100</v>
      </c>
      <c r="C27" s="54">
        <f t="shared" si="11"/>
        <v>100</v>
      </c>
      <c r="D27" s="54">
        <f t="shared" si="1"/>
        <v>100</v>
      </c>
      <c r="E27" s="54">
        <f t="shared" si="2"/>
        <v>100</v>
      </c>
      <c r="F27" s="54">
        <f t="shared" si="3"/>
        <v>100</v>
      </c>
      <c r="G27" s="54">
        <f t="shared" si="14"/>
        <v>120</v>
      </c>
      <c r="H27" s="54">
        <f t="shared" si="15"/>
        <v>100</v>
      </c>
      <c r="I27" s="54">
        <f t="shared" si="15"/>
        <v>1</v>
      </c>
      <c r="J27" s="55">
        <f t="shared" si="4"/>
        <v>0</v>
      </c>
      <c r="K27" s="53">
        <f t="shared" si="5"/>
        <v>0</v>
      </c>
      <c r="L27" s="53">
        <f t="shared" si="6"/>
        <v>100</v>
      </c>
      <c r="M27" s="56">
        <f t="shared" si="7"/>
        <v>1000</v>
      </c>
      <c r="N27" s="56">
        <f t="shared" si="8"/>
        <v>833.33333333333337</v>
      </c>
      <c r="O27" s="56">
        <f t="shared" si="9"/>
        <v>83.333333333333329</v>
      </c>
      <c r="P27" s="47"/>
      <c r="Q27" s="56">
        <f t="shared" si="13"/>
        <v>833.33333333333337</v>
      </c>
    </row>
    <row r="28" spans="1:19" x14ac:dyDescent="0.25">
      <c r="A28" s="53">
        <f t="shared" si="10"/>
        <v>110</v>
      </c>
      <c r="B28" s="54">
        <v>100</v>
      </c>
      <c r="C28" s="54">
        <f t="shared" si="11"/>
        <v>95</v>
      </c>
      <c r="D28" s="54">
        <f t="shared" si="1"/>
        <v>97.5</v>
      </c>
      <c r="E28" s="54">
        <f t="shared" si="2"/>
        <v>95</v>
      </c>
      <c r="F28" s="54">
        <f t="shared" si="3"/>
        <v>50</v>
      </c>
      <c r="G28" s="54">
        <f t="shared" ref="G28:G33" si="16">+$H$2</f>
        <v>60</v>
      </c>
      <c r="H28" s="54">
        <f t="shared" si="15"/>
        <v>100</v>
      </c>
      <c r="I28" s="54">
        <f t="shared" si="15"/>
        <v>1</v>
      </c>
      <c r="J28" s="55">
        <f t="shared" si="4"/>
        <v>2.564102564102555E-2</v>
      </c>
      <c r="K28" s="53">
        <f t="shared" si="5"/>
        <v>0</v>
      </c>
      <c r="L28" s="53">
        <f t="shared" si="6"/>
        <v>100</v>
      </c>
      <c r="M28" s="56">
        <f t="shared" si="7"/>
        <v>500</v>
      </c>
      <c r="N28" s="56">
        <f t="shared" si="8"/>
        <v>833.33333333333337</v>
      </c>
      <c r="O28" s="56">
        <f t="shared" si="9"/>
        <v>83.333333333333329</v>
      </c>
      <c r="P28" s="47"/>
      <c r="Q28" s="56">
        <f t="shared" si="13"/>
        <v>791.66666666666663</v>
      </c>
    </row>
    <row r="29" spans="1:19" x14ac:dyDescent="0.25">
      <c r="A29" s="53">
        <f t="shared" si="10"/>
        <v>115</v>
      </c>
      <c r="B29" s="54">
        <v>100</v>
      </c>
      <c r="C29" s="54">
        <f t="shared" si="11"/>
        <v>95</v>
      </c>
      <c r="D29" s="54">
        <f t="shared" si="1"/>
        <v>97.5</v>
      </c>
      <c r="E29" s="54">
        <f t="shared" si="2"/>
        <v>90</v>
      </c>
      <c r="F29" s="54">
        <f t="shared" si="3"/>
        <v>50</v>
      </c>
      <c r="G29" s="54">
        <f t="shared" si="16"/>
        <v>60</v>
      </c>
      <c r="H29" s="54">
        <f t="shared" si="15"/>
        <v>100</v>
      </c>
      <c r="I29" s="54">
        <f t="shared" si="15"/>
        <v>1</v>
      </c>
      <c r="J29" s="55">
        <f t="shared" si="4"/>
        <v>2.564102564102555E-2</v>
      </c>
      <c r="K29" s="53">
        <f t="shared" si="5"/>
        <v>0</v>
      </c>
      <c r="L29" s="53">
        <f t="shared" si="6"/>
        <v>100</v>
      </c>
      <c r="M29" s="56">
        <f t="shared" si="7"/>
        <v>500</v>
      </c>
      <c r="N29" s="56">
        <f t="shared" si="8"/>
        <v>833.33333333333337</v>
      </c>
      <c r="O29" s="56">
        <f t="shared" si="9"/>
        <v>83.333333333333329</v>
      </c>
      <c r="P29" s="47"/>
      <c r="Q29" s="56">
        <f t="shared" si="13"/>
        <v>750</v>
      </c>
    </row>
    <row r="30" spans="1:19" x14ac:dyDescent="0.25">
      <c r="A30" s="53">
        <f t="shared" si="10"/>
        <v>120</v>
      </c>
      <c r="B30" s="54">
        <v>100</v>
      </c>
      <c r="C30" s="54">
        <f t="shared" si="11"/>
        <v>95</v>
      </c>
      <c r="D30" s="54">
        <f t="shared" si="1"/>
        <v>97.5</v>
      </c>
      <c r="E30" s="54">
        <f t="shared" si="2"/>
        <v>85</v>
      </c>
      <c r="F30" s="54">
        <f t="shared" si="3"/>
        <v>50</v>
      </c>
      <c r="G30" s="54">
        <f t="shared" si="16"/>
        <v>60</v>
      </c>
      <c r="H30" s="54">
        <f t="shared" si="15"/>
        <v>100</v>
      </c>
      <c r="I30" s="54">
        <f t="shared" si="15"/>
        <v>1</v>
      </c>
      <c r="J30" s="55">
        <f t="shared" si="4"/>
        <v>2.564102564102555E-2</v>
      </c>
      <c r="K30" s="53">
        <f t="shared" si="5"/>
        <v>0</v>
      </c>
      <c r="L30" s="53">
        <f t="shared" si="6"/>
        <v>100</v>
      </c>
      <c r="M30" s="56">
        <f t="shared" si="7"/>
        <v>500</v>
      </c>
      <c r="N30" s="56">
        <f t="shared" si="8"/>
        <v>833.33333333333337</v>
      </c>
      <c r="O30" s="56">
        <f t="shared" si="9"/>
        <v>83.333333333333329</v>
      </c>
      <c r="P30" s="47"/>
      <c r="Q30" s="56">
        <f t="shared" si="13"/>
        <v>708.33333333333337</v>
      </c>
    </row>
    <row r="31" spans="1:19" x14ac:dyDescent="0.25">
      <c r="A31" s="53">
        <f t="shared" si="10"/>
        <v>125</v>
      </c>
      <c r="B31" s="54">
        <v>100</v>
      </c>
      <c r="C31" s="54">
        <f t="shared" si="11"/>
        <v>95</v>
      </c>
      <c r="D31" s="54">
        <f t="shared" si="1"/>
        <v>97.5</v>
      </c>
      <c r="E31" s="54">
        <f t="shared" si="2"/>
        <v>80</v>
      </c>
      <c r="F31" s="54">
        <f t="shared" si="3"/>
        <v>50</v>
      </c>
      <c r="G31" s="54">
        <f t="shared" si="16"/>
        <v>60</v>
      </c>
      <c r="H31" s="54">
        <f t="shared" si="15"/>
        <v>100</v>
      </c>
      <c r="I31" s="54">
        <f t="shared" si="15"/>
        <v>1</v>
      </c>
      <c r="J31" s="55">
        <f t="shared" si="4"/>
        <v>2.564102564102555E-2</v>
      </c>
      <c r="K31" s="53">
        <f t="shared" si="5"/>
        <v>0</v>
      </c>
      <c r="L31" s="53">
        <f t="shared" si="6"/>
        <v>100</v>
      </c>
      <c r="M31" s="56">
        <f t="shared" si="7"/>
        <v>500</v>
      </c>
      <c r="N31" s="56">
        <f t="shared" si="8"/>
        <v>833.33333333333337</v>
      </c>
      <c r="O31" s="56">
        <f t="shared" si="9"/>
        <v>83.333333333333329</v>
      </c>
      <c r="P31" s="47"/>
      <c r="Q31" s="56">
        <f t="shared" si="13"/>
        <v>666.66666666666663</v>
      </c>
    </row>
    <row r="32" spans="1:19" x14ac:dyDescent="0.25">
      <c r="A32" s="53">
        <f t="shared" si="10"/>
        <v>130</v>
      </c>
      <c r="B32" s="54">
        <v>100</v>
      </c>
      <c r="C32" s="54">
        <f t="shared" si="11"/>
        <v>95</v>
      </c>
      <c r="D32" s="54">
        <f t="shared" si="1"/>
        <v>97.5</v>
      </c>
      <c r="E32" s="54">
        <f t="shared" si="2"/>
        <v>75</v>
      </c>
      <c r="F32" s="54">
        <f t="shared" si="3"/>
        <v>50</v>
      </c>
      <c r="G32" s="54">
        <f t="shared" si="16"/>
        <v>60</v>
      </c>
      <c r="H32" s="54">
        <f t="shared" si="15"/>
        <v>100</v>
      </c>
      <c r="I32" s="54">
        <f t="shared" si="15"/>
        <v>1</v>
      </c>
      <c r="J32" s="55">
        <f t="shared" si="4"/>
        <v>2.564102564102555E-2</v>
      </c>
      <c r="K32" s="53">
        <f t="shared" si="5"/>
        <v>0</v>
      </c>
      <c r="L32" s="53">
        <f t="shared" si="6"/>
        <v>100</v>
      </c>
      <c r="M32" s="56">
        <f t="shared" si="7"/>
        <v>500</v>
      </c>
      <c r="N32" s="56">
        <f t="shared" si="8"/>
        <v>833.33333333333337</v>
      </c>
      <c r="O32" s="56">
        <f t="shared" si="9"/>
        <v>83.333333333333329</v>
      </c>
      <c r="P32" s="47"/>
      <c r="Q32" s="56">
        <f t="shared" si="13"/>
        <v>625</v>
      </c>
    </row>
    <row r="33" spans="1:17" x14ac:dyDescent="0.25">
      <c r="A33" s="53">
        <f t="shared" si="10"/>
        <v>135</v>
      </c>
      <c r="B33" s="54">
        <v>100</v>
      </c>
      <c r="C33" s="54">
        <f t="shared" si="11"/>
        <v>95</v>
      </c>
      <c r="D33" s="54">
        <f t="shared" si="1"/>
        <v>97.5</v>
      </c>
      <c r="E33" s="54">
        <f t="shared" si="2"/>
        <v>70</v>
      </c>
      <c r="F33" s="54">
        <f t="shared" si="3"/>
        <v>50</v>
      </c>
      <c r="G33" s="54">
        <f t="shared" si="16"/>
        <v>60</v>
      </c>
      <c r="H33" s="54">
        <f t="shared" si="15"/>
        <v>100</v>
      </c>
      <c r="I33" s="54">
        <f t="shared" si="15"/>
        <v>1</v>
      </c>
      <c r="J33" s="55">
        <f t="shared" si="4"/>
        <v>2.564102564102555E-2</v>
      </c>
      <c r="K33" s="53">
        <f t="shared" si="5"/>
        <v>0</v>
      </c>
      <c r="L33" s="53">
        <f t="shared" si="6"/>
        <v>100</v>
      </c>
      <c r="M33" s="56">
        <f t="shared" si="7"/>
        <v>500</v>
      </c>
      <c r="N33" s="56">
        <f t="shared" si="8"/>
        <v>833.33333333333337</v>
      </c>
      <c r="O33" s="56">
        <f t="shared" si="9"/>
        <v>83.333333333333329</v>
      </c>
      <c r="P33" s="47"/>
      <c r="Q33" s="56">
        <f t="shared" si="13"/>
        <v>583.33333333333337</v>
      </c>
    </row>
    <row r="34" spans="1:17" x14ac:dyDescent="0.25">
      <c r="A34" s="53">
        <f t="shared" si="10"/>
        <v>140</v>
      </c>
      <c r="B34" s="54">
        <v>100</v>
      </c>
      <c r="C34" s="54">
        <f t="shared" si="11"/>
        <v>100</v>
      </c>
      <c r="D34" s="54">
        <f t="shared" si="1"/>
        <v>100</v>
      </c>
      <c r="E34" s="54">
        <f t="shared" si="2"/>
        <v>75</v>
      </c>
      <c r="F34" s="54">
        <f t="shared" si="3"/>
        <v>100</v>
      </c>
      <c r="G34" s="54">
        <f t="shared" ref="G34:G42" si="17">+$H$3</f>
        <v>120</v>
      </c>
      <c r="H34" s="54">
        <f t="shared" si="15"/>
        <v>100</v>
      </c>
      <c r="I34" s="54">
        <f t="shared" si="15"/>
        <v>1</v>
      </c>
      <c r="J34" s="55">
        <f t="shared" si="4"/>
        <v>0</v>
      </c>
      <c r="K34" s="53">
        <f t="shared" si="5"/>
        <v>0</v>
      </c>
      <c r="L34" s="53">
        <f t="shared" si="6"/>
        <v>100</v>
      </c>
      <c r="M34" s="56">
        <f t="shared" si="7"/>
        <v>1000</v>
      </c>
      <c r="N34" s="56">
        <f t="shared" si="8"/>
        <v>833.33333333333337</v>
      </c>
      <c r="O34" s="56">
        <f t="shared" si="9"/>
        <v>83.333333333333329</v>
      </c>
      <c r="P34" s="47"/>
      <c r="Q34" s="56">
        <f t="shared" si="13"/>
        <v>625</v>
      </c>
    </row>
    <row r="35" spans="1:17" x14ac:dyDescent="0.25">
      <c r="A35" s="53">
        <f t="shared" si="10"/>
        <v>145</v>
      </c>
      <c r="B35" s="54">
        <v>100</v>
      </c>
      <c r="C35" s="54">
        <f t="shared" si="11"/>
        <v>100</v>
      </c>
      <c r="D35" s="54">
        <f t="shared" si="1"/>
        <v>100</v>
      </c>
      <c r="E35" s="54">
        <f t="shared" si="2"/>
        <v>80</v>
      </c>
      <c r="F35" s="54">
        <f t="shared" si="3"/>
        <v>100</v>
      </c>
      <c r="G35" s="54">
        <f t="shared" si="17"/>
        <v>120</v>
      </c>
      <c r="H35" s="54">
        <f t="shared" si="15"/>
        <v>100</v>
      </c>
      <c r="I35" s="54">
        <f t="shared" si="15"/>
        <v>1</v>
      </c>
      <c r="J35" s="55">
        <f t="shared" si="4"/>
        <v>0</v>
      </c>
      <c r="K35" s="53">
        <f t="shared" si="5"/>
        <v>0</v>
      </c>
      <c r="L35" s="53">
        <f t="shared" si="6"/>
        <v>100</v>
      </c>
      <c r="M35" s="56">
        <f t="shared" si="7"/>
        <v>1000</v>
      </c>
      <c r="N35" s="56">
        <f t="shared" si="8"/>
        <v>833.33333333333337</v>
      </c>
      <c r="O35" s="56">
        <f t="shared" si="9"/>
        <v>83.333333333333329</v>
      </c>
      <c r="P35" s="47"/>
      <c r="Q35" s="56">
        <f t="shared" si="13"/>
        <v>666.66666666666663</v>
      </c>
    </row>
    <row r="36" spans="1:17" x14ac:dyDescent="0.25">
      <c r="A36" s="53">
        <f t="shared" si="10"/>
        <v>150</v>
      </c>
      <c r="B36" s="54">
        <v>100</v>
      </c>
      <c r="C36" s="54">
        <f t="shared" si="11"/>
        <v>100</v>
      </c>
      <c r="D36" s="54">
        <f t="shared" si="1"/>
        <v>100</v>
      </c>
      <c r="E36" s="54">
        <f t="shared" si="2"/>
        <v>85</v>
      </c>
      <c r="F36" s="54">
        <f t="shared" si="3"/>
        <v>100</v>
      </c>
      <c r="G36" s="54">
        <f t="shared" si="17"/>
        <v>120</v>
      </c>
      <c r="H36" s="54">
        <f t="shared" si="15"/>
        <v>100</v>
      </c>
      <c r="I36" s="54">
        <f t="shared" si="15"/>
        <v>1</v>
      </c>
      <c r="J36" s="55">
        <f t="shared" si="4"/>
        <v>0</v>
      </c>
      <c r="K36" s="53">
        <f t="shared" si="5"/>
        <v>0</v>
      </c>
      <c r="L36" s="53">
        <f t="shared" si="6"/>
        <v>100</v>
      </c>
      <c r="M36" s="56">
        <f t="shared" si="7"/>
        <v>1000</v>
      </c>
      <c r="N36" s="56">
        <f t="shared" si="8"/>
        <v>833.33333333333337</v>
      </c>
      <c r="O36" s="56">
        <f t="shared" si="9"/>
        <v>83.333333333333329</v>
      </c>
      <c r="P36" s="47"/>
      <c r="Q36" s="56">
        <f t="shared" si="13"/>
        <v>708.33333333333337</v>
      </c>
    </row>
    <row r="37" spans="1:17" x14ac:dyDescent="0.25">
      <c r="A37" s="53">
        <f t="shared" si="10"/>
        <v>155</v>
      </c>
      <c r="B37" s="54">
        <v>100</v>
      </c>
      <c r="C37" s="54">
        <f t="shared" si="11"/>
        <v>100</v>
      </c>
      <c r="D37" s="54">
        <f t="shared" si="1"/>
        <v>100</v>
      </c>
      <c r="E37" s="54">
        <f t="shared" si="2"/>
        <v>90</v>
      </c>
      <c r="F37" s="54">
        <f t="shared" si="3"/>
        <v>100</v>
      </c>
      <c r="G37" s="54">
        <f t="shared" si="17"/>
        <v>120</v>
      </c>
      <c r="H37" s="54">
        <f t="shared" si="15"/>
        <v>100</v>
      </c>
      <c r="I37" s="54">
        <f t="shared" si="15"/>
        <v>1</v>
      </c>
      <c r="J37" s="55">
        <f t="shared" si="4"/>
        <v>0</v>
      </c>
      <c r="K37" s="53">
        <f t="shared" si="5"/>
        <v>0</v>
      </c>
      <c r="L37" s="53">
        <f t="shared" si="6"/>
        <v>100</v>
      </c>
      <c r="M37" s="56">
        <f t="shared" si="7"/>
        <v>1000</v>
      </c>
      <c r="N37" s="56">
        <f t="shared" si="8"/>
        <v>833.33333333333337</v>
      </c>
      <c r="O37" s="56">
        <f t="shared" si="9"/>
        <v>83.333333333333329</v>
      </c>
      <c r="P37" s="47"/>
      <c r="Q37" s="56">
        <f t="shared" si="13"/>
        <v>750</v>
      </c>
    </row>
    <row r="38" spans="1:17" x14ac:dyDescent="0.25">
      <c r="A38" s="53">
        <f t="shared" si="10"/>
        <v>160</v>
      </c>
      <c r="B38" s="54">
        <v>100</v>
      </c>
      <c r="C38" s="54">
        <f t="shared" si="11"/>
        <v>100</v>
      </c>
      <c r="D38" s="54">
        <f t="shared" si="1"/>
        <v>100</v>
      </c>
      <c r="E38" s="54">
        <f t="shared" si="2"/>
        <v>95</v>
      </c>
      <c r="F38" s="54">
        <f t="shared" si="3"/>
        <v>100</v>
      </c>
      <c r="G38" s="54">
        <f t="shared" si="17"/>
        <v>120</v>
      </c>
      <c r="H38" s="54">
        <f t="shared" si="15"/>
        <v>100</v>
      </c>
      <c r="I38" s="54">
        <f t="shared" si="15"/>
        <v>1</v>
      </c>
      <c r="J38" s="55">
        <f t="shared" si="4"/>
        <v>0</v>
      </c>
      <c r="K38" s="53">
        <f t="shared" si="5"/>
        <v>0</v>
      </c>
      <c r="L38" s="53">
        <f t="shared" si="6"/>
        <v>100</v>
      </c>
      <c r="M38" s="56">
        <f t="shared" si="7"/>
        <v>1000</v>
      </c>
      <c r="N38" s="56">
        <f t="shared" si="8"/>
        <v>833.33333333333337</v>
      </c>
      <c r="O38" s="56">
        <f t="shared" si="9"/>
        <v>83.333333333333329</v>
      </c>
      <c r="P38" s="47"/>
      <c r="Q38" s="56">
        <f t="shared" si="13"/>
        <v>791.66666666666663</v>
      </c>
    </row>
    <row r="39" spans="1:17" x14ac:dyDescent="0.25">
      <c r="A39" s="53">
        <f t="shared" si="10"/>
        <v>165</v>
      </c>
      <c r="B39" s="54">
        <v>100</v>
      </c>
      <c r="C39" s="54">
        <f t="shared" si="11"/>
        <v>100</v>
      </c>
      <c r="D39" s="54">
        <f t="shared" si="1"/>
        <v>100</v>
      </c>
      <c r="E39" s="54">
        <f t="shared" si="2"/>
        <v>100</v>
      </c>
      <c r="F39" s="54">
        <f t="shared" si="3"/>
        <v>100</v>
      </c>
      <c r="G39" s="54">
        <f t="shared" si="17"/>
        <v>120</v>
      </c>
      <c r="H39" s="54">
        <f t="shared" si="15"/>
        <v>100</v>
      </c>
      <c r="I39" s="54">
        <f t="shared" si="15"/>
        <v>1</v>
      </c>
      <c r="J39" s="55">
        <f t="shared" si="4"/>
        <v>0</v>
      </c>
      <c r="K39" s="53">
        <f t="shared" si="5"/>
        <v>0</v>
      </c>
      <c r="L39" s="53">
        <f t="shared" si="6"/>
        <v>100</v>
      </c>
      <c r="M39" s="56">
        <f t="shared" si="7"/>
        <v>1000</v>
      </c>
      <c r="N39" s="56">
        <f t="shared" si="8"/>
        <v>833.33333333333337</v>
      </c>
      <c r="O39" s="56">
        <f t="shared" si="9"/>
        <v>83.333333333333329</v>
      </c>
      <c r="P39" s="47"/>
      <c r="Q39" s="56">
        <f t="shared" si="13"/>
        <v>833.33333333333337</v>
      </c>
    </row>
    <row r="40" spans="1:17" x14ac:dyDescent="0.25">
      <c r="A40" s="53">
        <f t="shared" si="10"/>
        <v>170</v>
      </c>
      <c r="B40" s="54">
        <v>100</v>
      </c>
      <c r="C40" s="54">
        <f t="shared" si="11"/>
        <v>100</v>
      </c>
      <c r="D40" s="54">
        <f t="shared" si="1"/>
        <v>100</v>
      </c>
      <c r="E40" s="54">
        <f t="shared" si="2"/>
        <v>100</v>
      </c>
      <c r="F40" s="54">
        <f t="shared" si="3"/>
        <v>100</v>
      </c>
      <c r="G40" s="54">
        <f t="shared" si="17"/>
        <v>120</v>
      </c>
      <c r="H40" s="54">
        <f t="shared" ref="H40:I54" si="18">H39</f>
        <v>100</v>
      </c>
      <c r="I40" s="54">
        <f t="shared" si="18"/>
        <v>1</v>
      </c>
      <c r="J40" s="55">
        <f t="shared" si="4"/>
        <v>0</v>
      </c>
      <c r="K40" s="53">
        <f t="shared" si="5"/>
        <v>0</v>
      </c>
      <c r="L40" s="53">
        <f t="shared" si="6"/>
        <v>100</v>
      </c>
      <c r="M40" s="56">
        <f t="shared" si="7"/>
        <v>1000</v>
      </c>
      <c r="N40" s="56">
        <f t="shared" si="8"/>
        <v>833.33333333333337</v>
      </c>
      <c r="O40" s="56">
        <f t="shared" si="9"/>
        <v>83.333333333333329</v>
      </c>
      <c r="P40" s="47"/>
      <c r="Q40" s="56">
        <f t="shared" si="13"/>
        <v>833.33333333333337</v>
      </c>
    </row>
    <row r="41" spans="1:17" x14ac:dyDescent="0.25">
      <c r="A41" s="53">
        <f t="shared" si="10"/>
        <v>175</v>
      </c>
      <c r="B41" s="54">
        <v>100</v>
      </c>
      <c r="C41" s="54">
        <f t="shared" si="11"/>
        <v>100</v>
      </c>
      <c r="D41" s="54">
        <f t="shared" si="1"/>
        <v>100</v>
      </c>
      <c r="E41" s="54">
        <f t="shared" si="2"/>
        <v>100</v>
      </c>
      <c r="F41" s="54">
        <f t="shared" si="3"/>
        <v>100</v>
      </c>
      <c r="G41" s="54">
        <f t="shared" si="17"/>
        <v>120</v>
      </c>
      <c r="H41" s="54">
        <f t="shared" si="18"/>
        <v>100</v>
      </c>
      <c r="I41" s="54">
        <f t="shared" si="18"/>
        <v>1</v>
      </c>
      <c r="J41" s="55">
        <f t="shared" si="4"/>
        <v>0</v>
      </c>
      <c r="K41" s="53">
        <f t="shared" si="5"/>
        <v>0</v>
      </c>
      <c r="L41" s="53">
        <f t="shared" si="6"/>
        <v>100</v>
      </c>
      <c r="M41" s="56">
        <f t="shared" si="7"/>
        <v>1000</v>
      </c>
      <c r="N41" s="56">
        <f t="shared" si="8"/>
        <v>833.33333333333337</v>
      </c>
      <c r="O41" s="56">
        <f t="shared" si="9"/>
        <v>83.333333333333329</v>
      </c>
      <c r="P41" s="47"/>
      <c r="Q41" s="56">
        <f t="shared" si="13"/>
        <v>833.33333333333337</v>
      </c>
    </row>
    <row r="42" spans="1:17" x14ac:dyDescent="0.25">
      <c r="A42" s="53">
        <f t="shared" si="10"/>
        <v>180</v>
      </c>
      <c r="B42" s="54">
        <v>100</v>
      </c>
      <c r="C42" s="54">
        <f t="shared" si="11"/>
        <v>100</v>
      </c>
      <c r="D42" s="54">
        <f t="shared" si="1"/>
        <v>100</v>
      </c>
      <c r="E42" s="54">
        <f t="shared" si="2"/>
        <v>100</v>
      </c>
      <c r="F42" s="54">
        <f t="shared" si="3"/>
        <v>100</v>
      </c>
      <c r="G42" s="54">
        <f t="shared" si="17"/>
        <v>120</v>
      </c>
      <c r="H42" s="54">
        <f t="shared" si="18"/>
        <v>100</v>
      </c>
      <c r="I42" s="54">
        <f t="shared" si="18"/>
        <v>1</v>
      </c>
      <c r="J42" s="55">
        <f t="shared" si="4"/>
        <v>0</v>
      </c>
      <c r="K42" s="53">
        <f t="shared" si="5"/>
        <v>0</v>
      </c>
      <c r="L42" s="53">
        <f t="shared" si="6"/>
        <v>100</v>
      </c>
      <c r="M42" s="56">
        <f t="shared" si="7"/>
        <v>1000</v>
      </c>
      <c r="N42" s="56">
        <f t="shared" si="8"/>
        <v>833.33333333333337</v>
      </c>
      <c r="O42" s="56">
        <f t="shared" si="9"/>
        <v>83.333333333333329</v>
      </c>
      <c r="P42" s="47"/>
      <c r="Q42" s="56">
        <f t="shared" si="13"/>
        <v>833.33333333333337</v>
      </c>
    </row>
    <row r="43" spans="1:17" x14ac:dyDescent="0.25">
      <c r="A43" s="53">
        <f t="shared" si="10"/>
        <v>185</v>
      </c>
      <c r="B43" s="54">
        <v>100</v>
      </c>
      <c r="C43" s="54">
        <f t="shared" si="11"/>
        <v>95</v>
      </c>
      <c r="D43" s="54">
        <f t="shared" si="1"/>
        <v>97.5</v>
      </c>
      <c r="E43" s="54">
        <f t="shared" si="2"/>
        <v>95</v>
      </c>
      <c r="F43" s="54">
        <f t="shared" si="3"/>
        <v>50</v>
      </c>
      <c r="G43" s="54">
        <f t="shared" ref="G43:G48" si="19">+$H$2</f>
        <v>60</v>
      </c>
      <c r="H43" s="54">
        <f t="shared" si="18"/>
        <v>100</v>
      </c>
      <c r="I43" s="54">
        <f t="shared" si="18"/>
        <v>1</v>
      </c>
      <c r="J43" s="55">
        <f t="shared" si="4"/>
        <v>2.564102564102555E-2</v>
      </c>
      <c r="K43" s="53">
        <f t="shared" si="5"/>
        <v>0</v>
      </c>
      <c r="L43" s="53">
        <f t="shared" si="6"/>
        <v>100</v>
      </c>
      <c r="M43" s="56">
        <f t="shared" si="7"/>
        <v>500</v>
      </c>
      <c r="N43" s="56">
        <f t="shared" si="8"/>
        <v>833.33333333333337</v>
      </c>
      <c r="O43" s="56">
        <f t="shared" si="9"/>
        <v>83.333333333333329</v>
      </c>
      <c r="P43" s="47"/>
      <c r="Q43" s="56">
        <f t="shared" si="13"/>
        <v>791.66666666666663</v>
      </c>
    </row>
    <row r="44" spans="1:17" x14ac:dyDescent="0.25">
      <c r="A44" s="53">
        <f t="shared" si="10"/>
        <v>190</v>
      </c>
      <c r="B44" s="54">
        <v>100</v>
      </c>
      <c r="C44" s="54">
        <f t="shared" si="11"/>
        <v>95</v>
      </c>
      <c r="D44" s="54">
        <f t="shared" si="1"/>
        <v>97.5</v>
      </c>
      <c r="E44" s="54">
        <f t="shared" si="2"/>
        <v>90</v>
      </c>
      <c r="F44" s="54">
        <f t="shared" si="3"/>
        <v>50</v>
      </c>
      <c r="G44" s="54">
        <f t="shared" si="19"/>
        <v>60</v>
      </c>
      <c r="H44" s="54">
        <f t="shared" si="18"/>
        <v>100</v>
      </c>
      <c r="I44" s="54">
        <f t="shared" si="18"/>
        <v>1</v>
      </c>
      <c r="J44" s="55">
        <f t="shared" si="4"/>
        <v>2.564102564102555E-2</v>
      </c>
      <c r="K44" s="53">
        <f t="shared" si="5"/>
        <v>0</v>
      </c>
      <c r="L44" s="53">
        <f t="shared" si="6"/>
        <v>100</v>
      </c>
      <c r="M44" s="56">
        <f t="shared" si="7"/>
        <v>500</v>
      </c>
      <c r="N44" s="56">
        <f t="shared" si="8"/>
        <v>833.33333333333337</v>
      </c>
      <c r="O44" s="56">
        <f t="shared" si="9"/>
        <v>83.333333333333329</v>
      </c>
      <c r="P44" s="47"/>
      <c r="Q44" s="56">
        <f t="shared" si="13"/>
        <v>750</v>
      </c>
    </row>
    <row r="45" spans="1:17" x14ac:dyDescent="0.25">
      <c r="A45" s="53">
        <f t="shared" si="10"/>
        <v>195</v>
      </c>
      <c r="B45" s="54">
        <v>100</v>
      </c>
      <c r="C45" s="54">
        <f t="shared" si="11"/>
        <v>95</v>
      </c>
      <c r="D45" s="54">
        <f t="shared" si="1"/>
        <v>97.5</v>
      </c>
      <c r="E45" s="54">
        <f t="shared" si="2"/>
        <v>85</v>
      </c>
      <c r="F45" s="54">
        <f t="shared" si="3"/>
        <v>50</v>
      </c>
      <c r="G45" s="54">
        <f t="shared" si="19"/>
        <v>60</v>
      </c>
      <c r="H45" s="54">
        <f t="shared" si="18"/>
        <v>100</v>
      </c>
      <c r="I45" s="54">
        <f t="shared" si="18"/>
        <v>1</v>
      </c>
      <c r="J45" s="55">
        <f t="shared" si="4"/>
        <v>2.564102564102555E-2</v>
      </c>
      <c r="K45" s="53">
        <f t="shared" si="5"/>
        <v>0</v>
      </c>
      <c r="L45" s="53">
        <f t="shared" si="6"/>
        <v>100</v>
      </c>
      <c r="M45" s="56">
        <f t="shared" si="7"/>
        <v>500</v>
      </c>
      <c r="N45" s="56">
        <f t="shared" si="8"/>
        <v>833.33333333333337</v>
      </c>
      <c r="O45" s="56">
        <f t="shared" si="9"/>
        <v>83.333333333333329</v>
      </c>
      <c r="P45" s="47"/>
      <c r="Q45" s="56">
        <f t="shared" si="13"/>
        <v>708.33333333333337</v>
      </c>
    </row>
    <row r="46" spans="1:17" x14ac:dyDescent="0.25">
      <c r="A46" s="53">
        <f t="shared" si="10"/>
        <v>200</v>
      </c>
      <c r="B46" s="54">
        <v>100</v>
      </c>
      <c r="C46" s="54">
        <f t="shared" si="11"/>
        <v>95</v>
      </c>
      <c r="D46" s="54">
        <f t="shared" si="1"/>
        <v>97.5</v>
      </c>
      <c r="E46" s="54">
        <f t="shared" si="2"/>
        <v>80</v>
      </c>
      <c r="F46" s="54">
        <f t="shared" si="3"/>
        <v>50</v>
      </c>
      <c r="G46" s="54">
        <f t="shared" si="19"/>
        <v>60</v>
      </c>
      <c r="H46" s="54">
        <f t="shared" si="18"/>
        <v>100</v>
      </c>
      <c r="I46" s="54">
        <f t="shared" si="18"/>
        <v>1</v>
      </c>
      <c r="J46" s="55">
        <f t="shared" si="4"/>
        <v>2.564102564102555E-2</v>
      </c>
      <c r="K46" s="53">
        <f t="shared" si="5"/>
        <v>0</v>
      </c>
      <c r="L46" s="53">
        <f t="shared" si="6"/>
        <v>100</v>
      </c>
      <c r="M46" s="56">
        <f t="shared" si="7"/>
        <v>500</v>
      </c>
      <c r="N46" s="56">
        <f t="shared" si="8"/>
        <v>833.33333333333337</v>
      </c>
      <c r="O46" s="56">
        <f t="shared" si="9"/>
        <v>83.333333333333329</v>
      </c>
      <c r="P46" s="47"/>
      <c r="Q46" s="56">
        <f t="shared" si="13"/>
        <v>666.66666666666663</v>
      </c>
    </row>
    <row r="47" spans="1:17" x14ac:dyDescent="0.25">
      <c r="A47" s="53">
        <f t="shared" si="10"/>
        <v>205</v>
      </c>
      <c r="B47" s="54">
        <v>100</v>
      </c>
      <c r="C47" s="54">
        <f t="shared" si="11"/>
        <v>95</v>
      </c>
      <c r="D47" s="54">
        <f t="shared" si="1"/>
        <v>97.5</v>
      </c>
      <c r="E47" s="54">
        <f t="shared" si="2"/>
        <v>75</v>
      </c>
      <c r="F47" s="54">
        <f t="shared" si="3"/>
        <v>50</v>
      </c>
      <c r="G47" s="54">
        <f t="shared" si="19"/>
        <v>60</v>
      </c>
      <c r="H47" s="54">
        <f t="shared" si="18"/>
        <v>100</v>
      </c>
      <c r="I47" s="54">
        <f t="shared" si="18"/>
        <v>1</v>
      </c>
      <c r="J47" s="55">
        <f t="shared" si="4"/>
        <v>2.564102564102555E-2</v>
      </c>
      <c r="K47" s="53">
        <f t="shared" si="5"/>
        <v>0</v>
      </c>
      <c r="L47" s="53">
        <f t="shared" si="6"/>
        <v>100</v>
      </c>
      <c r="M47" s="56">
        <f t="shared" si="7"/>
        <v>500</v>
      </c>
      <c r="N47" s="56">
        <f t="shared" si="8"/>
        <v>833.33333333333337</v>
      </c>
      <c r="O47" s="56">
        <f t="shared" si="9"/>
        <v>83.333333333333329</v>
      </c>
      <c r="P47" s="47"/>
      <c r="Q47" s="56">
        <f t="shared" si="13"/>
        <v>625</v>
      </c>
    </row>
    <row r="48" spans="1:17" x14ac:dyDescent="0.25">
      <c r="A48" s="53">
        <f t="shared" si="10"/>
        <v>210</v>
      </c>
      <c r="B48" s="54">
        <v>100</v>
      </c>
      <c r="C48" s="54">
        <f t="shared" si="11"/>
        <v>95</v>
      </c>
      <c r="D48" s="54">
        <f t="shared" si="1"/>
        <v>97.5</v>
      </c>
      <c r="E48" s="54">
        <f t="shared" si="2"/>
        <v>70</v>
      </c>
      <c r="F48" s="54">
        <f t="shared" si="3"/>
        <v>50</v>
      </c>
      <c r="G48" s="54">
        <f t="shared" si="19"/>
        <v>60</v>
      </c>
      <c r="H48" s="54">
        <f t="shared" si="18"/>
        <v>100</v>
      </c>
      <c r="I48" s="54">
        <f t="shared" si="18"/>
        <v>1</v>
      </c>
      <c r="J48" s="55">
        <f t="shared" si="4"/>
        <v>2.564102564102555E-2</v>
      </c>
      <c r="K48" s="53">
        <f t="shared" si="5"/>
        <v>0</v>
      </c>
      <c r="L48" s="53">
        <f t="shared" si="6"/>
        <v>100</v>
      </c>
      <c r="M48" s="56">
        <f t="shared" si="7"/>
        <v>500</v>
      </c>
      <c r="N48" s="56">
        <f t="shared" si="8"/>
        <v>833.33333333333337</v>
      </c>
      <c r="O48" s="56">
        <f t="shared" si="9"/>
        <v>83.333333333333329</v>
      </c>
      <c r="P48" s="47"/>
      <c r="Q48" s="56">
        <f t="shared" si="13"/>
        <v>583.33333333333337</v>
      </c>
    </row>
    <row r="49" spans="1:17" x14ac:dyDescent="0.25">
      <c r="A49" s="53">
        <f t="shared" si="10"/>
        <v>215</v>
      </c>
      <c r="B49" s="54">
        <v>100</v>
      </c>
      <c r="C49" s="54">
        <f t="shared" si="11"/>
        <v>100</v>
      </c>
      <c r="D49" s="54">
        <f t="shared" si="1"/>
        <v>100</v>
      </c>
      <c r="E49" s="54">
        <f t="shared" si="2"/>
        <v>75</v>
      </c>
      <c r="F49" s="54">
        <f t="shared" si="3"/>
        <v>100</v>
      </c>
      <c r="G49" s="54">
        <f>+$H$3</f>
        <v>120</v>
      </c>
      <c r="H49" s="54">
        <f t="shared" si="18"/>
        <v>100</v>
      </c>
      <c r="I49" s="54">
        <f t="shared" si="18"/>
        <v>1</v>
      </c>
      <c r="J49" s="55">
        <f t="shared" si="4"/>
        <v>0</v>
      </c>
      <c r="K49" s="53">
        <f t="shared" si="5"/>
        <v>0</v>
      </c>
      <c r="L49" s="53">
        <f t="shared" si="6"/>
        <v>100</v>
      </c>
      <c r="M49" s="56">
        <f t="shared" si="7"/>
        <v>1000</v>
      </c>
      <c r="N49" s="56">
        <f t="shared" si="8"/>
        <v>833.33333333333337</v>
      </c>
      <c r="O49" s="56">
        <f t="shared" si="9"/>
        <v>83.333333333333329</v>
      </c>
      <c r="P49" s="47"/>
      <c r="Q49" s="56">
        <f t="shared" si="13"/>
        <v>625</v>
      </c>
    </row>
    <row r="50" spans="1:17" x14ac:dyDescent="0.25">
      <c r="A50" s="53">
        <f t="shared" si="10"/>
        <v>220</v>
      </c>
      <c r="B50" s="54">
        <v>100</v>
      </c>
      <c r="C50" s="54">
        <f t="shared" si="11"/>
        <v>100</v>
      </c>
      <c r="D50" s="54">
        <f t="shared" si="1"/>
        <v>100</v>
      </c>
      <c r="E50" s="54">
        <f t="shared" si="2"/>
        <v>80</v>
      </c>
      <c r="F50" s="54">
        <f t="shared" si="3"/>
        <v>100</v>
      </c>
      <c r="G50" s="54">
        <f>+$H$3</f>
        <v>120</v>
      </c>
      <c r="H50" s="54">
        <f t="shared" si="18"/>
        <v>100</v>
      </c>
      <c r="I50" s="54">
        <f t="shared" si="18"/>
        <v>1</v>
      </c>
      <c r="J50" s="55">
        <f t="shared" si="4"/>
        <v>0</v>
      </c>
      <c r="K50" s="53">
        <f t="shared" si="5"/>
        <v>0</v>
      </c>
      <c r="L50" s="53">
        <f t="shared" si="6"/>
        <v>100</v>
      </c>
      <c r="M50" s="56">
        <f t="shared" si="7"/>
        <v>1000</v>
      </c>
      <c r="N50" s="56">
        <f t="shared" si="8"/>
        <v>833.33333333333337</v>
      </c>
      <c r="O50" s="56">
        <f t="shared" si="9"/>
        <v>83.333333333333329</v>
      </c>
      <c r="P50" s="47"/>
      <c r="Q50" s="56">
        <f t="shared" si="13"/>
        <v>666.66666666666663</v>
      </c>
    </row>
    <row r="51" spans="1:17" x14ac:dyDescent="0.25">
      <c r="A51" s="53">
        <f t="shared" si="10"/>
        <v>225</v>
      </c>
      <c r="B51" s="54">
        <v>100</v>
      </c>
      <c r="C51" s="54">
        <f t="shared" si="11"/>
        <v>100</v>
      </c>
      <c r="D51" s="54">
        <f t="shared" si="1"/>
        <v>100</v>
      </c>
      <c r="E51" s="54">
        <f t="shared" si="2"/>
        <v>85</v>
      </c>
      <c r="F51" s="54">
        <f t="shared" si="3"/>
        <v>100</v>
      </c>
      <c r="G51" s="54">
        <f>+$H$3</f>
        <v>120</v>
      </c>
      <c r="H51" s="54">
        <f t="shared" si="18"/>
        <v>100</v>
      </c>
      <c r="I51" s="54">
        <f t="shared" si="18"/>
        <v>1</v>
      </c>
      <c r="J51" s="55">
        <f t="shared" si="4"/>
        <v>0</v>
      </c>
      <c r="K51" s="53">
        <f t="shared" si="5"/>
        <v>0</v>
      </c>
      <c r="L51" s="53">
        <f t="shared" si="6"/>
        <v>100</v>
      </c>
      <c r="M51" s="56">
        <f t="shared" si="7"/>
        <v>1000</v>
      </c>
      <c r="N51" s="56">
        <f t="shared" si="8"/>
        <v>833.33333333333337</v>
      </c>
      <c r="O51" s="56">
        <f t="shared" si="9"/>
        <v>83.333333333333329</v>
      </c>
      <c r="P51" s="47"/>
      <c r="Q51" s="56">
        <f t="shared" si="13"/>
        <v>708.33333333333337</v>
      </c>
    </row>
    <row r="52" spans="1:17" x14ac:dyDescent="0.25">
      <c r="A52" s="53">
        <f t="shared" si="10"/>
        <v>230</v>
      </c>
      <c r="B52" s="54">
        <v>100</v>
      </c>
      <c r="C52" s="54">
        <f t="shared" si="11"/>
        <v>95</v>
      </c>
      <c r="D52" s="54">
        <f t="shared" si="1"/>
        <v>97.5</v>
      </c>
      <c r="E52" s="54">
        <f t="shared" si="2"/>
        <v>80</v>
      </c>
      <c r="F52" s="54">
        <f t="shared" si="3"/>
        <v>50</v>
      </c>
      <c r="G52" s="54">
        <f>+$H$2</f>
        <v>60</v>
      </c>
      <c r="H52" s="54">
        <f t="shared" si="18"/>
        <v>100</v>
      </c>
      <c r="I52" s="54">
        <f t="shared" si="18"/>
        <v>1</v>
      </c>
      <c r="J52" s="55">
        <f t="shared" si="4"/>
        <v>2.564102564102555E-2</v>
      </c>
      <c r="K52" s="53">
        <f t="shared" si="5"/>
        <v>0</v>
      </c>
      <c r="L52" s="53">
        <f t="shared" si="6"/>
        <v>100</v>
      </c>
      <c r="M52" s="56">
        <f t="shared" si="7"/>
        <v>500</v>
      </c>
      <c r="N52" s="56">
        <f t="shared" si="8"/>
        <v>833.33333333333337</v>
      </c>
      <c r="O52" s="56">
        <f t="shared" si="9"/>
        <v>83.333333333333329</v>
      </c>
      <c r="P52" s="47"/>
      <c r="Q52" s="56">
        <f t="shared" si="13"/>
        <v>666.66666666666663</v>
      </c>
    </row>
    <row r="53" spans="1:17" x14ac:dyDescent="0.25">
      <c r="A53" s="53">
        <f t="shared" si="10"/>
        <v>235</v>
      </c>
      <c r="B53" s="54">
        <v>100</v>
      </c>
      <c r="C53" s="54">
        <f t="shared" si="11"/>
        <v>95</v>
      </c>
      <c r="D53" s="54">
        <f t="shared" si="1"/>
        <v>97.5</v>
      </c>
      <c r="E53" s="54">
        <f t="shared" si="2"/>
        <v>75</v>
      </c>
      <c r="F53" s="54">
        <f t="shared" si="3"/>
        <v>50</v>
      </c>
      <c r="G53" s="54">
        <f>+$H$2</f>
        <v>60</v>
      </c>
      <c r="H53" s="54">
        <f t="shared" si="18"/>
        <v>100</v>
      </c>
      <c r="I53" s="54">
        <f t="shared" si="18"/>
        <v>1</v>
      </c>
      <c r="J53" s="55">
        <f t="shared" si="4"/>
        <v>2.564102564102555E-2</v>
      </c>
      <c r="K53" s="53">
        <f t="shared" si="5"/>
        <v>0</v>
      </c>
      <c r="L53" s="53">
        <f t="shared" si="6"/>
        <v>100</v>
      </c>
      <c r="M53" s="56">
        <f t="shared" si="7"/>
        <v>500</v>
      </c>
      <c r="N53" s="56">
        <f t="shared" si="8"/>
        <v>833.33333333333337</v>
      </c>
      <c r="O53" s="56">
        <f t="shared" si="9"/>
        <v>83.333333333333329</v>
      </c>
      <c r="P53" s="47"/>
      <c r="Q53" s="56">
        <f t="shared" si="13"/>
        <v>625</v>
      </c>
    </row>
    <row r="54" spans="1:17" x14ac:dyDescent="0.25">
      <c r="A54" s="53">
        <f t="shared" si="10"/>
        <v>240</v>
      </c>
      <c r="B54" s="54">
        <v>100</v>
      </c>
      <c r="C54" s="54">
        <f t="shared" si="11"/>
        <v>95</v>
      </c>
      <c r="D54" s="54">
        <f t="shared" si="1"/>
        <v>97.5</v>
      </c>
      <c r="E54" s="54">
        <f t="shared" si="2"/>
        <v>70</v>
      </c>
      <c r="F54" s="54">
        <f t="shared" si="3"/>
        <v>50</v>
      </c>
      <c r="G54" s="54">
        <f>+$H$2</f>
        <v>60</v>
      </c>
      <c r="H54" s="54">
        <f t="shared" si="18"/>
        <v>100</v>
      </c>
      <c r="I54" s="54">
        <f t="shared" si="18"/>
        <v>1</v>
      </c>
      <c r="J54" s="55">
        <f t="shared" si="4"/>
        <v>2.564102564102555E-2</v>
      </c>
      <c r="K54" s="53">
        <f t="shared" si="5"/>
        <v>0</v>
      </c>
      <c r="L54" s="53">
        <f t="shared" si="6"/>
        <v>100</v>
      </c>
      <c r="M54" s="56">
        <f t="shared" si="7"/>
        <v>500</v>
      </c>
      <c r="N54" s="56">
        <f t="shared" si="8"/>
        <v>833.33333333333337</v>
      </c>
      <c r="O54" s="56">
        <f t="shared" si="9"/>
        <v>83.333333333333329</v>
      </c>
      <c r="P54" s="47"/>
      <c r="Q54" s="56">
        <f t="shared" si="13"/>
        <v>583.33333333333337</v>
      </c>
    </row>
    <row r="55" spans="1:17" x14ac:dyDescent="0.25">
      <c r="A55" s="2"/>
      <c r="G55" s="4">
        <f>AVERAGE(G6:G54)</f>
        <v>88.163265306122454</v>
      </c>
      <c r="M55" s="12">
        <f>SUM(M7:M54)</f>
        <v>35500</v>
      </c>
      <c r="N55" s="12">
        <f>SUM(N7:N54)</f>
        <v>40000</v>
      </c>
      <c r="O55" s="12">
        <f>SUM(O7:O54)</f>
        <v>4000.0000000000027</v>
      </c>
      <c r="P55" s="12">
        <f>SUM(P7:P54)</f>
        <v>5000</v>
      </c>
      <c r="Q55" s="12">
        <f>SUM(Q7:Q54)</f>
        <v>32333.333333333328</v>
      </c>
    </row>
    <row r="56" spans="1:17" x14ac:dyDescent="0.25">
      <c r="A56" s="2"/>
      <c r="B56" s="14"/>
      <c r="E56" s="14"/>
    </row>
    <row r="57" spans="1:17" x14ac:dyDescent="0.25">
      <c r="A57" s="2"/>
      <c r="J57" s="16"/>
      <c r="K57" s="15"/>
      <c r="M57" s="8" t="s">
        <v>21</v>
      </c>
      <c r="N57" s="8" t="s">
        <v>22</v>
      </c>
      <c r="O57" s="13"/>
    </row>
    <row r="58" spans="1:17" x14ac:dyDescent="0.25">
      <c r="A58" s="2"/>
      <c r="J58" s="16"/>
      <c r="K58" s="15"/>
      <c r="L58" s="1" t="s">
        <v>20</v>
      </c>
      <c r="M58" s="7">
        <f>SUMPRODUCT(E7:E54,G7:G54)/12</f>
        <v>29100</v>
      </c>
      <c r="N58" s="7">
        <f>SUMPRODUCT(B7:B54,G7:G54)/12</f>
        <v>35500</v>
      </c>
      <c r="O58" s="13"/>
    </row>
    <row r="59" spans="1:17" x14ac:dyDescent="0.25">
      <c r="A59" s="2"/>
      <c r="L59" s="1" t="s">
        <v>23</v>
      </c>
      <c r="M59" s="7">
        <f>SUM(O55:Q55)</f>
        <v>41333.333333333328</v>
      </c>
      <c r="N59" s="7">
        <f>SUM(N55:P55)</f>
        <v>49000</v>
      </c>
      <c r="O59" s="13"/>
    </row>
    <row r="60" spans="1:17" x14ac:dyDescent="0.25">
      <c r="A60" s="2"/>
      <c r="L60" s="1" t="s">
        <v>24</v>
      </c>
      <c r="M60" s="17">
        <f>MAX(M59-M58,0)</f>
        <v>12233.333333333328</v>
      </c>
      <c r="N60" s="17">
        <f>MAX(N59-N58,0)</f>
        <v>13500</v>
      </c>
    </row>
    <row r="61" spans="1:17" x14ac:dyDescent="0.25">
      <c r="A61" s="2"/>
    </row>
    <row r="62" spans="1:17" x14ac:dyDescent="0.25">
      <c r="A62" s="2"/>
      <c r="L62" s="1" t="s">
        <v>25</v>
      </c>
    </row>
    <row r="63" spans="1:17" x14ac:dyDescent="0.25">
      <c r="A63" s="2"/>
      <c r="L63" s="1" t="s">
        <v>20</v>
      </c>
      <c r="M63" s="17">
        <f>+N58</f>
        <v>35500</v>
      </c>
    </row>
    <row r="64" spans="1:17" x14ac:dyDescent="0.25">
      <c r="A64" s="2"/>
      <c r="L64" s="1" t="s">
        <v>24</v>
      </c>
      <c r="M64" s="17">
        <f>MIN(M60:N60)</f>
        <v>12233.333333333328</v>
      </c>
    </row>
    <row r="65" spans="1:13" x14ac:dyDescent="0.25">
      <c r="A65" s="2"/>
      <c r="L65" s="1" t="s">
        <v>23</v>
      </c>
      <c r="M65" s="17">
        <f>+N59</f>
        <v>49000</v>
      </c>
    </row>
    <row r="66" spans="1:13" x14ac:dyDescent="0.25">
      <c r="A66" s="2"/>
      <c r="L66" s="1" t="s">
        <v>26</v>
      </c>
      <c r="M66" s="17">
        <f>+M63+M64-M65</f>
        <v>-1266.6666666666715</v>
      </c>
    </row>
    <row r="67" spans="1:13" x14ac:dyDescent="0.25">
      <c r="A67" s="2"/>
    </row>
    <row r="68" spans="1:13" x14ac:dyDescent="0.25">
      <c r="A68" s="2"/>
    </row>
    <row r="69" spans="1:13" x14ac:dyDescent="0.25">
      <c r="A69" s="2"/>
    </row>
    <row r="70" spans="1:13" x14ac:dyDescent="0.25">
      <c r="A70" s="2"/>
    </row>
    <row r="71" spans="1:13" x14ac:dyDescent="0.25">
      <c r="A71" s="2"/>
    </row>
    <row r="72" spans="1:13" x14ac:dyDescent="0.25">
      <c r="A72" s="2"/>
    </row>
    <row r="73" spans="1:13" x14ac:dyDescent="0.25">
      <c r="A73" s="2"/>
    </row>
    <row r="74" spans="1:13" x14ac:dyDescent="0.25">
      <c r="A74" s="2"/>
    </row>
    <row r="75" spans="1:13" x14ac:dyDescent="0.25">
      <c r="A75" s="2"/>
    </row>
    <row r="76" spans="1:13" x14ac:dyDescent="0.25">
      <c r="A76" s="2"/>
    </row>
    <row r="77" spans="1:13" x14ac:dyDescent="0.25">
      <c r="A77" s="2"/>
    </row>
    <row r="78" spans="1:13" x14ac:dyDescent="0.25">
      <c r="A78" s="2"/>
    </row>
    <row r="79" spans="1:13" x14ac:dyDescent="0.25">
      <c r="A79" s="2"/>
    </row>
    <row r="80" spans="1:13"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3"/>
  <sheetViews>
    <sheetView zoomScaleNormal="100" workbookViewId="0">
      <pane ySplit="5" topLeftCell="A6" activePane="bottomLeft" state="frozen"/>
      <selection activeCell="J35" sqref="J35"/>
      <selection pane="bottomLeft" activeCell="A5" sqref="A5:Q54"/>
    </sheetView>
  </sheetViews>
  <sheetFormatPr defaultRowHeight="15" x14ac:dyDescent="0.25"/>
  <cols>
    <col min="1" max="1" width="7.7109375" bestFit="1" customWidth="1"/>
    <col min="2" max="6" width="15" customWidth="1"/>
    <col min="7" max="9" width="15.42578125" customWidth="1"/>
    <col min="10" max="10" width="13.140625" style="1" bestFit="1" customWidth="1"/>
    <col min="11" max="12" width="16.42578125" style="1" bestFit="1" customWidth="1"/>
    <col min="13" max="17" width="14.85546875" customWidth="1"/>
  </cols>
  <sheetData>
    <row r="1" spans="1:19" x14ac:dyDescent="0.25">
      <c r="B1" s="1" t="s">
        <v>30</v>
      </c>
      <c r="H1" s="1" t="s">
        <v>38</v>
      </c>
      <c r="N1" s="8"/>
      <c r="O1" s="8"/>
    </row>
    <row r="2" spans="1:19" x14ac:dyDescent="0.25">
      <c r="A2" s="1" t="s">
        <v>1</v>
      </c>
      <c r="B2" s="5">
        <v>50</v>
      </c>
      <c r="C2" s="1"/>
      <c r="D2" s="1" t="s">
        <v>4</v>
      </c>
      <c r="E2" s="50">
        <v>5000</v>
      </c>
      <c r="G2" s="1" t="s">
        <v>36</v>
      </c>
      <c r="H2" s="1">
        <v>60</v>
      </c>
      <c r="M2" s="8"/>
      <c r="N2" s="10"/>
      <c r="O2" s="10"/>
    </row>
    <row r="3" spans="1:19" x14ac:dyDescent="0.25">
      <c r="A3" s="1" t="s">
        <v>2</v>
      </c>
      <c r="B3" s="5">
        <v>100</v>
      </c>
      <c r="C3" s="1"/>
      <c r="D3" s="1" t="s">
        <v>5</v>
      </c>
      <c r="E3" s="50">
        <f>50*100*0.2</f>
        <v>1000</v>
      </c>
      <c r="G3" s="6" t="s">
        <v>37</v>
      </c>
      <c r="H3" s="1">
        <v>120</v>
      </c>
      <c r="J3" s="6"/>
      <c r="M3" s="8"/>
      <c r="N3" s="9"/>
      <c r="O3" s="11"/>
    </row>
    <row r="5" spans="1:19" s="3" customFormat="1" ht="45" x14ac:dyDescent="0.25">
      <c r="A5" s="51" t="s">
        <v>0</v>
      </c>
      <c r="B5" s="51" t="s">
        <v>8</v>
      </c>
      <c r="C5" s="51" t="s">
        <v>6</v>
      </c>
      <c r="D5" s="51" t="s">
        <v>7</v>
      </c>
      <c r="E5" s="51" t="s">
        <v>19</v>
      </c>
      <c r="F5" s="51" t="s">
        <v>3</v>
      </c>
      <c r="G5" s="51" t="s">
        <v>9</v>
      </c>
      <c r="H5" s="51" t="s">
        <v>10</v>
      </c>
      <c r="I5" s="51" t="s">
        <v>11</v>
      </c>
      <c r="J5" s="52" t="s">
        <v>12</v>
      </c>
      <c r="K5" s="51" t="s">
        <v>13</v>
      </c>
      <c r="L5" s="51" t="s">
        <v>14</v>
      </c>
      <c r="M5" s="51" t="s">
        <v>15</v>
      </c>
      <c r="N5" s="51" t="s">
        <v>16</v>
      </c>
      <c r="O5" s="51" t="s">
        <v>17</v>
      </c>
      <c r="P5" s="51" t="s">
        <v>18</v>
      </c>
      <c r="Q5" s="51" t="s">
        <v>16</v>
      </c>
    </row>
    <row r="6" spans="1:19" x14ac:dyDescent="0.25">
      <c r="A6" s="53">
        <v>0</v>
      </c>
      <c r="B6" s="54">
        <v>100</v>
      </c>
      <c r="C6" s="54">
        <v>100</v>
      </c>
      <c r="D6" s="54">
        <f>(C6-B6)/2+B6</f>
        <v>100</v>
      </c>
      <c r="E6" s="54">
        <f>B6</f>
        <v>100</v>
      </c>
      <c r="F6" s="54">
        <f>IF(G6&gt;H6,$B$3,$B$2)</f>
        <v>50</v>
      </c>
      <c r="G6" s="54">
        <f t="shared" ref="G6:G16" si="0">+$H$2</f>
        <v>60</v>
      </c>
      <c r="H6" s="54">
        <v>100</v>
      </c>
      <c r="I6" s="54">
        <v>1</v>
      </c>
      <c r="J6" s="55"/>
      <c r="K6" s="53"/>
      <c r="L6" s="53"/>
      <c r="M6" s="47"/>
      <c r="N6" s="47"/>
      <c r="O6" s="47"/>
      <c r="P6" s="47"/>
      <c r="Q6" s="47"/>
    </row>
    <row r="7" spans="1:19" x14ac:dyDescent="0.25">
      <c r="A7" s="53">
        <f>+A6+5</f>
        <v>5</v>
      </c>
      <c r="B7" s="54">
        <v>100</v>
      </c>
      <c r="C7" s="54">
        <f>MAX(MIN(IF(G7&gt;H7,B6+I7*5,IF(G7&lt;H7,B6-I7*5,B6)),$B$3),$B$2)</f>
        <v>95</v>
      </c>
      <c r="D7" s="54">
        <f t="shared" ref="D7:D54" si="1">(C7-B7)/2+B7</f>
        <v>97.5</v>
      </c>
      <c r="E7" s="54">
        <f t="shared" ref="E7:E54" si="2">MAX(MIN(IF(G7&gt;H7,E6+I7*5,IF(G7&lt;H7,E6-I7*5,E6)),$B$3),$B$2)</f>
        <v>95</v>
      </c>
      <c r="F7" s="54">
        <f t="shared" ref="F7:F54" si="3">IF(G7&gt;H7,$B$3,$B$2)</f>
        <v>50</v>
      </c>
      <c r="G7" s="54">
        <f t="shared" si="0"/>
        <v>60</v>
      </c>
      <c r="H7" s="54">
        <f>H6</f>
        <v>100</v>
      </c>
      <c r="I7" s="54">
        <f>I6</f>
        <v>1</v>
      </c>
      <c r="J7" s="55">
        <f t="shared" ref="J7:J54" si="4">B7/D7-1</f>
        <v>2.564102564102555E-2</v>
      </c>
      <c r="K7" s="53">
        <f t="shared" ref="K7:K54" si="5">IF(J7&lt;0.1,0,ABS(B7-D7))</f>
        <v>0</v>
      </c>
      <c r="L7" s="53">
        <f t="shared" ref="L7:L54" si="6">IF(J7&lt;0.1,B7,D7)</f>
        <v>100</v>
      </c>
      <c r="M7" s="56">
        <f t="shared" ref="M7:M54" si="7">B7*G7/12</f>
        <v>500</v>
      </c>
      <c r="N7" s="56">
        <f t="shared" ref="N7:N54" si="8">L7*H7/12</f>
        <v>833.33333333333337</v>
      </c>
      <c r="O7" s="56">
        <f t="shared" ref="O7:O54" si="9">+$E$3/12</f>
        <v>83.333333333333329</v>
      </c>
      <c r="P7" s="56">
        <f>+$E$2</f>
        <v>5000</v>
      </c>
      <c r="Q7" s="56">
        <f>+E7*H7/12</f>
        <v>791.66666666666663</v>
      </c>
    </row>
    <row r="8" spans="1:19" x14ac:dyDescent="0.25">
      <c r="A8" s="53">
        <f t="shared" ref="A8:A54" si="10">+A7+5</f>
        <v>10</v>
      </c>
      <c r="B8" s="54">
        <v>100</v>
      </c>
      <c r="C8" s="54">
        <f t="shared" ref="C8:C54" si="11">MAX(MIN(IF(G8&gt;H8,B7+I8*5,IF(G8&lt;H8,B7-I8*5,B7)),$B$3),$B$2)</f>
        <v>95</v>
      </c>
      <c r="D8" s="54">
        <f t="shared" si="1"/>
        <v>97.5</v>
      </c>
      <c r="E8" s="54">
        <f t="shared" si="2"/>
        <v>90</v>
      </c>
      <c r="F8" s="54">
        <f t="shared" si="3"/>
        <v>50</v>
      </c>
      <c r="G8" s="54">
        <f t="shared" si="0"/>
        <v>60</v>
      </c>
      <c r="H8" s="54">
        <f t="shared" ref="H8:I23" si="12">H7</f>
        <v>100</v>
      </c>
      <c r="I8" s="54">
        <f t="shared" si="12"/>
        <v>1</v>
      </c>
      <c r="J8" s="55">
        <f t="shared" si="4"/>
        <v>2.564102564102555E-2</v>
      </c>
      <c r="K8" s="53">
        <f t="shared" si="5"/>
        <v>0</v>
      </c>
      <c r="L8" s="53">
        <f t="shared" si="6"/>
        <v>100</v>
      </c>
      <c r="M8" s="56">
        <f t="shared" si="7"/>
        <v>500</v>
      </c>
      <c r="N8" s="56">
        <f t="shared" si="8"/>
        <v>833.33333333333337</v>
      </c>
      <c r="O8" s="56">
        <f t="shared" si="9"/>
        <v>83.333333333333329</v>
      </c>
      <c r="P8" s="47"/>
      <c r="Q8" s="56">
        <f t="shared" ref="Q8:Q54" si="13">+E8*H8/12</f>
        <v>750</v>
      </c>
    </row>
    <row r="9" spans="1:19" x14ac:dyDescent="0.25">
      <c r="A9" s="53">
        <f t="shared" si="10"/>
        <v>15</v>
      </c>
      <c r="B9" s="54">
        <v>100</v>
      </c>
      <c r="C9" s="54">
        <f t="shared" si="11"/>
        <v>95</v>
      </c>
      <c r="D9" s="54">
        <f t="shared" si="1"/>
        <v>97.5</v>
      </c>
      <c r="E9" s="54">
        <f t="shared" si="2"/>
        <v>85</v>
      </c>
      <c r="F9" s="54">
        <f t="shared" si="3"/>
        <v>50</v>
      </c>
      <c r="G9" s="54">
        <f t="shared" si="0"/>
        <v>60</v>
      </c>
      <c r="H9" s="54">
        <f t="shared" si="12"/>
        <v>100</v>
      </c>
      <c r="I9" s="54">
        <f t="shared" si="12"/>
        <v>1</v>
      </c>
      <c r="J9" s="55">
        <f t="shared" si="4"/>
        <v>2.564102564102555E-2</v>
      </c>
      <c r="K9" s="53">
        <f t="shared" si="5"/>
        <v>0</v>
      </c>
      <c r="L9" s="53">
        <f t="shared" si="6"/>
        <v>100</v>
      </c>
      <c r="M9" s="56">
        <f t="shared" si="7"/>
        <v>500</v>
      </c>
      <c r="N9" s="56">
        <f t="shared" si="8"/>
        <v>833.33333333333337</v>
      </c>
      <c r="O9" s="56">
        <f t="shared" si="9"/>
        <v>83.333333333333329</v>
      </c>
      <c r="P9" s="47"/>
      <c r="Q9" s="56">
        <f t="shared" si="13"/>
        <v>708.33333333333337</v>
      </c>
    </row>
    <row r="10" spans="1:19" x14ac:dyDescent="0.25">
      <c r="A10" s="53">
        <f t="shared" si="10"/>
        <v>20</v>
      </c>
      <c r="B10" s="54">
        <v>100</v>
      </c>
      <c r="C10" s="54">
        <f t="shared" si="11"/>
        <v>95</v>
      </c>
      <c r="D10" s="54">
        <f t="shared" si="1"/>
        <v>97.5</v>
      </c>
      <c r="E10" s="54">
        <f t="shared" si="2"/>
        <v>80</v>
      </c>
      <c r="F10" s="54">
        <f t="shared" si="3"/>
        <v>50</v>
      </c>
      <c r="G10" s="54">
        <f t="shared" si="0"/>
        <v>60</v>
      </c>
      <c r="H10" s="54">
        <f t="shared" si="12"/>
        <v>100</v>
      </c>
      <c r="I10" s="54">
        <f t="shared" si="12"/>
        <v>1</v>
      </c>
      <c r="J10" s="55">
        <f t="shared" si="4"/>
        <v>2.564102564102555E-2</v>
      </c>
      <c r="K10" s="53">
        <f t="shared" si="5"/>
        <v>0</v>
      </c>
      <c r="L10" s="53">
        <f t="shared" si="6"/>
        <v>100</v>
      </c>
      <c r="M10" s="56">
        <f t="shared" si="7"/>
        <v>500</v>
      </c>
      <c r="N10" s="56">
        <f t="shared" si="8"/>
        <v>833.33333333333337</v>
      </c>
      <c r="O10" s="56">
        <f t="shared" si="9"/>
        <v>83.333333333333329</v>
      </c>
      <c r="P10" s="47"/>
      <c r="Q10" s="56">
        <f t="shared" si="13"/>
        <v>666.66666666666663</v>
      </c>
    </row>
    <row r="11" spans="1:19" x14ac:dyDescent="0.25">
      <c r="A11" s="53">
        <f t="shared" si="10"/>
        <v>25</v>
      </c>
      <c r="B11" s="54">
        <v>100</v>
      </c>
      <c r="C11" s="54">
        <f t="shared" si="11"/>
        <v>95</v>
      </c>
      <c r="D11" s="54">
        <f t="shared" si="1"/>
        <v>97.5</v>
      </c>
      <c r="E11" s="54">
        <f t="shared" si="2"/>
        <v>75</v>
      </c>
      <c r="F11" s="54">
        <f t="shared" si="3"/>
        <v>50</v>
      </c>
      <c r="G11" s="54">
        <f t="shared" si="0"/>
        <v>60</v>
      </c>
      <c r="H11" s="54">
        <f t="shared" si="12"/>
        <v>100</v>
      </c>
      <c r="I11" s="54">
        <f t="shared" si="12"/>
        <v>1</v>
      </c>
      <c r="J11" s="55">
        <f t="shared" si="4"/>
        <v>2.564102564102555E-2</v>
      </c>
      <c r="K11" s="53">
        <f t="shared" si="5"/>
        <v>0</v>
      </c>
      <c r="L11" s="53">
        <f t="shared" si="6"/>
        <v>100</v>
      </c>
      <c r="M11" s="56">
        <f t="shared" si="7"/>
        <v>500</v>
      </c>
      <c r="N11" s="56">
        <f t="shared" si="8"/>
        <v>833.33333333333337</v>
      </c>
      <c r="O11" s="56">
        <f t="shared" si="9"/>
        <v>83.333333333333329</v>
      </c>
      <c r="P11" s="47"/>
      <c r="Q11" s="56">
        <f t="shared" si="13"/>
        <v>625</v>
      </c>
    </row>
    <row r="12" spans="1:19" x14ac:dyDescent="0.25">
      <c r="A12" s="53">
        <f t="shared" si="10"/>
        <v>30</v>
      </c>
      <c r="B12" s="54">
        <f>+C12</f>
        <v>95</v>
      </c>
      <c r="C12" s="54">
        <f t="shared" si="11"/>
        <v>95</v>
      </c>
      <c r="D12" s="54">
        <f t="shared" si="1"/>
        <v>95</v>
      </c>
      <c r="E12" s="54">
        <f t="shared" si="2"/>
        <v>70</v>
      </c>
      <c r="F12" s="54">
        <f t="shared" si="3"/>
        <v>50</v>
      </c>
      <c r="G12" s="54">
        <f t="shared" si="0"/>
        <v>60</v>
      </c>
      <c r="H12" s="54">
        <f t="shared" si="12"/>
        <v>100</v>
      </c>
      <c r="I12" s="54">
        <f t="shared" si="12"/>
        <v>1</v>
      </c>
      <c r="J12" s="55">
        <f t="shared" si="4"/>
        <v>0</v>
      </c>
      <c r="K12" s="53">
        <f t="shared" si="5"/>
        <v>0</v>
      </c>
      <c r="L12" s="53">
        <f t="shared" si="6"/>
        <v>95</v>
      </c>
      <c r="M12" s="56">
        <f t="shared" si="7"/>
        <v>475</v>
      </c>
      <c r="N12" s="56">
        <f t="shared" si="8"/>
        <v>791.66666666666663</v>
      </c>
      <c r="O12" s="56">
        <f t="shared" si="9"/>
        <v>83.333333333333329</v>
      </c>
      <c r="P12" s="47"/>
      <c r="Q12" s="56">
        <f t="shared" si="13"/>
        <v>583.33333333333337</v>
      </c>
      <c r="S12" s="18"/>
    </row>
    <row r="13" spans="1:19" x14ac:dyDescent="0.25">
      <c r="A13" s="53">
        <f t="shared" si="10"/>
        <v>35</v>
      </c>
      <c r="B13" s="54">
        <f t="shared" ref="B13:B54" si="14">+C13</f>
        <v>90</v>
      </c>
      <c r="C13" s="54">
        <f t="shared" si="11"/>
        <v>90</v>
      </c>
      <c r="D13" s="54">
        <f t="shared" si="1"/>
        <v>90</v>
      </c>
      <c r="E13" s="54">
        <f t="shared" si="2"/>
        <v>65</v>
      </c>
      <c r="F13" s="54">
        <f t="shared" si="3"/>
        <v>50</v>
      </c>
      <c r="G13" s="54">
        <f t="shared" si="0"/>
        <v>60</v>
      </c>
      <c r="H13" s="54">
        <f t="shared" si="12"/>
        <v>100</v>
      </c>
      <c r="I13" s="54">
        <f t="shared" si="12"/>
        <v>1</v>
      </c>
      <c r="J13" s="55">
        <f t="shared" si="4"/>
        <v>0</v>
      </c>
      <c r="K13" s="53">
        <f t="shared" si="5"/>
        <v>0</v>
      </c>
      <c r="L13" s="53">
        <f t="shared" si="6"/>
        <v>90</v>
      </c>
      <c r="M13" s="56">
        <f t="shared" si="7"/>
        <v>450</v>
      </c>
      <c r="N13" s="56">
        <f t="shared" si="8"/>
        <v>750</v>
      </c>
      <c r="O13" s="56">
        <f t="shared" si="9"/>
        <v>83.333333333333329</v>
      </c>
      <c r="P13" s="47"/>
      <c r="Q13" s="56">
        <f t="shared" si="13"/>
        <v>541.66666666666663</v>
      </c>
      <c r="S13" s="18"/>
    </row>
    <row r="14" spans="1:19" x14ac:dyDescent="0.25">
      <c r="A14" s="53">
        <f t="shared" si="10"/>
        <v>40</v>
      </c>
      <c r="B14" s="54">
        <f t="shared" si="14"/>
        <v>85</v>
      </c>
      <c r="C14" s="54">
        <f t="shared" si="11"/>
        <v>85</v>
      </c>
      <c r="D14" s="54">
        <f t="shared" si="1"/>
        <v>85</v>
      </c>
      <c r="E14" s="54">
        <f t="shared" si="2"/>
        <v>60</v>
      </c>
      <c r="F14" s="54">
        <f t="shared" si="3"/>
        <v>50</v>
      </c>
      <c r="G14" s="54">
        <f t="shared" si="0"/>
        <v>60</v>
      </c>
      <c r="H14" s="54">
        <f t="shared" si="12"/>
        <v>100</v>
      </c>
      <c r="I14" s="54">
        <f t="shared" si="12"/>
        <v>1</v>
      </c>
      <c r="J14" s="55">
        <f t="shared" si="4"/>
        <v>0</v>
      </c>
      <c r="K14" s="53">
        <f t="shared" si="5"/>
        <v>0</v>
      </c>
      <c r="L14" s="53">
        <f t="shared" si="6"/>
        <v>85</v>
      </c>
      <c r="M14" s="56">
        <f t="shared" si="7"/>
        <v>425</v>
      </c>
      <c r="N14" s="56">
        <f t="shared" si="8"/>
        <v>708.33333333333337</v>
      </c>
      <c r="O14" s="56">
        <f t="shared" si="9"/>
        <v>83.333333333333329</v>
      </c>
      <c r="P14" s="47"/>
      <c r="Q14" s="56">
        <f t="shared" si="13"/>
        <v>500</v>
      </c>
      <c r="S14" s="18"/>
    </row>
    <row r="15" spans="1:19" x14ac:dyDescent="0.25">
      <c r="A15" s="53">
        <f t="shared" si="10"/>
        <v>45</v>
      </c>
      <c r="B15" s="54">
        <f t="shared" si="14"/>
        <v>80</v>
      </c>
      <c r="C15" s="54">
        <f t="shared" si="11"/>
        <v>80</v>
      </c>
      <c r="D15" s="54">
        <f t="shared" si="1"/>
        <v>80</v>
      </c>
      <c r="E15" s="54">
        <f t="shared" si="2"/>
        <v>55</v>
      </c>
      <c r="F15" s="54">
        <f t="shared" si="3"/>
        <v>50</v>
      </c>
      <c r="G15" s="54">
        <f t="shared" si="0"/>
        <v>60</v>
      </c>
      <c r="H15" s="54">
        <f t="shared" si="12"/>
        <v>100</v>
      </c>
      <c r="I15" s="54">
        <f t="shared" si="12"/>
        <v>1</v>
      </c>
      <c r="J15" s="55">
        <f t="shared" si="4"/>
        <v>0</v>
      </c>
      <c r="K15" s="53">
        <f t="shared" si="5"/>
        <v>0</v>
      </c>
      <c r="L15" s="53">
        <f t="shared" si="6"/>
        <v>80</v>
      </c>
      <c r="M15" s="56">
        <f t="shared" si="7"/>
        <v>400</v>
      </c>
      <c r="N15" s="56">
        <f t="shared" si="8"/>
        <v>666.66666666666663</v>
      </c>
      <c r="O15" s="56">
        <f t="shared" si="9"/>
        <v>83.333333333333329</v>
      </c>
      <c r="P15" s="47"/>
      <c r="Q15" s="56">
        <f t="shared" si="13"/>
        <v>458.33333333333331</v>
      </c>
      <c r="S15" s="18"/>
    </row>
    <row r="16" spans="1:19" x14ac:dyDescent="0.25">
      <c r="A16" s="53">
        <f t="shared" si="10"/>
        <v>50</v>
      </c>
      <c r="B16" s="54">
        <f t="shared" si="14"/>
        <v>75</v>
      </c>
      <c r="C16" s="54">
        <f t="shared" si="11"/>
        <v>75</v>
      </c>
      <c r="D16" s="54">
        <f t="shared" si="1"/>
        <v>75</v>
      </c>
      <c r="E16" s="54">
        <f t="shared" si="2"/>
        <v>50</v>
      </c>
      <c r="F16" s="54">
        <f t="shared" si="3"/>
        <v>50</v>
      </c>
      <c r="G16" s="54">
        <f t="shared" si="0"/>
        <v>60</v>
      </c>
      <c r="H16" s="54">
        <f t="shared" si="12"/>
        <v>100</v>
      </c>
      <c r="I16" s="54">
        <f t="shared" si="12"/>
        <v>1</v>
      </c>
      <c r="J16" s="55">
        <f t="shared" si="4"/>
        <v>0</v>
      </c>
      <c r="K16" s="53">
        <f t="shared" si="5"/>
        <v>0</v>
      </c>
      <c r="L16" s="53">
        <f t="shared" si="6"/>
        <v>75</v>
      </c>
      <c r="M16" s="56">
        <f t="shared" si="7"/>
        <v>375</v>
      </c>
      <c r="N16" s="56">
        <f t="shared" si="8"/>
        <v>625</v>
      </c>
      <c r="O16" s="56">
        <f t="shared" si="9"/>
        <v>83.333333333333329</v>
      </c>
      <c r="P16" s="47"/>
      <c r="Q16" s="56">
        <f t="shared" si="13"/>
        <v>416.66666666666669</v>
      </c>
      <c r="S16" s="18"/>
    </row>
    <row r="17" spans="1:19" x14ac:dyDescent="0.25">
      <c r="A17" s="53">
        <f t="shared" si="10"/>
        <v>55</v>
      </c>
      <c r="B17" s="54">
        <f t="shared" si="14"/>
        <v>80</v>
      </c>
      <c r="C17" s="54">
        <f t="shared" si="11"/>
        <v>80</v>
      </c>
      <c r="D17" s="54">
        <f t="shared" si="1"/>
        <v>80</v>
      </c>
      <c r="E17" s="54">
        <f t="shared" si="2"/>
        <v>55</v>
      </c>
      <c r="F17" s="54">
        <f t="shared" si="3"/>
        <v>100</v>
      </c>
      <c r="G17" s="54">
        <f t="shared" ref="G17:G27" si="15">+$H$3</f>
        <v>120</v>
      </c>
      <c r="H17" s="54">
        <f t="shared" si="12"/>
        <v>100</v>
      </c>
      <c r="I17" s="54">
        <f t="shared" si="12"/>
        <v>1</v>
      </c>
      <c r="J17" s="55">
        <f t="shared" si="4"/>
        <v>0</v>
      </c>
      <c r="K17" s="53">
        <f t="shared" si="5"/>
        <v>0</v>
      </c>
      <c r="L17" s="53">
        <f t="shared" si="6"/>
        <v>80</v>
      </c>
      <c r="M17" s="56">
        <f t="shared" si="7"/>
        <v>800</v>
      </c>
      <c r="N17" s="56">
        <f t="shared" si="8"/>
        <v>666.66666666666663</v>
      </c>
      <c r="O17" s="56">
        <f t="shared" si="9"/>
        <v>83.333333333333329</v>
      </c>
      <c r="P17" s="47"/>
      <c r="Q17" s="56">
        <f t="shared" si="13"/>
        <v>458.33333333333331</v>
      </c>
      <c r="S17" s="18"/>
    </row>
    <row r="18" spans="1:19" x14ac:dyDescent="0.25">
      <c r="A18" s="53">
        <f t="shared" si="10"/>
        <v>60</v>
      </c>
      <c r="B18" s="54">
        <f t="shared" si="14"/>
        <v>85</v>
      </c>
      <c r="C18" s="54">
        <f t="shared" si="11"/>
        <v>85</v>
      </c>
      <c r="D18" s="54">
        <f t="shared" si="1"/>
        <v>85</v>
      </c>
      <c r="E18" s="54">
        <f t="shared" si="2"/>
        <v>60</v>
      </c>
      <c r="F18" s="54">
        <f t="shared" si="3"/>
        <v>100</v>
      </c>
      <c r="G18" s="54">
        <f t="shared" si="15"/>
        <v>120</v>
      </c>
      <c r="H18" s="54">
        <f t="shared" si="12"/>
        <v>100</v>
      </c>
      <c r="I18" s="54">
        <f t="shared" si="12"/>
        <v>1</v>
      </c>
      <c r="J18" s="55">
        <f t="shared" si="4"/>
        <v>0</v>
      </c>
      <c r="K18" s="53">
        <f t="shared" si="5"/>
        <v>0</v>
      </c>
      <c r="L18" s="53">
        <f t="shared" si="6"/>
        <v>85</v>
      </c>
      <c r="M18" s="56">
        <f t="shared" si="7"/>
        <v>850</v>
      </c>
      <c r="N18" s="56">
        <f t="shared" si="8"/>
        <v>708.33333333333337</v>
      </c>
      <c r="O18" s="56">
        <f t="shared" si="9"/>
        <v>83.333333333333329</v>
      </c>
      <c r="P18" s="47"/>
      <c r="Q18" s="56">
        <f t="shared" si="13"/>
        <v>500</v>
      </c>
      <c r="S18" s="18"/>
    </row>
    <row r="19" spans="1:19" x14ac:dyDescent="0.25">
      <c r="A19" s="53">
        <f t="shared" si="10"/>
        <v>65</v>
      </c>
      <c r="B19" s="54">
        <f t="shared" si="14"/>
        <v>90</v>
      </c>
      <c r="C19" s="54">
        <f t="shared" si="11"/>
        <v>90</v>
      </c>
      <c r="D19" s="54">
        <f t="shared" si="1"/>
        <v>90</v>
      </c>
      <c r="E19" s="54">
        <f t="shared" si="2"/>
        <v>65</v>
      </c>
      <c r="F19" s="54">
        <f t="shared" si="3"/>
        <v>100</v>
      </c>
      <c r="G19" s="54">
        <f t="shared" si="15"/>
        <v>120</v>
      </c>
      <c r="H19" s="54">
        <f t="shared" si="12"/>
        <v>100</v>
      </c>
      <c r="I19" s="54">
        <f t="shared" si="12"/>
        <v>1</v>
      </c>
      <c r="J19" s="55">
        <f t="shared" si="4"/>
        <v>0</v>
      </c>
      <c r="K19" s="53">
        <f t="shared" si="5"/>
        <v>0</v>
      </c>
      <c r="L19" s="53">
        <f t="shared" si="6"/>
        <v>90</v>
      </c>
      <c r="M19" s="56">
        <f t="shared" si="7"/>
        <v>900</v>
      </c>
      <c r="N19" s="56">
        <f t="shared" si="8"/>
        <v>750</v>
      </c>
      <c r="O19" s="56">
        <f t="shared" si="9"/>
        <v>83.333333333333329</v>
      </c>
      <c r="P19" s="47"/>
      <c r="Q19" s="56">
        <f t="shared" si="13"/>
        <v>541.66666666666663</v>
      </c>
    </row>
    <row r="20" spans="1:19" x14ac:dyDescent="0.25">
      <c r="A20" s="53">
        <f t="shared" si="10"/>
        <v>70</v>
      </c>
      <c r="B20" s="54">
        <f t="shared" si="14"/>
        <v>95</v>
      </c>
      <c r="C20" s="54">
        <f t="shared" si="11"/>
        <v>95</v>
      </c>
      <c r="D20" s="54">
        <f t="shared" si="1"/>
        <v>95</v>
      </c>
      <c r="E20" s="54">
        <f t="shared" si="2"/>
        <v>70</v>
      </c>
      <c r="F20" s="54">
        <f t="shared" si="3"/>
        <v>100</v>
      </c>
      <c r="G20" s="54">
        <f t="shared" si="15"/>
        <v>120</v>
      </c>
      <c r="H20" s="54">
        <f t="shared" si="12"/>
        <v>100</v>
      </c>
      <c r="I20" s="54">
        <f t="shared" si="12"/>
        <v>1</v>
      </c>
      <c r="J20" s="55">
        <f t="shared" si="4"/>
        <v>0</v>
      </c>
      <c r="K20" s="53">
        <f t="shared" si="5"/>
        <v>0</v>
      </c>
      <c r="L20" s="53">
        <f t="shared" si="6"/>
        <v>95</v>
      </c>
      <c r="M20" s="56">
        <f t="shared" si="7"/>
        <v>950</v>
      </c>
      <c r="N20" s="56">
        <f t="shared" si="8"/>
        <v>791.66666666666663</v>
      </c>
      <c r="O20" s="56">
        <f t="shared" si="9"/>
        <v>83.333333333333329</v>
      </c>
      <c r="P20" s="47"/>
      <c r="Q20" s="56">
        <f t="shared" si="13"/>
        <v>583.33333333333337</v>
      </c>
    </row>
    <row r="21" spans="1:19" x14ac:dyDescent="0.25">
      <c r="A21" s="53">
        <f t="shared" si="10"/>
        <v>75</v>
      </c>
      <c r="B21" s="54">
        <f t="shared" si="14"/>
        <v>100</v>
      </c>
      <c r="C21" s="54">
        <f t="shared" si="11"/>
        <v>100</v>
      </c>
      <c r="D21" s="54">
        <f t="shared" si="1"/>
        <v>100</v>
      </c>
      <c r="E21" s="54">
        <f t="shared" si="2"/>
        <v>75</v>
      </c>
      <c r="F21" s="54">
        <f t="shared" si="3"/>
        <v>100</v>
      </c>
      <c r="G21" s="54">
        <f t="shared" si="15"/>
        <v>120</v>
      </c>
      <c r="H21" s="54">
        <f t="shared" si="12"/>
        <v>100</v>
      </c>
      <c r="I21" s="54">
        <f t="shared" si="12"/>
        <v>1</v>
      </c>
      <c r="J21" s="55">
        <f t="shared" si="4"/>
        <v>0</v>
      </c>
      <c r="K21" s="53">
        <f t="shared" si="5"/>
        <v>0</v>
      </c>
      <c r="L21" s="53">
        <f t="shared" si="6"/>
        <v>100</v>
      </c>
      <c r="M21" s="56">
        <f t="shared" si="7"/>
        <v>1000</v>
      </c>
      <c r="N21" s="56">
        <f t="shared" si="8"/>
        <v>833.33333333333337</v>
      </c>
      <c r="O21" s="56">
        <f t="shared" si="9"/>
        <v>83.333333333333329</v>
      </c>
      <c r="P21" s="47"/>
      <c r="Q21" s="56">
        <f t="shared" si="13"/>
        <v>625</v>
      </c>
    </row>
    <row r="22" spans="1:19" x14ac:dyDescent="0.25">
      <c r="A22" s="53">
        <f t="shared" si="10"/>
        <v>80</v>
      </c>
      <c r="B22" s="54">
        <f t="shared" si="14"/>
        <v>100</v>
      </c>
      <c r="C22" s="54">
        <f t="shared" si="11"/>
        <v>100</v>
      </c>
      <c r="D22" s="54">
        <f t="shared" si="1"/>
        <v>100</v>
      </c>
      <c r="E22" s="54">
        <f t="shared" si="2"/>
        <v>80</v>
      </c>
      <c r="F22" s="54">
        <f t="shared" si="3"/>
        <v>100</v>
      </c>
      <c r="G22" s="54">
        <f t="shared" si="15"/>
        <v>120</v>
      </c>
      <c r="H22" s="54">
        <f t="shared" si="12"/>
        <v>100</v>
      </c>
      <c r="I22" s="54">
        <f t="shared" si="12"/>
        <v>1</v>
      </c>
      <c r="J22" s="55">
        <f t="shared" si="4"/>
        <v>0</v>
      </c>
      <c r="K22" s="53">
        <f t="shared" si="5"/>
        <v>0</v>
      </c>
      <c r="L22" s="53">
        <f t="shared" si="6"/>
        <v>100</v>
      </c>
      <c r="M22" s="56">
        <f t="shared" si="7"/>
        <v>1000</v>
      </c>
      <c r="N22" s="56">
        <f t="shared" si="8"/>
        <v>833.33333333333337</v>
      </c>
      <c r="O22" s="56">
        <f t="shared" si="9"/>
        <v>83.333333333333329</v>
      </c>
      <c r="P22" s="47"/>
      <c r="Q22" s="56">
        <f t="shared" si="13"/>
        <v>666.66666666666663</v>
      </c>
    </row>
    <row r="23" spans="1:19" x14ac:dyDescent="0.25">
      <c r="A23" s="53">
        <f t="shared" si="10"/>
        <v>85</v>
      </c>
      <c r="B23" s="54">
        <f t="shared" si="14"/>
        <v>100</v>
      </c>
      <c r="C23" s="54">
        <f t="shared" si="11"/>
        <v>100</v>
      </c>
      <c r="D23" s="54">
        <f t="shared" si="1"/>
        <v>100</v>
      </c>
      <c r="E23" s="54">
        <f t="shared" si="2"/>
        <v>85</v>
      </c>
      <c r="F23" s="54">
        <f t="shared" si="3"/>
        <v>100</v>
      </c>
      <c r="G23" s="54">
        <f t="shared" si="15"/>
        <v>120</v>
      </c>
      <c r="H23" s="54">
        <f t="shared" si="12"/>
        <v>100</v>
      </c>
      <c r="I23" s="54">
        <f t="shared" si="12"/>
        <v>1</v>
      </c>
      <c r="J23" s="55">
        <f t="shared" si="4"/>
        <v>0</v>
      </c>
      <c r="K23" s="53">
        <f t="shared" si="5"/>
        <v>0</v>
      </c>
      <c r="L23" s="53">
        <f t="shared" si="6"/>
        <v>100</v>
      </c>
      <c r="M23" s="56">
        <f t="shared" si="7"/>
        <v>1000</v>
      </c>
      <c r="N23" s="56">
        <f t="shared" si="8"/>
        <v>833.33333333333337</v>
      </c>
      <c r="O23" s="56">
        <f t="shared" si="9"/>
        <v>83.333333333333329</v>
      </c>
      <c r="P23" s="47"/>
      <c r="Q23" s="56">
        <f t="shared" si="13"/>
        <v>708.33333333333337</v>
      </c>
    </row>
    <row r="24" spans="1:19" x14ac:dyDescent="0.25">
      <c r="A24" s="53">
        <f t="shared" si="10"/>
        <v>90</v>
      </c>
      <c r="B24" s="54">
        <f t="shared" si="14"/>
        <v>100</v>
      </c>
      <c r="C24" s="54">
        <f t="shared" si="11"/>
        <v>100</v>
      </c>
      <c r="D24" s="54">
        <f t="shared" si="1"/>
        <v>100</v>
      </c>
      <c r="E24" s="54">
        <f t="shared" si="2"/>
        <v>90</v>
      </c>
      <c r="F24" s="54">
        <f t="shared" si="3"/>
        <v>100</v>
      </c>
      <c r="G24" s="54">
        <f t="shared" si="15"/>
        <v>120</v>
      </c>
      <c r="H24" s="54">
        <f t="shared" ref="H24:I39" si="16">H23</f>
        <v>100</v>
      </c>
      <c r="I24" s="54">
        <f t="shared" si="16"/>
        <v>1</v>
      </c>
      <c r="J24" s="55">
        <f t="shared" si="4"/>
        <v>0</v>
      </c>
      <c r="K24" s="53">
        <f t="shared" si="5"/>
        <v>0</v>
      </c>
      <c r="L24" s="53">
        <f t="shared" si="6"/>
        <v>100</v>
      </c>
      <c r="M24" s="56">
        <f t="shared" si="7"/>
        <v>1000</v>
      </c>
      <c r="N24" s="56">
        <f t="shared" si="8"/>
        <v>833.33333333333337</v>
      </c>
      <c r="O24" s="56">
        <f t="shared" si="9"/>
        <v>83.333333333333329</v>
      </c>
      <c r="P24" s="47"/>
      <c r="Q24" s="56">
        <f t="shared" si="13"/>
        <v>750</v>
      </c>
    </row>
    <row r="25" spans="1:19" x14ac:dyDescent="0.25">
      <c r="A25" s="53">
        <f t="shared" si="10"/>
        <v>95</v>
      </c>
      <c r="B25" s="54">
        <f t="shared" si="14"/>
        <v>100</v>
      </c>
      <c r="C25" s="54">
        <f t="shared" si="11"/>
        <v>100</v>
      </c>
      <c r="D25" s="54">
        <f t="shared" si="1"/>
        <v>100</v>
      </c>
      <c r="E25" s="54">
        <f t="shared" si="2"/>
        <v>95</v>
      </c>
      <c r="F25" s="54">
        <f t="shared" si="3"/>
        <v>100</v>
      </c>
      <c r="G25" s="54">
        <f t="shared" si="15"/>
        <v>120</v>
      </c>
      <c r="H25" s="54">
        <f t="shared" si="16"/>
        <v>100</v>
      </c>
      <c r="I25" s="54">
        <f t="shared" si="16"/>
        <v>1</v>
      </c>
      <c r="J25" s="55">
        <f t="shared" si="4"/>
        <v>0</v>
      </c>
      <c r="K25" s="53">
        <f t="shared" si="5"/>
        <v>0</v>
      </c>
      <c r="L25" s="53">
        <f t="shared" si="6"/>
        <v>100</v>
      </c>
      <c r="M25" s="56">
        <f t="shared" si="7"/>
        <v>1000</v>
      </c>
      <c r="N25" s="56">
        <f t="shared" si="8"/>
        <v>833.33333333333337</v>
      </c>
      <c r="O25" s="56">
        <f t="shared" si="9"/>
        <v>83.333333333333329</v>
      </c>
      <c r="P25" s="47"/>
      <c r="Q25" s="56">
        <f t="shared" si="13"/>
        <v>791.66666666666663</v>
      </c>
    </row>
    <row r="26" spans="1:19" x14ac:dyDescent="0.25">
      <c r="A26" s="53">
        <f t="shared" si="10"/>
        <v>100</v>
      </c>
      <c r="B26" s="54">
        <f t="shared" si="14"/>
        <v>100</v>
      </c>
      <c r="C26" s="54">
        <f t="shared" si="11"/>
        <v>100</v>
      </c>
      <c r="D26" s="54">
        <f t="shared" si="1"/>
        <v>100</v>
      </c>
      <c r="E26" s="54">
        <f t="shared" si="2"/>
        <v>100</v>
      </c>
      <c r="F26" s="54">
        <f t="shared" si="3"/>
        <v>100</v>
      </c>
      <c r="G26" s="54">
        <f t="shared" si="15"/>
        <v>120</v>
      </c>
      <c r="H26" s="54">
        <f t="shared" si="16"/>
        <v>100</v>
      </c>
      <c r="I26" s="54">
        <f t="shared" si="16"/>
        <v>1</v>
      </c>
      <c r="J26" s="55">
        <f t="shared" si="4"/>
        <v>0</v>
      </c>
      <c r="K26" s="53">
        <f t="shared" si="5"/>
        <v>0</v>
      </c>
      <c r="L26" s="53">
        <f t="shared" si="6"/>
        <v>100</v>
      </c>
      <c r="M26" s="56">
        <f t="shared" si="7"/>
        <v>1000</v>
      </c>
      <c r="N26" s="56">
        <f t="shared" si="8"/>
        <v>833.33333333333337</v>
      </c>
      <c r="O26" s="56">
        <f t="shared" si="9"/>
        <v>83.333333333333329</v>
      </c>
      <c r="P26" s="47"/>
      <c r="Q26" s="56">
        <f t="shared" si="13"/>
        <v>833.33333333333337</v>
      </c>
    </row>
    <row r="27" spans="1:19" x14ac:dyDescent="0.25">
      <c r="A27" s="53">
        <f t="shared" si="10"/>
        <v>105</v>
      </c>
      <c r="B27" s="54">
        <f t="shared" si="14"/>
        <v>100</v>
      </c>
      <c r="C27" s="54">
        <f t="shared" si="11"/>
        <v>100</v>
      </c>
      <c r="D27" s="54">
        <f t="shared" si="1"/>
        <v>100</v>
      </c>
      <c r="E27" s="54">
        <f t="shared" si="2"/>
        <v>100</v>
      </c>
      <c r="F27" s="54">
        <f t="shared" si="3"/>
        <v>100</v>
      </c>
      <c r="G27" s="54">
        <f t="shared" si="15"/>
        <v>120</v>
      </c>
      <c r="H27" s="54">
        <f t="shared" si="16"/>
        <v>100</v>
      </c>
      <c r="I27" s="54">
        <f t="shared" si="16"/>
        <v>1</v>
      </c>
      <c r="J27" s="55">
        <f t="shared" si="4"/>
        <v>0</v>
      </c>
      <c r="K27" s="53">
        <f t="shared" si="5"/>
        <v>0</v>
      </c>
      <c r="L27" s="53">
        <f t="shared" si="6"/>
        <v>100</v>
      </c>
      <c r="M27" s="56">
        <f t="shared" si="7"/>
        <v>1000</v>
      </c>
      <c r="N27" s="56">
        <f t="shared" si="8"/>
        <v>833.33333333333337</v>
      </c>
      <c r="O27" s="56">
        <f t="shared" si="9"/>
        <v>83.333333333333329</v>
      </c>
      <c r="P27" s="47"/>
      <c r="Q27" s="56">
        <f t="shared" si="13"/>
        <v>833.33333333333337</v>
      </c>
    </row>
    <row r="28" spans="1:19" x14ac:dyDescent="0.25">
      <c r="A28" s="53">
        <f t="shared" si="10"/>
        <v>110</v>
      </c>
      <c r="B28" s="54">
        <f t="shared" si="14"/>
        <v>95</v>
      </c>
      <c r="C28" s="54">
        <f t="shared" si="11"/>
        <v>95</v>
      </c>
      <c r="D28" s="54">
        <f t="shared" si="1"/>
        <v>95</v>
      </c>
      <c r="E28" s="54">
        <f t="shared" si="2"/>
        <v>95</v>
      </c>
      <c r="F28" s="54">
        <f t="shared" si="3"/>
        <v>50</v>
      </c>
      <c r="G28" s="54">
        <f t="shared" ref="G28:G33" si="17">+$H$2</f>
        <v>60</v>
      </c>
      <c r="H28" s="54">
        <f t="shared" si="16"/>
        <v>100</v>
      </c>
      <c r="I28" s="54">
        <f t="shared" si="16"/>
        <v>1</v>
      </c>
      <c r="J28" s="55">
        <f t="shared" si="4"/>
        <v>0</v>
      </c>
      <c r="K28" s="53">
        <f t="shared" si="5"/>
        <v>0</v>
      </c>
      <c r="L28" s="53">
        <f t="shared" si="6"/>
        <v>95</v>
      </c>
      <c r="M28" s="56">
        <f t="shared" si="7"/>
        <v>475</v>
      </c>
      <c r="N28" s="56">
        <f t="shared" si="8"/>
        <v>791.66666666666663</v>
      </c>
      <c r="O28" s="56">
        <f t="shared" si="9"/>
        <v>83.333333333333329</v>
      </c>
      <c r="P28" s="47"/>
      <c r="Q28" s="56">
        <f t="shared" si="13"/>
        <v>791.66666666666663</v>
      </c>
    </row>
    <row r="29" spans="1:19" x14ac:dyDescent="0.25">
      <c r="A29" s="53">
        <f t="shared" si="10"/>
        <v>115</v>
      </c>
      <c r="B29" s="54">
        <f t="shared" si="14"/>
        <v>90</v>
      </c>
      <c r="C29" s="54">
        <f t="shared" si="11"/>
        <v>90</v>
      </c>
      <c r="D29" s="54">
        <f t="shared" si="1"/>
        <v>90</v>
      </c>
      <c r="E29" s="54">
        <f t="shared" si="2"/>
        <v>90</v>
      </c>
      <c r="F29" s="54">
        <f t="shared" si="3"/>
        <v>50</v>
      </c>
      <c r="G29" s="54">
        <f t="shared" si="17"/>
        <v>60</v>
      </c>
      <c r="H29" s="54">
        <f t="shared" si="16"/>
        <v>100</v>
      </c>
      <c r="I29" s="54">
        <f t="shared" si="16"/>
        <v>1</v>
      </c>
      <c r="J29" s="55">
        <f t="shared" si="4"/>
        <v>0</v>
      </c>
      <c r="K29" s="53">
        <f t="shared" si="5"/>
        <v>0</v>
      </c>
      <c r="L29" s="53">
        <f t="shared" si="6"/>
        <v>90</v>
      </c>
      <c r="M29" s="56">
        <f t="shared" si="7"/>
        <v>450</v>
      </c>
      <c r="N29" s="56">
        <f t="shared" si="8"/>
        <v>750</v>
      </c>
      <c r="O29" s="56">
        <f t="shared" si="9"/>
        <v>83.333333333333329</v>
      </c>
      <c r="P29" s="47"/>
      <c r="Q29" s="56">
        <f t="shared" si="13"/>
        <v>750</v>
      </c>
    </row>
    <row r="30" spans="1:19" x14ac:dyDescent="0.25">
      <c r="A30" s="53">
        <f t="shared" si="10"/>
        <v>120</v>
      </c>
      <c r="B30" s="54">
        <f t="shared" si="14"/>
        <v>85</v>
      </c>
      <c r="C30" s="54">
        <f t="shared" si="11"/>
        <v>85</v>
      </c>
      <c r="D30" s="54">
        <f t="shared" si="1"/>
        <v>85</v>
      </c>
      <c r="E30" s="54">
        <f t="shared" si="2"/>
        <v>85</v>
      </c>
      <c r="F30" s="54">
        <f t="shared" si="3"/>
        <v>50</v>
      </c>
      <c r="G30" s="54">
        <f t="shared" si="17"/>
        <v>60</v>
      </c>
      <c r="H30" s="54">
        <f t="shared" si="16"/>
        <v>100</v>
      </c>
      <c r="I30" s="54">
        <f t="shared" si="16"/>
        <v>1</v>
      </c>
      <c r="J30" s="55">
        <f t="shared" si="4"/>
        <v>0</v>
      </c>
      <c r="K30" s="53">
        <f t="shared" si="5"/>
        <v>0</v>
      </c>
      <c r="L30" s="53">
        <f t="shared" si="6"/>
        <v>85</v>
      </c>
      <c r="M30" s="56">
        <f t="shared" si="7"/>
        <v>425</v>
      </c>
      <c r="N30" s="56">
        <f t="shared" si="8"/>
        <v>708.33333333333337</v>
      </c>
      <c r="O30" s="56">
        <f t="shared" si="9"/>
        <v>83.333333333333329</v>
      </c>
      <c r="P30" s="47"/>
      <c r="Q30" s="56">
        <f t="shared" si="13"/>
        <v>708.33333333333337</v>
      </c>
    </row>
    <row r="31" spans="1:19" x14ac:dyDescent="0.25">
      <c r="A31" s="53">
        <f t="shared" si="10"/>
        <v>125</v>
      </c>
      <c r="B31" s="54">
        <f t="shared" si="14"/>
        <v>80</v>
      </c>
      <c r="C31" s="54">
        <f t="shared" si="11"/>
        <v>80</v>
      </c>
      <c r="D31" s="54">
        <f t="shared" si="1"/>
        <v>80</v>
      </c>
      <c r="E31" s="54">
        <f t="shared" si="2"/>
        <v>80</v>
      </c>
      <c r="F31" s="54">
        <f t="shared" si="3"/>
        <v>50</v>
      </c>
      <c r="G31" s="54">
        <f t="shared" si="17"/>
        <v>60</v>
      </c>
      <c r="H31" s="54">
        <f t="shared" si="16"/>
        <v>100</v>
      </c>
      <c r="I31" s="54">
        <f t="shared" si="16"/>
        <v>1</v>
      </c>
      <c r="J31" s="55">
        <f t="shared" si="4"/>
        <v>0</v>
      </c>
      <c r="K31" s="53">
        <f t="shared" si="5"/>
        <v>0</v>
      </c>
      <c r="L31" s="53">
        <f t="shared" si="6"/>
        <v>80</v>
      </c>
      <c r="M31" s="56">
        <f t="shared" si="7"/>
        <v>400</v>
      </c>
      <c r="N31" s="56">
        <f t="shared" si="8"/>
        <v>666.66666666666663</v>
      </c>
      <c r="O31" s="56">
        <f t="shared" si="9"/>
        <v>83.333333333333329</v>
      </c>
      <c r="P31" s="47"/>
      <c r="Q31" s="56">
        <f t="shared" si="13"/>
        <v>666.66666666666663</v>
      </c>
    </row>
    <row r="32" spans="1:19" x14ac:dyDescent="0.25">
      <c r="A32" s="53">
        <f t="shared" si="10"/>
        <v>130</v>
      </c>
      <c r="B32" s="54">
        <f t="shared" si="14"/>
        <v>75</v>
      </c>
      <c r="C32" s="54">
        <f t="shared" si="11"/>
        <v>75</v>
      </c>
      <c r="D32" s="54">
        <f t="shared" si="1"/>
        <v>75</v>
      </c>
      <c r="E32" s="54">
        <f t="shared" si="2"/>
        <v>75</v>
      </c>
      <c r="F32" s="54">
        <f t="shared" si="3"/>
        <v>50</v>
      </c>
      <c r="G32" s="54">
        <f t="shared" si="17"/>
        <v>60</v>
      </c>
      <c r="H32" s="54">
        <f t="shared" si="16"/>
        <v>100</v>
      </c>
      <c r="I32" s="54">
        <f t="shared" si="16"/>
        <v>1</v>
      </c>
      <c r="J32" s="55">
        <f t="shared" si="4"/>
        <v>0</v>
      </c>
      <c r="K32" s="53">
        <f t="shared" si="5"/>
        <v>0</v>
      </c>
      <c r="L32" s="53">
        <f t="shared" si="6"/>
        <v>75</v>
      </c>
      <c r="M32" s="56">
        <f t="shared" si="7"/>
        <v>375</v>
      </c>
      <c r="N32" s="56">
        <f t="shared" si="8"/>
        <v>625</v>
      </c>
      <c r="O32" s="56">
        <f t="shared" si="9"/>
        <v>83.333333333333329</v>
      </c>
      <c r="P32" s="47"/>
      <c r="Q32" s="56">
        <f t="shared" si="13"/>
        <v>625</v>
      </c>
    </row>
    <row r="33" spans="1:17" x14ac:dyDescent="0.25">
      <c r="A33" s="53">
        <f t="shared" si="10"/>
        <v>135</v>
      </c>
      <c r="B33" s="54">
        <f t="shared" si="14"/>
        <v>70</v>
      </c>
      <c r="C33" s="54">
        <f t="shared" si="11"/>
        <v>70</v>
      </c>
      <c r="D33" s="54">
        <f t="shared" si="1"/>
        <v>70</v>
      </c>
      <c r="E33" s="54">
        <f t="shared" si="2"/>
        <v>70</v>
      </c>
      <c r="F33" s="54">
        <f t="shared" si="3"/>
        <v>50</v>
      </c>
      <c r="G33" s="54">
        <f t="shared" si="17"/>
        <v>60</v>
      </c>
      <c r="H33" s="54">
        <f t="shared" si="16"/>
        <v>100</v>
      </c>
      <c r="I33" s="54">
        <f t="shared" si="16"/>
        <v>1</v>
      </c>
      <c r="J33" s="55">
        <f t="shared" si="4"/>
        <v>0</v>
      </c>
      <c r="K33" s="53">
        <f t="shared" si="5"/>
        <v>0</v>
      </c>
      <c r="L33" s="53">
        <f t="shared" si="6"/>
        <v>70</v>
      </c>
      <c r="M33" s="56">
        <f t="shared" si="7"/>
        <v>350</v>
      </c>
      <c r="N33" s="56">
        <f t="shared" si="8"/>
        <v>583.33333333333337</v>
      </c>
      <c r="O33" s="56">
        <f t="shared" si="9"/>
        <v>83.333333333333329</v>
      </c>
      <c r="P33" s="47"/>
      <c r="Q33" s="56">
        <f t="shared" si="13"/>
        <v>583.33333333333337</v>
      </c>
    </row>
    <row r="34" spans="1:17" x14ac:dyDescent="0.25">
      <c r="A34" s="53">
        <f t="shared" si="10"/>
        <v>140</v>
      </c>
      <c r="B34" s="54">
        <f t="shared" si="14"/>
        <v>75</v>
      </c>
      <c r="C34" s="54">
        <f t="shared" si="11"/>
        <v>75</v>
      </c>
      <c r="D34" s="54">
        <f t="shared" si="1"/>
        <v>75</v>
      </c>
      <c r="E34" s="54">
        <f t="shared" si="2"/>
        <v>75</v>
      </c>
      <c r="F34" s="54">
        <f t="shared" si="3"/>
        <v>100</v>
      </c>
      <c r="G34" s="54">
        <f t="shared" ref="G34:G42" si="18">+$H$3</f>
        <v>120</v>
      </c>
      <c r="H34" s="54">
        <f t="shared" si="16"/>
        <v>100</v>
      </c>
      <c r="I34" s="54">
        <f t="shared" si="16"/>
        <v>1</v>
      </c>
      <c r="J34" s="55">
        <f t="shared" si="4"/>
        <v>0</v>
      </c>
      <c r="K34" s="53">
        <f t="shared" si="5"/>
        <v>0</v>
      </c>
      <c r="L34" s="53">
        <f t="shared" si="6"/>
        <v>75</v>
      </c>
      <c r="M34" s="56">
        <f t="shared" si="7"/>
        <v>750</v>
      </c>
      <c r="N34" s="56">
        <f t="shared" si="8"/>
        <v>625</v>
      </c>
      <c r="O34" s="56">
        <f t="shared" si="9"/>
        <v>83.333333333333329</v>
      </c>
      <c r="P34" s="47"/>
      <c r="Q34" s="56">
        <f t="shared" si="13"/>
        <v>625</v>
      </c>
    </row>
    <row r="35" spans="1:17" x14ac:dyDescent="0.25">
      <c r="A35" s="53">
        <f t="shared" si="10"/>
        <v>145</v>
      </c>
      <c r="B35" s="54">
        <f t="shared" si="14"/>
        <v>80</v>
      </c>
      <c r="C35" s="54">
        <f t="shared" si="11"/>
        <v>80</v>
      </c>
      <c r="D35" s="54">
        <f t="shared" si="1"/>
        <v>80</v>
      </c>
      <c r="E35" s="54">
        <f t="shared" si="2"/>
        <v>80</v>
      </c>
      <c r="F35" s="54">
        <f t="shared" si="3"/>
        <v>100</v>
      </c>
      <c r="G35" s="54">
        <f t="shared" si="18"/>
        <v>120</v>
      </c>
      <c r="H35" s="54">
        <f t="shared" si="16"/>
        <v>100</v>
      </c>
      <c r="I35" s="54">
        <f t="shared" si="16"/>
        <v>1</v>
      </c>
      <c r="J35" s="55">
        <f t="shared" si="4"/>
        <v>0</v>
      </c>
      <c r="K35" s="53">
        <f t="shared" si="5"/>
        <v>0</v>
      </c>
      <c r="L35" s="53">
        <f t="shared" si="6"/>
        <v>80</v>
      </c>
      <c r="M35" s="56">
        <f t="shared" si="7"/>
        <v>800</v>
      </c>
      <c r="N35" s="56">
        <f t="shared" si="8"/>
        <v>666.66666666666663</v>
      </c>
      <c r="O35" s="56">
        <f t="shared" si="9"/>
        <v>83.333333333333329</v>
      </c>
      <c r="P35" s="47"/>
      <c r="Q35" s="56">
        <f t="shared" si="13"/>
        <v>666.66666666666663</v>
      </c>
    </row>
    <row r="36" spans="1:17" x14ac:dyDescent="0.25">
      <c r="A36" s="53">
        <f t="shared" si="10"/>
        <v>150</v>
      </c>
      <c r="B36" s="54">
        <f t="shared" si="14"/>
        <v>85</v>
      </c>
      <c r="C36" s="54">
        <f t="shared" si="11"/>
        <v>85</v>
      </c>
      <c r="D36" s="54">
        <f t="shared" si="1"/>
        <v>85</v>
      </c>
      <c r="E36" s="54">
        <f t="shared" si="2"/>
        <v>85</v>
      </c>
      <c r="F36" s="54">
        <f t="shared" si="3"/>
        <v>100</v>
      </c>
      <c r="G36" s="54">
        <f t="shared" si="18"/>
        <v>120</v>
      </c>
      <c r="H36" s="54">
        <f t="shared" si="16"/>
        <v>100</v>
      </c>
      <c r="I36" s="54">
        <f t="shared" si="16"/>
        <v>1</v>
      </c>
      <c r="J36" s="55">
        <f t="shared" si="4"/>
        <v>0</v>
      </c>
      <c r="K36" s="53">
        <f t="shared" si="5"/>
        <v>0</v>
      </c>
      <c r="L36" s="53">
        <f t="shared" si="6"/>
        <v>85</v>
      </c>
      <c r="M36" s="56">
        <f t="shared" si="7"/>
        <v>850</v>
      </c>
      <c r="N36" s="56">
        <f t="shared" si="8"/>
        <v>708.33333333333337</v>
      </c>
      <c r="O36" s="56">
        <f t="shared" si="9"/>
        <v>83.333333333333329</v>
      </c>
      <c r="P36" s="47"/>
      <c r="Q36" s="56">
        <f t="shared" si="13"/>
        <v>708.33333333333337</v>
      </c>
    </row>
    <row r="37" spans="1:17" x14ac:dyDescent="0.25">
      <c r="A37" s="53">
        <f t="shared" si="10"/>
        <v>155</v>
      </c>
      <c r="B37" s="54">
        <f t="shared" si="14"/>
        <v>90</v>
      </c>
      <c r="C37" s="54">
        <f t="shared" si="11"/>
        <v>90</v>
      </c>
      <c r="D37" s="54">
        <f t="shared" si="1"/>
        <v>90</v>
      </c>
      <c r="E37" s="54">
        <f t="shared" si="2"/>
        <v>90</v>
      </c>
      <c r="F37" s="54">
        <f t="shared" si="3"/>
        <v>100</v>
      </c>
      <c r="G37" s="54">
        <f t="shared" si="18"/>
        <v>120</v>
      </c>
      <c r="H37" s="54">
        <f t="shared" si="16"/>
        <v>100</v>
      </c>
      <c r="I37" s="54">
        <f t="shared" si="16"/>
        <v>1</v>
      </c>
      <c r="J37" s="55">
        <f t="shared" si="4"/>
        <v>0</v>
      </c>
      <c r="K37" s="53">
        <f t="shared" si="5"/>
        <v>0</v>
      </c>
      <c r="L37" s="53">
        <f t="shared" si="6"/>
        <v>90</v>
      </c>
      <c r="M37" s="56">
        <f t="shared" si="7"/>
        <v>900</v>
      </c>
      <c r="N37" s="56">
        <f t="shared" si="8"/>
        <v>750</v>
      </c>
      <c r="O37" s="56">
        <f t="shared" si="9"/>
        <v>83.333333333333329</v>
      </c>
      <c r="P37" s="47"/>
      <c r="Q37" s="56">
        <f t="shared" si="13"/>
        <v>750</v>
      </c>
    </row>
    <row r="38" spans="1:17" x14ac:dyDescent="0.25">
      <c r="A38" s="53">
        <f t="shared" si="10"/>
        <v>160</v>
      </c>
      <c r="B38" s="54">
        <f t="shared" si="14"/>
        <v>95</v>
      </c>
      <c r="C38" s="54">
        <f t="shared" si="11"/>
        <v>95</v>
      </c>
      <c r="D38" s="54">
        <f t="shared" si="1"/>
        <v>95</v>
      </c>
      <c r="E38" s="54">
        <f t="shared" si="2"/>
        <v>95</v>
      </c>
      <c r="F38" s="54">
        <f t="shared" si="3"/>
        <v>100</v>
      </c>
      <c r="G38" s="54">
        <f t="shared" si="18"/>
        <v>120</v>
      </c>
      <c r="H38" s="54">
        <f t="shared" si="16"/>
        <v>100</v>
      </c>
      <c r="I38" s="54">
        <f t="shared" si="16"/>
        <v>1</v>
      </c>
      <c r="J38" s="55">
        <f t="shared" si="4"/>
        <v>0</v>
      </c>
      <c r="K38" s="53">
        <f t="shared" si="5"/>
        <v>0</v>
      </c>
      <c r="L38" s="53">
        <f t="shared" si="6"/>
        <v>95</v>
      </c>
      <c r="M38" s="56">
        <f t="shared" si="7"/>
        <v>950</v>
      </c>
      <c r="N38" s="56">
        <f t="shared" si="8"/>
        <v>791.66666666666663</v>
      </c>
      <c r="O38" s="56">
        <f t="shared" si="9"/>
        <v>83.333333333333329</v>
      </c>
      <c r="P38" s="47"/>
      <c r="Q38" s="56">
        <f t="shared" si="13"/>
        <v>791.66666666666663</v>
      </c>
    </row>
    <row r="39" spans="1:17" x14ac:dyDescent="0.25">
      <c r="A39" s="53">
        <f t="shared" si="10"/>
        <v>165</v>
      </c>
      <c r="B39" s="54">
        <f t="shared" si="14"/>
        <v>100</v>
      </c>
      <c r="C39" s="54">
        <f t="shared" si="11"/>
        <v>100</v>
      </c>
      <c r="D39" s="54">
        <f t="shared" si="1"/>
        <v>100</v>
      </c>
      <c r="E39" s="54">
        <f t="shared" si="2"/>
        <v>100</v>
      </c>
      <c r="F39" s="54">
        <f t="shared" si="3"/>
        <v>100</v>
      </c>
      <c r="G39" s="54">
        <f t="shared" si="18"/>
        <v>120</v>
      </c>
      <c r="H39" s="54">
        <f t="shared" si="16"/>
        <v>100</v>
      </c>
      <c r="I39" s="54">
        <f t="shared" si="16"/>
        <v>1</v>
      </c>
      <c r="J39" s="55">
        <f t="shared" si="4"/>
        <v>0</v>
      </c>
      <c r="K39" s="53">
        <f t="shared" si="5"/>
        <v>0</v>
      </c>
      <c r="L39" s="53">
        <f t="shared" si="6"/>
        <v>100</v>
      </c>
      <c r="M39" s="56">
        <f t="shared" si="7"/>
        <v>1000</v>
      </c>
      <c r="N39" s="56">
        <f t="shared" si="8"/>
        <v>833.33333333333337</v>
      </c>
      <c r="O39" s="56">
        <f t="shared" si="9"/>
        <v>83.333333333333329</v>
      </c>
      <c r="P39" s="47"/>
      <c r="Q39" s="56">
        <f t="shared" si="13"/>
        <v>833.33333333333337</v>
      </c>
    </row>
    <row r="40" spans="1:17" x14ac:dyDescent="0.25">
      <c r="A40" s="53">
        <f t="shared" si="10"/>
        <v>170</v>
      </c>
      <c r="B40" s="54">
        <f t="shared" si="14"/>
        <v>100</v>
      </c>
      <c r="C40" s="54">
        <f t="shared" si="11"/>
        <v>100</v>
      </c>
      <c r="D40" s="54">
        <f t="shared" si="1"/>
        <v>100</v>
      </c>
      <c r="E40" s="54">
        <f t="shared" si="2"/>
        <v>100</v>
      </c>
      <c r="F40" s="54">
        <f t="shared" si="3"/>
        <v>100</v>
      </c>
      <c r="G40" s="54">
        <f t="shared" si="18"/>
        <v>120</v>
      </c>
      <c r="H40" s="54">
        <f t="shared" ref="H40:I54" si="19">H39</f>
        <v>100</v>
      </c>
      <c r="I40" s="54">
        <f t="shared" si="19"/>
        <v>1</v>
      </c>
      <c r="J40" s="55">
        <f t="shared" si="4"/>
        <v>0</v>
      </c>
      <c r="K40" s="53">
        <f t="shared" si="5"/>
        <v>0</v>
      </c>
      <c r="L40" s="53">
        <f t="shared" si="6"/>
        <v>100</v>
      </c>
      <c r="M40" s="56">
        <f t="shared" si="7"/>
        <v>1000</v>
      </c>
      <c r="N40" s="56">
        <f t="shared" si="8"/>
        <v>833.33333333333337</v>
      </c>
      <c r="O40" s="56">
        <f t="shared" si="9"/>
        <v>83.333333333333329</v>
      </c>
      <c r="P40" s="47"/>
      <c r="Q40" s="56">
        <f t="shared" si="13"/>
        <v>833.33333333333337</v>
      </c>
    </row>
    <row r="41" spans="1:17" x14ac:dyDescent="0.25">
      <c r="A41" s="53">
        <f t="shared" si="10"/>
        <v>175</v>
      </c>
      <c r="B41" s="54">
        <f t="shared" si="14"/>
        <v>100</v>
      </c>
      <c r="C41" s="54">
        <f t="shared" si="11"/>
        <v>100</v>
      </c>
      <c r="D41" s="54">
        <f t="shared" si="1"/>
        <v>100</v>
      </c>
      <c r="E41" s="54">
        <f t="shared" si="2"/>
        <v>100</v>
      </c>
      <c r="F41" s="54">
        <f t="shared" si="3"/>
        <v>100</v>
      </c>
      <c r="G41" s="54">
        <f t="shared" si="18"/>
        <v>120</v>
      </c>
      <c r="H41" s="54">
        <f t="shared" si="19"/>
        <v>100</v>
      </c>
      <c r="I41" s="54">
        <f t="shared" si="19"/>
        <v>1</v>
      </c>
      <c r="J41" s="55">
        <f t="shared" si="4"/>
        <v>0</v>
      </c>
      <c r="K41" s="53">
        <f t="shared" si="5"/>
        <v>0</v>
      </c>
      <c r="L41" s="53">
        <f t="shared" si="6"/>
        <v>100</v>
      </c>
      <c r="M41" s="56">
        <f t="shared" si="7"/>
        <v>1000</v>
      </c>
      <c r="N41" s="56">
        <f t="shared" si="8"/>
        <v>833.33333333333337</v>
      </c>
      <c r="O41" s="56">
        <f t="shared" si="9"/>
        <v>83.333333333333329</v>
      </c>
      <c r="P41" s="47"/>
      <c r="Q41" s="56">
        <f t="shared" si="13"/>
        <v>833.33333333333337</v>
      </c>
    </row>
    <row r="42" spans="1:17" x14ac:dyDescent="0.25">
      <c r="A42" s="53">
        <f t="shared" si="10"/>
        <v>180</v>
      </c>
      <c r="B42" s="54">
        <f t="shared" si="14"/>
        <v>100</v>
      </c>
      <c r="C42" s="54">
        <f t="shared" si="11"/>
        <v>100</v>
      </c>
      <c r="D42" s="54">
        <f t="shared" si="1"/>
        <v>100</v>
      </c>
      <c r="E42" s="54">
        <f t="shared" si="2"/>
        <v>100</v>
      </c>
      <c r="F42" s="54">
        <f t="shared" si="3"/>
        <v>100</v>
      </c>
      <c r="G42" s="54">
        <f t="shared" si="18"/>
        <v>120</v>
      </c>
      <c r="H42" s="54">
        <f t="shared" si="19"/>
        <v>100</v>
      </c>
      <c r="I42" s="54">
        <f t="shared" si="19"/>
        <v>1</v>
      </c>
      <c r="J42" s="55">
        <f t="shared" si="4"/>
        <v>0</v>
      </c>
      <c r="K42" s="53">
        <f t="shared" si="5"/>
        <v>0</v>
      </c>
      <c r="L42" s="53">
        <f t="shared" si="6"/>
        <v>100</v>
      </c>
      <c r="M42" s="56">
        <f t="shared" si="7"/>
        <v>1000</v>
      </c>
      <c r="N42" s="56">
        <f t="shared" si="8"/>
        <v>833.33333333333337</v>
      </c>
      <c r="O42" s="56">
        <f t="shared" si="9"/>
        <v>83.333333333333329</v>
      </c>
      <c r="P42" s="47"/>
      <c r="Q42" s="56">
        <f t="shared" si="13"/>
        <v>833.33333333333337</v>
      </c>
    </row>
    <row r="43" spans="1:17" x14ac:dyDescent="0.25">
      <c r="A43" s="53">
        <f t="shared" si="10"/>
        <v>185</v>
      </c>
      <c r="B43" s="54">
        <f t="shared" si="14"/>
        <v>95</v>
      </c>
      <c r="C43" s="54">
        <f t="shared" si="11"/>
        <v>95</v>
      </c>
      <c r="D43" s="54">
        <f t="shared" si="1"/>
        <v>95</v>
      </c>
      <c r="E43" s="54">
        <f t="shared" si="2"/>
        <v>95</v>
      </c>
      <c r="F43" s="54">
        <f t="shared" si="3"/>
        <v>50</v>
      </c>
      <c r="G43" s="54">
        <f t="shared" ref="G43:G48" si="20">+$H$2</f>
        <v>60</v>
      </c>
      <c r="H43" s="54">
        <f t="shared" si="19"/>
        <v>100</v>
      </c>
      <c r="I43" s="54">
        <f t="shared" si="19"/>
        <v>1</v>
      </c>
      <c r="J43" s="55">
        <f t="shared" si="4"/>
        <v>0</v>
      </c>
      <c r="K43" s="53">
        <f t="shared" si="5"/>
        <v>0</v>
      </c>
      <c r="L43" s="53">
        <f t="shared" si="6"/>
        <v>95</v>
      </c>
      <c r="M43" s="56">
        <f t="shared" si="7"/>
        <v>475</v>
      </c>
      <c r="N43" s="56">
        <f t="shared" si="8"/>
        <v>791.66666666666663</v>
      </c>
      <c r="O43" s="56">
        <f t="shared" si="9"/>
        <v>83.333333333333329</v>
      </c>
      <c r="P43" s="47"/>
      <c r="Q43" s="56">
        <f t="shared" si="13"/>
        <v>791.66666666666663</v>
      </c>
    </row>
    <row r="44" spans="1:17" x14ac:dyDescent="0.25">
      <c r="A44" s="53">
        <f t="shared" si="10"/>
        <v>190</v>
      </c>
      <c r="B44" s="54">
        <f t="shared" si="14"/>
        <v>90</v>
      </c>
      <c r="C44" s="54">
        <f t="shared" si="11"/>
        <v>90</v>
      </c>
      <c r="D44" s="54">
        <f t="shared" si="1"/>
        <v>90</v>
      </c>
      <c r="E44" s="54">
        <f t="shared" si="2"/>
        <v>90</v>
      </c>
      <c r="F44" s="54">
        <f t="shared" si="3"/>
        <v>50</v>
      </c>
      <c r="G44" s="54">
        <f t="shared" si="20"/>
        <v>60</v>
      </c>
      <c r="H44" s="54">
        <f t="shared" si="19"/>
        <v>100</v>
      </c>
      <c r="I44" s="54">
        <f t="shared" si="19"/>
        <v>1</v>
      </c>
      <c r="J44" s="55">
        <f t="shared" si="4"/>
        <v>0</v>
      </c>
      <c r="K44" s="53">
        <f t="shared" si="5"/>
        <v>0</v>
      </c>
      <c r="L44" s="53">
        <f t="shared" si="6"/>
        <v>90</v>
      </c>
      <c r="M44" s="56">
        <f t="shared" si="7"/>
        <v>450</v>
      </c>
      <c r="N44" s="56">
        <f t="shared" si="8"/>
        <v>750</v>
      </c>
      <c r="O44" s="56">
        <f t="shared" si="9"/>
        <v>83.333333333333329</v>
      </c>
      <c r="P44" s="47"/>
      <c r="Q44" s="56">
        <f t="shared" si="13"/>
        <v>750</v>
      </c>
    </row>
    <row r="45" spans="1:17" x14ac:dyDescent="0.25">
      <c r="A45" s="53">
        <f t="shared" si="10"/>
        <v>195</v>
      </c>
      <c r="B45" s="54">
        <f t="shared" si="14"/>
        <v>85</v>
      </c>
      <c r="C45" s="54">
        <f t="shared" si="11"/>
        <v>85</v>
      </c>
      <c r="D45" s="54">
        <f t="shared" si="1"/>
        <v>85</v>
      </c>
      <c r="E45" s="54">
        <f t="shared" si="2"/>
        <v>85</v>
      </c>
      <c r="F45" s="54">
        <f t="shared" si="3"/>
        <v>50</v>
      </c>
      <c r="G45" s="54">
        <f t="shared" si="20"/>
        <v>60</v>
      </c>
      <c r="H45" s="54">
        <f t="shared" si="19"/>
        <v>100</v>
      </c>
      <c r="I45" s="54">
        <f t="shared" si="19"/>
        <v>1</v>
      </c>
      <c r="J45" s="55">
        <f t="shared" si="4"/>
        <v>0</v>
      </c>
      <c r="K45" s="53">
        <f t="shared" si="5"/>
        <v>0</v>
      </c>
      <c r="L45" s="53">
        <f t="shared" si="6"/>
        <v>85</v>
      </c>
      <c r="M45" s="56">
        <f t="shared" si="7"/>
        <v>425</v>
      </c>
      <c r="N45" s="56">
        <f t="shared" si="8"/>
        <v>708.33333333333337</v>
      </c>
      <c r="O45" s="56">
        <f t="shared" si="9"/>
        <v>83.333333333333329</v>
      </c>
      <c r="P45" s="47"/>
      <c r="Q45" s="56">
        <f t="shared" si="13"/>
        <v>708.33333333333337</v>
      </c>
    </row>
    <row r="46" spans="1:17" x14ac:dyDescent="0.25">
      <c r="A46" s="53">
        <f t="shared" si="10"/>
        <v>200</v>
      </c>
      <c r="B46" s="54">
        <f t="shared" si="14"/>
        <v>80</v>
      </c>
      <c r="C46" s="54">
        <f t="shared" si="11"/>
        <v>80</v>
      </c>
      <c r="D46" s="54">
        <f t="shared" si="1"/>
        <v>80</v>
      </c>
      <c r="E46" s="54">
        <f t="shared" si="2"/>
        <v>80</v>
      </c>
      <c r="F46" s="54">
        <f t="shared" si="3"/>
        <v>50</v>
      </c>
      <c r="G46" s="54">
        <f t="shared" si="20"/>
        <v>60</v>
      </c>
      <c r="H46" s="54">
        <f t="shared" si="19"/>
        <v>100</v>
      </c>
      <c r="I46" s="54">
        <f t="shared" si="19"/>
        <v>1</v>
      </c>
      <c r="J46" s="55">
        <f t="shared" si="4"/>
        <v>0</v>
      </c>
      <c r="K46" s="53">
        <f t="shared" si="5"/>
        <v>0</v>
      </c>
      <c r="L46" s="53">
        <f t="shared" si="6"/>
        <v>80</v>
      </c>
      <c r="M46" s="56">
        <f t="shared" si="7"/>
        <v>400</v>
      </c>
      <c r="N46" s="56">
        <f t="shared" si="8"/>
        <v>666.66666666666663</v>
      </c>
      <c r="O46" s="56">
        <f t="shared" si="9"/>
        <v>83.333333333333329</v>
      </c>
      <c r="P46" s="47"/>
      <c r="Q46" s="56">
        <f t="shared" si="13"/>
        <v>666.66666666666663</v>
      </c>
    </row>
    <row r="47" spans="1:17" x14ac:dyDescent="0.25">
      <c r="A47" s="53">
        <f t="shared" si="10"/>
        <v>205</v>
      </c>
      <c r="B47" s="54">
        <f t="shared" si="14"/>
        <v>75</v>
      </c>
      <c r="C47" s="54">
        <f t="shared" si="11"/>
        <v>75</v>
      </c>
      <c r="D47" s="54">
        <f t="shared" si="1"/>
        <v>75</v>
      </c>
      <c r="E47" s="54">
        <f t="shared" si="2"/>
        <v>75</v>
      </c>
      <c r="F47" s="54">
        <f t="shared" si="3"/>
        <v>50</v>
      </c>
      <c r="G47" s="54">
        <f t="shared" si="20"/>
        <v>60</v>
      </c>
      <c r="H47" s="54">
        <f t="shared" si="19"/>
        <v>100</v>
      </c>
      <c r="I47" s="54">
        <f t="shared" si="19"/>
        <v>1</v>
      </c>
      <c r="J47" s="55">
        <f t="shared" si="4"/>
        <v>0</v>
      </c>
      <c r="K47" s="53">
        <f t="shared" si="5"/>
        <v>0</v>
      </c>
      <c r="L47" s="53">
        <f t="shared" si="6"/>
        <v>75</v>
      </c>
      <c r="M47" s="56">
        <f t="shared" si="7"/>
        <v>375</v>
      </c>
      <c r="N47" s="56">
        <f t="shared" si="8"/>
        <v>625</v>
      </c>
      <c r="O47" s="56">
        <f t="shared" si="9"/>
        <v>83.333333333333329</v>
      </c>
      <c r="P47" s="47"/>
      <c r="Q47" s="56">
        <f t="shared" si="13"/>
        <v>625</v>
      </c>
    </row>
    <row r="48" spans="1:17" x14ac:dyDescent="0.25">
      <c r="A48" s="53">
        <f t="shared" si="10"/>
        <v>210</v>
      </c>
      <c r="B48" s="54">
        <f t="shared" si="14"/>
        <v>70</v>
      </c>
      <c r="C48" s="54">
        <f t="shared" si="11"/>
        <v>70</v>
      </c>
      <c r="D48" s="54">
        <f t="shared" si="1"/>
        <v>70</v>
      </c>
      <c r="E48" s="54">
        <f t="shared" si="2"/>
        <v>70</v>
      </c>
      <c r="F48" s="54">
        <f t="shared" si="3"/>
        <v>50</v>
      </c>
      <c r="G48" s="54">
        <f t="shared" si="20"/>
        <v>60</v>
      </c>
      <c r="H48" s="54">
        <f t="shared" si="19"/>
        <v>100</v>
      </c>
      <c r="I48" s="54">
        <f t="shared" si="19"/>
        <v>1</v>
      </c>
      <c r="J48" s="55">
        <f t="shared" si="4"/>
        <v>0</v>
      </c>
      <c r="K48" s="53">
        <f t="shared" si="5"/>
        <v>0</v>
      </c>
      <c r="L48" s="53">
        <f t="shared" si="6"/>
        <v>70</v>
      </c>
      <c r="M48" s="56">
        <f t="shared" si="7"/>
        <v>350</v>
      </c>
      <c r="N48" s="56">
        <f t="shared" si="8"/>
        <v>583.33333333333337</v>
      </c>
      <c r="O48" s="56">
        <f t="shared" si="9"/>
        <v>83.333333333333329</v>
      </c>
      <c r="P48" s="47"/>
      <c r="Q48" s="56">
        <f t="shared" si="13"/>
        <v>583.33333333333337</v>
      </c>
    </row>
    <row r="49" spans="1:17" x14ac:dyDescent="0.25">
      <c r="A49" s="53">
        <f t="shared" si="10"/>
        <v>215</v>
      </c>
      <c r="B49" s="54">
        <f t="shared" si="14"/>
        <v>75</v>
      </c>
      <c r="C49" s="54">
        <f t="shared" si="11"/>
        <v>75</v>
      </c>
      <c r="D49" s="54">
        <f t="shared" si="1"/>
        <v>75</v>
      </c>
      <c r="E49" s="54">
        <f t="shared" si="2"/>
        <v>75</v>
      </c>
      <c r="F49" s="54">
        <f t="shared" si="3"/>
        <v>100</v>
      </c>
      <c r="G49" s="54">
        <f>+$H$3</f>
        <v>120</v>
      </c>
      <c r="H49" s="54">
        <f t="shared" si="19"/>
        <v>100</v>
      </c>
      <c r="I49" s="54">
        <f t="shared" si="19"/>
        <v>1</v>
      </c>
      <c r="J49" s="55">
        <f t="shared" si="4"/>
        <v>0</v>
      </c>
      <c r="K49" s="53">
        <f t="shared" si="5"/>
        <v>0</v>
      </c>
      <c r="L49" s="53">
        <f t="shared" si="6"/>
        <v>75</v>
      </c>
      <c r="M49" s="56">
        <f t="shared" si="7"/>
        <v>750</v>
      </c>
      <c r="N49" s="56">
        <f t="shared" si="8"/>
        <v>625</v>
      </c>
      <c r="O49" s="56">
        <f t="shared" si="9"/>
        <v>83.333333333333329</v>
      </c>
      <c r="P49" s="47"/>
      <c r="Q49" s="56">
        <f t="shared" si="13"/>
        <v>625</v>
      </c>
    </row>
    <row r="50" spans="1:17" x14ac:dyDescent="0.25">
      <c r="A50" s="53">
        <f t="shared" si="10"/>
        <v>220</v>
      </c>
      <c r="B50" s="54">
        <f t="shared" si="14"/>
        <v>80</v>
      </c>
      <c r="C50" s="54">
        <f t="shared" si="11"/>
        <v>80</v>
      </c>
      <c r="D50" s="54">
        <f t="shared" si="1"/>
        <v>80</v>
      </c>
      <c r="E50" s="54">
        <f t="shared" si="2"/>
        <v>80</v>
      </c>
      <c r="F50" s="54">
        <f t="shared" si="3"/>
        <v>100</v>
      </c>
      <c r="G50" s="54">
        <f>+$H$3</f>
        <v>120</v>
      </c>
      <c r="H50" s="54">
        <f t="shared" si="19"/>
        <v>100</v>
      </c>
      <c r="I50" s="54">
        <f t="shared" si="19"/>
        <v>1</v>
      </c>
      <c r="J50" s="55">
        <f t="shared" si="4"/>
        <v>0</v>
      </c>
      <c r="K50" s="53">
        <f t="shared" si="5"/>
        <v>0</v>
      </c>
      <c r="L50" s="53">
        <f t="shared" si="6"/>
        <v>80</v>
      </c>
      <c r="M50" s="56">
        <f t="shared" si="7"/>
        <v>800</v>
      </c>
      <c r="N50" s="56">
        <f t="shared" si="8"/>
        <v>666.66666666666663</v>
      </c>
      <c r="O50" s="56">
        <f t="shared" si="9"/>
        <v>83.333333333333329</v>
      </c>
      <c r="P50" s="47"/>
      <c r="Q50" s="56">
        <f t="shared" si="13"/>
        <v>666.66666666666663</v>
      </c>
    </row>
    <row r="51" spans="1:17" x14ac:dyDescent="0.25">
      <c r="A51" s="53">
        <f t="shared" si="10"/>
        <v>225</v>
      </c>
      <c r="B51" s="54">
        <f t="shared" si="14"/>
        <v>85</v>
      </c>
      <c r="C51" s="54">
        <f t="shared" si="11"/>
        <v>85</v>
      </c>
      <c r="D51" s="54">
        <f t="shared" si="1"/>
        <v>85</v>
      </c>
      <c r="E51" s="54">
        <f t="shared" si="2"/>
        <v>85</v>
      </c>
      <c r="F51" s="54">
        <f t="shared" si="3"/>
        <v>100</v>
      </c>
      <c r="G51" s="54">
        <f>+$H$3</f>
        <v>120</v>
      </c>
      <c r="H51" s="54">
        <f t="shared" si="19"/>
        <v>100</v>
      </c>
      <c r="I51" s="54">
        <f t="shared" si="19"/>
        <v>1</v>
      </c>
      <c r="J51" s="55">
        <f t="shared" si="4"/>
        <v>0</v>
      </c>
      <c r="K51" s="53">
        <f t="shared" si="5"/>
        <v>0</v>
      </c>
      <c r="L51" s="53">
        <f t="shared" si="6"/>
        <v>85</v>
      </c>
      <c r="M51" s="56">
        <f t="shared" si="7"/>
        <v>850</v>
      </c>
      <c r="N51" s="56">
        <f t="shared" si="8"/>
        <v>708.33333333333337</v>
      </c>
      <c r="O51" s="56">
        <f t="shared" si="9"/>
        <v>83.333333333333329</v>
      </c>
      <c r="P51" s="47"/>
      <c r="Q51" s="56">
        <f t="shared" si="13"/>
        <v>708.33333333333337</v>
      </c>
    </row>
    <row r="52" spans="1:17" x14ac:dyDescent="0.25">
      <c r="A52" s="53">
        <f t="shared" si="10"/>
        <v>230</v>
      </c>
      <c r="B52" s="54">
        <f t="shared" si="14"/>
        <v>80</v>
      </c>
      <c r="C52" s="54">
        <f t="shared" si="11"/>
        <v>80</v>
      </c>
      <c r="D52" s="54">
        <f t="shared" si="1"/>
        <v>80</v>
      </c>
      <c r="E52" s="54">
        <f t="shared" si="2"/>
        <v>80</v>
      </c>
      <c r="F52" s="54">
        <f t="shared" si="3"/>
        <v>50</v>
      </c>
      <c r="G52" s="54">
        <f>+$H$2</f>
        <v>60</v>
      </c>
      <c r="H52" s="54">
        <f t="shared" si="19"/>
        <v>100</v>
      </c>
      <c r="I52" s="54">
        <f t="shared" si="19"/>
        <v>1</v>
      </c>
      <c r="J52" s="55">
        <f t="shared" si="4"/>
        <v>0</v>
      </c>
      <c r="K52" s="53">
        <f t="shared" si="5"/>
        <v>0</v>
      </c>
      <c r="L52" s="53">
        <f t="shared" si="6"/>
        <v>80</v>
      </c>
      <c r="M52" s="56">
        <f t="shared" si="7"/>
        <v>400</v>
      </c>
      <c r="N52" s="56">
        <f t="shared" si="8"/>
        <v>666.66666666666663</v>
      </c>
      <c r="O52" s="56">
        <f t="shared" si="9"/>
        <v>83.333333333333329</v>
      </c>
      <c r="P52" s="47"/>
      <c r="Q52" s="56">
        <f t="shared" si="13"/>
        <v>666.66666666666663</v>
      </c>
    </row>
    <row r="53" spans="1:17" x14ac:dyDescent="0.25">
      <c r="A53" s="53">
        <f t="shared" si="10"/>
        <v>235</v>
      </c>
      <c r="B53" s="54">
        <f t="shared" si="14"/>
        <v>75</v>
      </c>
      <c r="C53" s="54">
        <f t="shared" si="11"/>
        <v>75</v>
      </c>
      <c r="D53" s="54">
        <f t="shared" si="1"/>
        <v>75</v>
      </c>
      <c r="E53" s="54">
        <f t="shared" si="2"/>
        <v>75</v>
      </c>
      <c r="F53" s="54">
        <f t="shared" si="3"/>
        <v>50</v>
      </c>
      <c r="G53" s="54">
        <f>+$H$2</f>
        <v>60</v>
      </c>
      <c r="H53" s="54">
        <f t="shared" si="19"/>
        <v>100</v>
      </c>
      <c r="I53" s="54">
        <f t="shared" si="19"/>
        <v>1</v>
      </c>
      <c r="J53" s="55">
        <f t="shared" si="4"/>
        <v>0</v>
      </c>
      <c r="K53" s="53">
        <f t="shared" si="5"/>
        <v>0</v>
      </c>
      <c r="L53" s="53">
        <f t="shared" si="6"/>
        <v>75</v>
      </c>
      <c r="M53" s="56">
        <f t="shared" si="7"/>
        <v>375</v>
      </c>
      <c r="N53" s="56">
        <f t="shared" si="8"/>
        <v>625</v>
      </c>
      <c r="O53" s="56">
        <f t="shared" si="9"/>
        <v>83.333333333333329</v>
      </c>
      <c r="P53" s="47"/>
      <c r="Q53" s="56">
        <f t="shared" si="13"/>
        <v>625</v>
      </c>
    </row>
    <row r="54" spans="1:17" x14ac:dyDescent="0.25">
      <c r="A54" s="53">
        <f t="shared" si="10"/>
        <v>240</v>
      </c>
      <c r="B54" s="54">
        <f t="shared" si="14"/>
        <v>70</v>
      </c>
      <c r="C54" s="54">
        <f t="shared" si="11"/>
        <v>70</v>
      </c>
      <c r="D54" s="54">
        <f t="shared" si="1"/>
        <v>70</v>
      </c>
      <c r="E54" s="54">
        <f t="shared" si="2"/>
        <v>70</v>
      </c>
      <c r="F54" s="54">
        <f t="shared" si="3"/>
        <v>50</v>
      </c>
      <c r="G54" s="54">
        <f>+$H$2</f>
        <v>60</v>
      </c>
      <c r="H54" s="54">
        <f t="shared" si="19"/>
        <v>100</v>
      </c>
      <c r="I54" s="54">
        <f t="shared" si="19"/>
        <v>1</v>
      </c>
      <c r="J54" s="55">
        <f t="shared" si="4"/>
        <v>0</v>
      </c>
      <c r="K54" s="53">
        <f t="shared" si="5"/>
        <v>0</v>
      </c>
      <c r="L54" s="53">
        <f t="shared" si="6"/>
        <v>70</v>
      </c>
      <c r="M54" s="56">
        <f t="shared" si="7"/>
        <v>350</v>
      </c>
      <c r="N54" s="56">
        <f t="shared" si="8"/>
        <v>583.33333333333337</v>
      </c>
      <c r="O54" s="56">
        <f t="shared" si="9"/>
        <v>83.333333333333329</v>
      </c>
      <c r="P54" s="47"/>
      <c r="Q54" s="56">
        <f t="shared" si="13"/>
        <v>583.33333333333337</v>
      </c>
    </row>
    <row r="55" spans="1:17" x14ac:dyDescent="0.25">
      <c r="A55" s="2"/>
      <c r="G55" s="4">
        <f>AVERAGE(G6:G54)</f>
        <v>88.163265306122454</v>
      </c>
      <c r="M55" s="12">
        <f>SUM(M7:M54)</f>
        <v>31850</v>
      </c>
      <c r="N55" s="12">
        <f>SUM(N7:N54)</f>
        <v>35458.333333333336</v>
      </c>
      <c r="O55" s="12">
        <f>SUM(O7:O54)</f>
        <v>4000.0000000000027</v>
      </c>
      <c r="P55" s="12">
        <f>SUM(P7:P54)</f>
        <v>5000</v>
      </c>
      <c r="Q55" s="12">
        <f>SUM(Q7:Q54)</f>
        <v>32333.333333333328</v>
      </c>
    </row>
    <row r="56" spans="1:17" x14ac:dyDescent="0.25">
      <c r="A56" s="2"/>
      <c r="B56" s="14"/>
      <c r="E56" s="14"/>
    </row>
    <row r="57" spans="1:17" x14ac:dyDescent="0.25">
      <c r="A57" s="2"/>
      <c r="J57" s="16"/>
      <c r="K57" s="15"/>
      <c r="M57" s="8" t="s">
        <v>21</v>
      </c>
      <c r="N57" s="8" t="s">
        <v>22</v>
      </c>
      <c r="O57" s="13"/>
    </row>
    <row r="58" spans="1:17" x14ac:dyDescent="0.25">
      <c r="A58" s="2"/>
      <c r="J58" s="16"/>
      <c r="K58" s="15"/>
      <c r="L58" s="1" t="s">
        <v>20</v>
      </c>
      <c r="M58" s="7">
        <f>SUMPRODUCT(E7:E54,G7:G54)/12</f>
        <v>29100</v>
      </c>
      <c r="N58" s="7">
        <f>SUMPRODUCT(B7:B54,G7:G54)/12</f>
        <v>31850</v>
      </c>
      <c r="O58" s="13"/>
    </row>
    <row r="59" spans="1:17" x14ac:dyDescent="0.25">
      <c r="A59" s="2"/>
      <c r="L59" s="1" t="s">
        <v>23</v>
      </c>
      <c r="M59" s="7">
        <f>SUM(O55:Q55)</f>
        <v>41333.333333333328</v>
      </c>
      <c r="N59" s="7">
        <f>SUM(N55:P55)</f>
        <v>44458.333333333336</v>
      </c>
      <c r="O59" s="13"/>
    </row>
    <row r="60" spans="1:17" x14ac:dyDescent="0.25">
      <c r="A60" s="2"/>
      <c r="L60" s="1" t="s">
        <v>24</v>
      </c>
      <c r="M60" s="17">
        <f>MAX(M59-M58,0)</f>
        <v>12233.333333333328</v>
      </c>
      <c r="N60" s="17">
        <f>MAX(N59-N58,0)</f>
        <v>12608.333333333336</v>
      </c>
    </row>
    <row r="61" spans="1:17" x14ac:dyDescent="0.25">
      <c r="A61" s="2"/>
    </row>
    <row r="62" spans="1:17" x14ac:dyDescent="0.25">
      <c r="A62" s="2"/>
      <c r="L62" s="1" t="s">
        <v>25</v>
      </c>
    </row>
    <row r="63" spans="1:17" x14ac:dyDescent="0.25">
      <c r="A63" s="2"/>
      <c r="L63" s="1" t="s">
        <v>20</v>
      </c>
      <c r="M63" s="17">
        <f>+N58</f>
        <v>31850</v>
      </c>
    </row>
    <row r="64" spans="1:17" x14ac:dyDescent="0.25">
      <c r="A64" s="2"/>
      <c r="L64" s="1" t="s">
        <v>24</v>
      </c>
      <c r="M64" s="17">
        <f>MIN(M60:N60)</f>
        <v>12233.333333333328</v>
      </c>
    </row>
    <row r="65" spans="1:13" x14ac:dyDescent="0.25">
      <c r="A65" s="2"/>
      <c r="L65" s="1" t="s">
        <v>23</v>
      </c>
      <c r="M65" s="17">
        <f>+N59</f>
        <v>44458.333333333336</v>
      </c>
    </row>
    <row r="66" spans="1:13" x14ac:dyDescent="0.25">
      <c r="A66" s="2"/>
      <c r="L66" s="1" t="s">
        <v>26</v>
      </c>
      <c r="M66" s="17">
        <f>+M63+M64-M65</f>
        <v>-375.00000000000728</v>
      </c>
    </row>
    <row r="67" spans="1:13" x14ac:dyDescent="0.25">
      <c r="A67" s="2"/>
    </row>
    <row r="68" spans="1:13" x14ac:dyDescent="0.25">
      <c r="A68" s="2"/>
    </row>
    <row r="69" spans="1:13" x14ac:dyDescent="0.25">
      <c r="A69" s="2"/>
    </row>
    <row r="70" spans="1:13" x14ac:dyDescent="0.25">
      <c r="A70" s="2"/>
    </row>
    <row r="71" spans="1:13" x14ac:dyDescent="0.25">
      <c r="A71" s="2"/>
    </row>
    <row r="72" spans="1:13" x14ac:dyDescent="0.25">
      <c r="A72" s="2"/>
    </row>
    <row r="73" spans="1:13" x14ac:dyDescent="0.25">
      <c r="A73" s="2"/>
    </row>
    <row r="74" spans="1:13" x14ac:dyDescent="0.25">
      <c r="A74" s="2"/>
    </row>
    <row r="75" spans="1:13" x14ac:dyDescent="0.25">
      <c r="A75" s="2"/>
    </row>
    <row r="76" spans="1:13" x14ac:dyDescent="0.25">
      <c r="A76" s="2"/>
    </row>
    <row r="77" spans="1:13" x14ac:dyDescent="0.25">
      <c r="A77" s="2"/>
    </row>
    <row r="78" spans="1:13" x14ac:dyDescent="0.25">
      <c r="A78" s="2"/>
    </row>
    <row r="79" spans="1:13" x14ac:dyDescent="0.25">
      <c r="A79" s="2"/>
    </row>
    <row r="80" spans="1:13"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3"/>
  <sheetViews>
    <sheetView zoomScaleNormal="100" workbookViewId="0">
      <pane ySplit="5" topLeftCell="A6" activePane="bottomLeft" state="frozen"/>
      <selection activeCell="J35" sqref="J35"/>
      <selection pane="bottomLeft" activeCell="A5" sqref="A5:Q54"/>
    </sheetView>
  </sheetViews>
  <sheetFormatPr defaultRowHeight="15" x14ac:dyDescent="0.25"/>
  <cols>
    <col min="1" max="1" width="7.7109375" bestFit="1" customWidth="1"/>
    <col min="2" max="6" width="15" customWidth="1"/>
    <col min="7" max="9" width="15.42578125" customWidth="1"/>
    <col min="10" max="10" width="13.140625" style="1" bestFit="1" customWidth="1"/>
    <col min="11" max="12" width="16.42578125" style="1" bestFit="1" customWidth="1"/>
    <col min="13" max="17" width="14.85546875" customWidth="1"/>
  </cols>
  <sheetData>
    <row r="1" spans="1:17" x14ac:dyDescent="0.25">
      <c r="B1" s="1" t="s">
        <v>30</v>
      </c>
      <c r="H1" s="1" t="s">
        <v>38</v>
      </c>
      <c r="N1" s="8"/>
      <c r="O1" s="8"/>
    </row>
    <row r="2" spans="1:17" x14ac:dyDescent="0.25">
      <c r="A2" s="1" t="s">
        <v>1</v>
      </c>
      <c r="B2" s="5">
        <v>50</v>
      </c>
      <c r="C2" s="1"/>
      <c r="D2" s="1" t="s">
        <v>4</v>
      </c>
      <c r="E2" s="50">
        <v>5000</v>
      </c>
      <c r="G2" s="1" t="s">
        <v>36</v>
      </c>
      <c r="H2" s="1">
        <v>60</v>
      </c>
      <c r="M2" s="8"/>
      <c r="N2" s="10"/>
      <c r="O2" s="10"/>
    </row>
    <row r="3" spans="1:17" x14ac:dyDescent="0.25">
      <c r="A3" s="1" t="s">
        <v>2</v>
      </c>
      <c r="B3" s="5">
        <v>100</v>
      </c>
      <c r="C3" s="1"/>
      <c r="D3" s="1" t="s">
        <v>5</v>
      </c>
      <c r="E3" s="50">
        <f>50*100*0.2</f>
        <v>1000</v>
      </c>
      <c r="G3" s="6" t="s">
        <v>37</v>
      </c>
      <c r="H3" s="1">
        <v>120</v>
      </c>
      <c r="J3" s="6"/>
      <c r="M3" s="8"/>
      <c r="N3" s="9"/>
      <c r="O3" s="11"/>
    </row>
    <row r="5" spans="1:17" s="3" customFormat="1" ht="45" x14ac:dyDescent="0.25">
      <c r="A5" s="51" t="s">
        <v>0</v>
      </c>
      <c r="B5" s="51" t="s">
        <v>8</v>
      </c>
      <c r="C5" s="51" t="s">
        <v>6</v>
      </c>
      <c r="D5" s="51" t="s">
        <v>7</v>
      </c>
      <c r="E5" s="51" t="s">
        <v>19</v>
      </c>
      <c r="F5" s="51" t="s">
        <v>3</v>
      </c>
      <c r="G5" s="51" t="s">
        <v>9</v>
      </c>
      <c r="H5" s="51" t="s">
        <v>10</v>
      </c>
      <c r="I5" s="51" t="s">
        <v>11</v>
      </c>
      <c r="J5" s="52" t="s">
        <v>12</v>
      </c>
      <c r="K5" s="51" t="s">
        <v>13</v>
      </c>
      <c r="L5" s="51" t="s">
        <v>14</v>
      </c>
      <c r="M5" s="51" t="s">
        <v>15</v>
      </c>
      <c r="N5" s="51" t="s">
        <v>16</v>
      </c>
      <c r="O5" s="51" t="s">
        <v>17</v>
      </c>
      <c r="P5" s="51" t="s">
        <v>18</v>
      </c>
      <c r="Q5" s="51" t="s">
        <v>16</v>
      </c>
    </row>
    <row r="6" spans="1:17" x14ac:dyDescent="0.25">
      <c r="A6" s="53">
        <v>0</v>
      </c>
      <c r="B6" s="54">
        <v>100</v>
      </c>
      <c r="C6" s="54">
        <v>100</v>
      </c>
      <c r="D6" s="54">
        <f>(C6-B6)/2+B6</f>
        <v>100</v>
      </c>
      <c r="E6" s="54">
        <f>B6</f>
        <v>100</v>
      </c>
      <c r="F6" s="54">
        <f>IF(G6&gt;H6,$B$3,$B$2)</f>
        <v>50</v>
      </c>
      <c r="G6" s="54">
        <f t="shared" ref="G6:G16" si="0">+$H$2</f>
        <v>60</v>
      </c>
      <c r="H6" s="54">
        <v>100</v>
      </c>
      <c r="I6" s="54">
        <v>1</v>
      </c>
      <c r="J6" s="55"/>
      <c r="K6" s="53"/>
      <c r="L6" s="53"/>
      <c r="M6" s="47"/>
      <c r="N6" s="47"/>
      <c r="O6" s="47"/>
      <c r="P6" s="47"/>
      <c r="Q6" s="47"/>
    </row>
    <row r="7" spans="1:17" x14ac:dyDescent="0.25">
      <c r="A7" s="53">
        <f>+A6+5</f>
        <v>5</v>
      </c>
      <c r="B7" s="54">
        <v>100</v>
      </c>
      <c r="C7" s="54">
        <f>MAX(MIN(IF(G7&gt;H7,B6+I7*5,IF(G7&lt;H7,B6-I7*5,B6)),$B$3),$B$2)</f>
        <v>95</v>
      </c>
      <c r="D7" s="54">
        <f t="shared" ref="D7:D54" si="1">(C7-B7)/2+B7</f>
        <v>97.5</v>
      </c>
      <c r="E7" s="54">
        <f t="shared" ref="E7:E54" si="2">MAX(MIN(IF(G7&gt;H7,E6+I7*5,IF(G7&lt;H7,E6-I7*5,E6)),$B$3),$B$2)</f>
        <v>95</v>
      </c>
      <c r="F7" s="54">
        <f t="shared" ref="F7:F54" si="3">IF(G7&gt;H7,$B$3,$B$2)</f>
        <v>50</v>
      </c>
      <c r="G7" s="54">
        <f t="shared" si="0"/>
        <v>60</v>
      </c>
      <c r="H7" s="54">
        <f>H6</f>
        <v>100</v>
      </c>
      <c r="I7" s="54">
        <f>I6</f>
        <v>1</v>
      </c>
      <c r="J7" s="55">
        <f t="shared" ref="J7:J54" si="4">B7/D7-1</f>
        <v>2.564102564102555E-2</v>
      </c>
      <c r="K7" s="53">
        <f t="shared" ref="K7:K54" si="5">IF(J7&lt;0.1,0,ABS(B7-D7))</f>
        <v>0</v>
      </c>
      <c r="L7" s="53">
        <f t="shared" ref="L7:L54" si="6">IF(J7&lt;0.1,B7,D7)</f>
        <v>100</v>
      </c>
      <c r="M7" s="56">
        <f t="shared" ref="M7:M54" si="7">B7*G7/12</f>
        <v>500</v>
      </c>
      <c r="N7" s="56">
        <f t="shared" ref="N7:N54" si="8">L7*H7/12</f>
        <v>833.33333333333337</v>
      </c>
      <c r="O7" s="56">
        <f t="shared" ref="O7:O54" si="9">+$E$3/12</f>
        <v>83.333333333333329</v>
      </c>
      <c r="P7" s="56">
        <f>+$E$2</f>
        <v>5000</v>
      </c>
      <c r="Q7" s="56">
        <f>+E7*H7/12</f>
        <v>791.66666666666663</v>
      </c>
    </row>
    <row r="8" spans="1:17" x14ac:dyDescent="0.25">
      <c r="A8" s="53">
        <f t="shared" ref="A8:A54" si="10">+A7+5</f>
        <v>10</v>
      </c>
      <c r="B8" s="54">
        <v>100</v>
      </c>
      <c r="C8" s="54">
        <f t="shared" ref="C8:C54" si="11">MAX(MIN(IF(G8&gt;H8,B7+I8*5,IF(G8&lt;H8,B7-I8*5,B7)),$B$3),$B$2)</f>
        <v>95</v>
      </c>
      <c r="D8" s="54">
        <f t="shared" si="1"/>
        <v>97.5</v>
      </c>
      <c r="E8" s="54">
        <f t="shared" si="2"/>
        <v>90</v>
      </c>
      <c r="F8" s="54">
        <f t="shared" si="3"/>
        <v>50</v>
      </c>
      <c r="G8" s="54">
        <f t="shared" si="0"/>
        <v>60</v>
      </c>
      <c r="H8" s="54">
        <f t="shared" ref="H8:I23" si="12">H7</f>
        <v>100</v>
      </c>
      <c r="I8" s="54">
        <f t="shared" si="12"/>
        <v>1</v>
      </c>
      <c r="J8" s="55">
        <f t="shared" si="4"/>
        <v>2.564102564102555E-2</v>
      </c>
      <c r="K8" s="53">
        <f t="shared" si="5"/>
        <v>0</v>
      </c>
      <c r="L8" s="53">
        <f t="shared" si="6"/>
        <v>100</v>
      </c>
      <c r="M8" s="56">
        <f t="shared" si="7"/>
        <v>500</v>
      </c>
      <c r="N8" s="56">
        <f t="shared" si="8"/>
        <v>833.33333333333337</v>
      </c>
      <c r="O8" s="56">
        <f t="shared" si="9"/>
        <v>83.333333333333329</v>
      </c>
      <c r="P8" s="47"/>
      <c r="Q8" s="56">
        <f t="shared" ref="Q8:Q54" si="13">+E8*H8/12</f>
        <v>750</v>
      </c>
    </row>
    <row r="9" spans="1:17" x14ac:dyDescent="0.25">
      <c r="A9" s="53">
        <f t="shared" si="10"/>
        <v>15</v>
      </c>
      <c r="B9" s="54">
        <v>100</v>
      </c>
      <c r="C9" s="54">
        <f t="shared" si="11"/>
        <v>95</v>
      </c>
      <c r="D9" s="54">
        <f t="shared" si="1"/>
        <v>97.5</v>
      </c>
      <c r="E9" s="54">
        <f t="shared" si="2"/>
        <v>85</v>
      </c>
      <c r="F9" s="54">
        <f t="shared" si="3"/>
        <v>50</v>
      </c>
      <c r="G9" s="54">
        <f t="shared" si="0"/>
        <v>60</v>
      </c>
      <c r="H9" s="54">
        <f t="shared" si="12"/>
        <v>100</v>
      </c>
      <c r="I9" s="54">
        <f t="shared" si="12"/>
        <v>1</v>
      </c>
      <c r="J9" s="55">
        <f t="shared" si="4"/>
        <v>2.564102564102555E-2</v>
      </c>
      <c r="K9" s="53">
        <f t="shared" si="5"/>
        <v>0</v>
      </c>
      <c r="L9" s="53">
        <f t="shared" si="6"/>
        <v>100</v>
      </c>
      <c r="M9" s="56">
        <f t="shared" si="7"/>
        <v>500</v>
      </c>
      <c r="N9" s="56">
        <f t="shared" si="8"/>
        <v>833.33333333333337</v>
      </c>
      <c r="O9" s="56">
        <f t="shared" si="9"/>
        <v>83.333333333333329</v>
      </c>
      <c r="P9" s="47"/>
      <c r="Q9" s="56">
        <f t="shared" si="13"/>
        <v>708.33333333333337</v>
      </c>
    </row>
    <row r="10" spans="1:17" x14ac:dyDescent="0.25">
      <c r="A10" s="53">
        <f t="shared" si="10"/>
        <v>20</v>
      </c>
      <c r="B10" s="54">
        <v>100</v>
      </c>
      <c r="C10" s="54">
        <f t="shared" si="11"/>
        <v>95</v>
      </c>
      <c r="D10" s="54">
        <f t="shared" si="1"/>
        <v>97.5</v>
      </c>
      <c r="E10" s="54">
        <f t="shared" si="2"/>
        <v>80</v>
      </c>
      <c r="F10" s="54">
        <f t="shared" si="3"/>
        <v>50</v>
      </c>
      <c r="G10" s="54">
        <f t="shared" si="0"/>
        <v>60</v>
      </c>
      <c r="H10" s="54">
        <f t="shared" si="12"/>
        <v>100</v>
      </c>
      <c r="I10" s="54">
        <f t="shared" si="12"/>
        <v>1</v>
      </c>
      <c r="J10" s="55">
        <f t="shared" si="4"/>
        <v>2.564102564102555E-2</v>
      </c>
      <c r="K10" s="53">
        <f t="shared" si="5"/>
        <v>0</v>
      </c>
      <c r="L10" s="53">
        <f t="shared" si="6"/>
        <v>100</v>
      </c>
      <c r="M10" s="56">
        <f t="shared" si="7"/>
        <v>500</v>
      </c>
      <c r="N10" s="56">
        <f t="shared" si="8"/>
        <v>833.33333333333337</v>
      </c>
      <c r="O10" s="56">
        <f t="shared" si="9"/>
        <v>83.333333333333329</v>
      </c>
      <c r="P10" s="47"/>
      <c r="Q10" s="56">
        <f t="shared" si="13"/>
        <v>666.66666666666663</v>
      </c>
    </row>
    <row r="11" spans="1:17" x14ac:dyDescent="0.25">
      <c r="A11" s="53">
        <f t="shared" si="10"/>
        <v>25</v>
      </c>
      <c r="B11" s="54">
        <v>100</v>
      </c>
      <c r="C11" s="54">
        <f t="shared" si="11"/>
        <v>95</v>
      </c>
      <c r="D11" s="54">
        <f t="shared" si="1"/>
        <v>97.5</v>
      </c>
      <c r="E11" s="54">
        <f t="shared" si="2"/>
        <v>75</v>
      </c>
      <c r="F11" s="54">
        <f t="shared" si="3"/>
        <v>50</v>
      </c>
      <c r="G11" s="54">
        <f t="shared" si="0"/>
        <v>60</v>
      </c>
      <c r="H11" s="54">
        <f t="shared" si="12"/>
        <v>100</v>
      </c>
      <c r="I11" s="54">
        <f t="shared" si="12"/>
        <v>1</v>
      </c>
      <c r="J11" s="55">
        <f t="shared" si="4"/>
        <v>2.564102564102555E-2</v>
      </c>
      <c r="K11" s="53">
        <f t="shared" si="5"/>
        <v>0</v>
      </c>
      <c r="L11" s="53">
        <f t="shared" si="6"/>
        <v>100</v>
      </c>
      <c r="M11" s="56">
        <f t="shared" si="7"/>
        <v>500</v>
      </c>
      <c r="N11" s="56">
        <f t="shared" si="8"/>
        <v>833.33333333333337</v>
      </c>
      <c r="O11" s="56">
        <f t="shared" si="9"/>
        <v>83.333333333333329</v>
      </c>
      <c r="P11" s="47"/>
      <c r="Q11" s="56">
        <f t="shared" si="13"/>
        <v>625</v>
      </c>
    </row>
    <row r="12" spans="1:17" x14ac:dyDescent="0.25">
      <c r="A12" s="53">
        <f t="shared" si="10"/>
        <v>30</v>
      </c>
      <c r="B12" s="54">
        <f t="shared" ref="B12:B18" si="14">+B11-5</f>
        <v>95</v>
      </c>
      <c r="C12" s="54">
        <f t="shared" si="11"/>
        <v>95</v>
      </c>
      <c r="D12" s="54">
        <f t="shared" si="1"/>
        <v>95</v>
      </c>
      <c r="E12" s="54">
        <f t="shared" si="2"/>
        <v>70</v>
      </c>
      <c r="F12" s="54">
        <f t="shared" si="3"/>
        <v>50</v>
      </c>
      <c r="G12" s="54">
        <f t="shared" si="0"/>
        <v>60</v>
      </c>
      <c r="H12" s="54">
        <f t="shared" si="12"/>
        <v>100</v>
      </c>
      <c r="I12" s="54">
        <f t="shared" si="12"/>
        <v>1</v>
      </c>
      <c r="J12" s="55">
        <f t="shared" si="4"/>
        <v>0</v>
      </c>
      <c r="K12" s="53">
        <f t="shared" si="5"/>
        <v>0</v>
      </c>
      <c r="L12" s="53">
        <f t="shared" si="6"/>
        <v>95</v>
      </c>
      <c r="M12" s="56">
        <f t="shared" si="7"/>
        <v>475</v>
      </c>
      <c r="N12" s="56">
        <f t="shared" si="8"/>
        <v>791.66666666666663</v>
      </c>
      <c r="O12" s="56">
        <f t="shared" si="9"/>
        <v>83.333333333333329</v>
      </c>
      <c r="P12" s="47"/>
      <c r="Q12" s="56">
        <f t="shared" si="13"/>
        <v>583.33333333333337</v>
      </c>
    </row>
    <row r="13" spans="1:17" x14ac:dyDescent="0.25">
      <c r="A13" s="53">
        <f t="shared" si="10"/>
        <v>35</v>
      </c>
      <c r="B13" s="54">
        <f t="shared" si="14"/>
        <v>90</v>
      </c>
      <c r="C13" s="54">
        <f t="shared" si="11"/>
        <v>90</v>
      </c>
      <c r="D13" s="54">
        <f t="shared" si="1"/>
        <v>90</v>
      </c>
      <c r="E13" s="54">
        <f t="shared" si="2"/>
        <v>65</v>
      </c>
      <c r="F13" s="54">
        <f t="shared" si="3"/>
        <v>50</v>
      </c>
      <c r="G13" s="54">
        <f t="shared" si="0"/>
        <v>60</v>
      </c>
      <c r="H13" s="54">
        <f t="shared" si="12"/>
        <v>100</v>
      </c>
      <c r="I13" s="54">
        <f t="shared" si="12"/>
        <v>1</v>
      </c>
      <c r="J13" s="55">
        <f t="shared" si="4"/>
        <v>0</v>
      </c>
      <c r="K13" s="53">
        <f t="shared" si="5"/>
        <v>0</v>
      </c>
      <c r="L13" s="53">
        <f t="shared" si="6"/>
        <v>90</v>
      </c>
      <c r="M13" s="56">
        <f t="shared" si="7"/>
        <v>450</v>
      </c>
      <c r="N13" s="56">
        <f t="shared" si="8"/>
        <v>750</v>
      </c>
      <c r="O13" s="56">
        <f t="shared" si="9"/>
        <v>83.333333333333329</v>
      </c>
      <c r="P13" s="47"/>
      <c r="Q13" s="56">
        <f t="shared" si="13"/>
        <v>541.66666666666663</v>
      </c>
    </row>
    <row r="14" spans="1:17" x14ac:dyDescent="0.25">
      <c r="A14" s="53">
        <f t="shared" si="10"/>
        <v>40</v>
      </c>
      <c r="B14" s="54">
        <f t="shared" si="14"/>
        <v>85</v>
      </c>
      <c r="C14" s="54">
        <f t="shared" si="11"/>
        <v>85</v>
      </c>
      <c r="D14" s="54">
        <f t="shared" si="1"/>
        <v>85</v>
      </c>
      <c r="E14" s="54">
        <f t="shared" si="2"/>
        <v>60</v>
      </c>
      <c r="F14" s="54">
        <f t="shared" si="3"/>
        <v>50</v>
      </c>
      <c r="G14" s="54">
        <f t="shared" si="0"/>
        <v>60</v>
      </c>
      <c r="H14" s="54">
        <f t="shared" si="12"/>
        <v>100</v>
      </c>
      <c r="I14" s="54">
        <f t="shared" si="12"/>
        <v>1</v>
      </c>
      <c r="J14" s="55">
        <f t="shared" si="4"/>
        <v>0</v>
      </c>
      <c r="K14" s="53">
        <f t="shared" si="5"/>
        <v>0</v>
      </c>
      <c r="L14" s="53">
        <f t="shared" si="6"/>
        <v>85</v>
      </c>
      <c r="M14" s="56">
        <f t="shared" si="7"/>
        <v>425</v>
      </c>
      <c r="N14" s="56">
        <f t="shared" si="8"/>
        <v>708.33333333333337</v>
      </c>
      <c r="O14" s="56">
        <f t="shared" si="9"/>
        <v>83.333333333333329</v>
      </c>
      <c r="P14" s="47"/>
      <c r="Q14" s="56">
        <f t="shared" si="13"/>
        <v>500</v>
      </c>
    </row>
    <row r="15" spans="1:17" x14ac:dyDescent="0.25">
      <c r="A15" s="53">
        <f t="shared" si="10"/>
        <v>45</v>
      </c>
      <c r="B15" s="54">
        <f t="shared" si="14"/>
        <v>80</v>
      </c>
      <c r="C15" s="54">
        <f t="shared" si="11"/>
        <v>80</v>
      </c>
      <c r="D15" s="54">
        <f t="shared" si="1"/>
        <v>80</v>
      </c>
      <c r="E15" s="54">
        <f t="shared" si="2"/>
        <v>55</v>
      </c>
      <c r="F15" s="54">
        <f t="shared" si="3"/>
        <v>50</v>
      </c>
      <c r="G15" s="54">
        <f t="shared" si="0"/>
        <v>60</v>
      </c>
      <c r="H15" s="54">
        <f t="shared" si="12"/>
        <v>100</v>
      </c>
      <c r="I15" s="54">
        <f t="shared" si="12"/>
        <v>1</v>
      </c>
      <c r="J15" s="55">
        <f t="shared" si="4"/>
        <v>0</v>
      </c>
      <c r="K15" s="53">
        <f t="shared" si="5"/>
        <v>0</v>
      </c>
      <c r="L15" s="53">
        <f t="shared" si="6"/>
        <v>80</v>
      </c>
      <c r="M15" s="56">
        <f t="shared" si="7"/>
        <v>400</v>
      </c>
      <c r="N15" s="56">
        <f t="shared" si="8"/>
        <v>666.66666666666663</v>
      </c>
      <c r="O15" s="56">
        <f t="shared" si="9"/>
        <v>83.333333333333329</v>
      </c>
      <c r="P15" s="47"/>
      <c r="Q15" s="56">
        <f t="shared" si="13"/>
        <v>458.33333333333331</v>
      </c>
    </row>
    <row r="16" spans="1:17" x14ac:dyDescent="0.25">
      <c r="A16" s="53">
        <f t="shared" si="10"/>
        <v>50</v>
      </c>
      <c r="B16" s="54">
        <f t="shared" si="14"/>
        <v>75</v>
      </c>
      <c r="C16" s="54">
        <f t="shared" si="11"/>
        <v>75</v>
      </c>
      <c r="D16" s="54">
        <f t="shared" si="1"/>
        <v>75</v>
      </c>
      <c r="E16" s="54">
        <f t="shared" si="2"/>
        <v>50</v>
      </c>
      <c r="F16" s="54">
        <f t="shared" si="3"/>
        <v>50</v>
      </c>
      <c r="G16" s="54">
        <f t="shared" si="0"/>
        <v>60</v>
      </c>
      <c r="H16" s="54">
        <f t="shared" si="12"/>
        <v>100</v>
      </c>
      <c r="I16" s="54">
        <f t="shared" si="12"/>
        <v>1</v>
      </c>
      <c r="J16" s="55">
        <f t="shared" si="4"/>
        <v>0</v>
      </c>
      <c r="K16" s="53">
        <f t="shared" si="5"/>
        <v>0</v>
      </c>
      <c r="L16" s="53">
        <f t="shared" si="6"/>
        <v>75</v>
      </c>
      <c r="M16" s="56">
        <f t="shared" si="7"/>
        <v>375</v>
      </c>
      <c r="N16" s="56">
        <f t="shared" si="8"/>
        <v>625</v>
      </c>
      <c r="O16" s="56">
        <f t="shared" si="9"/>
        <v>83.333333333333329</v>
      </c>
      <c r="P16" s="47"/>
      <c r="Q16" s="56">
        <f t="shared" si="13"/>
        <v>416.66666666666669</v>
      </c>
    </row>
    <row r="17" spans="1:17" x14ac:dyDescent="0.25">
      <c r="A17" s="53">
        <f t="shared" si="10"/>
        <v>55</v>
      </c>
      <c r="B17" s="54">
        <f t="shared" si="14"/>
        <v>70</v>
      </c>
      <c r="C17" s="54">
        <f t="shared" si="11"/>
        <v>80</v>
      </c>
      <c r="D17" s="54">
        <f t="shared" si="1"/>
        <v>75</v>
      </c>
      <c r="E17" s="54">
        <f t="shared" si="2"/>
        <v>55</v>
      </c>
      <c r="F17" s="54">
        <f t="shared" si="3"/>
        <v>100</v>
      </c>
      <c r="G17" s="54">
        <f t="shared" ref="G17:G27" si="15">+$H$3</f>
        <v>120</v>
      </c>
      <c r="H17" s="54">
        <f t="shared" si="12"/>
        <v>100</v>
      </c>
      <c r="I17" s="54">
        <f t="shared" si="12"/>
        <v>1</v>
      </c>
      <c r="J17" s="55">
        <f t="shared" si="4"/>
        <v>-6.6666666666666652E-2</v>
      </c>
      <c r="K17" s="53">
        <f t="shared" si="5"/>
        <v>0</v>
      </c>
      <c r="L17" s="53">
        <f t="shared" si="6"/>
        <v>70</v>
      </c>
      <c r="M17" s="56">
        <f t="shared" si="7"/>
        <v>700</v>
      </c>
      <c r="N17" s="56">
        <f t="shared" si="8"/>
        <v>583.33333333333337</v>
      </c>
      <c r="O17" s="56">
        <f t="shared" si="9"/>
        <v>83.333333333333329</v>
      </c>
      <c r="P17" s="47"/>
      <c r="Q17" s="56">
        <f t="shared" si="13"/>
        <v>458.33333333333331</v>
      </c>
    </row>
    <row r="18" spans="1:17" x14ac:dyDescent="0.25">
      <c r="A18" s="53">
        <f t="shared" si="10"/>
        <v>60</v>
      </c>
      <c r="B18" s="54">
        <f t="shared" si="14"/>
        <v>65</v>
      </c>
      <c r="C18" s="54">
        <f t="shared" si="11"/>
        <v>75</v>
      </c>
      <c r="D18" s="54">
        <f t="shared" si="1"/>
        <v>70</v>
      </c>
      <c r="E18" s="54">
        <f t="shared" si="2"/>
        <v>60</v>
      </c>
      <c r="F18" s="54">
        <f t="shared" si="3"/>
        <v>100</v>
      </c>
      <c r="G18" s="54">
        <f t="shared" si="15"/>
        <v>120</v>
      </c>
      <c r="H18" s="54">
        <f t="shared" si="12"/>
        <v>100</v>
      </c>
      <c r="I18" s="54">
        <f t="shared" si="12"/>
        <v>1</v>
      </c>
      <c r="J18" s="55">
        <f t="shared" si="4"/>
        <v>-7.1428571428571397E-2</v>
      </c>
      <c r="K18" s="53">
        <f t="shared" si="5"/>
        <v>0</v>
      </c>
      <c r="L18" s="53">
        <f t="shared" si="6"/>
        <v>65</v>
      </c>
      <c r="M18" s="56">
        <f t="shared" si="7"/>
        <v>650</v>
      </c>
      <c r="N18" s="56">
        <f t="shared" si="8"/>
        <v>541.66666666666663</v>
      </c>
      <c r="O18" s="56">
        <f t="shared" si="9"/>
        <v>83.333333333333329</v>
      </c>
      <c r="P18" s="47"/>
      <c r="Q18" s="56">
        <f t="shared" si="13"/>
        <v>500</v>
      </c>
    </row>
    <row r="19" spans="1:17" x14ac:dyDescent="0.25">
      <c r="A19" s="53">
        <f t="shared" si="10"/>
        <v>65</v>
      </c>
      <c r="B19" s="54">
        <v>65</v>
      </c>
      <c r="C19" s="54">
        <f t="shared" si="11"/>
        <v>70</v>
      </c>
      <c r="D19" s="54">
        <f t="shared" si="1"/>
        <v>67.5</v>
      </c>
      <c r="E19" s="54">
        <f t="shared" si="2"/>
        <v>65</v>
      </c>
      <c r="F19" s="54">
        <f t="shared" si="3"/>
        <v>100</v>
      </c>
      <c r="G19" s="54">
        <f t="shared" si="15"/>
        <v>120</v>
      </c>
      <c r="H19" s="54">
        <f t="shared" si="12"/>
        <v>100</v>
      </c>
      <c r="I19" s="54">
        <f t="shared" si="12"/>
        <v>1</v>
      </c>
      <c r="J19" s="55">
        <f t="shared" si="4"/>
        <v>-3.703703703703709E-2</v>
      </c>
      <c r="K19" s="53">
        <f t="shared" si="5"/>
        <v>0</v>
      </c>
      <c r="L19" s="53">
        <f t="shared" si="6"/>
        <v>65</v>
      </c>
      <c r="M19" s="56">
        <f t="shared" si="7"/>
        <v>650</v>
      </c>
      <c r="N19" s="56">
        <f t="shared" si="8"/>
        <v>541.66666666666663</v>
      </c>
      <c r="O19" s="56">
        <f t="shared" si="9"/>
        <v>83.333333333333329</v>
      </c>
      <c r="P19" s="47"/>
      <c r="Q19" s="56">
        <f t="shared" si="13"/>
        <v>541.66666666666663</v>
      </c>
    </row>
    <row r="20" spans="1:17" x14ac:dyDescent="0.25">
      <c r="A20" s="53">
        <f t="shared" si="10"/>
        <v>70</v>
      </c>
      <c r="B20" s="54">
        <f t="shared" ref="B20:B54" si="16">+C20</f>
        <v>70</v>
      </c>
      <c r="C20" s="54">
        <f t="shared" si="11"/>
        <v>70</v>
      </c>
      <c r="D20" s="54">
        <f t="shared" si="1"/>
        <v>70</v>
      </c>
      <c r="E20" s="54">
        <f t="shared" si="2"/>
        <v>70</v>
      </c>
      <c r="F20" s="54">
        <f t="shared" si="3"/>
        <v>100</v>
      </c>
      <c r="G20" s="54">
        <f t="shared" si="15"/>
        <v>120</v>
      </c>
      <c r="H20" s="54">
        <f t="shared" si="12"/>
        <v>100</v>
      </c>
      <c r="I20" s="54">
        <f t="shared" si="12"/>
        <v>1</v>
      </c>
      <c r="J20" s="55">
        <f t="shared" si="4"/>
        <v>0</v>
      </c>
      <c r="K20" s="53">
        <f t="shared" si="5"/>
        <v>0</v>
      </c>
      <c r="L20" s="53">
        <f t="shared" si="6"/>
        <v>70</v>
      </c>
      <c r="M20" s="56">
        <f t="shared" si="7"/>
        <v>700</v>
      </c>
      <c r="N20" s="56">
        <f t="shared" si="8"/>
        <v>583.33333333333337</v>
      </c>
      <c r="O20" s="56">
        <f t="shared" si="9"/>
        <v>83.333333333333329</v>
      </c>
      <c r="P20" s="47"/>
      <c r="Q20" s="56">
        <f t="shared" si="13"/>
        <v>583.33333333333337</v>
      </c>
    </row>
    <row r="21" spans="1:17" x14ac:dyDescent="0.25">
      <c r="A21" s="53">
        <f t="shared" si="10"/>
        <v>75</v>
      </c>
      <c r="B21" s="54">
        <f t="shared" si="16"/>
        <v>75</v>
      </c>
      <c r="C21" s="54">
        <f t="shared" si="11"/>
        <v>75</v>
      </c>
      <c r="D21" s="54">
        <f t="shared" si="1"/>
        <v>75</v>
      </c>
      <c r="E21" s="54">
        <f t="shared" si="2"/>
        <v>75</v>
      </c>
      <c r="F21" s="54">
        <f t="shared" si="3"/>
        <v>100</v>
      </c>
      <c r="G21" s="54">
        <f t="shared" si="15"/>
        <v>120</v>
      </c>
      <c r="H21" s="54">
        <f t="shared" si="12"/>
        <v>100</v>
      </c>
      <c r="I21" s="54">
        <f t="shared" si="12"/>
        <v>1</v>
      </c>
      <c r="J21" s="55">
        <f t="shared" si="4"/>
        <v>0</v>
      </c>
      <c r="K21" s="53">
        <f t="shared" si="5"/>
        <v>0</v>
      </c>
      <c r="L21" s="53">
        <f t="shared" si="6"/>
        <v>75</v>
      </c>
      <c r="M21" s="56">
        <f t="shared" si="7"/>
        <v>750</v>
      </c>
      <c r="N21" s="56">
        <f t="shared" si="8"/>
        <v>625</v>
      </c>
      <c r="O21" s="56">
        <f t="shared" si="9"/>
        <v>83.333333333333329</v>
      </c>
      <c r="P21" s="47"/>
      <c r="Q21" s="56">
        <f t="shared" si="13"/>
        <v>625</v>
      </c>
    </row>
    <row r="22" spans="1:17" x14ac:dyDescent="0.25">
      <c r="A22" s="53">
        <f t="shared" si="10"/>
        <v>80</v>
      </c>
      <c r="B22" s="54">
        <f t="shared" si="16"/>
        <v>80</v>
      </c>
      <c r="C22" s="54">
        <f t="shared" si="11"/>
        <v>80</v>
      </c>
      <c r="D22" s="54">
        <f t="shared" si="1"/>
        <v>80</v>
      </c>
      <c r="E22" s="54">
        <f t="shared" si="2"/>
        <v>80</v>
      </c>
      <c r="F22" s="54">
        <f t="shared" si="3"/>
        <v>100</v>
      </c>
      <c r="G22" s="54">
        <f t="shared" si="15"/>
        <v>120</v>
      </c>
      <c r="H22" s="54">
        <f t="shared" si="12"/>
        <v>100</v>
      </c>
      <c r="I22" s="54">
        <f t="shared" si="12"/>
        <v>1</v>
      </c>
      <c r="J22" s="55">
        <f t="shared" si="4"/>
        <v>0</v>
      </c>
      <c r="K22" s="53">
        <f t="shared" si="5"/>
        <v>0</v>
      </c>
      <c r="L22" s="53">
        <f t="shared" si="6"/>
        <v>80</v>
      </c>
      <c r="M22" s="56">
        <f t="shared" si="7"/>
        <v>800</v>
      </c>
      <c r="N22" s="56">
        <f t="shared" si="8"/>
        <v>666.66666666666663</v>
      </c>
      <c r="O22" s="56">
        <f t="shared" si="9"/>
        <v>83.333333333333329</v>
      </c>
      <c r="P22" s="47"/>
      <c r="Q22" s="56">
        <f t="shared" si="13"/>
        <v>666.66666666666663</v>
      </c>
    </row>
    <row r="23" spans="1:17" x14ac:dyDescent="0.25">
      <c r="A23" s="53">
        <f t="shared" si="10"/>
        <v>85</v>
      </c>
      <c r="B23" s="54">
        <f t="shared" si="16"/>
        <v>85</v>
      </c>
      <c r="C23" s="54">
        <f t="shared" si="11"/>
        <v>85</v>
      </c>
      <c r="D23" s="54">
        <f t="shared" si="1"/>
        <v>85</v>
      </c>
      <c r="E23" s="54">
        <f t="shared" si="2"/>
        <v>85</v>
      </c>
      <c r="F23" s="54">
        <f t="shared" si="3"/>
        <v>100</v>
      </c>
      <c r="G23" s="54">
        <f t="shared" si="15"/>
        <v>120</v>
      </c>
      <c r="H23" s="54">
        <f t="shared" si="12"/>
        <v>100</v>
      </c>
      <c r="I23" s="54">
        <f t="shared" si="12"/>
        <v>1</v>
      </c>
      <c r="J23" s="55">
        <f t="shared" si="4"/>
        <v>0</v>
      </c>
      <c r="K23" s="53">
        <f t="shared" si="5"/>
        <v>0</v>
      </c>
      <c r="L23" s="53">
        <f t="shared" si="6"/>
        <v>85</v>
      </c>
      <c r="M23" s="56">
        <f t="shared" si="7"/>
        <v>850</v>
      </c>
      <c r="N23" s="56">
        <f t="shared" si="8"/>
        <v>708.33333333333337</v>
      </c>
      <c r="O23" s="56">
        <f t="shared" si="9"/>
        <v>83.333333333333329</v>
      </c>
      <c r="P23" s="47"/>
      <c r="Q23" s="56">
        <f t="shared" si="13"/>
        <v>708.33333333333337</v>
      </c>
    </row>
    <row r="24" spans="1:17" x14ac:dyDescent="0.25">
      <c r="A24" s="53">
        <f t="shared" si="10"/>
        <v>90</v>
      </c>
      <c r="B24" s="54">
        <f t="shared" si="16"/>
        <v>90</v>
      </c>
      <c r="C24" s="54">
        <f t="shared" si="11"/>
        <v>90</v>
      </c>
      <c r="D24" s="54">
        <f t="shared" si="1"/>
        <v>90</v>
      </c>
      <c r="E24" s="54">
        <f t="shared" si="2"/>
        <v>90</v>
      </c>
      <c r="F24" s="54">
        <f t="shared" si="3"/>
        <v>100</v>
      </c>
      <c r="G24" s="54">
        <f t="shared" si="15"/>
        <v>120</v>
      </c>
      <c r="H24" s="54">
        <f t="shared" ref="H24:I39" si="17">H23</f>
        <v>100</v>
      </c>
      <c r="I24" s="54">
        <f t="shared" si="17"/>
        <v>1</v>
      </c>
      <c r="J24" s="55">
        <f t="shared" si="4"/>
        <v>0</v>
      </c>
      <c r="K24" s="53">
        <f t="shared" si="5"/>
        <v>0</v>
      </c>
      <c r="L24" s="53">
        <f t="shared" si="6"/>
        <v>90</v>
      </c>
      <c r="M24" s="56">
        <f t="shared" si="7"/>
        <v>900</v>
      </c>
      <c r="N24" s="56">
        <f t="shared" si="8"/>
        <v>750</v>
      </c>
      <c r="O24" s="56">
        <f t="shared" si="9"/>
        <v>83.333333333333329</v>
      </c>
      <c r="P24" s="47"/>
      <c r="Q24" s="56">
        <f t="shared" si="13"/>
        <v>750</v>
      </c>
    </row>
    <row r="25" spans="1:17" x14ac:dyDescent="0.25">
      <c r="A25" s="53">
        <f t="shared" si="10"/>
        <v>95</v>
      </c>
      <c r="B25" s="54">
        <f t="shared" si="16"/>
        <v>95</v>
      </c>
      <c r="C25" s="54">
        <f t="shared" si="11"/>
        <v>95</v>
      </c>
      <c r="D25" s="54">
        <f t="shared" si="1"/>
        <v>95</v>
      </c>
      <c r="E25" s="54">
        <f t="shared" si="2"/>
        <v>95</v>
      </c>
      <c r="F25" s="54">
        <f t="shared" si="3"/>
        <v>100</v>
      </c>
      <c r="G25" s="54">
        <f t="shared" si="15"/>
        <v>120</v>
      </c>
      <c r="H25" s="54">
        <f t="shared" si="17"/>
        <v>100</v>
      </c>
      <c r="I25" s="54">
        <f t="shared" si="17"/>
        <v>1</v>
      </c>
      <c r="J25" s="55">
        <f t="shared" si="4"/>
        <v>0</v>
      </c>
      <c r="K25" s="53">
        <f t="shared" si="5"/>
        <v>0</v>
      </c>
      <c r="L25" s="53">
        <f t="shared" si="6"/>
        <v>95</v>
      </c>
      <c r="M25" s="56">
        <f t="shared" si="7"/>
        <v>950</v>
      </c>
      <c r="N25" s="56">
        <f t="shared" si="8"/>
        <v>791.66666666666663</v>
      </c>
      <c r="O25" s="56">
        <f t="shared" si="9"/>
        <v>83.333333333333329</v>
      </c>
      <c r="P25" s="47"/>
      <c r="Q25" s="56">
        <f t="shared" si="13"/>
        <v>791.66666666666663</v>
      </c>
    </row>
    <row r="26" spans="1:17" x14ac:dyDescent="0.25">
      <c r="A26" s="53">
        <f t="shared" si="10"/>
        <v>100</v>
      </c>
      <c r="B26" s="54">
        <f t="shared" si="16"/>
        <v>100</v>
      </c>
      <c r="C26" s="54">
        <f t="shared" si="11"/>
        <v>100</v>
      </c>
      <c r="D26" s="54">
        <f t="shared" si="1"/>
        <v>100</v>
      </c>
      <c r="E26" s="54">
        <f t="shared" si="2"/>
        <v>100</v>
      </c>
      <c r="F26" s="54">
        <f t="shared" si="3"/>
        <v>100</v>
      </c>
      <c r="G26" s="54">
        <f t="shared" si="15"/>
        <v>120</v>
      </c>
      <c r="H26" s="54">
        <f t="shared" si="17"/>
        <v>100</v>
      </c>
      <c r="I26" s="54">
        <f t="shared" si="17"/>
        <v>1</v>
      </c>
      <c r="J26" s="55">
        <f t="shared" si="4"/>
        <v>0</v>
      </c>
      <c r="K26" s="53">
        <f t="shared" si="5"/>
        <v>0</v>
      </c>
      <c r="L26" s="53">
        <f t="shared" si="6"/>
        <v>100</v>
      </c>
      <c r="M26" s="56">
        <f t="shared" si="7"/>
        <v>1000</v>
      </c>
      <c r="N26" s="56">
        <f t="shared" si="8"/>
        <v>833.33333333333337</v>
      </c>
      <c r="O26" s="56">
        <f t="shared" si="9"/>
        <v>83.333333333333329</v>
      </c>
      <c r="P26" s="47"/>
      <c r="Q26" s="56">
        <f t="shared" si="13"/>
        <v>833.33333333333337</v>
      </c>
    </row>
    <row r="27" spans="1:17" x14ac:dyDescent="0.25">
      <c r="A27" s="53">
        <f t="shared" si="10"/>
        <v>105</v>
      </c>
      <c r="B27" s="54">
        <f t="shared" si="16"/>
        <v>100</v>
      </c>
      <c r="C27" s="54">
        <f t="shared" si="11"/>
        <v>100</v>
      </c>
      <c r="D27" s="54">
        <f t="shared" si="1"/>
        <v>100</v>
      </c>
      <c r="E27" s="54">
        <f t="shared" si="2"/>
        <v>100</v>
      </c>
      <c r="F27" s="54">
        <f t="shared" si="3"/>
        <v>100</v>
      </c>
      <c r="G27" s="54">
        <f t="shared" si="15"/>
        <v>120</v>
      </c>
      <c r="H27" s="54">
        <f t="shared" si="17"/>
        <v>100</v>
      </c>
      <c r="I27" s="54">
        <f t="shared" si="17"/>
        <v>1</v>
      </c>
      <c r="J27" s="55">
        <f t="shared" si="4"/>
        <v>0</v>
      </c>
      <c r="K27" s="53">
        <f t="shared" si="5"/>
        <v>0</v>
      </c>
      <c r="L27" s="53">
        <f t="shared" si="6"/>
        <v>100</v>
      </c>
      <c r="M27" s="56">
        <f t="shared" si="7"/>
        <v>1000</v>
      </c>
      <c r="N27" s="56">
        <f t="shared" si="8"/>
        <v>833.33333333333337</v>
      </c>
      <c r="O27" s="56">
        <f t="shared" si="9"/>
        <v>83.333333333333329</v>
      </c>
      <c r="P27" s="47"/>
      <c r="Q27" s="56">
        <f t="shared" si="13"/>
        <v>833.33333333333337</v>
      </c>
    </row>
    <row r="28" spans="1:17" x14ac:dyDescent="0.25">
      <c r="A28" s="53">
        <f t="shared" si="10"/>
        <v>110</v>
      </c>
      <c r="B28" s="54">
        <f t="shared" si="16"/>
        <v>95</v>
      </c>
      <c r="C28" s="54">
        <f t="shared" si="11"/>
        <v>95</v>
      </c>
      <c r="D28" s="54">
        <f t="shared" si="1"/>
        <v>95</v>
      </c>
      <c r="E28" s="54">
        <f t="shared" si="2"/>
        <v>95</v>
      </c>
      <c r="F28" s="54">
        <f t="shared" si="3"/>
        <v>50</v>
      </c>
      <c r="G28" s="54">
        <f t="shared" ref="G28:G33" si="18">+$H$2</f>
        <v>60</v>
      </c>
      <c r="H28" s="54">
        <f t="shared" si="17"/>
        <v>100</v>
      </c>
      <c r="I28" s="54">
        <f t="shared" si="17"/>
        <v>1</v>
      </c>
      <c r="J28" s="55">
        <f t="shared" si="4"/>
        <v>0</v>
      </c>
      <c r="K28" s="53">
        <f t="shared" si="5"/>
        <v>0</v>
      </c>
      <c r="L28" s="53">
        <f t="shared" si="6"/>
        <v>95</v>
      </c>
      <c r="M28" s="56">
        <f t="shared" si="7"/>
        <v>475</v>
      </c>
      <c r="N28" s="56">
        <f t="shared" si="8"/>
        <v>791.66666666666663</v>
      </c>
      <c r="O28" s="56">
        <f t="shared" si="9"/>
        <v>83.333333333333329</v>
      </c>
      <c r="P28" s="47"/>
      <c r="Q28" s="56">
        <f t="shared" si="13"/>
        <v>791.66666666666663</v>
      </c>
    </row>
    <row r="29" spans="1:17" x14ac:dyDescent="0.25">
      <c r="A29" s="53">
        <f t="shared" si="10"/>
        <v>115</v>
      </c>
      <c r="B29" s="54">
        <f t="shared" si="16"/>
        <v>90</v>
      </c>
      <c r="C29" s="54">
        <f t="shared" si="11"/>
        <v>90</v>
      </c>
      <c r="D29" s="54">
        <f t="shared" si="1"/>
        <v>90</v>
      </c>
      <c r="E29" s="54">
        <f t="shared" si="2"/>
        <v>90</v>
      </c>
      <c r="F29" s="54">
        <f t="shared" si="3"/>
        <v>50</v>
      </c>
      <c r="G29" s="54">
        <f t="shared" si="18"/>
        <v>60</v>
      </c>
      <c r="H29" s="54">
        <f t="shared" si="17"/>
        <v>100</v>
      </c>
      <c r="I29" s="54">
        <f t="shared" si="17"/>
        <v>1</v>
      </c>
      <c r="J29" s="55">
        <f t="shared" si="4"/>
        <v>0</v>
      </c>
      <c r="K29" s="53">
        <f t="shared" si="5"/>
        <v>0</v>
      </c>
      <c r="L29" s="53">
        <f t="shared" si="6"/>
        <v>90</v>
      </c>
      <c r="M29" s="56">
        <f t="shared" si="7"/>
        <v>450</v>
      </c>
      <c r="N29" s="56">
        <f t="shared" si="8"/>
        <v>750</v>
      </c>
      <c r="O29" s="56">
        <f t="shared" si="9"/>
        <v>83.333333333333329</v>
      </c>
      <c r="P29" s="47"/>
      <c r="Q29" s="56">
        <f t="shared" si="13"/>
        <v>750</v>
      </c>
    </row>
    <row r="30" spans="1:17" x14ac:dyDescent="0.25">
      <c r="A30" s="53">
        <f t="shared" si="10"/>
        <v>120</v>
      </c>
      <c r="B30" s="54">
        <f t="shared" si="16"/>
        <v>85</v>
      </c>
      <c r="C30" s="54">
        <f t="shared" si="11"/>
        <v>85</v>
      </c>
      <c r="D30" s="54">
        <f t="shared" si="1"/>
        <v>85</v>
      </c>
      <c r="E30" s="54">
        <f t="shared" si="2"/>
        <v>85</v>
      </c>
      <c r="F30" s="54">
        <f t="shared" si="3"/>
        <v>50</v>
      </c>
      <c r="G30" s="54">
        <f t="shared" si="18"/>
        <v>60</v>
      </c>
      <c r="H30" s="54">
        <f t="shared" si="17"/>
        <v>100</v>
      </c>
      <c r="I30" s="54">
        <f t="shared" si="17"/>
        <v>1</v>
      </c>
      <c r="J30" s="55">
        <f t="shared" si="4"/>
        <v>0</v>
      </c>
      <c r="K30" s="53">
        <f t="shared" si="5"/>
        <v>0</v>
      </c>
      <c r="L30" s="53">
        <f t="shared" si="6"/>
        <v>85</v>
      </c>
      <c r="M30" s="56">
        <f t="shared" si="7"/>
        <v>425</v>
      </c>
      <c r="N30" s="56">
        <f t="shared" si="8"/>
        <v>708.33333333333337</v>
      </c>
      <c r="O30" s="56">
        <f t="shared" si="9"/>
        <v>83.333333333333329</v>
      </c>
      <c r="P30" s="47"/>
      <c r="Q30" s="56">
        <f t="shared" si="13"/>
        <v>708.33333333333337</v>
      </c>
    </row>
    <row r="31" spans="1:17" x14ac:dyDescent="0.25">
      <c r="A31" s="53">
        <f t="shared" si="10"/>
        <v>125</v>
      </c>
      <c r="B31" s="54">
        <f t="shared" si="16"/>
        <v>80</v>
      </c>
      <c r="C31" s="54">
        <f t="shared" si="11"/>
        <v>80</v>
      </c>
      <c r="D31" s="54">
        <f t="shared" si="1"/>
        <v>80</v>
      </c>
      <c r="E31" s="54">
        <f t="shared" si="2"/>
        <v>80</v>
      </c>
      <c r="F31" s="54">
        <f t="shared" si="3"/>
        <v>50</v>
      </c>
      <c r="G31" s="54">
        <f t="shared" si="18"/>
        <v>60</v>
      </c>
      <c r="H31" s="54">
        <f t="shared" si="17"/>
        <v>100</v>
      </c>
      <c r="I31" s="54">
        <f t="shared" si="17"/>
        <v>1</v>
      </c>
      <c r="J31" s="55">
        <f t="shared" si="4"/>
        <v>0</v>
      </c>
      <c r="K31" s="53">
        <f t="shared" si="5"/>
        <v>0</v>
      </c>
      <c r="L31" s="53">
        <f t="shared" si="6"/>
        <v>80</v>
      </c>
      <c r="M31" s="56">
        <f t="shared" si="7"/>
        <v>400</v>
      </c>
      <c r="N31" s="56">
        <f t="shared" si="8"/>
        <v>666.66666666666663</v>
      </c>
      <c r="O31" s="56">
        <f t="shared" si="9"/>
        <v>83.333333333333329</v>
      </c>
      <c r="P31" s="47"/>
      <c r="Q31" s="56">
        <f t="shared" si="13"/>
        <v>666.66666666666663</v>
      </c>
    </row>
    <row r="32" spans="1:17" x14ac:dyDescent="0.25">
      <c r="A32" s="53">
        <f t="shared" si="10"/>
        <v>130</v>
      </c>
      <c r="B32" s="54">
        <f t="shared" si="16"/>
        <v>75</v>
      </c>
      <c r="C32" s="54">
        <f t="shared" si="11"/>
        <v>75</v>
      </c>
      <c r="D32" s="54">
        <f t="shared" si="1"/>
        <v>75</v>
      </c>
      <c r="E32" s="54">
        <f t="shared" si="2"/>
        <v>75</v>
      </c>
      <c r="F32" s="54">
        <f t="shared" si="3"/>
        <v>50</v>
      </c>
      <c r="G32" s="54">
        <f t="shared" si="18"/>
        <v>60</v>
      </c>
      <c r="H32" s="54">
        <f t="shared" si="17"/>
        <v>100</v>
      </c>
      <c r="I32" s="54">
        <f t="shared" si="17"/>
        <v>1</v>
      </c>
      <c r="J32" s="55">
        <f t="shared" si="4"/>
        <v>0</v>
      </c>
      <c r="K32" s="53">
        <f t="shared" si="5"/>
        <v>0</v>
      </c>
      <c r="L32" s="53">
        <f t="shared" si="6"/>
        <v>75</v>
      </c>
      <c r="M32" s="56">
        <f t="shared" si="7"/>
        <v>375</v>
      </c>
      <c r="N32" s="56">
        <f t="shared" si="8"/>
        <v>625</v>
      </c>
      <c r="O32" s="56">
        <f t="shared" si="9"/>
        <v>83.333333333333329</v>
      </c>
      <c r="P32" s="47"/>
      <c r="Q32" s="56">
        <f t="shared" si="13"/>
        <v>625</v>
      </c>
    </row>
    <row r="33" spans="1:17" x14ac:dyDescent="0.25">
      <c r="A33" s="53">
        <f t="shared" si="10"/>
        <v>135</v>
      </c>
      <c r="B33" s="54">
        <f t="shared" si="16"/>
        <v>70</v>
      </c>
      <c r="C33" s="54">
        <f t="shared" si="11"/>
        <v>70</v>
      </c>
      <c r="D33" s="54">
        <f t="shared" si="1"/>
        <v>70</v>
      </c>
      <c r="E33" s="54">
        <f t="shared" si="2"/>
        <v>70</v>
      </c>
      <c r="F33" s="54">
        <f t="shared" si="3"/>
        <v>50</v>
      </c>
      <c r="G33" s="54">
        <f t="shared" si="18"/>
        <v>60</v>
      </c>
      <c r="H33" s="54">
        <f t="shared" si="17"/>
        <v>100</v>
      </c>
      <c r="I33" s="54">
        <f t="shared" si="17"/>
        <v>1</v>
      </c>
      <c r="J33" s="55">
        <f t="shared" si="4"/>
        <v>0</v>
      </c>
      <c r="K33" s="53">
        <f t="shared" si="5"/>
        <v>0</v>
      </c>
      <c r="L33" s="53">
        <f t="shared" si="6"/>
        <v>70</v>
      </c>
      <c r="M33" s="56">
        <f t="shared" si="7"/>
        <v>350</v>
      </c>
      <c r="N33" s="56">
        <f t="shared" si="8"/>
        <v>583.33333333333337</v>
      </c>
      <c r="O33" s="56">
        <f t="shared" si="9"/>
        <v>83.333333333333329</v>
      </c>
      <c r="P33" s="47"/>
      <c r="Q33" s="56">
        <f t="shared" si="13"/>
        <v>583.33333333333337</v>
      </c>
    </row>
    <row r="34" spans="1:17" x14ac:dyDescent="0.25">
      <c r="A34" s="53">
        <f t="shared" si="10"/>
        <v>140</v>
      </c>
      <c r="B34" s="54">
        <f t="shared" si="16"/>
        <v>75</v>
      </c>
      <c r="C34" s="54">
        <f t="shared" si="11"/>
        <v>75</v>
      </c>
      <c r="D34" s="54">
        <f t="shared" si="1"/>
        <v>75</v>
      </c>
      <c r="E34" s="54">
        <f t="shared" si="2"/>
        <v>75</v>
      </c>
      <c r="F34" s="54">
        <f t="shared" si="3"/>
        <v>100</v>
      </c>
      <c r="G34" s="54">
        <f t="shared" ref="G34:G42" si="19">+$H$3</f>
        <v>120</v>
      </c>
      <c r="H34" s="54">
        <f t="shared" si="17"/>
        <v>100</v>
      </c>
      <c r="I34" s="54">
        <f t="shared" si="17"/>
        <v>1</v>
      </c>
      <c r="J34" s="55">
        <f t="shared" si="4"/>
        <v>0</v>
      </c>
      <c r="K34" s="53">
        <f t="shared" si="5"/>
        <v>0</v>
      </c>
      <c r="L34" s="53">
        <f t="shared" si="6"/>
        <v>75</v>
      </c>
      <c r="M34" s="56">
        <f t="shared" si="7"/>
        <v>750</v>
      </c>
      <c r="N34" s="56">
        <f t="shared" si="8"/>
        <v>625</v>
      </c>
      <c r="O34" s="56">
        <f t="shared" si="9"/>
        <v>83.333333333333329</v>
      </c>
      <c r="P34" s="47"/>
      <c r="Q34" s="56">
        <f t="shared" si="13"/>
        <v>625</v>
      </c>
    </row>
    <row r="35" spans="1:17" x14ac:dyDescent="0.25">
      <c r="A35" s="53">
        <f t="shared" si="10"/>
        <v>145</v>
      </c>
      <c r="B35" s="54">
        <f t="shared" si="16"/>
        <v>80</v>
      </c>
      <c r="C35" s="54">
        <f t="shared" si="11"/>
        <v>80</v>
      </c>
      <c r="D35" s="54">
        <f t="shared" si="1"/>
        <v>80</v>
      </c>
      <c r="E35" s="54">
        <f t="shared" si="2"/>
        <v>80</v>
      </c>
      <c r="F35" s="54">
        <f t="shared" si="3"/>
        <v>100</v>
      </c>
      <c r="G35" s="54">
        <f t="shared" si="19"/>
        <v>120</v>
      </c>
      <c r="H35" s="54">
        <f t="shared" si="17"/>
        <v>100</v>
      </c>
      <c r="I35" s="54">
        <f t="shared" si="17"/>
        <v>1</v>
      </c>
      <c r="J35" s="55">
        <f t="shared" si="4"/>
        <v>0</v>
      </c>
      <c r="K35" s="53">
        <f t="shared" si="5"/>
        <v>0</v>
      </c>
      <c r="L35" s="53">
        <f t="shared" si="6"/>
        <v>80</v>
      </c>
      <c r="M35" s="56">
        <f t="shared" si="7"/>
        <v>800</v>
      </c>
      <c r="N35" s="56">
        <f t="shared" si="8"/>
        <v>666.66666666666663</v>
      </c>
      <c r="O35" s="56">
        <f t="shared" si="9"/>
        <v>83.333333333333329</v>
      </c>
      <c r="P35" s="47"/>
      <c r="Q35" s="56">
        <f t="shared" si="13"/>
        <v>666.66666666666663</v>
      </c>
    </row>
    <row r="36" spans="1:17" x14ac:dyDescent="0.25">
      <c r="A36" s="53">
        <f t="shared" si="10"/>
        <v>150</v>
      </c>
      <c r="B36" s="54">
        <f t="shared" si="16"/>
        <v>85</v>
      </c>
      <c r="C36" s="54">
        <f t="shared" si="11"/>
        <v>85</v>
      </c>
      <c r="D36" s="54">
        <f t="shared" si="1"/>
        <v>85</v>
      </c>
      <c r="E36" s="54">
        <f t="shared" si="2"/>
        <v>85</v>
      </c>
      <c r="F36" s="54">
        <f t="shared" si="3"/>
        <v>100</v>
      </c>
      <c r="G36" s="54">
        <f t="shared" si="19"/>
        <v>120</v>
      </c>
      <c r="H36" s="54">
        <f t="shared" si="17"/>
        <v>100</v>
      </c>
      <c r="I36" s="54">
        <f t="shared" si="17"/>
        <v>1</v>
      </c>
      <c r="J36" s="55">
        <f t="shared" si="4"/>
        <v>0</v>
      </c>
      <c r="K36" s="53">
        <f t="shared" si="5"/>
        <v>0</v>
      </c>
      <c r="L36" s="53">
        <f t="shared" si="6"/>
        <v>85</v>
      </c>
      <c r="M36" s="56">
        <f t="shared" si="7"/>
        <v>850</v>
      </c>
      <c r="N36" s="56">
        <f t="shared" si="8"/>
        <v>708.33333333333337</v>
      </c>
      <c r="O36" s="56">
        <f t="shared" si="9"/>
        <v>83.333333333333329</v>
      </c>
      <c r="P36" s="47"/>
      <c r="Q36" s="56">
        <f t="shared" si="13"/>
        <v>708.33333333333337</v>
      </c>
    </row>
    <row r="37" spans="1:17" x14ac:dyDescent="0.25">
      <c r="A37" s="53">
        <f t="shared" si="10"/>
        <v>155</v>
      </c>
      <c r="B37" s="54">
        <f t="shared" si="16"/>
        <v>90</v>
      </c>
      <c r="C37" s="54">
        <f t="shared" si="11"/>
        <v>90</v>
      </c>
      <c r="D37" s="54">
        <f t="shared" si="1"/>
        <v>90</v>
      </c>
      <c r="E37" s="54">
        <f t="shared" si="2"/>
        <v>90</v>
      </c>
      <c r="F37" s="54">
        <f t="shared" si="3"/>
        <v>100</v>
      </c>
      <c r="G37" s="54">
        <f t="shared" si="19"/>
        <v>120</v>
      </c>
      <c r="H37" s="54">
        <f t="shared" si="17"/>
        <v>100</v>
      </c>
      <c r="I37" s="54">
        <f t="shared" si="17"/>
        <v>1</v>
      </c>
      <c r="J37" s="55">
        <f t="shared" si="4"/>
        <v>0</v>
      </c>
      <c r="K37" s="53">
        <f t="shared" si="5"/>
        <v>0</v>
      </c>
      <c r="L37" s="53">
        <f t="shared" si="6"/>
        <v>90</v>
      </c>
      <c r="M37" s="56">
        <f t="shared" si="7"/>
        <v>900</v>
      </c>
      <c r="N37" s="56">
        <f t="shared" si="8"/>
        <v>750</v>
      </c>
      <c r="O37" s="56">
        <f t="shared" si="9"/>
        <v>83.333333333333329</v>
      </c>
      <c r="P37" s="47"/>
      <c r="Q37" s="56">
        <f t="shared" si="13"/>
        <v>750</v>
      </c>
    </row>
    <row r="38" spans="1:17" x14ac:dyDescent="0.25">
      <c r="A38" s="53">
        <f t="shared" si="10"/>
        <v>160</v>
      </c>
      <c r="B38" s="54">
        <f t="shared" si="16"/>
        <v>95</v>
      </c>
      <c r="C38" s="54">
        <f t="shared" si="11"/>
        <v>95</v>
      </c>
      <c r="D38" s="54">
        <f t="shared" si="1"/>
        <v>95</v>
      </c>
      <c r="E38" s="54">
        <f t="shared" si="2"/>
        <v>95</v>
      </c>
      <c r="F38" s="54">
        <f t="shared" si="3"/>
        <v>100</v>
      </c>
      <c r="G38" s="54">
        <f t="shared" si="19"/>
        <v>120</v>
      </c>
      <c r="H38" s="54">
        <f t="shared" si="17"/>
        <v>100</v>
      </c>
      <c r="I38" s="54">
        <f t="shared" si="17"/>
        <v>1</v>
      </c>
      <c r="J38" s="55">
        <f t="shared" si="4"/>
        <v>0</v>
      </c>
      <c r="K38" s="53">
        <f t="shared" si="5"/>
        <v>0</v>
      </c>
      <c r="L38" s="53">
        <f t="shared" si="6"/>
        <v>95</v>
      </c>
      <c r="M38" s="56">
        <f t="shared" si="7"/>
        <v>950</v>
      </c>
      <c r="N38" s="56">
        <f t="shared" si="8"/>
        <v>791.66666666666663</v>
      </c>
      <c r="O38" s="56">
        <f t="shared" si="9"/>
        <v>83.333333333333329</v>
      </c>
      <c r="P38" s="47"/>
      <c r="Q38" s="56">
        <f t="shared" si="13"/>
        <v>791.66666666666663</v>
      </c>
    </row>
    <row r="39" spans="1:17" x14ac:dyDescent="0.25">
      <c r="A39" s="53">
        <f t="shared" si="10"/>
        <v>165</v>
      </c>
      <c r="B39" s="54">
        <f t="shared" si="16"/>
        <v>100</v>
      </c>
      <c r="C39" s="54">
        <f t="shared" si="11"/>
        <v>100</v>
      </c>
      <c r="D39" s="54">
        <f t="shared" si="1"/>
        <v>100</v>
      </c>
      <c r="E39" s="54">
        <f t="shared" si="2"/>
        <v>100</v>
      </c>
      <c r="F39" s="54">
        <f t="shared" si="3"/>
        <v>100</v>
      </c>
      <c r="G39" s="54">
        <f t="shared" si="19"/>
        <v>120</v>
      </c>
      <c r="H39" s="54">
        <f t="shared" si="17"/>
        <v>100</v>
      </c>
      <c r="I39" s="54">
        <f t="shared" si="17"/>
        <v>1</v>
      </c>
      <c r="J39" s="55">
        <f t="shared" si="4"/>
        <v>0</v>
      </c>
      <c r="K39" s="53">
        <f t="shared" si="5"/>
        <v>0</v>
      </c>
      <c r="L39" s="53">
        <f t="shared" si="6"/>
        <v>100</v>
      </c>
      <c r="M39" s="56">
        <f t="shared" si="7"/>
        <v>1000</v>
      </c>
      <c r="N39" s="56">
        <f t="shared" si="8"/>
        <v>833.33333333333337</v>
      </c>
      <c r="O39" s="56">
        <f t="shared" si="9"/>
        <v>83.333333333333329</v>
      </c>
      <c r="P39" s="47"/>
      <c r="Q39" s="56">
        <f t="shared" si="13"/>
        <v>833.33333333333337</v>
      </c>
    </row>
    <row r="40" spans="1:17" x14ac:dyDescent="0.25">
      <c r="A40" s="53">
        <f t="shared" si="10"/>
        <v>170</v>
      </c>
      <c r="B40" s="54">
        <f t="shared" si="16"/>
        <v>100</v>
      </c>
      <c r="C40" s="54">
        <f t="shared" si="11"/>
        <v>100</v>
      </c>
      <c r="D40" s="54">
        <f t="shared" si="1"/>
        <v>100</v>
      </c>
      <c r="E40" s="54">
        <f t="shared" si="2"/>
        <v>100</v>
      </c>
      <c r="F40" s="54">
        <f t="shared" si="3"/>
        <v>100</v>
      </c>
      <c r="G40" s="54">
        <f t="shared" si="19"/>
        <v>120</v>
      </c>
      <c r="H40" s="54">
        <f t="shared" ref="H40:I54" si="20">H39</f>
        <v>100</v>
      </c>
      <c r="I40" s="54">
        <f t="shared" si="20"/>
        <v>1</v>
      </c>
      <c r="J40" s="55">
        <f t="shared" si="4"/>
        <v>0</v>
      </c>
      <c r="K40" s="53">
        <f t="shared" si="5"/>
        <v>0</v>
      </c>
      <c r="L40" s="53">
        <f t="shared" si="6"/>
        <v>100</v>
      </c>
      <c r="M40" s="56">
        <f t="shared" si="7"/>
        <v>1000</v>
      </c>
      <c r="N40" s="56">
        <f t="shared" si="8"/>
        <v>833.33333333333337</v>
      </c>
      <c r="O40" s="56">
        <f t="shared" si="9"/>
        <v>83.333333333333329</v>
      </c>
      <c r="P40" s="47"/>
      <c r="Q40" s="56">
        <f t="shared" si="13"/>
        <v>833.33333333333337</v>
      </c>
    </row>
    <row r="41" spans="1:17" x14ac:dyDescent="0.25">
      <c r="A41" s="53">
        <f t="shared" si="10"/>
        <v>175</v>
      </c>
      <c r="B41" s="54">
        <f t="shared" si="16"/>
        <v>100</v>
      </c>
      <c r="C41" s="54">
        <f t="shared" si="11"/>
        <v>100</v>
      </c>
      <c r="D41" s="54">
        <f t="shared" si="1"/>
        <v>100</v>
      </c>
      <c r="E41" s="54">
        <f t="shared" si="2"/>
        <v>100</v>
      </c>
      <c r="F41" s="54">
        <f t="shared" si="3"/>
        <v>100</v>
      </c>
      <c r="G41" s="54">
        <f t="shared" si="19"/>
        <v>120</v>
      </c>
      <c r="H41" s="54">
        <f t="shared" si="20"/>
        <v>100</v>
      </c>
      <c r="I41" s="54">
        <f t="shared" si="20"/>
        <v>1</v>
      </c>
      <c r="J41" s="55">
        <f t="shared" si="4"/>
        <v>0</v>
      </c>
      <c r="K41" s="53">
        <f t="shared" si="5"/>
        <v>0</v>
      </c>
      <c r="L41" s="53">
        <f t="shared" si="6"/>
        <v>100</v>
      </c>
      <c r="M41" s="56">
        <f t="shared" si="7"/>
        <v>1000</v>
      </c>
      <c r="N41" s="56">
        <f t="shared" si="8"/>
        <v>833.33333333333337</v>
      </c>
      <c r="O41" s="56">
        <f t="shared" si="9"/>
        <v>83.333333333333329</v>
      </c>
      <c r="P41" s="47"/>
      <c r="Q41" s="56">
        <f t="shared" si="13"/>
        <v>833.33333333333337</v>
      </c>
    </row>
    <row r="42" spans="1:17" x14ac:dyDescent="0.25">
      <c r="A42" s="53">
        <f t="shared" si="10"/>
        <v>180</v>
      </c>
      <c r="B42" s="54">
        <f t="shared" si="16"/>
        <v>100</v>
      </c>
      <c r="C42" s="54">
        <f t="shared" si="11"/>
        <v>100</v>
      </c>
      <c r="D42" s="54">
        <f t="shared" si="1"/>
        <v>100</v>
      </c>
      <c r="E42" s="54">
        <f t="shared" si="2"/>
        <v>100</v>
      </c>
      <c r="F42" s="54">
        <f t="shared" si="3"/>
        <v>100</v>
      </c>
      <c r="G42" s="54">
        <f t="shared" si="19"/>
        <v>120</v>
      </c>
      <c r="H42" s="54">
        <f t="shared" si="20"/>
        <v>100</v>
      </c>
      <c r="I42" s="54">
        <f t="shared" si="20"/>
        <v>1</v>
      </c>
      <c r="J42" s="55">
        <f t="shared" si="4"/>
        <v>0</v>
      </c>
      <c r="K42" s="53">
        <f t="shared" si="5"/>
        <v>0</v>
      </c>
      <c r="L42" s="53">
        <f t="shared" si="6"/>
        <v>100</v>
      </c>
      <c r="M42" s="56">
        <f t="shared" si="7"/>
        <v>1000</v>
      </c>
      <c r="N42" s="56">
        <f t="shared" si="8"/>
        <v>833.33333333333337</v>
      </c>
      <c r="O42" s="56">
        <f t="shared" si="9"/>
        <v>83.333333333333329</v>
      </c>
      <c r="P42" s="47"/>
      <c r="Q42" s="56">
        <f t="shared" si="13"/>
        <v>833.33333333333337</v>
      </c>
    </row>
    <row r="43" spans="1:17" x14ac:dyDescent="0.25">
      <c r="A43" s="53">
        <f t="shared" si="10"/>
        <v>185</v>
      </c>
      <c r="B43" s="54">
        <f t="shared" si="16"/>
        <v>95</v>
      </c>
      <c r="C43" s="54">
        <f t="shared" si="11"/>
        <v>95</v>
      </c>
      <c r="D43" s="54">
        <f t="shared" si="1"/>
        <v>95</v>
      </c>
      <c r="E43" s="54">
        <f t="shared" si="2"/>
        <v>95</v>
      </c>
      <c r="F43" s="54">
        <f t="shared" si="3"/>
        <v>50</v>
      </c>
      <c r="G43" s="54">
        <f t="shared" ref="G43:G48" si="21">+$H$2</f>
        <v>60</v>
      </c>
      <c r="H43" s="54">
        <f t="shared" si="20"/>
        <v>100</v>
      </c>
      <c r="I43" s="54">
        <f t="shared" si="20"/>
        <v>1</v>
      </c>
      <c r="J43" s="55">
        <f t="shared" si="4"/>
        <v>0</v>
      </c>
      <c r="K43" s="53">
        <f t="shared" si="5"/>
        <v>0</v>
      </c>
      <c r="L43" s="53">
        <f t="shared" si="6"/>
        <v>95</v>
      </c>
      <c r="M43" s="56">
        <f t="shared" si="7"/>
        <v>475</v>
      </c>
      <c r="N43" s="56">
        <f t="shared" si="8"/>
        <v>791.66666666666663</v>
      </c>
      <c r="O43" s="56">
        <f t="shared" si="9"/>
        <v>83.333333333333329</v>
      </c>
      <c r="P43" s="47"/>
      <c r="Q43" s="56">
        <f t="shared" si="13"/>
        <v>791.66666666666663</v>
      </c>
    </row>
    <row r="44" spans="1:17" x14ac:dyDescent="0.25">
      <c r="A44" s="53">
        <f t="shared" si="10"/>
        <v>190</v>
      </c>
      <c r="B44" s="54">
        <f t="shared" si="16"/>
        <v>90</v>
      </c>
      <c r="C44" s="54">
        <f t="shared" si="11"/>
        <v>90</v>
      </c>
      <c r="D44" s="54">
        <f t="shared" si="1"/>
        <v>90</v>
      </c>
      <c r="E44" s="54">
        <f t="shared" si="2"/>
        <v>90</v>
      </c>
      <c r="F44" s="54">
        <f t="shared" si="3"/>
        <v>50</v>
      </c>
      <c r="G44" s="54">
        <f t="shared" si="21"/>
        <v>60</v>
      </c>
      <c r="H44" s="54">
        <f t="shared" si="20"/>
        <v>100</v>
      </c>
      <c r="I44" s="54">
        <f t="shared" si="20"/>
        <v>1</v>
      </c>
      <c r="J44" s="55">
        <f t="shared" si="4"/>
        <v>0</v>
      </c>
      <c r="K44" s="53">
        <f t="shared" si="5"/>
        <v>0</v>
      </c>
      <c r="L44" s="53">
        <f t="shared" si="6"/>
        <v>90</v>
      </c>
      <c r="M44" s="56">
        <f t="shared" si="7"/>
        <v>450</v>
      </c>
      <c r="N44" s="56">
        <f t="shared" si="8"/>
        <v>750</v>
      </c>
      <c r="O44" s="56">
        <f t="shared" si="9"/>
        <v>83.333333333333329</v>
      </c>
      <c r="P44" s="47"/>
      <c r="Q44" s="56">
        <f t="shared" si="13"/>
        <v>750</v>
      </c>
    </row>
    <row r="45" spans="1:17" x14ac:dyDescent="0.25">
      <c r="A45" s="53">
        <f t="shared" si="10"/>
        <v>195</v>
      </c>
      <c r="B45" s="54">
        <f t="shared" si="16"/>
        <v>85</v>
      </c>
      <c r="C45" s="54">
        <f t="shared" si="11"/>
        <v>85</v>
      </c>
      <c r="D45" s="54">
        <f t="shared" si="1"/>
        <v>85</v>
      </c>
      <c r="E45" s="54">
        <f t="shared" si="2"/>
        <v>85</v>
      </c>
      <c r="F45" s="54">
        <f t="shared" si="3"/>
        <v>50</v>
      </c>
      <c r="G45" s="54">
        <f t="shared" si="21"/>
        <v>60</v>
      </c>
      <c r="H45" s="54">
        <f t="shared" si="20"/>
        <v>100</v>
      </c>
      <c r="I45" s="54">
        <f t="shared" si="20"/>
        <v>1</v>
      </c>
      <c r="J45" s="55">
        <f t="shared" si="4"/>
        <v>0</v>
      </c>
      <c r="K45" s="53">
        <f t="shared" si="5"/>
        <v>0</v>
      </c>
      <c r="L45" s="53">
        <f t="shared" si="6"/>
        <v>85</v>
      </c>
      <c r="M45" s="56">
        <f t="shared" si="7"/>
        <v>425</v>
      </c>
      <c r="N45" s="56">
        <f t="shared" si="8"/>
        <v>708.33333333333337</v>
      </c>
      <c r="O45" s="56">
        <f t="shared" si="9"/>
        <v>83.333333333333329</v>
      </c>
      <c r="P45" s="47"/>
      <c r="Q45" s="56">
        <f t="shared" si="13"/>
        <v>708.33333333333337</v>
      </c>
    </row>
    <row r="46" spans="1:17" x14ac:dyDescent="0.25">
      <c r="A46" s="53">
        <f t="shared" si="10"/>
        <v>200</v>
      </c>
      <c r="B46" s="54">
        <f t="shared" si="16"/>
        <v>80</v>
      </c>
      <c r="C46" s="54">
        <f t="shared" si="11"/>
        <v>80</v>
      </c>
      <c r="D46" s="54">
        <f t="shared" si="1"/>
        <v>80</v>
      </c>
      <c r="E46" s="54">
        <f t="shared" si="2"/>
        <v>80</v>
      </c>
      <c r="F46" s="54">
        <f t="shared" si="3"/>
        <v>50</v>
      </c>
      <c r="G46" s="54">
        <f t="shared" si="21"/>
        <v>60</v>
      </c>
      <c r="H46" s="54">
        <f t="shared" si="20"/>
        <v>100</v>
      </c>
      <c r="I46" s="54">
        <f t="shared" si="20"/>
        <v>1</v>
      </c>
      <c r="J46" s="55">
        <f t="shared" si="4"/>
        <v>0</v>
      </c>
      <c r="K46" s="53">
        <f t="shared" si="5"/>
        <v>0</v>
      </c>
      <c r="L46" s="53">
        <f t="shared" si="6"/>
        <v>80</v>
      </c>
      <c r="M46" s="56">
        <f t="shared" si="7"/>
        <v>400</v>
      </c>
      <c r="N46" s="56">
        <f t="shared" si="8"/>
        <v>666.66666666666663</v>
      </c>
      <c r="O46" s="56">
        <f t="shared" si="9"/>
        <v>83.333333333333329</v>
      </c>
      <c r="P46" s="47"/>
      <c r="Q46" s="56">
        <f t="shared" si="13"/>
        <v>666.66666666666663</v>
      </c>
    </row>
    <row r="47" spans="1:17" x14ac:dyDescent="0.25">
      <c r="A47" s="53">
        <f t="shared" si="10"/>
        <v>205</v>
      </c>
      <c r="B47" s="54">
        <f t="shared" si="16"/>
        <v>75</v>
      </c>
      <c r="C47" s="54">
        <f t="shared" si="11"/>
        <v>75</v>
      </c>
      <c r="D47" s="54">
        <f t="shared" si="1"/>
        <v>75</v>
      </c>
      <c r="E47" s="54">
        <f t="shared" si="2"/>
        <v>75</v>
      </c>
      <c r="F47" s="54">
        <f t="shared" si="3"/>
        <v>50</v>
      </c>
      <c r="G47" s="54">
        <f t="shared" si="21"/>
        <v>60</v>
      </c>
      <c r="H47" s="54">
        <f t="shared" si="20"/>
        <v>100</v>
      </c>
      <c r="I47" s="54">
        <f t="shared" si="20"/>
        <v>1</v>
      </c>
      <c r="J47" s="55">
        <f t="shared" si="4"/>
        <v>0</v>
      </c>
      <c r="K47" s="53">
        <f t="shared" si="5"/>
        <v>0</v>
      </c>
      <c r="L47" s="53">
        <f t="shared" si="6"/>
        <v>75</v>
      </c>
      <c r="M47" s="56">
        <f t="shared" si="7"/>
        <v>375</v>
      </c>
      <c r="N47" s="56">
        <f t="shared" si="8"/>
        <v>625</v>
      </c>
      <c r="O47" s="56">
        <f t="shared" si="9"/>
        <v>83.333333333333329</v>
      </c>
      <c r="P47" s="47"/>
      <c r="Q47" s="56">
        <f t="shared" si="13"/>
        <v>625</v>
      </c>
    </row>
    <row r="48" spans="1:17" x14ac:dyDescent="0.25">
      <c r="A48" s="53">
        <f t="shared" si="10"/>
        <v>210</v>
      </c>
      <c r="B48" s="54">
        <f t="shared" si="16"/>
        <v>70</v>
      </c>
      <c r="C48" s="54">
        <f t="shared" si="11"/>
        <v>70</v>
      </c>
      <c r="D48" s="54">
        <f t="shared" si="1"/>
        <v>70</v>
      </c>
      <c r="E48" s="54">
        <f t="shared" si="2"/>
        <v>70</v>
      </c>
      <c r="F48" s="54">
        <f t="shared" si="3"/>
        <v>50</v>
      </c>
      <c r="G48" s="54">
        <f t="shared" si="21"/>
        <v>60</v>
      </c>
      <c r="H48" s="54">
        <f t="shared" si="20"/>
        <v>100</v>
      </c>
      <c r="I48" s="54">
        <f t="shared" si="20"/>
        <v>1</v>
      </c>
      <c r="J48" s="55">
        <f t="shared" si="4"/>
        <v>0</v>
      </c>
      <c r="K48" s="53">
        <f t="shared" si="5"/>
        <v>0</v>
      </c>
      <c r="L48" s="53">
        <f t="shared" si="6"/>
        <v>70</v>
      </c>
      <c r="M48" s="56">
        <f t="shared" si="7"/>
        <v>350</v>
      </c>
      <c r="N48" s="56">
        <f t="shared" si="8"/>
        <v>583.33333333333337</v>
      </c>
      <c r="O48" s="56">
        <f t="shared" si="9"/>
        <v>83.333333333333329</v>
      </c>
      <c r="P48" s="47"/>
      <c r="Q48" s="56">
        <f t="shared" si="13"/>
        <v>583.33333333333337</v>
      </c>
    </row>
    <row r="49" spans="1:17" x14ac:dyDescent="0.25">
      <c r="A49" s="53">
        <f t="shared" si="10"/>
        <v>215</v>
      </c>
      <c r="B49" s="54">
        <f t="shared" si="16"/>
        <v>75</v>
      </c>
      <c r="C49" s="54">
        <f t="shared" si="11"/>
        <v>75</v>
      </c>
      <c r="D49" s="54">
        <f t="shared" si="1"/>
        <v>75</v>
      </c>
      <c r="E49" s="54">
        <f t="shared" si="2"/>
        <v>75</v>
      </c>
      <c r="F49" s="54">
        <f t="shared" si="3"/>
        <v>100</v>
      </c>
      <c r="G49" s="54">
        <f>+$H$3</f>
        <v>120</v>
      </c>
      <c r="H49" s="54">
        <f t="shared" si="20"/>
        <v>100</v>
      </c>
      <c r="I49" s="54">
        <f t="shared" si="20"/>
        <v>1</v>
      </c>
      <c r="J49" s="55">
        <f t="shared" si="4"/>
        <v>0</v>
      </c>
      <c r="K49" s="53">
        <f t="shared" si="5"/>
        <v>0</v>
      </c>
      <c r="L49" s="53">
        <f t="shared" si="6"/>
        <v>75</v>
      </c>
      <c r="M49" s="56">
        <f t="shared" si="7"/>
        <v>750</v>
      </c>
      <c r="N49" s="56">
        <f t="shared" si="8"/>
        <v>625</v>
      </c>
      <c r="O49" s="56">
        <f t="shared" si="9"/>
        <v>83.333333333333329</v>
      </c>
      <c r="P49" s="47"/>
      <c r="Q49" s="56">
        <f t="shared" si="13"/>
        <v>625</v>
      </c>
    </row>
    <row r="50" spans="1:17" x14ac:dyDescent="0.25">
      <c r="A50" s="53">
        <f t="shared" si="10"/>
        <v>220</v>
      </c>
      <c r="B50" s="54">
        <f t="shared" si="16"/>
        <v>80</v>
      </c>
      <c r="C50" s="54">
        <f t="shared" si="11"/>
        <v>80</v>
      </c>
      <c r="D50" s="54">
        <f t="shared" si="1"/>
        <v>80</v>
      </c>
      <c r="E50" s="54">
        <f t="shared" si="2"/>
        <v>80</v>
      </c>
      <c r="F50" s="54">
        <f t="shared" si="3"/>
        <v>100</v>
      </c>
      <c r="G50" s="54">
        <f>+$H$3</f>
        <v>120</v>
      </c>
      <c r="H50" s="54">
        <f t="shared" si="20"/>
        <v>100</v>
      </c>
      <c r="I50" s="54">
        <f t="shared" si="20"/>
        <v>1</v>
      </c>
      <c r="J50" s="55">
        <f t="shared" si="4"/>
        <v>0</v>
      </c>
      <c r="K50" s="53">
        <f t="shared" si="5"/>
        <v>0</v>
      </c>
      <c r="L50" s="53">
        <f t="shared" si="6"/>
        <v>80</v>
      </c>
      <c r="M50" s="56">
        <f t="shared" si="7"/>
        <v>800</v>
      </c>
      <c r="N50" s="56">
        <f t="shared" si="8"/>
        <v>666.66666666666663</v>
      </c>
      <c r="O50" s="56">
        <f t="shared" si="9"/>
        <v>83.333333333333329</v>
      </c>
      <c r="P50" s="47"/>
      <c r="Q50" s="56">
        <f t="shared" si="13"/>
        <v>666.66666666666663</v>
      </c>
    </row>
    <row r="51" spans="1:17" x14ac:dyDescent="0.25">
      <c r="A51" s="53">
        <f t="shared" si="10"/>
        <v>225</v>
      </c>
      <c r="B51" s="54">
        <f t="shared" si="16"/>
        <v>85</v>
      </c>
      <c r="C51" s="54">
        <f t="shared" si="11"/>
        <v>85</v>
      </c>
      <c r="D51" s="54">
        <f t="shared" si="1"/>
        <v>85</v>
      </c>
      <c r="E51" s="54">
        <f t="shared" si="2"/>
        <v>85</v>
      </c>
      <c r="F51" s="54">
        <f t="shared" si="3"/>
        <v>100</v>
      </c>
      <c r="G51" s="54">
        <f>+$H$3</f>
        <v>120</v>
      </c>
      <c r="H51" s="54">
        <f t="shared" si="20"/>
        <v>100</v>
      </c>
      <c r="I51" s="54">
        <f t="shared" si="20"/>
        <v>1</v>
      </c>
      <c r="J51" s="55">
        <f t="shared" si="4"/>
        <v>0</v>
      </c>
      <c r="K51" s="53">
        <f t="shared" si="5"/>
        <v>0</v>
      </c>
      <c r="L51" s="53">
        <f t="shared" si="6"/>
        <v>85</v>
      </c>
      <c r="M51" s="56">
        <f t="shared" si="7"/>
        <v>850</v>
      </c>
      <c r="N51" s="56">
        <f t="shared" si="8"/>
        <v>708.33333333333337</v>
      </c>
      <c r="O51" s="56">
        <f t="shared" si="9"/>
        <v>83.333333333333329</v>
      </c>
      <c r="P51" s="47"/>
      <c r="Q51" s="56">
        <f t="shared" si="13"/>
        <v>708.33333333333337</v>
      </c>
    </row>
    <row r="52" spans="1:17" x14ac:dyDescent="0.25">
      <c r="A52" s="53">
        <f t="shared" si="10"/>
        <v>230</v>
      </c>
      <c r="B52" s="54">
        <f t="shared" si="16"/>
        <v>80</v>
      </c>
      <c r="C52" s="54">
        <f t="shared" si="11"/>
        <v>80</v>
      </c>
      <c r="D52" s="54">
        <f t="shared" si="1"/>
        <v>80</v>
      </c>
      <c r="E52" s="54">
        <f t="shared" si="2"/>
        <v>80</v>
      </c>
      <c r="F52" s="54">
        <f t="shared" si="3"/>
        <v>50</v>
      </c>
      <c r="G52" s="54">
        <f>+$H$2</f>
        <v>60</v>
      </c>
      <c r="H52" s="54">
        <f t="shared" si="20"/>
        <v>100</v>
      </c>
      <c r="I52" s="54">
        <f t="shared" si="20"/>
        <v>1</v>
      </c>
      <c r="J52" s="55">
        <f t="shared" si="4"/>
        <v>0</v>
      </c>
      <c r="K52" s="53">
        <f t="shared" si="5"/>
        <v>0</v>
      </c>
      <c r="L52" s="53">
        <f t="shared" si="6"/>
        <v>80</v>
      </c>
      <c r="M52" s="56">
        <f t="shared" si="7"/>
        <v>400</v>
      </c>
      <c r="N52" s="56">
        <f t="shared" si="8"/>
        <v>666.66666666666663</v>
      </c>
      <c r="O52" s="56">
        <f t="shared" si="9"/>
        <v>83.333333333333329</v>
      </c>
      <c r="P52" s="47"/>
      <c r="Q52" s="56">
        <f t="shared" si="13"/>
        <v>666.66666666666663</v>
      </c>
    </row>
    <row r="53" spans="1:17" x14ac:dyDescent="0.25">
      <c r="A53" s="53">
        <f t="shared" si="10"/>
        <v>235</v>
      </c>
      <c r="B53" s="54">
        <f t="shared" si="16"/>
        <v>75</v>
      </c>
      <c r="C53" s="54">
        <f t="shared" si="11"/>
        <v>75</v>
      </c>
      <c r="D53" s="54">
        <f t="shared" si="1"/>
        <v>75</v>
      </c>
      <c r="E53" s="54">
        <f t="shared" si="2"/>
        <v>75</v>
      </c>
      <c r="F53" s="54">
        <f t="shared" si="3"/>
        <v>50</v>
      </c>
      <c r="G53" s="54">
        <f>+$H$2</f>
        <v>60</v>
      </c>
      <c r="H53" s="54">
        <f t="shared" si="20"/>
        <v>100</v>
      </c>
      <c r="I53" s="54">
        <f t="shared" si="20"/>
        <v>1</v>
      </c>
      <c r="J53" s="55">
        <f t="shared" si="4"/>
        <v>0</v>
      </c>
      <c r="K53" s="53">
        <f t="shared" si="5"/>
        <v>0</v>
      </c>
      <c r="L53" s="53">
        <f t="shared" si="6"/>
        <v>75</v>
      </c>
      <c r="M53" s="56">
        <f t="shared" si="7"/>
        <v>375</v>
      </c>
      <c r="N53" s="56">
        <f t="shared" si="8"/>
        <v>625</v>
      </c>
      <c r="O53" s="56">
        <f t="shared" si="9"/>
        <v>83.333333333333329</v>
      </c>
      <c r="P53" s="47"/>
      <c r="Q53" s="56">
        <f t="shared" si="13"/>
        <v>625</v>
      </c>
    </row>
    <row r="54" spans="1:17" x14ac:dyDescent="0.25">
      <c r="A54" s="53">
        <f t="shared" si="10"/>
        <v>240</v>
      </c>
      <c r="B54" s="54">
        <f t="shared" si="16"/>
        <v>70</v>
      </c>
      <c r="C54" s="54">
        <f t="shared" si="11"/>
        <v>70</v>
      </c>
      <c r="D54" s="54">
        <f t="shared" si="1"/>
        <v>70</v>
      </c>
      <c r="E54" s="54">
        <f t="shared" si="2"/>
        <v>70</v>
      </c>
      <c r="F54" s="54">
        <f t="shared" si="3"/>
        <v>50</v>
      </c>
      <c r="G54" s="54">
        <f>+$H$2</f>
        <v>60</v>
      </c>
      <c r="H54" s="54">
        <f t="shared" si="20"/>
        <v>100</v>
      </c>
      <c r="I54" s="54">
        <f t="shared" si="20"/>
        <v>1</v>
      </c>
      <c r="J54" s="55">
        <f t="shared" si="4"/>
        <v>0</v>
      </c>
      <c r="K54" s="53">
        <f t="shared" si="5"/>
        <v>0</v>
      </c>
      <c r="L54" s="53">
        <f t="shared" si="6"/>
        <v>70</v>
      </c>
      <c r="M54" s="56">
        <f t="shared" si="7"/>
        <v>350</v>
      </c>
      <c r="N54" s="56">
        <f t="shared" si="8"/>
        <v>583.33333333333337</v>
      </c>
      <c r="O54" s="56">
        <f t="shared" si="9"/>
        <v>83.333333333333329</v>
      </c>
      <c r="P54" s="47"/>
      <c r="Q54" s="56">
        <f t="shared" si="13"/>
        <v>583.33333333333337</v>
      </c>
    </row>
    <row r="55" spans="1:17" x14ac:dyDescent="0.25">
      <c r="A55" s="2"/>
      <c r="G55" s="4">
        <f>AVERAGE(G6:G54)</f>
        <v>88.163265306122454</v>
      </c>
      <c r="M55" s="12">
        <f>SUM(M7:M54)</f>
        <v>30300</v>
      </c>
      <c r="N55" s="12">
        <f>SUM(N7:N54)</f>
        <v>34166.666666666664</v>
      </c>
      <c r="O55" s="12">
        <f>SUM(O7:O54)</f>
        <v>4000.0000000000027</v>
      </c>
      <c r="P55" s="12">
        <f>SUM(P7:P54)</f>
        <v>5000</v>
      </c>
      <c r="Q55" s="12">
        <f>SUM(Q7:Q54)</f>
        <v>32333.333333333328</v>
      </c>
    </row>
    <row r="56" spans="1:17" x14ac:dyDescent="0.25">
      <c r="A56" s="2"/>
      <c r="B56" s="14"/>
      <c r="E56" s="14"/>
    </row>
    <row r="57" spans="1:17" x14ac:dyDescent="0.25">
      <c r="A57" s="2"/>
      <c r="J57" s="16"/>
      <c r="K57" s="15"/>
      <c r="M57" s="8" t="s">
        <v>21</v>
      </c>
      <c r="N57" s="8" t="s">
        <v>22</v>
      </c>
      <c r="O57" s="13"/>
    </row>
    <row r="58" spans="1:17" x14ac:dyDescent="0.25">
      <c r="A58" s="2"/>
      <c r="J58" s="16"/>
      <c r="K58" s="15"/>
      <c r="L58" s="1" t="s">
        <v>20</v>
      </c>
      <c r="M58" s="7">
        <f>SUMPRODUCT(E7:E54,G7:G54)/12</f>
        <v>29100</v>
      </c>
      <c r="N58" s="7">
        <f>SUMPRODUCT(B7:B54,G7:G54)/12</f>
        <v>30300</v>
      </c>
      <c r="O58" s="13"/>
    </row>
    <row r="59" spans="1:17" x14ac:dyDescent="0.25">
      <c r="A59" s="2"/>
      <c r="L59" s="1" t="s">
        <v>23</v>
      </c>
      <c r="M59" s="7">
        <f>SUM(O55:Q55)</f>
        <v>41333.333333333328</v>
      </c>
      <c r="N59" s="7">
        <f>SUM(N55:P55)</f>
        <v>43166.666666666664</v>
      </c>
      <c r="O59" s="13"/>
    </row>
    <row r="60" spans="1:17" x14ac:dyDescent="0.25">
      <c r="A60" s="2"/>
      <c r="L60" s="1" t="s">
        <v>24</v>
      </c>
      <c r="M60" s="17">
        <f>MAX(M59-M58,0)</f>
        <v>12233.333333333328</v>
      </c>
      <c r="N60" s="17">
        <f>MAX(N59-N58,0)</f>
        <v>12866.666666666664</v>
      </c>
    </row>
    <row r="61" spans="1:17" x14ac:dyDescent="0.25">
      <c r="A61" s="2"/>
    </row>
    <row r="62" spans="1:17" x14ac:dyDescent="0.25">
      <c r="A62" s="2"/>
      <c r="L62" s="1" t="s">
        <v>25</v>
      </c>
    </row>
    <row r="63" spans="1:17" x14ac:dyDescent="0.25">
      <c r="A63" s="2"/>
      <c r="L63" s="1" t="s">
        <v>20</v>
      </c>
      <c r="M63" s="17">
        <f>+N58</f>
        <v>30300</v>
      </c>
    </row>
    <row r="64" spans="1:17" x14ac:dyDescent="0.25">
      <c r="A64" s="2"/>
      <c r="L64" s="1" t="s">
        <v>24</v>
      </c>
      <c r="M64" s="17">
        <f>MIN(M60:N60)</f>
        <v>12233.333333333328</v>
      </c>
    </row>
    <row r="65" spans="1:13" x14ac:dyDescent="0.25">
      <c r="A65" s="2"/>
      <c r="L65" s="1" t="s">
        <v>23</v>
      </c>
      <c r="M65" s="17">
        <f>+N59</f>
        <v>43166.666666666664</v>
      </c>
    </row>
    <row r="66" spans="1:13" x14ac:dyDescent="0.25">
      <c r="A66" s="2"/>
      <c r="L66" s="1" t="s">
        <v>26</v>
      </c>
      <c r="M66" s="17">
        <f>+M63+M64-M65</f>
        <v>-633.33333333333576</v>
      </c>
    </row>
    <row r="67" spans="1:13" x14ac:dyDescent="0.25">
      <c r="A67" s="2"/>
    </row>
    <row r="68" spans="1:13" x14ac:dyDescent="0.25">
      <c r="A68" s="2"/>
    </row>
    <row r="69" spans="1:13" x14ac:dyDescent="0.25">
      <c r="A69" s="2"/>
    </row>
    <row r="70" spans="1:13" x14ac:dyDescent="0.25">
      <c r="A70" s="2"/>
    </row>
    <row r="71" spans="1:13" x14ac:dyDescent="0.25">
      <c r="A71" s="2"/>
    </row>
    <row r="72" spans="1:13" x14ac:dyDescent="0.25">
      <c r="A72" s="2"/>
    </row>
    <row r="73" spans="1:13" x14ac:dyDescent="0.25">
      <c r="A73" s="2"/>
    </row>
    <row r="74" spans="1:13" x14ac:dyDescent="0.25">
      <c r="A74" s="2"/>
    </row>
    <row r="75" spans="1:13" x14ac:dyDescent="0.25">
      <c r="A75" s="2"/>
    </row>
    <row r="76" spans="1:13" x14ac:dyDescent="0.25">
      <c r="A76" s="2"/>
    </row>
    <row r="77" spans="1:13" x14ac:dyDescent="0.25">
      <c r="A77" s="2"/>
    </row>
    <row r="78" spans="1:13" x14ac:dyDescent="0.25">
      <c r="A78" s="2"/>
    </row>
    <row r="79" spans="1:13" x14ac:dyDescent="0.25">
      <c r="A79" s="2"/>
    </row>
    <row r="80" spans="1:13"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zoomScaleNormal="100" workbookViewId="0">
      <selection activeCell="R7" sqref="R7"/>
    </sheetView>
  </sheetViews>
  <sheetFormatPr defaultRowHeight="15" x14ac:dyDescent="0.25"/>
  <cols>
    <col min="1" max="1" width="42.7109375" bestFit="1" customWidth="1"/>
    <col min="2" max="3" width="11.5703125" bestFit="1" customWidth="1"/>
    <col min="5" max="5" width="12" style="39" bestFit="1" customWidth="1"/>
    <col min="6" max="12" width="17" customWidth="1"/>
    <col min="13" max="13" width="12" style="39" bestFit="1" customWidth="1"/>
    <col min="14" max="19" width="17" customWidth="1"/>
    <col min="21" max="24" width="18" customWidth="1"/>
    <col min="25" max="25" width="9.5703125" customWidth="1"/>
    <col min="26" max="29" width="18" customWidth="1"/>
  </cols>
  <sheetData>
    <row r="1" spans="1:29" x14ac:dyDescent="0.25">
      <c r="E1" s="59" t="s">
        <v>55</v>
      </c>
      <c r="F1" s="59"/>
      <c r="G1" s="59"/>
      <c r="H1" s="59"/>
      <c r="I1" s="59"/>
      <c r="J1" s="59"/>
      <c r="K1" s="59"/>
      <c r="M1" s="59" t="s">
        <v>56</v>
      </c>
      <c r="N1" s="59"/>
      <c r="O1" s="59"/>
      <c r="P1" s="59"/>
      <c r="Q1" s="59"/>
      <c r="R1" s="59"/>
      <c r="S1" s="59"/>
      <c r="U1" s="58" t="s">
        <v>57</v>
      </c>
      <c r="V1" s="58"/>
      <c r="W1" s="58"/>
      <c r="X1" s="58"/>
      <c r="Z1" s="58" t="s">
        <v>58</v>
      </c>
      <c r="AA1" s="58"/>
      <c r="AB1" s="58"/>
      <c r="AC1" s="58"/>
    </row>
    <row r="2" spans="1:29" s="27" customFormat="1" ht="30" x14ac:dyDescent="0.25">
      <c r="A2" s="23" t="s">
        <v>63</v>
      </c>
      <c r="B2" s="24" t="s">
        <v>48</v>
      </c>
      <c r="C2" s="24" t="s">
        <v>49</v>
      </c>
      <c r="E2" s="43" t="s">
        <v>41</v>
      </c>
      <c r="F2" s="44" t="s">
        <v>42</v>
      </c>
      <c r="G2" s="44" t="s">
        <v>46</v>
      </c>
      <c r="H2" s="44" t="s">
        <v>44</v>
      </c>
      <c r="I2" s="44" t="s">
        <v>43</v>
      </c>
      <c r="J2" s="44" t="s">
        <v>47</v>
      </c>
      <c r="K2" s="44" t="s">
        <v>45</v>
      </c>
      <c r="M2" s="43" t="s">
        <v>41</v>
      </c>
      <c r="N2" s="44" t="s">
        <v>42</v>
      </c>
      <c r="O2" s="44" t="s">
        <v>46</v>
      </c>
      <c r="P2" s="44" t="s">
        <v>44</v>
      </c>
      <c r="Q2" s="44" t="s">
        <v>43</v>
      </c>
      <c r="R2" s="44" t="s">
        <v>47</v>
      </c>
      <c r="S2" s="44" t="s">
        <v>45</v>
      </c>
      <c r="U2" s="44" t="s">
        <v>60</v>
      </c>
      <c r="V2" s="44" t="s">
        <v>59</v>
      </c>
      <c r="W2" s="44" t="s">
        <v>61</v>
      </c>
      <c r="X2" s="44" t="s">
        <v>62</v>
      </c>
      <c r="Z2" s="44" t="s">
        <v>60</v>
      </c>
      <c r="AA2" s="44" t="s">
        <v>59</v>
      </c>
      <c r="AB2" s="44" t="s">
        <v>61</v>
      </c>
      <c r="AC2" s="44" t="s">
        <v>62</v>
      </c>
    </row>
    <row r="3" spans="1:29" ht="15.75" x14ac:dyDescent="0.25">
      <c r="A3" s="19" t="s">
        <v>64</v>
      </c>
      <c r="B3" s="29">
        <v>100</v>
      </c>
      <c r="C3" s="29">
        <v>100</v>
      </c>
      <c r="E3" s="40">
        <v>0</v>
      </c>
      <c r="F3" s="26">
        <f>+$B$4</f>
        <v>200</v>
      </c>
      <c r="G3" s="26">
        <f>+F3</f>
        <v>200</v>
      </c>
      <c r="H3" s="26">
        <f>+G3</f>
        <v>200</v>
      </c>
      <c r="I3" s="26">
        <f>+$C$4</f>
        <v>200</v>
      </c>
      <c r="J3" s="26">
        <f>+I3</f>
        <v>200</v>
      </c>
      <c r="K3" s="26">
        <f>+J3</f>
        <v>200</v>
      </c>
      <c r="M3" s="40">
        <v>0</v>
      </c>
      <c r="N3" s="26">
        <f>+$B$4</f>
        <v>200</v>
      </c>
      <c r="O3" s="26">
        <f>+N3</f>
        <v>200</v>
      </c>
      <c r="P3" s="26">
        <f>+O3</f>
        <v>200</v>
      </c>
      <c r="Q3" s="26">
        <f>+$C$4</f>
        <v>200</v>
      </c>
      <c r="R3" s="26">
        <f>+Q3</f>
        <v>200</v>
      </c>
      <c r="S3" s="26">
        <f>+R3</f>
        <v>200</v>
      </c>
      <c r="U3" s="26">
        <f>IF(ABS(F3/G3-1)&gt;0.1,ABS(F3-G3),0)</f>
        <v>0</v>
      </c>
      <c r="V3" s="26">
        <f t="shared" ref="V3:V27" si="0">IF(ABS(F3/H3-1)&gt;0.1,ABS(F3-H3),0)</f>
        <v>0</v>
      </c>
      <c r="W3" s="26">
        <f t="shared" ref="W3:W27" si="1">IF(ABS(I3/J3-1)&gt;0.1,ABS(I3-J3),0)</f>
        <v>0</v>
      </c>
      <c r="X3" s="26">
        <f>IF(ABS(I3/K3-1)&gt;0.1,ABS(I3-K3),0)</f>
        <v>0</v>
      </c>
      <c r="Z3" s="26">
        <f>IF(ABS(N3/O3-1)&gt;0.1,ABS(N3-O3),0)</f>
        <v>0</v>
      </c>
      <c r="AA3" s="26">
        <f>IF(ABS(N3/P3-1)&gt;0.1,ABS(N3-P3),0)</f>
        <v>0</v>
      </c>
      <c r="AB3" s="26">
        <f>IF(ABS(Q3/R3-1)&gt;0.1,ABS(Q3-R3),0)</f>
        <v>0</v>
      </c>
      <c r="AC3" s="26">
        <f>IF(ABS(Q3/S3-1)&gt;0.1,ABS(Q3-S3),0)</f>
        <v>0</v>
      </c>
    </row>
    <row r="4" spans="1:29" ht="15.75" x14ac:dyDescent="0.25">
      <c r="A4" s="20" t="s">
        <v>65</v>
      </c>
      <c r="B4" s="30">
        <v>200</v>
      </c>
      <c r="C4" s="30">
        <v>200</v>
      </c>
      <c r="E4" s="40">
        <f>+E3+(5/24/60)</f>
        <v>3.4722222222222225E-3</v>
      </c>
      <c r="F4" s="26">
        <f t="shared" ref="F4:F27" si="2">+$B$4</f>
        <v>200</v>
      </c>
      <c r="G4" s="26">
        <f t="shared" ref="G4:G27" si="3">MAX(F3-$B$5*5,$B$3)</f>
        <v>195</v>
      </c>
      <c r="H4" s="26">
        <f t="shared" ref="H4:H27" si="4">MAX(H3-$B$5*5,$B$3)</f>
        <v>195</v>
      </c>
      <c r="I4" s="26">
        <f t="shared" ref="I4:I27" si="5">+$C$4</f>
        <v>200</v>
      </c>
      <c r="J4" s="26">
        <f t="shared" ref="J4:J27" si="6">MAX(I3-$C$5*5,$C$3)</f>
        <v>150</v>
      </c>
      <c r="K4" s="26">
        <f t="shared" ref="K4:K27" si="7">MAX(K3-$C$5*5,$C$3)</f>
        <v>150</v>
      </c>
      <c r="M4" s="40">
        <f>+M3+(5/24/60)</f>
        <v>3.4722222222222225E-3</v>
      </c>
      <c r="N4" s="26">
        <f t="shared" ref="N4:N8" si="8">+$B$4</f>
        <v>200</v>
      </c>
      <c r="O4" s="26">
        <f t="shared" ref="O4:O27" si="9">MAX(N3-$B$5*5,$B$3)</f>
        <v>195</v>
      </c>
      <c r="P4" s="26">
        <f t="shared" ref="P4:P27" si="10">MAX(P3-$B$5*5,$B$3)</f>
        <v>195</v>
      </c>
      <c r="Q4" s="26">
        <f t="shared" ref="Q4:Q8" si="11">+$C$4</f>
        <v>200</v>
      </c>
      <c r="R4" s="26">
        <f t="shared" ref="R4:R27" si="12">MAX(Q3-$C$5*5,$C$3)</f>
        <v>150</v>
      </c>
      <c r="S4" s="26">
        <f t="shared" ref="S4:S27" si="13">MAX(S3-$C$5*5,$C$3)</f>
        <v>150</v>
      </c>
      <c r="U4" s="26">
        <f t="shared" ref="U4:U27" si="14">IF(ABS(F4/G4-1)&gt;0.1,ABS(F4-G4),0)</f>
        <v>0</v>
      </c>
      <c r="V4" s="26">
        <f t="shared" si="0"/>
        <v>0</v>
      </c>
      <c r="W4" s="26">
        <f t="shared" si="1"/>
        <v>50</v>
      </c>
      <c r="X4" s="26">
        <f t="shared" ref="X4:X27" si="15">IF(ABS(I4/K4-1)&gt;0.1,ABS(I4-K4),0)</f>
        <v>50</v>
      </c>
      <c r="Z4" s="26">
        <f t="shared" ref="Z4:Z27" si="16">IF(ABS(N4/O4-1)&gt;0.1,ABS(N4-O4),0)</f>
        <v>0</v>
      </c>
      <c r="AA4" s="26">
        <f t="shared" ref="AA4:AA27" si="17">IF(ABS(N4/P4-1)&gt;0.1,ABS(N4-P4),0)</f>
        <v>0</v>
      </c>
      <c r="AB4" s="26">
        <f t="shared" ref="AB4:AB27" si="18">IF(ABS(Q4/R4-1)&gt;0.1,ABS(Q4-R4),0)</f>
        <v>50</v>
      </c>
      <c r="AC4" s="26">
        <f t="shared" ref="AC4:AC27" si="19">IF(ABS(Q4/S4-1)&gt;0.1,ABS(Q4-S4),0)</f>
        <v>50</v>
      </c>
    </row>
    <row r="5" spans="1:29" ht="15.75" x14ac:dyDescent="0.25">
      <c r="A5" s="19" t="s">
        <v>40</v>
      </c>
      <c r="B5" s="29">
        <v>1</v>
      </c>
      <c r="C5" s="29">
        <v>10</v>
      </c>
      <c r="E5" s="40">
        <f t="shared" ref="E5:E27" si="20">+E4+(5/24/60)</f>
        <v>6.9444444444444449E-3</v>
      </c>
      <c r="F5" s="26">
        <f t="shared" si="2"/>
        <v>200</v>
      </c>
      <c r="G5" s="26">
        <f t="shared" si="3"/>
        <v>195</v>
      </c>
      <c r="H5" s="26">
        <f t="shared" si="4"/>
        <v>190</v>
      </c>
      <c r="I5" s="26">
        <f t="shared" si="5"/>
        <v>200</v>
      </c>
      <c r="J5" s="26">
        <f t="shared" si="6"/>
        <v>150</v>
      </c>
      <c r="K5" s="26">
        <f t="shared" si="7"/>
        <v>100</v>
      </c>
      <c r="M5" s="40">
        <f t="shared" ref="M5:M27" si="21">+M4+(5/24/60)</f>
        <v>6.9444444444444449E-3</v>
      </c>
      <c r="N5" s="26">
        <f t="shared" si="8"/>
        <v>200</v>
      </c>
      <c r="O5" s="26">
        <f t="shared" si="9"/>
        <v>195</v>
      </c>
      <c r="P5" s="26">
        <f t="shared" si="10"/>
        <v>190</v>
      </c>
      <c r="Q5" s="26">
        <f t="shared" si="11"/>
        <v>200</v>
      </c>
      <c r="R5" s="26">
        <f t="shared" si="12"/>
        <v>150</v>
      </c>
      <c r="S5" s="26">
        <f t="shared" si="13"/>
        <v>100</v>
      </c>
      <c r="U5" s="26">
        <f t="shared" si="14"/>
        <v>0</v>
      </c>
      <c r="V5" s="26">
        <f t="shared" si="0"/>
        <v>0</v>
      </c>
      <c r="W5" s="26">
        <f t="shared" si="1"/>
        <v>50</v>
      </c>
      <c r="X5" s="26">
        <f t="shared" si="15"/>
        <v>100</v>
      </c>
      <c r="Z5" s="26">
        <f t="shared" si="16"/>
        <v>0</v>
      </c>
      <c r="AA5" s="26">
        <f t="shared" si="17"/>
        <v>0</v>
      </c>
      <c r="AB5" s="26">
        <f t="shared" si="18"/>
        <v>50</v>
      </c>
      <c r="AC5" s="26">
        <f t="shared" si="19"/>
        <v>100</v>
      </c>
    </row>
    <row r="6" spans="1:29" x14ac:dyDescent="0.25">
      <c r="E6" s="40">
        <f t="shared" si="20"/>
        <v>1.0416666666666668E-2</v>
      </c>
      <c r="F6" s="26">
        <f t="shared" si="2"/>
        <v>200</v>
      </c>
      <c r="G6" s="26">
        <f t="shared" si="3"/>
        <v>195</v>
      </c>
      <c r="H6" s="26">
        <f t="shared" si="4"/>
        <v>185</v>
      </c>
      <c r="I6" s="26">
        <f t="shared" si="5"/>
        <v>200</v>
      </c>
      <c r="J6" s="26">
        <f t="shared" si="6"/>
        <v>150</v>
      </c>
      <c r="K6" s="26">
        <f t="shared" si="7"/>
        <v>100</v>
      </c>
      <c r="M6" s="40">
        <f t="shared" si="21"/>
        <v>1.0416666666666668E-2</v>
      </c>
      <c r="N6" s="26">
        <f t="shared" si="8"/>
        <v>200</v>
      </c>
      <c r="O6" s="26">
        <f t="shared" si="9"/>
        <v>195</v>
      </c>
      <c r="P6" s="26">
        <f t="shared" si="10"/>
        <v>185</v>
      </c>
      <c r="Q6" s="26">
        <f t="shared" si="11"/>
        <v>200</v>
      </c>
      <c r="R6" s="26">
        <f t="shared" si="12"/>
        <v>150</v>
      </c>
      <c r="S6" s="26">
        <f t="shared" si="13"/>
        <v>100</v>
      </c>
      <c r="U6" s="26">
        <f t="shared" si="14"/>
        <v>0</v>
      </c>
      <c r="V6" s="26">
        <f t="shared" si="0"/>
        <v>0</v>
      </c>
      <c r="W6" s="26">
        <f t="shared" si="1"/>
        <v>50</v>
      </c>
      <c r="X6" s="26">
        <f t="shared" si="15"/>
        <v>100</v>
      </c>
      <c r="Z6" s="26">
        <f t="shared" si="16"/>
        <v>0</v>
      </c>
      <c r="AA6" s="26">
        <f t="shared" si="17"/>
        <v>0</v>
      </c>
      <c r="AB6" s="26">
        <f t="shared" si="18"/>
        <v>50</v>
      </c>
      <c r="AC6" s="26">
        <f t="shared" si="19"/>
        <v>100</v>
      </c>
    </row>
    <row r="7" spans="1:29" x14ac:dyDescent="0.25">
      <c r="E7" s="40">
        <f t="shared" si="20"/>
        <v>1.388888888888889E-2</v>
      </c>
      <c r="F7" s="26">
        <f t="shared" si="2"/>
        <v>200</v>
      </c>
      <c r="G7" s="26">
        <f t="shared" si="3"/>
        <v>195</v>
      </c>
      <c r="H7" s="26">
        <f t="shared" si="4"/>
        <v>180</v>
      </c>
      <c r="I7" s="26">
        <f t="shared" si="5"/>
        <v>200</v>
      </c>
      <c r="J7" s="26">
        <f t="shared" si="6"/>
        <v>150</v>
      </c>
      <c r="K7" s="26">
        <f t="shared" si="7"/>
        <v>100</v>
      </c>
      <c r="M7" s="40">
        <f t="shared" si="21"/>
        <v>1.388888888888889E-2</v>
      </c>
      <c r="N7" s="26">
        <f t="shared" si="8"/>
        <v>200</v>
      </c>
      <c r="O7" s="26">
        <f t="shared" si="9"/>
        <v>195</v>
      </c>
      <c r="P7" s="26">
        <f t="shared" si="10"/>
        <v>180</v>
      </c>
      <c r="Q7" s="26">
        <f t="shared" si="11"/>
        <v>200</v>
      </c>
      <c r="R7" s="26">
        <f t="shared" si="12"/>
        <v>150</v>
      </c>
      <c r="S7" s="26">
        <f t="shared" si="13"/>
        <v>100</v>
      </c>
      <c r="U7" s="26">
        <f t="shared" si="14"/>
        <v>0</v>
      </c>
      <c r="V7" s="26">
        <f t="shared" si="0"/>
        <v>20</v>
      </c>
      <c r="W7" s="26">
        <f t="shared" si="1"/>
        <v>50</v>
      </c>
      <c r="X7" s="26">
        <f t="shared" si="15"/>
        <v>100</v>
      </c>
      <c r="Z7" s="26">
        <f t="shared" si="16"/>
        <v>0</v>
      </c>
      <c r="AA7" s="26">
        <f t="shared" si="17"/>
        <v>20</v>
      </c>
      <c r="AB7" s="26">
        <f t="shared" si="18"/>
        <v>50</v>
      </c>
      <c r="AC7" s="26">
        <f t="shared" si="19"/>
        <v>100</v>
      </c>
    </row>
    <row r="8" spans="1:29" ht="15.75" x14ac:dyDescent="0.25">
      <c r="A8" s="23" t="s">
        <v>54</v>
      </c>
      <c r="B8" s="24" t="s">
        <v>48</v>
      </c>
      <c r="C8" s="24" t="s">
        <v>49</v>
      </c>
      <c r="E8" s="40">
        <f t="shared" si="20"/>
        <v>1.7361111111111112E-2</v>
      </c>
      <c r="F8" s="26">
        <f t="shared" si="2"/>
        <v>200</v>
      </c>
      <c r="G8" s="26">
        <f t="shared" si="3"/>
        <v>195</v>
      </c>
      <c r="H8" s="26">
        <f t="shared" si="4"/>
        <v>175</v>
      </c>
      <c r="I8" s="26">
        <f t="shared" si="5"/>
        <v>200</v>
      </c>
      <c r="J8" s="26">
        <f t="shared" si="6"/>
        <v>150</v>
      </c>
      <c r="K8" s="26">
        <f t="shared" si="7"/>
        <v>100</v>
      </c>
      <c r="M8" s="40">
        <f t="shared" si="21"/>
        <v>1.7361111111111112E-2</v>
      </c>
      <c r="N8" s="26">
        <f t="shared" si="8"/>
        <v>200</v>
      </c>
      <c r="O8" s="26">
        <f t="shared" si="9"/>
        <v>195</v>
      </c>
      <c r="P8" s="26">
        <f t="shared" si="10"/>
        <v>175</v>
      </c>
      <c r="Q8" s="26">
        <f t="shared" si="11"/>
        <v>200</v>
      </c>
      <c r="R8" s="26">
        <f t="shared" si="12"/>
        <v>150</v>
      </c>
      <c r="S8" s="26">
        <f t="shared" si="13"/>
        <v>100</v>
      </c>
      <c r="U8" s="26">
        <f t="shared" si="14"/>
        <v>0</v>
      </c>
      <c r="V8" s="26">
        <f t="shared" si="0"/>
        <v>25</v>
      </c>
      <c r="W8" s="26">
        <f t="shared" si="1"/>
        <v>50</v>
      </c>
      <c r="X8" s="26">
        <f t="shared" si="15"/>
        <v>100</v>
      </c>
      <c r="Z8" s="26">
        <f t="shared" si="16"/>
        <v>0</v>
      </c>
      <c r="AA8" s="26">
        <f t="shared" si="17"/>
        <v>25</v>
      </c>
      <c r="AB8" s="26">
        <f t="shared" si="18"/>
        <v>50</v>
      </c>
      <c r="AC8" s="26">
        <f t="shared" si="19"/>
        <v>100</v>
      </c>
    </row>
    <row r="9" spans="1:29" ht="15.75" x14ac:dyDescent="0.25">
      <c r="A9" s="19" t="s">
        <v>50</v>
      </c>
      <c r="B9" s="31">
        <f>G29</f>
        <v>2.564102564102555E-2</v>
      </c>
      <c r="C9" s="31">
        <f>J29</f>
        <v>0.33333333333333326</v>
      </c>
      <c r="E9" s="40">
        <f t="shared" si="20"/>
        <v>2.0833333333333336E-2</v>
      </c>
      <c r="F9" s="26">
        <f t="shared" si="2"/>
        <v>200</v>
      </c>
      <c r="G9" s="26">
        <f t="shared" si="3"/>
        <v>195</v>
      </c>
      <c r="H9" s="26">
        <f t="shared" si="4"/>
        <v>170</v>
      </c>
      <c r="I9" s="26">
        <f t="shared" si="5"/>
        <v>200</v>
      </c>
      <c r="J9" s="26">
        <f t="shared" si="6"/>
        <v>150</v>
      </c>
      <c r="K9" s="26">
        <f t="shared" si="7"/>
        <v>100</v>
      </c>
      <c r="M9" s="40">
        <f t="shared" si="21"/>
        <v>2.0833333333333336E-2</v>
      </c>
      <c r="N9" s="26">
        <f>+O8</f>
        <v>195</v>
      </c>
      <c r="O9" s="26">
        <f t="shared" si="9"/>
        <v>195</v>
      </c>
      <c r="P9" s="26">
        <f t="shared" si="10"/>
        <v>170</v>
      </c>
      <c r="Q9" s="26">
        <f>+R8</f>
        <v>150</v>
      </c>
      <c r="R9" s="26">
        <f t="shared" si="12"/>
        <v>150</v>
      </c>
      <c r="S9" s="26">
        <f t="shared" si="13"/>
        <v>100</v>
      </c>
      <c r="U9" s="26">
        <f t="shared" si="14"/>
        <v>0</v>
      </c>
      <c r="V9" s="26">
        <f t="shared" si="0"/>
        <v>30</v>
      </c>
      <c r="W9" s="26">
        <f t="shared" si="1"/>
        <v>50</v>
      </c>
      <c r="X9" s="26">
        <f t="shared" si="15"/>
        <v>100</v>
      </c>
      <c r="Z9" s="26">
        <f t="shared" si="16"/>
        <v>0</v>
      </c>
      <c r="AA9" s="26">
        <f t="shared" si="17"/>
        <v>25</v>
      </c>
      <c r="AB9" s="26">
        <f t="shared" si="18"/>
        <v>0</v>
      </c>
      <c r="AC9" s="26">
        <f t="shared" si="19"/>
        <v>50</v>
      </c>
    </row>
    <row r="10" spans="1:29" ht="15.75" x14ac:dyDescent="0.25">
      <c r="A10" s="20" t="s">
        <v>51</v>
      </c>
      <c r="B10" s="32">
        <f>H29</f>
        <v>0.43283582089552231</v>
      </c>
      <c r="C10" s="32">
        <f>K29</f>
        <v>0.95918367346938793</v>
      </c>
      <c r="E10" s="40">
        <f t="shared" si="20"/>
        <v>2.4305555555555559E-2</v>
      </c>
      <c r="F10" s="26">
        <f t="shared" si="2"/>
        <v>200</v>
      </c>
      <c r="G10" s="26">
        <f t="shared" si="3"/>
        <v>195</v>
      </c>
      <c r="H10" s="26">
        <f t="shared" si="4"/>
        <v>165</v>
      </c>
      <c r="I10" s="26">
        <f t="shared" si="5"/>
        <v>200</v>
      </c>
      <c r="J10" s="26">
        <f t="shared" si="6"/>
        <v>150</v>
      </c>
      <c r="K10" s="26">
        <f t="shared" si="7"/>
        <v>100</v>
      </c>
      <c r="M10" s="40">
        <f t="shared" si="21"/>
        <v>2.4305555555555559E-2</v>
      </c>
      <c r="N10" s="26">
        <f t="shared" ref="N10:N27" si="22">MAX(N9-$B$5*5,$B$3)</f>
        <v>190</v>
      </c>
      <c r="O10" s="26">
        <f t="shared" si="9"/>
        <v>190</v>
      </c>
      <c r="P10" s="26">
        <f t="shared" si="10"/>
        <v>165</v>
      </c>
      <c r="Q10" s="26">
        <f>MAX(Q9-$C$5*5,$C$3)</f>
        <v>100</v>
      </c>
      <c r="R10" s="26">
        <f t="shared" si="12"/>
        <v>100</v>
      </c>
      <c r="S10" s="26">
        <f t="shared" si="13"/>
        <v>100</v>
      </c>
      <c r="U10" s="26">
        <f t="shared" si="14"/>
        <v>0</v>
      </c>
      <c r="V10" s="26">
        <f t="shared" si="0"/>
        <v>35</v>
      </c>
      <c r="W10" s="26">
        <f t="shared" si="1"/>
        <v>50</v>
      </c>
      <c r="X10" s="26">
        <f t="shared" si="15"/>
        <v>100</v>
      </c>
      <c r="Z10" s="26">
        <f t="shared" si="16"/>
        <v>0</v>
      </c>
      <c r="AA10" s="26">
        <f t="shared" si="17"/>
        <v>25</v>
      </c>
      <c r="AB10" s="26">
        <f t="shared" si="18"/>
        <v>0</v>
      </c>
      <c r="AC10" s="26">
        <f t="shared" si="19"/>
        <v>0</v>
      </c>
    </row>
    <row r="11" spans="1:29" ht="15.75" x14ac:dyDescent="0.25">
      <c r="A11" s="19" t="s">
        <v>52</v>
      </c>
      <c r="B11" s="31">
        <f>+O29</f>
        <v>6.5359477124182774E-3</v>
      </c>
      <c r="C11" s="31">
        <f>+R29</f>
        <v>9.259259259259256E-2</v>
      </c>
      <c r="E11" s="40">
        <f t="shared" si="20"/>
        <v>2.7777777777777783E-2</v>
      </c>
      <c r="F11" s="26">
        <f t="shared" si="2"/>
        <v>200</v>
      </c>
      <c r="G11" s="26">
        <f t="shared" si="3"/>
        <v>195</v>
      </c>
      <c r="H11" s="26">
        <f t="shared" si="4"/>
        <v>160</v>
      </c>
      <c r="I11" s="26">
        <f t="shared" si="5"/>
        <v>200</v>
      </c>
      <c r="J11" s="26">
        <f t="shared" si="6"/>
        <v>150</v>
      </c>
      <c r="K11" s="26">
        <f t="shared" si="7"/>
        <v>100</v>
      </c>
      <c r="M11" s="40">
        <f t="shared" si="21"/>
        <v>2.7777777777777783E-2</v>
      </c>
      <c r="N11" s="26">
        <f t="shared" si="22"/>
        <v>185</v>
      </c>
      <c r="O11" s="26">
        <f t="shared" si="9"/>
        <v>185</v>
      </c>
      <c r="P11" s="26">
        <f t="shared" si="10"/>
        <v>160</v>
      </c>
      <c r="Q11" s="26">
        <f t="shared" ref="Q11:Q27" si="23">MAX(Q10-$C$5*5,$C$3)</f>
        <v>100</v>
      </c>
      <c r="R11" s="26">
        <f t="shared" si="12"/>
        <v>100</v>
      </c>
      <c r="S11" s="26">
        <f t="shared" si="13"/>
        <v>100</v>
      </c>
      <c r="U11" s="26">
        <f t="shared" si="14"/>
        <v>0</v>
      </c>
      <c r="V11" s="26">
        <f t="shared" si="0"/>
        <v>40</v>
      </c>
      <c r="W11" s="26">
        <f t="shared" si="1"/>
        <v>50</v>
      </c>
      <c r="X11" s="26">
        <f t="shared" si="15"/>
        <v>100</v>
      </c>
      <c r="Z11" s="26">
        <f t="shared" si="16"/>
        <v>0</v>
      </c>
      <c r="AA11" s="26">
        <f t="shared" si="17"/>
        <v>25</v>
      </c>
      <c r="AB11" s="26">
        <f t="shared" si="18"/>
        <v>0</v>
      </c>
      <c r="AC11" s="26">
        <f t="shared" si="19"/>
        <v>0</v>
      </c>
    </row>
    <row r="12" spans="1:29" ht="15.75" x14ac:dyDescent="0.25">
      <c r="A12" s="20" t="s">
        <v>53</v>
      </c>
      <c r="B12" s="32">
        <f>+P29</f>
        <v>0.14925373134328335</v>
      </c>
      <c r="C12" s="32">
        <f>+S29</f>
        <v>0.20408163265306123</v>
      </c>
      <c r="E12" s="40">
        <f t="shared" si="20"/>
        <v>3.1250000000000007E-2</v>
      </c>
      <c r="F12" s="26">
        <f t="shared" si="2"/>
        <v>200</v>
      </c>
      <c r="G12" s="26">
        <f t="shared" si="3"/>
        <v>195</v>
      </c>
      <c r="H12" s="26">
        <f t="shared" si="4"/>
        <v>155</v>
      </c>
      <c r="I12" s="26">
        <f t="shared" si="5"/>
        <v>200</v>
      </c>
      <c r="J12" s="26">
        <f t="shared" si="6"/>
        <v>150</v>
      </c>
      <c r="K12" s="26">
        <f t="shared" si="7"/>
        <v>100</v>
      </c>
      <c r="M12" s="40">
        <f t="shared" si="21"/>
        <v>3.1250000000000007E-2</v>
      </c>
      <c r="N12" s="26">
        <f t="shared" si="22"/>
        <v>180</v>
      </c>
      <c r="O12" s="26">
        <f t="shared" si="9"/>
        <v>180</v>
      </c>
      <c r="P12" s="26">
        <f t="shared" si="10"/>
        <v>155</v>
      </c>
      <c r="Q12" s="26">
        <f t="shared" si="23"/>
        <v>100</v>
      </c>
      <c r="R12" s="26">
        <f t="shared" si="12"/>
        <v>100</v>
      </c>
      <c r="S12" s="26">
        <f t="shared" si="13"/>
        <v>100</v>
      </c>
      <c r="U12" s="26">
        <f t="shared" si="14"/>
        <v>0</v>
      </c>
      <c r="V12" s="26">
        <f t="shared" si="0"/>
        <v>45</v>
      </c>
      <c r="W12" s="26">
        <f t="shared" si="1"/>
        <v>50</v>
      </c>
      <c r="X12" s="26">
        <f t="shared" si="15"/>
        <v>100</v>
      </c>
      <c r="Z12" s="26">
        <f t="shared" si="16"/>
        <v>0</v>
      </c>
      <c r="AA12" s="26">
        <f t="shared" si="17"/>
        <v>25</v>
      </c>
      <c r="AB12" s="26">
        <f t="shared" si="18"/>
        <v>0</v>
      </c>
      <c r="AC12" s="26">
        <f t="shared" si="19"/>
        <v>0</v>
      </c>
    </row>
    <row r="13" spans="1:29" x14ac:dyDescent="0.25">
      <c r="A13" s="26"/>
      <c r="B13" s="26"/>
      <c r="C13" s="26"/>
      <c r="E13" s="40">
        <f t="shared" si="20"/>
        <v>3.4722222222222231E-2</v>
      </c>
      <c r="F13" s="26">
        <f t="shared" si="2"/>
        <v>200</v>
      </c>
      <c r="G13" s="26">
        <f t="shared" si="3"/>
        <v>195</v>
      </c>
      <c r="H13" s="26">
        <f t="shared" si="4"/>
        <v>150</v>
      </c>
      <c r="I13" s="26">
        <f t="shared" si="5"/>
        <v>200</v>
      </c>
      <c r="J13" s="26">
        <f t="shared" si="6"/>
        <v>150</v>
      </c>
      <c r="K13" s="26">
        <f t="shared" si="7"/>
        <v>100</v>
      </c>
      <c r="M13" s="40">
        <f t="shared" si="21"/>
        <v>3.4722222222222231E-2</v>
      </c>
      <c r="N13" s="26">
        <f t="shared" si="22"/>
        <v>175</v>
      </c>
      <c r="O13" s="26">
        <f t="shared" si="9"/>
        <v>175</v>
      </c>
      <c r="P13" s="26">
        <f t="shared" si="10"/>
        <v>150</v>
      </c>
      <c r="Q13" s="26">
        <f t="shared" si="23"/>
        <v>100</v>
      </c>
      <c r="R13" s="26">
        <f t="shared" si="12"/>
        <v>100</v>
      </c>
      <c r="S13" s="26">
        <f t="shared" si="13"/>
        <v>100</v>
      </c>
      <c r="U13" s="26">
        <f t="shared" si="14"/>
        <v>0</v>
      </c>
      <c r="V13" s="26">
        <f t="shared" si="0"/>
        <v>50</v>
      </c>
      <c r="W13" s="26">
        <f t="shared" si="1"/>
        <v>50</v>
      </c>
      <c r="X13" s="26">
        <f t="shared" si="15"/>
        <v>100</v>
      </c>
      <c r="Z13" s="26">
        <f t="shared" si="16"/>
        <v>0</v>
      </c>
      <c r="AA13" s="26">
        <f t="shared" si="17"/>
        <v>25</v>
      </c>
      <c r="AB13" s="26">
        <f t="shared" si="18"/>
        <v>0</v>
      </c>
      <c r="AC13" s="26">
        <f t="shared" si="19"/>
        <v>0</v>
      </c>
    </row>
    <row r="14" spans="1:29" x14ac:dyDescent="0.25">
      <c r="A14" s="26"/>
      <c r="B14" s="26"/>
      <c r="C14" s="26"/>
      <c r="E14" s="40">
        <f t="shared" si="20"/>
        <v>3.8194444444444454E-2</v>
      </c>
      <c r="F14" s="26">
        <f t="shared" si="2"/>
        <v>200</v>
      </c>
      <c r="G14" s="26">
        <f t="shared" si="3"/>
        <v>195</v>
      </c>
      <c r="H14" s="26">
        <f t="shared" si="4"/>
        <v>145</v>
      </c>
      <c r="I14" s="26">
        <f t="shared" si="5"/>
        <v>200</v>
      </c>
      <c r="J14" s="26">
        <f t="shared" si="6"/>
        <v>150</v>
      </c>
      <c r="K14" s="26">
        <f t="shared" si="7"/>
        <v>100</v>
      </c>
      <c r="M14" s="40">
        <f t="shared" si="21"/>
        <v>3.8194444444444454E-2</v>
      </c>
      <c r="N14" s="26">
        <f t="shared" si="22"/>
        <v>170</v>
      </c>
      <c r="O14" s="26">
        <f t="shared" si="9"/>
        <v>170</v>
      </c>
      <c r="P14" s="26">
        <f t="shared" si="10"/>
        <v>145</v>
      </c>
      <c r="Q14" s="26">
        <f t="shared" si="23"/>
        <v>100</v>
      </c>
      <c r="R14" s="26">
        <f t="shared" si="12"/>
        <v>100</v>
      </c>
      <c r="S14" s="26">
        <f t="shared" si="13"/>
        <v>100</v>
      </c>
      <c r="U14" s="26">
        <f t="shared" si="14"/>
        <v>0</v>
      </c>
      <c r="V14" s="26">
        <f t="shared" si="0"/>
        <v>55</v>
      </c>
      <c r="W14" s="26">
        <f t="shared" si="1"/>
        <v>50</v>
      </c>
      <c r="X14" s="26">
        <f t="shared" si="15"/>
        <v>100</v>
      </c>
      <c r="Z14" s="26">
        <f t="shared" si="16"/>
        <v>0</v>
      </c>
      <c r="AA14" s="26">
        <f t="shared" si="17"/>
        <v>25</v>
      </c>
      <c r="AB14" s="26">
        <f t="shared" si="18"/>
        <v>0</v>
      </c>
      <c r="AC14" s="26">
        <f t="shared" si="19"/>
        <v>0</v>
      </c>
    </row>
    <row r="15" spans="1:29" ht="15.75" x14ac:dyDescent="0.25">
      <c r="A15" s="23" t="s">
        <v>13</v>
      </c>
      <c r="B15" s="24" t="s">
        <v>48</v>
      </c>
      <c r="C15" s="24" t="s">
        <v>49</v>
      </c>
      <c r="E15" s="40">
        <f t="shared" si="20"/>
        <v>4.1666666666666678E-2</v>
      </c>
      <c r="F15" s="26">
        <f t="shared" si="2"/>
        <v>200</v>
      </c>
      <c r="G15" s="26">
        <f t="shared" si="3"/>
        <v>195</v>
      </c>
      <c r="H15" s="26">
        <f t="shared" si="4"/>
        <v>140</v>
      </c>
      <c r="I15" s="26">
        <f t="shared" si="5"/>
        <v>200</v>
      </c>
      <c r="J15" s="26">
        <f t="shared" si="6"/>
        <v>150</v>
      </c>
      <c r="K15" s="26">
        <f t="shared" si="7"/>
        <v>100</v>
      </c>
      <c r="M15" s="40">
        <f t="shared" si="21"/>
        <v>4.1666666666666678E-2</v>
      </c>
      <c r="N15" s="26">
        <f t="shared" si="22"/>
        <v>165</v>
      </c>
      <c r="O15" s="26">
        <f t="shared" si="9"/>
        <v>165</v>
      </c>
      <c r="P15" s="26">
        <f t="shared" si="10"/>
        <v>140</v>
      </c>
      <c r="Q15" s="26">
        <f t="shared" si="23"/>
        <v>100</v>
      </c>
      <c r="R15" s="26">
        <f t="shared" si="12"/>
        <v>100</v>
      </c>
      <c r="S15" s="26">
        <f t="shared" si="13"/>
        <v>100</v>
      </c>
      <c r="U15" s="26">
        <f t="shared" si="14"/>
        <v>0</v>
      </c>
      <c r="V15" s="26">
        <f t="shared" si="0"/>
        <v>60</v>
      </c>
      <c r="W15" s="26">
        <f t="shared" si="1"/>
        <v>50</v>
      </c>
      <c r="X15" s="26">
        <f t="shared" si="15"/>
        <v>100</v>
      </c>
      <c r="Z15" s="26">
        <f t="shared" si="16"/>
        <v>0</v>
      </c>
      <c r="AA15" s="26">
        <f t="shared" si="17"/>
        <v>25</v>
      </c>
      <c r="AB15" s="26">
        <f t="shared" si="18"/>
        <v>0</v>
      </c>
      <c r="AC15" s="26">
        <f t="shared" si="19"/>
        <v>0</v>
      </c>
    </row>
    <row r="16" spans="1:29" ht="15" customHeight="1" x14ac:dyDescent="0.25">
      <c r="A16" s="19" t="s">
        <v>50</v>
      </c>
      <c r="B16" s="33">
        <f>+U28</f>
        <v>0</v>
      </c>
      <c r="C16" s="33">
        <f>+W28</f>
        <v>100</v>
      </c>
      <c r="E16" s="40">
        <f t="shared" si="20"/>
        <v>4.5138888888888902E-2</v>
      </c>
      <c r="F16" s="26">
        <f t="shared" si="2"/>
        <v>200</v>
      </c>
      <c r="G16" s="26">
        <f t="shared" si="3"/>
        <v>195</v>
      </c>
      <c r="H16" s="26">
        <f t="shared" si="4"/>
        <v>135</v>
      </c>
      <c r="I16" s="26">
        <f t="shared" si="5"/>
        <v>200</v>
      </c>
      <c r="J16" s="26">
        <f t="shared" si="6"/>
        <v>150</v>
      </c>
      <c r="K16" s="26">
        <f t="shared" si="7"/>
        <v>100</v>
      </c>
      <c r="M16" s="40">
        <f t="shared" si="21"/>
        <v>4.5138888888888902E-2</v>
      </c>
      <c r="N16" s="26">
        <f t="shared" si="22"/>
        <v>160</v>
      </c>
      <c r="O16" s="26">
        <f t="shared" si="9"/>
        <v>160</v>
      </c>
      <c r="P16" s="26">
        <f t="shared" si="10"/>
        <v>135</v>
      </c>
      <c r="Q16" s="26">
        <f t="shared" si="23"/>
        <v>100</v>
      </c>
      <c r="R16" s="26">
        <f t="shared" si="12"/>
        <v>100</v>
      </c>
      <c r="S16" s="26">
        <f t="shared" si="13"/>
        <v>100</v>
      </c>
      <c r="U16" s="26">
        <f t="shared" si="14"/>
        <v>0</v>
      </c>
      <c r="V16" s="26">
        <f t="shared" si="0"/>
        <v>65</v>
      </c>
      <c r="W16" s="26">
        <f t="shared" si="1"/>
        <v>50</v>
      </c>
      <c r="X16" s="26">
        <f t="shared" si="15"/>
        <v>100</v>
      </c>
      <c r="Z16" s="26">
        <f t="shared" si="16"/>
        <v>0</v>
      </c>
      <c r="AA16" s="26">
        <f t="shared" si="17"/>
        <v>25</v>
      </c>
      <c r="AB16" s="26">
        <f t="shared" si="18"/>
        <v>0</v>
      </c>
      <c r="AC16" s="26">
        <f t="shared" si="19"/>
        <v>0</v>
      </c>
    </row>
    <row r="17" spans="1:29" ht="15.75" x14ac:dyDescent="0.25">
      <c r="A17" s="20" t="s">
        <v>51</v>
      </c>
      <c r="B17" s="34">
        <f>+V28</f>
        <v>118.33333333333333</v>
      </c>
      <c r="C17" s="34">
        <f>+X28</f>
        <v>195.83333333333334</v>
      </c>
      <c r="E17" s="40">
        <f t="shared" si="20"/>
        <v>4.8611111111111126E-2</v>
      </c>
      <c r="F17" s="26">
        <f t="shared" si="2"/>
        <v>200</v>
      </c>
      <c r="G17" s="26">
        <f t="shared" si="3"/>
        <v>195</v>
      </c>
      <c r="H17" s="26">
        <f t="shared" si="4"/>
        <v>130</v>
      </c>
      <c r="I17" s="26">
        <f t="shared" si="5"/>
        <v>200</v>
      </c>
      <c r="J17" s="26">
        <f t="shared" si="6"/>
        <v>150</v>
      </c>
      <c r="K17" s="26">
        <f t="shared" si="7"/>
        <v>100</v>
      </c>
      <c r="M17" s="40">
        <f t="shared" si="21"/>
        <v>4.8611111111111126E-2</v>
      </c>
      <c r="N17" s="26">
        <f t="shared" si="22"/>
        <v>155</v>
      </c>
      <c r="O17" s="26">
        <f t="shared" si="9"/>
        <v>155</v>
      </c>
      <c r="P17" s="26">
        <f t="shared" si="10"/>
        <v>130</v>
      </c>
      <c r="Q17" s="26">
        <f t="shared" si="23"/>
        <v>100</v>
      </c>
      <c r="R17" s="26">
        <f t="shared" si="12"/>
        <v>100</v>
      </c>
      <c r="S17" s="26">
        <f t="shared" si="13"/>
        <v>100</v>
      </c>
      <c r="U17" s="26">
        <f t="shared" si="14"/>
        <v>0</v>
      </c>
      <c r="V17" s="26">
        <f t="shared" si="0"/>
        <v>70</v>
      </c>
      <c r="W17" s="26">
        <f t="shared" si="1"/>
        <v>50</v>
      </c>
      <c r="X17" s="26">
        <f t="shared" si="15"/>
        <v>100</v>
      </c>
      <c r="Z17" s="26">
        <f t="shared" si="16"/>
        <v>0</v>
      </c>
      <c r="AA17" s="26">
        <f t="shared" si="17"/>
        <v>25</v>
      </c>
      <c r="AB17" s="26">
        <f t="shared" si="18"/>
        <v>0</v>
      </c>
      <c r="AC17" s="26">
        <f t="shared" si="19"/>
        <v>0</v>
      </c>
    </row>
    <row r="18" spans="1:29" ht="15.75" x14ac:dyDescent="0.25">
      <c r="A18" s="19" t="s">
        <v>52</v>
      </c>
      <c r="B18" s="33">
        <f>+Z28</f>
        <v>0</v>
      </c>
      <c r="C18" s="33">
        <f>+AB28</f>
        <v>20.833333333333332</v>
      </c>
      <c r="E18" s="40">
        <f t="shared" si="20"/>
        <v>5.208333333333335E-2</v>
      </c>
      <c r="F18" s="26">
        <f t="shared" si="2"/>
        <v>200</v>
      </c>
      <c r="G18" s="26">
        <f t="shared" si="3"/>
        <v>195</v>
      </c>
      <c r="H18" s="26">
        <f t="shared" si="4"/>
        <v>125</v>
      </c>
      <c r="I18" s="26">
        <f t="shared" si="5"/>
        <v>200</v>
      </c>
      <c r="J18" s="26">
        <f t="shared" si="6"/>
        <v>150</v>
      </c>
      <c r="K18" s="26">
        <f t="shared" si="7"/>
        <v>100</v>
      </c>
      <c r="M18" s="40">
        <f t="shared" si="21"/>
        <v>5.208333333333335E-2</v>
      </c>
      <c r="N18" s="26">
        <f t="shared" si="22"/>
        <v>150</v>
      </c>
      <c r="O18" s="26">
        <f t="shared" si="9"/>
        <v>150</v>
      </c>
      <c r="P18" s="26">
        <f t="shared" si="10"/>
        <v>125</v>
      </c>
      <c r="Q18" s="26">
        <f t="shared" si="23"/>
        <v>100</v>
      </c>
      <c r="R18" s="26">
        <f t="shared" si="12"/>
        <v>100</v>
      </c>
      <c r="S18" s="26">
        <f t="shared" si="13"/>
        <v>100</v>
      </c>
      <c r="U18" s="26">
        <f t="shared" si="14"/>
        <v>0</v>
      </c>
      <c r="V18" s="26">
        <f t="shared" si="0"/>
        <v>75</v>
      </c>
      <c r="W18" s="26">
        <f t="shared" si="1"/>
        <v>50</v>
      </c>
      <c r="X18" s="26">
        <f t="shared" si="15"/>
        <v>100</v>
      </c>
      <c r="Z18" s="26">
        <f t="shared" si="16"/>
        <v>0</v>
      </c>
      <c r="AA18" s="26">
        <f t="shared" si="17"/>
        <v>25</v>
      </c>
      <c r="AB18" s="26">
        <f t="shared" si="18"/>
        <v>0</v>
      </c>
      <c r="AC18" s="26">
        <f t="shared" si="19"/>
        <v>0</v>
      </c>
    </row>
    <row r="19" spans="1:29" ht="15.75" x14ac:dyDescent="0.25">
      <c r="A19" s="20" t="s">
        <v>53</v>
      </c>
      <c r="B19" s="34">
        <f>+AA28</f>
        <v>37.916666666666664</v>
      </c>
      <c r="C19" s="34">
        <f>+AC28</f>
        <v>41.666666666666664</v>
      </c>
      <c r="E19" s="40">
        <f t="shared" si="20"/>
        <v>5.5555555555555573E-2</v>
      </c>
      <c r="F19" s="26">
        <f t="shared" si="2"/>
        <v>200</v>
      </c>
      <c r="G19" s="26">
        <f t="shared" si="3"/>
        <v>195</v>
      </c>
      <c r="H19" s="26">
        <f t="shared" si="4"/>
        <v>120</v>
      </c>
      <c r="I19" s="26">
        <f t="shared" si="5"/>
        <v>200</v>
      </c>
      <c r="J19" s="26">
        <f t="shared" si="6"/>
        <v>150</v>
      </c>
      <c r="K19" s="26">
        <f t="shared" si="7"/>
        <v>100</v>
      </c>
      <c r="M19" s="40">
        <f t="shared" si="21"/>
        <v>5.5555555555555573E-2</v>
      </c>
      <c r="N19" s="26">
        <f t="shared" si="22"/>
        <v>145</v>
      </c>
      <c r="O19" s="26">
        <f t="shared" si="9"/>
        <v>145</v>
      </c>
      <c r="P19" s="26">
        <f t="shared" si="10"/>
        <v>120</v>
      </c>
      <c r="Q19" s="26">
        <f t="shared" si="23"/>
        <v>100</v>
      </c>
      <c r="R19" s="26">
        <f t="shared" si="12"/>
        <v>100</v>
      </c>
      <c r="S19" s="26">
        <f t="shared" si="13"/>
        <v>100</v>
      </c>
      <c r="U19" s="26">
        <f t="shared" si="14"/>
        <v>0</v>
      </c>
      <c r="V19" s="26">
        <f t="shared" si="0"/>
        <v>80</v>
      </c>
      <c r="W19" s="26">
        <f t="shared" si="1"/>
        <v>50</v>
      </c>
      <c r="X19" s="26">
        <f t="shared" si="15"/>
        <v>100</v>
      </c>
      <c r="Z19" s="26">
        <f t="shared" si="16"/>
        <v>0</v>
      </c>
      <c r="AA19" s="26">
        <f t="shared" si="17"/>
        <v>25</v>
      </c>
      <c r="AB19" s="26">
        <f t="shared" si="18"/>
        <v>0</v>
      </c>
      <c r="AC19" s="26">
        <f t="shared" si="19"/>
        <v>0</v>
      </c>
    </row>
    <row r="20" spans="1:29" x14ac:dyDescent="0.25">
      <c r="E20" s="40">
        <f t="shared" si="20"/>
        <v>5.9027777777777797E-2</v>
      </c>
      <c r="F20" s="26">
        <f t="shared" si="2"/>
        <v>200</v>
      </c>
      <c r="G20" s="26">
        <f t="shared" si="3"/>
        <v>195</v>
      </c>
      <c r="H20" s="26">
        <f t="shared" si="4"/>
        <v>115</v>
      </c>
      <c r="I20" s="26">
        <f t="shared" si="5"/>
        <v>200</v>
      </c>
      <c r="J20" s="26">
        <f t="shared" si="6"/>
        <v>150</v>
      </c>
      <c r="K20" s="26">
        <f t="shared" si="7"/>
        <v>100</v>
      </c>
      <c r="M20" s="40">
        <f t="shared" si="21"/>
        <v>5.9027777777777797E-2</v>
      </c>
      <c r="N20" s="26">
        <f t="shared" si="22"/>
        <v>140</v>
      </c>
      <c r="O20" s="26">
        <f t="shared" si="9"/>
        <v>140</v>
      </c>
      <c r="P20" s="26">
        <f t="shared" si="10"/>
        <v>115</v>
      </c>
      <c r="Q20" s="26">
        <f t="shared" si="23"/>
        <v>100</v>
      </c>
      <c r="R20" s="26">
        <f t="shared" si="12"/>
        <v>100</v>
      </c>
      <c r="S20" s="26">
        <f t="shared" si="13"/>
        <v>100</v>
      </c>
      <c r="U20" s="26">
        <f t="shared" si="14"/>
        <v>0</v>
      </c>
      <c r="V20" s="26">
        <f t="shared" si="0"/>
        <v>85</v>
      </c>
      <c r="W20" s="26">
        <f t="shared" si="1"/>
        <v>50</v>
      </c>
      <c r="X20" s="26">
        <f t="shared" si="15"/>
        <v>100</v>
      </c>
      <c r="Z20" s="26">
        <f t="shared" si="16"/>
        <v>0</v>
      </c>
      <c r="AA20" s="26">
        <f t="shared" si="17"/>
        <v>25</v>
      </c>
      <c r="AB20" s="26">
        <f t="shared" si="18"/>
        <v>0</v>
      </c>
      <c r="AC20" s="26">
        <f t="shared" si="19"/>
        <v>0</v>
      </c>
    </row>
    <row r="21" spans="1:29" x14ac:dyDescent="0.25">
      <c r="E21" s="40">
        <f t="shared" si="20"/>
        <v>6.2500000000000014E-2</v>
      </c>
      <c r="F21" s="26">
        <f t="shared" si="2"/>
        <v>200</v>
      </c>
      <c r="G21" s="26">
        <f t="shared" si="3"/>
        <v>195</v>
      </c>
      <c r="H21" s="26">
        <f t="shared" si="4"/>
        <v>110</v>
      </c>
      <c r="I21" s="26">
        <f t="shared" si="5"/>
        <v>200</v>
      </c>
      <c r="J21" s="26">
        <f t="shared" si="6"/>
        <v>150</v>
      </c>
      <c r="K21" s="26">
        <f t="shared" si="7"/>
        <v>100</v>
      </c>
      <c r="M21" s="40">
        <f t="shared" si="21"/>
        <v>6.2500000000000014E-2</v>
      </c>
      <c r="N21" s="26">
        <f t="shared" si="22"/>
        <v>135</v>
      </c>
      <c r="O21" s="26">
        <f t="shared" si="9"/>
        <v>135</v>
      </c>
      <c r="P21" s="26">
        <f t="shared" si="10"/>
        <v>110</v>
      </c>
      <c r="Q21" s="26">
        <f t="shared" si="23"/>
        <v>100</v>
      </c>
      <c r="R21" s="26">
        <f t="shared" si="12"/>
        <v>100</v>
      </c>
      <c r="S21" s="26">
        <f t="shared" si="13"/>
        <v>100</v>
      </c>
      <c r="U21" s="26">
        <f t="shared" si="14"/>
        <v>0</v>
      </c>
      <c r="V21" s="26">
        <f t="shared" si="0"/>
        <v>90</v>
      </c>
      <c r="W21" s="26">
        <f t="shared" si="1"/>
        <v>50</v>
      </c>
      <c r="X21" s="26">
        <f t="shared" si="15"/>
        <v>100</v>
      </c>
      <c r="Z21" s="26">
        <f t="shared" si="16"/>
        <v>0</v>
      </c>
      <c r="AA21" s="26">
        <f t="shared" si="17"/>
        <v>25</v>
      </c>
      <c r="AB21" s="26">
        <f t="shared" si="18"/>
        <v>0</v>
      </c>
      <c r="AC21" s="26">
        <f t="shared" si="19"/>
        <v>0</v>
      </c>
    </row>
    <row r="22" spans="1:29" ht="15.75" x14ac:dyDescent="0.25">
      <c r="A22" s="23" t="s">
        <v>66</v>
      </c>
      <c r="B22" s="24"/>
      <c r="C22" s="46"/>
      <c r="E22" s="40">
        <f t="shared" si="20"/>
        <v>6.5972222222222238E-2</v>
      </c>
      <c r="F22" s="26">
        <f t="shared" si="2"/>
        <v>200</v>
      </c>
      <c r="G22" s="26">
        <f t="shared" si="3"/>
        <v>195</v>
      </c>
      <c r="H22" s="26">
        <f t="shared" si="4"/>
        <v>105</v>
      </c>
      <c r="I22" s="26">
        <f t="shared" si="5"/>
        <v>200</v>
      </c>
      <c r="J22" s="26">
        <f t="shared" si="6"/>
        <v>150</v>
      </c>
      <c r="K22" s="26">
        <f t="shared" si="7"/>
        <v>100</v>
      </c>
      <c r="M22" s="40">
        <f t="shared" si="21"/>
        <v>6.5972222222222238E-2</v>
      </c>
      <c r="N22" s="26">
        <f t="shared" si="22"/>
        <v>130</v>
      </c>
      <c r="O22" s="26">
        <f t="shared" si="9"/>
        <v>130</v>
      </c>
      <c r="P22" s="26">
        <f t="shared" si="10"/>
        <v>105</v>
      </c>
      <c r="Q22" s="26">
        <f t="shared" si="23"/>
        <v>100</v>
      </c>
      <c r="R22" s="26">
        <f t="shared" si="12"/>
        <v>100</v>
      </c>
      <c r="S22" s="26">
        <f t="shared" si="13"/>
        <v>100</v>
      </c>
      <c r="U22" s="26">
        <f t="shared" si="14"/>
        <v>0</v>
      </c>
      <c r="V22" s="26">
        <f t="shared" si="0"/>
        <v>95</v>
      </c>
      <c r="W22" s="26">
        <f t="shared" si="1"/>
        <v>50</v>
      </c>
      <c r="X22" s="26">
        <f t="shared" si="15"/>
        <v>100</v>
      </c>
      <c r="Z22" s="26">
        <f t="shared" si="16"/>
        <v>0</v>
      </c>
      <c r="AA22" s="26">
        <f t="shared" si="17"/>
        <v>25</v>
      </c>
      <c r="AB22" s="26">
        <f t="shared" si="18"/>
        <v>0</v>
      </c>
      <c r="AC22" s="26">
        <f t="shared" si="19"/>
        <v>0</v>
      </c>
    </row>
    <row r="23" spans="1:29" ht="15" customHeight="1" x14ac:dyDescent="0.25">
      <c r="A23" s="19" t="s">
        <v>67</v>
      </c>
      <c r="B23" s="37">
        <v>0.2884746775956285</v>
      </c>
      <c r="C23" s="45"/>
      <c r="E23" s="40">
        <f t="shared" si="20"/>
        <v>6.9444444444444461E-2</v>
      </c>
      <c r="F23" s="26">
        <f t="shared" si="2"/>
        <v>200</v>
      </c>
      <c r="G23" s="26">
        <f t="shared" si="3"/>
        <v>195</v>
      </c>
      <c r="H23" s="26">
        <f t="shared" si="4"/>
        <v>100</v>
      </c>
      <c r="I23" s="26">
        <f t="shared" si="5"/>
        <v>200</v>
      </c>
      <c r="J23" s="26">
        <f t="shared" si="6"/>
        <v>150</v>
      </c>
      <c r="K23" s="26">
        <f t="shared" si="7"/>
        <v>100</v>
      </c>
      <c r="M23" s="40">
        <f t="shared" si="21"/>
        <v>6.9444444444444461E-2</v>
      </c>
      <c r="N23" s="26">
        <f t="shared" si="22"/>
        <v>125</v>
      </c>
      <c r="O23" s="26">
        <f t="shared" si="9"/>
        <v>125</v>
      </c>
      <c r="P23" s="26">
        <f t="shared" si="10"/>
        <v>100</v>
      </c>
      <c r="Q23" s="26">
        <f t="shared" si="23"/>
        <v>100</v>
      </c>
      <c r="R23" s="26">
        <f t="shared" si="12"/>
        <v>100</v>
      </c>
      <c r="S23" s="26">
        <f t="shared" si="13"/>
        <v>100</v>
      </c>
      <c r="U23" s="26">
        <f t="shared" si="14"/>
        <v>0</v>
      </c>
      <c r="V23" s="26">
        <f t="shared" si="0"/>
        <v>100</v>
      </c>
      <c r="W23" s="26">
        <f t="shared" si="1"/>
        <v>50</v>
      </c>
      <c r="X23" s="26">
        <f t="shared" si="15"/>
        <v>100</v>
      </c>
      <c r="Z23" s="26">
        <f t="shared" si="16"/>
        <v>0</v>
      </c>
      <c r="AA23" s="26">
        <f t="shared" si="17"/>
        <v>25</v>
      </c>
      <c r="AB23" s="26">
        <f t="shared" si="18"/>
        <v>0</v>
      </c>
      <c r="AC23" s="26">
        <f t="shared" si="19"/>
        <v>0</v>
      </c>
    </row>
    <row r="24" spans="1:29" ht="15.75" x14ac:dyDescent="0.25">
      <c r="A24" s="20" t="s">
        <v>2</v>
      </c>
      <c r="B24" s="38">
        <v>4.4712990000000001</v>
      </c>
      <c r="C24" s="45"/>
      <c r="E24" s="40">
        <f t="shared" si="20"/>
        <v>7.2916666666666685E-2</v>
      </c>
      <c r="F24" s="26">
        <f t="shared" si="2"/>
        <v>200</v>
      </c>
      <c r="G24" s="26">
        <f t="shared" si="3"/>
        <v>195</v>
      </c>
      <c r="H24" s="26">
        <f t="shared" si="4"/>
        <v>100</v>
      </c>
      <c r="I24" s="26">
        <f t="shared" si="5"/>
        <v>200</v>
      </c>
      <c r="J24" s="26">
        <f t="shared" si="6"/>
        <v>150</v>
      </c>
      <c r="K24" s="26">
        <f t="shared" si="7"/>
        <v>100</v>
      </c>
      <c r="M24" s="40">
        <f t="shared" si="21"/>
        <v>7.2916666666666685E-2</v>
      </c>
      <c r="N24" s="26">
        <f t="shared" si="22"/>
        <v>120</v>
      </c>
      <c r="O24" s="26">
        <f t="shared" si="9"/>
        <v>120</v>
      </c>
      <c r="P24" s="26">
        <f t="shared" si="10"/>
        <v>100</v>
      </c>
      <c r="Q24" s="26">
        <f t="shared" si="23"/>
        <v>100</v>
      </c>
      <c r="R24" s="26">
        <f t="shared" si="12"/>
        <v>100</v>
      </c>
      <c r="S24" s="26">
        <f t="shared" si="13"/>
        <v>100</v>
      </c>
      <c r="U24" s="26">
        <f t="shared" si="14"/>
        <v>0</v>
      </c>
      <c r="V24" s="26">
        <f t="shared" si="0"/>
        <v>100</v>
      </c>
      <c r="W24" s="26">
        <f t="shared" si="1"/>
        <v>50</v>
      </c>
      <c r="X24" s="26">
        <f t="shared" si="15"/>
        <v>100</v>
      </c>
      <c r="Z24" s="26">
        <f t="shared" si="16"/>
        <v>0</v>
      </c>
      <c r="AA24" s="26">
        <f t="shared" si="17"/>
        <v>20</v>
      </c>
      <c r="AB24" s="26">
        <f t="shared" si="18"/>
        <v>0</v>
      </c>
      <c r="AC24" s="26">
        <f t="shared" si="19"/>
        <v>0</v>
      </c>
    </row>
    <row r="25" spans="1:29" x14ac:dyDescent="0.25">
      <c r="A25" s="45"/>
      <c r="B25" s="45"/>
      <c r="C25" s="45"/>
      <c r="E25" s="40">
        <f t="shared" si="20"/>
        <v>7.6388888888888909E-2</v>
      </c>
      <c r="F25" s="26">
        <f t="shared" si="2"/>
        <v>200</v>
      </c>
      <c r="G25" s="26">
        <f t="shared" si="3"/>
        <v>195</v>
      </c>
      <c r="H25" s="26">
        <f t="shared" si="4"/>
        <v>100</v>
      </c>
      <c r="I25" s="26">
        <f t="shared" si="5"/>
        <v>200</v>
      </c>
      <c r="J25" s="26">
        <f t="shared" si="6"/>
        <v>150</v>
      </c>
      <c r="K25" s="26">
        <f t="shared" si="7"/>
        <v>100</v>
      </c>
      <c r="M25" s="40">
        <f t="shared" si="21"/>
        <v>7.6388888888888909E-2</v>
      </c>
      <c r="N25" s="26">
        <f t="shared" si="22"/>
        <v>115</v>
      </c>
      <c r="O25" s="26">
        <f t="shared" si="9"/>
        <v>115</v>
      </c>
      <c r="P25" s="26">
        <f t="shared" si="10"/>
        <v>100</v>
      </c>
      <c r="Q25" s="26">
        <f t="shared" si="23"/>
        <v>100</v>
      </c>
      <c r="R25" s="26">
        <f t="shared" si="12"/>
        <v>100</v>
      </c>
      <c r="S25" s="26">
        <f t="shared" si="13"/>
        <v>100</v>
      </c>
      <c r="U25" s="26">
        <f t="shared" si="14"/>
        <v>0</v>
      </c>
      <c r="V25" s="26">
        <f t="shared" si="0"/>
        <v>100</v>
      </c>
      <c r="W25" s="26">
        <f t="shared" si="1"/>
        <v>50</v>
      </c>
      <c r="X25" s="26">
        <f t="shared" si="15"/>
        <v>100</v>
      </c>
      <c r="Z25" s="26">
        <f t="shared" si="16"/>
        <v>0</v>
      </c>
      <c r="AA25" s="26">
        <f t="shared" si="17"/>
        <v>15</v>
      </c>
      <c r="AB25" s="26">
        <f t="shared" si="18"/>
        <v>0</v>
      </c>
      <c r="AC25" s="26">
        <f t="shared" si="19"/>
        <v>0</v>
      </c>
    </row>
    <row r="26" spans="1:29" x14ac:dyDescent="0.25">
      <c r="A26" s="45"/>
      <c r="B26" s="45"/>
      <c r="C26" s="45"/>
      <c r="E26" s="40">
        <f t="shared" si="20"/>
        <v>7.9861111111111133E-2</v>
      </c>
      <c r="F26" s="26">
        <f t="shared" si="2"/>
        <v>200</v>
      </c>
      <c r="G26" s="26">
        <f t="shared" si="3"/>
        <v>195</v>
      </c>
      <c r="H26" s="26">
        <f t="shared" si="4"/>
        <v>100</v>
      </c>
      <c r="I26" s="26">
        <f t="shared" si="5"/>
        <v>200</v>
      </c>
      <c r="J26" s="26">
        <f t="shared" si="6"/>
        <v>150</v>
      </c>
      <c r="K26" s="26">
        <f t="shared" si="7"/>
        <v>100</v>
      </c>
      <c r="M26" s="40">
        <f t="shared" si="21"/>
        <v>7.9861111111111133E-2</v>
      </c>
      <c r="N26" s="26">
        <f t="shared" si="22"/>
        <v>110</v>
      </c>
      <c r="O26" s="26">
        <f t="shared" si="9"/>
        <v>110</v>
      </c>
      <c r="P26" s="26">
        <f t="shared" si="10"/>
        <v>100</v>
      </c>
      <c r="Q26" s="26">
        <f t="shared" si="23"/>
        <v>100</v>
      </c>
      <c r="R26" s="26">
        <f t="shared" si="12"/>
        <v>100</v>
      </c>
      <c r="S26" s="26">
        <f t="shared" si="13"/>
        <v>100</v>
      </c>
      <c r="U26" s="26">
        <f t="shared" si="14"/>
        <v>0</v>
      </c>
      <c r="V26" s="26">
        <f t="shared" si="0"/>
        <v>100</v>
      </c>
      <c r="W26" s="26">
        <f t="shared" si="1"/>
        <v>50</v>
      </c>
      <c r="X26" s="26">
        <f t="shared" si="15"/>
        <v>100</v>
      </c>
      <c r="Z26" s="26">
        <f t="shared" si="16"/>
        <v>0</v>
      </c>
      <c r="AA26" s="26">
        <f t="shared" si="17"/>
        <v>0</v>
      </c>
      <c r="AB26" s="26">
        <f t="shared" si="18"/>
        <v>0</v>
      </c>
      <c r="AC26" s="26">
        <f t="shared" si="19"/>
        <v>0</v>
      </c>
    </row>
    <row r="27" spans="1:29" ht="15.75" x14ac:dyDescent="0.25">
      <c r="A27" s="23" t="s">
        <v>68</v>
      </c>
      <c r="B27" s="24" t="s">
        <v>48</v>
      </c>
      <c r="C27" s="24" t="s">
        <v>49</v>
      </c>
      <c r="E27" s="40">
        <f t="shared" si="20"/>
        <v>8.3333333333333356E-2</v>
      </c>
      <c r="F27" s="26">
        <f t="shared" si="2"/>
        <v>200</v>
      </c>
      <c r="G27" s="26">
        <f t="shared" si="3"/>
        <v>195</v>
      </c>
      <c r="H27" s="26">
        <f t="shared" si="4"/>
        <v>100</v>
      </c>
      <c r="I27" s="26">
        <f t="shared" si="5"/>
        <v>200</v>
      </c>
      <c r="J27" s="26">
        <f t="shared" si="6"/>
        <v>150</v>
      </c>
      <c r="K27" s="26">
        <f t="shared" si="7"/>
        <v>100</v>
      </c>
      <c r="M27" s="40">
        <f t="shared" si="21"/>
        <v>8.3333333333333356E-2</v>
      </c>
      <c r="N27" s="26">
        <f t="shared" si="22"/>
        <v>105</v>
      </c>
      <c r="O27" s="26">
        <f t="shared" si="9"/>
        <v>105</v>
      </c>
      <c r="P27" s="26">
        <f t="shared" si="10"/>
        <v>100</v>
      </c>
      <c r="Q27" s="26">
        <f t="shared" si="23"/>
        <v>100</v>
      </c>
      <c r="R27" s="26">
        <f t="shared" si="12"/>
        <v>100</v>
      </c>
      <c r="S27" s="26">
        <f t="shared" si="13"/>
        <v>100</v>
      </c>
      <c r="U27" s="26">
        <f t="shared" si="14"/>
        <v>0</v>
      </c>
      <c r="V27" s="26">
        <f t="shared" si="0"/>
        <v>100</v>
      </c>
      <c r="W27" s="26">
        <f t="shared" si="1"/>
        <v>50</v>
      </c>
      <c r="X27" s="26">
        <f t="shared" si="15"/>
        <v>100</v>
      </c>
      <c r="Z27" s="26">
        <f t="shared" si="16"/>
        <v>0</v>
      </c>
      <c r="AA27" s="26">
        <f t="shared" si="17"/>
        <v>0</v>
      </c>
      <c r="AB27" s="26">
        <f t="shared" si="18"/>
        <v>0</v>
      </c>
      <c r="AC27" s="26">
        <f t="shared" si="19"/>
        <v>0</v>
      </c>
    </row>
    <row r="28" spans="1:29" ht="15.75" x14ac:dyDescent="0.25">
      <c r="A28" s="19" t="s">
        <v>69</v>
      </c>
      <c r="B28" s="35">
        <f>+B$17*B23</f>
        <v>34.136170182149371</v>
      </c>
      <c r="C28" s="35">
        <f>+C$17*B23</f>
        <v>56.492957695810581</v>
      </c>
      <c r="E28" s="40" t="s">
        <v>74</v>
      </c>
      <c r="F28" s="41">
        <f t="shared" ref="F28:K28" si="24">SUM(F4:F27)/12</f>
        <v>400</v>
      </c>
      <c r="G28" s="41">
        <f t="shared" si="24"/>
        <v>390</v>
      </c>
      <c r="H28" s="41">
        <f t="shared" si="24"/>
        <v>279.16666666666669</v>
      </c>
      <c r="I28" s="41">
        <f t="shared" si="24"/>
        <v>400</v>
      </c>
      <c r="J28" s="41">
        <f t="shared" si="24"/>
        <v>300</v>
      </c>
      <c r="K28" s="41">
        <f t="shared" si="24"/>
        <v>204.16666666666666</v>
      </c>
      <c r="L28" s="28"/>
      <c r="M28" s="40" t="s">
        <v>74</v>
      </c>
      <c r="N28" s="41">
        <f t="shared" ref="N28:S28" si="25">SUM(N4:N27)/12</f>
        <v>320.83333333333331</v>
      </c>
      <c r="O28" s="41">
        <f t="shared" si="25"/>
        <v>318.75</v>
      </c>
      <c r="P28" s="41">
        <f t="shared" si="25"/>
        <v>279.16666666666669</v>
      </c>
      <c r="Q28" s="41">
        <f t="shared" si="25"/>
        <v>245.83333333333334</v>
      </c>
      <c r="R28" s="41">
        <f t="shared" si="25"/>
        <v>225</v>
      </c>
      <c r="S28" s="41">
        <f t="shared" si="25"/>
        <v>204.16666666666666</v>
      </c>
      <c r="U28" s="41">
        <f>SUM(U3:U27)/12</f>
        <v>0</v>
      </c>
      <c r="V28" s="41">
        <f>SUM(V3:V27)/12</f>
        <v>118.33333333333333</v>
      </c>
      <c r="W28" s="41">
        <f>SUM(W3:W27)/12</f>
        <v>100</v>
      </c>
      <c r="X28" s="41">
        <f>SUM(X3:X27)/12</f>
        <v>195.83333333333334</v>
      </c>
      <c r="Y28" s="28"/>
      <c r="Z28" s="41">
        <f>SUM(Z3:Z27)/12</f>
        <v>0</v>
      </c>
      <c r="AA28" s="41">
        <f>SUM(AA3:AA27)/12</f>
        <v>37.916666666666664</v>
      </c>
      <c r="AB28" s="41">
        <f>SUM(AB3:AB27)/12</f>
        <v>20.833333333333332</v>
      </c>
      <c r="AC28" s="41">
        <f>SUM(AC3:AC27)/12</f>
        <v>41.666666666666664</v>
      </c>
    </row>
    <row r="29" spans="1:29" ht="15.75" x14ac:dyDescent="0.25">
      <c r="A29" s="20" t="s">
        <v>70</v>
      </c>
      <c r="B29" s="36">
        <f>+B$17*B24</f>
        <v>529.10371499999997</v>
      </c>
      <c r="C29" s="36">
        <f>+C$17*B24</f>
        <v>875.62938750000012</v>
      </c>
      <c r="E29" s="40" t="s">
        <v>73</v>
      </c>
      <c r="F29" s="26"/>
      <c r="G29" s="42">
        <f>+F28/G28-1</f>
        <v>2.564102564102555E-2</v>
      </c>
      <c r="H29" s="42">
        <f>+F28/H28-1</f>
        <v>0.43283582089552231</v>
      </c>
      <c r="I29" s="26"/>
      <c r="J29" s="42">
        <f>+I28/J28-1</f>
        <v>0.33333333333333326</v>
      </c>
      <c r="K29" s="42">
        <f>+I28/K28-1</f>
        <v>0.95918367346938793</v>
      </c>
      <c r="M29" s="40" t="s">
        <v>73</v>
      </c>
      <c r="N29" s="26"/>
      <c r="O29" s="42">
        <f>+N28/O28-1</f>
        <v>6.5359477124182774E-3</v>
      </c>
      <c r="P29" s="42">
        <f>+N28/P28-1</f>
        <v>0.14925373134328335</v>
      </c>
      <c r="Q29" s="26"/>
      <c r="R29" s="42">
        <f>+Q28/R28-1</f>
        <v>9.259259259259256E-2</v>
      </c>
      <c r="S29" s="42">
        <f>+Q28/S28-1</f>
        <v>0.20408163265306123</v>
      </c>
    </row>
    <row r="30" spans="1:29" ht="15.75" x14ac:dyDescent="0.25">
      <c r="A30" s="19" t="s">
        <v>71</v>
      </c>
      <c r="B30" s="35">
        <f>+B$19*B23</f>
        <v>10.93799819216758</v>
      </c>
      <c r="C30" s="35">
        <f>+C$19*B23</f>
        <v>12.019778233151188</v>
      </c>
    </row>
    <row r="31" spans="1:29" ht="15.75" x14ac:dyDescent="0.25">
      <c r="A31" s="20" t="s">
        <v>72</v>
      </c>
      <c r="B31" s="36">
        <f>+B$19*B24</f>
        <v>169.53675375</v>
      </c>
      <c r="C31" s="36">
        <f>+C$19*B24</f>
        <v>186.304125</v>
      </c>
    </row>
    <row r="32" spans="1:29" ht="15" customHeight="1" x14ac:dyDescent="0.25">
      <c r="A32" s="25"/>
      <c r="B32" s="25"/>
      <c r="C32" s="25"/>
    </row>
    <row r="33" spans="1:3" x14ac:dyDescent="0.25">
      <c r="A33" s="25"/>
      <c r="B33" s="25"/>
      <c r="C33" s="25"/>
    </row>
    <row r="34" spans="1:3" ht="15" customHeight="1" x14ac:dyDescent="0.25">
      <c r="A34" s="60" t="s">
        <v>87</v>
      </c>
      <c r="B34" s="60"/>
      <c r="C34" s="60"/>
    </row>
    <row r="35" spans="1:3" x14ac:dyDescent="0.25">
      <c r="A35" s="60"/>
      <c r="B35" s="60"/>
      <c r="C35" s="60"/>
    </row>
    <row r="36" spans="1:3" x14ac:dyDescent="0.25">
      <c r="A36" s="60"/>
      <c r="B36" s="60"/>
      <c r="C36" s="60"/>
    </row>
    <row r="37" spans="1:3" x14ac:dyDescent="0.25">
      <c r="A37" s="60"/>
      <c r="B37" s="60"/>
      <c r="C37" s="60"/>
    </row>
    <row r="38" spans="1:3" x14ac:dyDescent="0.25">
      <c r="A38" s="60"/>
      <c r="B38" s="60"/>
      <c r="C38" s="60"/>
    </row>
    <row r="39" spans="1:3" x14ac:dyDescent="0.25">
      <c r="A39" s="60"/>
      <c r="B39" s="60"/>
      <c r="C39" s="60"/>
    </row>
    <row r="40" spans="1:3" x14ac:dyDescent="0.25">
      <c r="A40" s="60"/>
      <c r="B40" s="60"/>
      <c r="C40" s="60"/>
    </row>
    <row r="41" spans="1:3" x14ac:dyDescent="0.25">
      <c r="A41" s="60"/>
      <c r="B41" s="60"/>
      <c r="C41" s="60"/>
    </row>
    <row r="42" spans="1:3" x14ac:dyDescent="0.25">
      <c r="A42" s="60"/>
      <c r="B42" s="60"/>
      <c r="C42" s="60"/>
    </row>
    <row r="43" spans="1:3" x14ac:dyDescent="0.25">
      <c r="A43" s="60"/>
      <c r="B43" s="60"/>
      <c r="C43" s="60"/>
    </row>
    <row r="44" spans="1:3" x14ac:dyDescent="0.25">
      <c r="A44" s="60"/>
      <c r="B44" s="60"/>
      <c r="C44" s="60"/>
    </row>
    <row r="45" spans="1:3" x14ac:dyDescent="0.25">
      <c r="A45" s="60"/>
      <c r="B45" s="60"/>
      <c r="C45" s="60"/>
    </row>
    <row r="46" spans="1:3" x14ac:dyDescent="0.25">
      <c r="A46" s="60"/>
      <c r="B46" s="60"/>
      <c r="C46" s="60"/>
    </row>
    <row r="47" spans="1:3" x14ac:dyDescent="0.25">
      <c r="A47" s="60"/>
      <c r="B47" s="60"/>
      <c r="C47" s="60"/>
    </row>
    <row r="48" spans="1:3" x14ac:dyDescent="0.25">
      <c r="A48" s="60"/>
      <c r="B48" s="60"/>
      <c r="C48" s="60"/>
    </row>
    <row r="49" spans="1:3" x14ac:dyDescent="0.25">
      <c r="A49" s="60"/>
      <c r="B49" s="60"/>
      <c r="C49" s="60"/>
    </row>
  </sheetData>
  <mergeCells count="5">
    <mergeCell ref="U1:X1"/>
    <mergeCell ref="Z1:AC1"/>
    <mergeCell ref="E1:K1"/>
    <mergeCell ref="M1:S1"/>
    <mergeCell ref="A34:C4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0DEF1FE2251C4D88A91A2B40398D99" ma:contentTypeVersion="40" ma:contentTypeDescription="Create a new document." ma:contentTypeScope="" ma:versionID="9b7cea461ba7dde5087c17b88b262032">
  <xsd:schema xmlns:xsd="http://www.w3.org/2001/XMLSchema" xmlns:xs="http://www.w3.org/2001/XMLSchema" xmlns:p="http://schemas.microsoft.com/office/2006/metadata/properties" xmlns:ns2="6afa1ab1-c51d-411d-a97a-ff65c9e22441" targetNamespace="http://schemas.microsoft.com/office/2006/metadata/properties" ma:root="true" ma:fieldsID="5896b7d520348192023daf0bc572a353" ns2:_="">
    <xsd:import namespace="6afa1ab1-c51d-411d-a97a-ff65c9e22441"/>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fa1ab1-c51d-411d-a97a-ff65c9e224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C05F05-5DB9-477D-A544-9346EFB43E02}">
  <ds:schemaRefs>
    <ds:schemaRef ds:uri="http://schemas.microsoft.com/sharepoint/events"/>
  </ds:schemaRefs>
</ds:datastoreItem>
</file>

<file path=customXml/itemProps2.xml><?xml version="1.0" encoding="utf-8"?>
<ds:datastoreItem xmlns:ds="http://schemas.openxmlformats.org/officeDocument/2006/customXml" ds:itemID="{0B29ED56-3295-43D8-B3AC-7B4411DE30FE}">
  <ds:schemaRefs>
    <ds:schemaRef ds:uri="http://schemas.microsoft.com/sharepoint/v3/contenttype/forms"/>
  </ds:schemaRefs>
</ds:datastoreItem>
</file>

<file path=customXml/itemProps3.xml><?xml version="1.0" encoding="utf-8"?>
<ds:datastoreItem xmlns:ds="http://schemas.openxmlformats.org/officeDocument/2006/customXml" ds:itemID="{4E7820D7-928C-4926-9277-FD2B8B719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fa1ab1-c51d-411d-a97a-ff65c9e224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80BCA8-2F6D-4382-9766-9B1EE59FEC38}">
  <ds:schemaRefs>
    <ds:schemaRef ds:uri="http://purl.org/dc/terms/"/>
    <ds:schemaRef ds:uri="http://purl.org/dc/elements/1.1/"/>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6afa1ab1-c51d-411d-a97a-ff65c9e2244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Scenario 1.a</vt:lpstr>
      <vt:lpstr>Scenario 1.b</vt:lpstr>
      <vt:lpstr>Scenario 1.c</vt:lpstr>
      <vt:lpstr>Scenario 2.a</vt:lpstr>
      <vt:lpstr>Scenario 2.b</vt:lpstr>
      <vt:lpstr>Scenario 2.c</vt:lpstr>
      <vt:lpstr>Deviations</vt:lpstr>
    </vt:vector>
  </TitlesOfParts>
  <Company>Monitoring Analytics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Luna</dc:creator>
  <cp:lastModifiedBy>Windows User</cp:lastModifiedBy>
  <dcterms:created xsi:type="dcterms:W3CDTF">2022-06-30T15:55:45Z</dcterms:created>
  <dcterms:modified xsi:type="dcterms:W3CDTF">2025-02-25T15:43:46Z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0x010100360DEF1FE2251C4D88A91A2B40398D99</vt:lpwstr>
  </property>
  <property fmtid="{D5CDD505-2E9C-101B-9397-08002B2CF9AE}" pid="3" name="_dlc_DocId">
    <vt:lpwstr>MUPMUYPVAE2Q-900932003-195752</vt:lpwstr>
  </property>
  <property fmtid="{D5CDD505-2E9C-101B-9397-08002B2CF9AE}" pid="4" name="_dlc_DocIdUrl">
    <vt:lpwstr>http://portal.ma.corp/Docs/_layouts/15/DocIdRedir.aspx?ID=MUPMUYPVAE2Q-900932003-195752, MUPMUYPVAE2Q-900932003-195752</vt:lpwstr>
  </property>
  <property fmtid="{D5CDD505-2E9C-101B-9397-08002B2CF9AE}" pid="5" name="_dlc_DocIdItemGuid">
    <vt:lpwstr>bc6bc3a0-0b9f-4067-8617-682f3c8654a5</vt:lpwstr>
  </property>
</Properties>
</file>