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corp\shares\home\marzes\My Documents\Quadriennel Review\2028-29 Quad Review\Net E&amp;AS\"/>
    </mc:Choice>
  </mc:AlternateContent>
  <xr:revisionPtr revIDLastSave="0" documentId="13_ncr:1_{DBFF959E-59DD-49E5-8F2E-8731A9D88AB3}" xr6:coauthVersionLast="47" xr6:coauthVersionMax="47" xr10:uidLastSave="{00000000-0000-0000-0000-000000000000}"/>
  <bookViews>
    <workbookView xWindow="-110" yWindow="-110" windowWidth="19420" windowHeight="11620" xr2:uid="{3FF440E4-3FE2-4181-8999-88029A1AA3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26" i="1"/>
  <c r="F24" i="1"/>
  <c r="F23" i="1"/>
  <c r="F22" i="1"/>
  <c r="F20" i="1"/>
  <c r="F19" i="1"/>
  <c r="F18" i="1"/>
  <c r="F17" i="1"/>
  <c r="F16" i="1"/>
  <c r="F15" i="1"/>
  <c r="F14" i="1"/>
  <c r="F13" i="1"/>
  <c r="F12" i="1"/>
  <c r="F10" i="1"/>
  <c r="F9" i="1"/>
  <c r="F7" i="1"/>
  <c r="F6" i="1"/>
  <c r="F5" i="1"/>
  <c r="F4" i="1"/>
  <c r="F3" i="1"/>
  <c r="F2" i="1"/>
  <c r="D8" i="1"/>
  <c r="D26" i="1"/>
  <c r="G26" i="1" s="1"/>
  <c r="D28" i="1"/>
  <c r="D27" i="1"/>
  <c r="D25" i="1"/>
  <c r="D24" i="1"/>
  <c r="G24" i="1" s="1"/>
  <c r="D23" i="1"/>
  <c r="G23" i="1" s="1"/>
  <c r="D22" i="1"/>
  <c r="G22" i="1" s="1"/>
  <c r="D21" i="1"/>
  <c r="D20" i="1"/>
  <c r="D19" i="1"/>
  <c r="D18" i="1"/>
  <c r="D17" i="1"/>
  <c r="D16" i="1"/>
  <c r="D15" i="1"/>
  <c r="D14" i="1"/>
  <c r="D13" i="1"/>
  <c r="D12" i="1"/>
  <c r="D11" i="1"/>
  <c r="G14" i="1"/>
  <c r="G12" i="1"/>
  <c r="D10" i="1"/>
  <c r="G10" i="1" s="1"/>
  <c r="D9" i="1"/>
  <c r="D7" i="1"/>
  <c r="G7" i="1" s="1"/>
  <c r="D6" i="1"/>
  <c r="G6" i="1" s="1"/>
  <c r="D5" i="1"/>
  <c r="D4" i="1"/>
  <c r="G4" i="1" s="1"/>
  <c r="D3" i="1"/>
  <c r="G3" i="1" s="1"/>
  <c r="D2" i="1"/>
  <c r="G20" i="1"/>
  <c r="G19" i="1"/>
  <c r="G18" i="1"/>
  <c r="G17" i="1"/>
  <c r="G13" i="1"/>
  <c r="G5" i="1"/>
  <c r="G2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G15" i="1" l="1"/>
  <c r="G16" i="1"/>
  <c r="G9" i="1"/>
  <c r="C27" i="1"/>
  <c r="C28" i="1"/>
  <c r="G21" i="1" l="1"/>
  <c r="G25" i="1"/>
  <c r="G8" i="1" l="1"/>
  <c r="G27" i="1" a="1"/>
  <c r="G27" i="1" s="1"/>
  <c r="G28" i="1" a="1"/>
  <c r="G2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<sst xmlns="http://schemas.openxmlformats.org/spreadsheetml/2006/main" count="45" uniqueCount="44">
  <si>
    <t>RTO</t>
  </si>
  <si>
    <t>AE</t>
  </si>
  <si>
    <t>DPL</t>
  </si>
  <si>
    <t>JCPL</t>
  </si>
  <si>
    <t>PE</t>
  </si>
  <si>
    <t>PSEG</t>
  </si>
  <si>
    <t>RECO</t>
  </si>
  <si>
    <t>BGE</t>
  </si>
  <si>
    <t>PEPCO</t>
  </si>
  <si>
    <t>AEP</t>
  </si>
  <si>
    <t>APS</t>
  </si>
  <si>
    <t>ATSI</t>
  </si>
  <si>
    <t>DAYTON</t>
  </si>
  <si>
    <t>DEOK</t>
  </si>
  <si>
    <t>DLCO</t>
  </si>
  <si>
    <t>DOM</t>
  </si>
  <si>
    <t>EKPC</t>
  </si>
  <si>
    <t>OVEC</t>
  </si>
  <si>
    <t>METED</t>
  </si>
  <si>
    <t>PENELEC</t>
  </si>
  <si>
    <t>PPL</t>
  </si>
  <si>
    <t>COMED</t>
  </si>
  <si>
    <t>Zone</t>
  </si>
  <si>
    <t>1. EMAAC</t>
  </si>
  <si>
    <t>2. SWMAAC</t>
  </si>
  <si>
    <t>3. Rest of RTO</t>
  </si>
  <si>
    <t>4. WMAAC</t>
  </si>
  <si>
    <t>5. COMED</t>
  </si>
  <si>
    <t xml:space="preserve">  MAAC</t>
  </si>
  <si>
    <t>MAAC</t>
  </si>
  <si>
    <t>EMAAC 33rd percentile*</t>
  </si>
  <si>
    <t>SWMAAC 33rd percentile*</t>
  </si>
  <si>
    <t>Rest of RTO 33rd percentile*</t>
  </si>
  <si>
    <t>WMAAC 33rd percentile*</t>
  </si>
  <si>
    <t>MAAC 33rd percentile*</t>
  </si>
  <si>
    <t>RTO 33rd percentile*</t>
  </si>
  <si>
    <t>CC ELCC Rating</t>
  </si>
  <si>
    <t>BESS ELCC Rating</t>
  </si>
  <si>
    <r>
      <rPr>
        <b/>
        <sz val="11"/>
        <color theme="1"/>
        <rFont val="Aptos Narrow"/>
        <family val="2"/>
        <scheme val="minor"/>
      </rPr>
      <t>Net E&amp;AS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1"/>
        <color theme="1"/>
        <rFont val="Aptos Narrow"/>
        <family val="2"/>
        <scheme val="minor"/>
      </rPr>
      <t>($/MW-Day ICAP)</t>
    </r>
  </si>
  <si>
    <r>
      <rPr>
        <b/>
        <sz val="11"/>
        <color theme="1"/>
        <rFont val="Aptos Narrow"/>
        <family val="2"/>
        <scheme val="minor"/>
      </rPr>
      <t>Gross CONE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1"/>
        <color theme="1"/>
        <rFont val="Aptos Narrow"/>
        <family val="2"/>
        <scheme val="minor"/>
      </rPr>
      <t>($/MW-Day UCAP)</t>
    </r>
  </si>
  <si>
    <r>
      <rPr>
        <b/>
        <sz val="11"/>
        <color theme="1"/>
        <rFont val="Aptos Narrow"/>
        <family val="2"/>
        <scheme val="minor"/>
      </rPr>
      <t>Net CONE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1"/>
        <color theme="1"/>
        <rFont val="Aptos Narrow"/>
        <family val="2"/>
        <scheme val="minor"/>
      </rPr>
      <t>($/MW-Day UCAP)</t>
    </r>
  </si>
  <si>
    <r>
      <rPr>
        <b/>
        <sz val="11"/>
        <color theme="1"/>
        <rFont val="Aptos Narrow"/>
        <family val="2"/>
        <scheme val="minor"/>
      </rPr>
      <t>Net E&amp;AS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1"/>
        <color theme="1"/>
        <rFont val="Aptos Narrow"/>
        <family val="2"/>
        <scheme val="minor"/>
      </rPr>
      <t>($/MW-Day UCAP)</t>
    </r>
  </si>
  <si>
    <t>* Gross CONE is an average, not the 33rd percentile</t>
  </si>
  <si>
    <r>
      <rPr>
        <b/>
        <sz val="11"/>
        <color theme="1"/>
        <rFont val="Aptos Narrow"/>
        <family val="2"/>
        <scheme val="minor"/>
      </rPr>
      <t>Gross CONE*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1"/>
        <color theme="1"/>
        <rFont val="Aptos Narrow"/>
        <family val="2"/>
        <scheme val="minor"/>
      </rPr>
      <t>($/MW-Year)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</si>
</sst>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&quot;$&quot;#,##0"/>
    <numFmt numFmtId="166" formatCode="[$$-409]#,##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4" fillId="0" borderId="0">
      <alignment wrapText="1"/>
    </xf>
    <xf numFmtId="0" fontId="3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 applyNumberFormat="0" applyBorder="0" applyProtection="0">
      <alignment vertical="center"/>
    </xf>
    <xf numFmtId="0" fontId="7" fillId="0" borderId="0"/>
    <xf numFmtId="0" fontId="4" fillId="0" borderId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44" fontId="1" fillId="0" borderId="0" applyFont="0" applyFill="0" applyBorder="0" applyAlignment="0" applyProtection="0"/>
  </cellStyleXfs>
  <cellXfs count="15">
    <xf numFmtId="0" fontId="0" fillId="0" borderId="0" xfId="0"/>
    <xf numFmtId="166" fontId="2" fillId="2" borderId="0" xfId="10" applyNumberFormat="1" applyFont="1" applyFill="1" applyAlignment="1">
      <alignment horizontal="center" vertical="center"/>
    </xf>
    <xf numFmtId="1" fontId="0" fillId="0" borderId="0" xfId="0" applyNumberFormat="1"/>
    <xf numFmtId="0" fontId="1" fillId="0" borderId="0" xfId="7" applyAlignment="1">
      <alignment horizontal="left" vertical="center" indent="1"/>
    </xf>
    <xf numFmtId="0" fontId="2" fillId="0" borderId="0" xfId="7" applyFont="1" applyAlignment="1">
      <alignment horizontal="left" vertical="center" indent="1"/>
    </xf>
    <xf numFmtId="165" fontId="5" fillId="0" borderId="0" xfId="7" applyNumberFormat="1" applyFont="1" applyAlignment="1">
      <alignment horizontal="center" vertical="center"/>
    </xf>
    <xf numFmtId="165" fontId="6" fillId="0" borderId="0" xfId="7" applyNumberFormat="1" applyFont="1" applyAlignment="1">
      <alignment horizontal="center" vertical="center"/>
    </xf>
    <xf numFmtId="0" fontId="1" fillId="2" borderId="0" xfId="7" applyFill="1" applyAlignment="1">
      <alignment horizontal="left" vertical="center" indent="1"/>
    </xf>
    <xf numFmtId="165" fontId="5" fillId="2" borderId="0" xfId="7" applyNumberFormat="1" applyFont="1" applyFill="1" applyAlignment="1">
      <alignment horizontal="center" vertical="center"/>
    </xf>
    <xf numFmtId="0" fontId="2" fillId="2" borderId="0" xfId="7" applyFont="1" applyFill="1" applyAlignment="1">
      <alignment horizontal="left" vertical="center" indent="1"/>
    </xf>
    <xf numFmtId="165" fontId="6" fillId="2" borderId="0" xfId="7" applyNumberFormat="1" applyFont="1" applyFill="1" applyAlignment="1">
      <alignment horizontal="center" vertical="center"/>
    </xf>
    <xf numFmtId="166" fontId="2" fillId="0" borderId="0" xfId="10" applyNumberFormat="1" applyFont="1" applyAlignment="1">
      <alignment horizontal="left" vertical="center" indent="2"/>
    </xf>
    <xf numFmtId="166" fontId="2" fillId="0" borderId="0" xfId="10" applyNumberFormat="1" applyFont="1" applyAlignment="1">
      <alignment horizontal="center" vertical="center"/>
    </xf>
    <xf numFmtId="166" fontId="2" fillId="2" borderId="0" xfId="10" applyNumberFormat="1" applyFont="1" applyFill="1" applyAlignment="1">
      <alignment horizontal="center" vertical="center"/>
    </xf>
    <xf numFmtId="0" fontId="0" fillId="0" borderId="0" xfId="0" applyAlignment="1">
      <alignment horizontal="right" wrapText="1"/>
    </xf>
  </cellXfs>
  <cellStyles count="13">
    <cellStyle name="Currency 2" xfId="12" xr:uid="{168919FE-D36E-47B0-A45D-7576D5F72DE3}"/>
    <cellStyle name="Normal" xfId="0" builtinId="0"/>
    <cellStyle name="Normal 10 2" xfId="3" xr:uid="{03065ECB-27A9-45A0-990F-69FA248A30BE}"/>
    <cellStyle name="Normal 2" xfId="7" xr:uid="{C49F2E0D-2F8E-4FBD-8CBA-3BA268497D25}"/>
    <cellStyle name="Normal 2 2" xfId="1" xr:uid="{D814941A-3F02-4E7C-A052-11E763AC9302}"/>
    <cellStyle name="Normal 2 2 2" xfId="4" xr:uid="{02F07D59-E094-481E-8104-73B593843718}"/>
    <cellStyle name="Normal 24" xfId="8" xr:uid="{AD3F8425-7AF5-4E64-81FE-C578DBA79B2B}"/>
    <cellStyle name="Normal 3" xfId="11" xr:uid="{532143E6-B387-40C7-B13E-2C9A284D46A0}"/>
    <cellStyle name="Normal 3 7" xfId="2" xr:uid="{EAB13983-49AB-4868-B279-5146C6DCE565}"/>
    <cellStyle name="Normal 4 3" xfId="6" xr:uid="{2822C104-0EF9-4BA4-AAA9-BC4A5DCF541D}"/>
    <cellStyle name="Normal 5" xfId="5" xr:uid="{DA53CDD4-C89A-494A-9984-611DAC2AC567}"/>
    <cellStyle name="Normal 5 2" xfId="10" xr:uid="{288561D9-C9EE-4101-A052-412F1FFF0F62}"/>
    <cellStyle name="Normal 7" xfId="9" xr:uid="{871CFCE6-A9EC-4D3B-8838-222854B5C3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2184-DE00-4759-80B4-7E9E4022BE64}">
  <dimension ref="A1:L29"/>
  <sheetViews>
    <sheetView tabSelected="1" workbookViewId="0"/>
  </sheetViews>
  <sheetFormatPr defaultRowHeight="14.5" x14ac:dyDescent="0.35"/>
  <cols>
    <col min="1" max="1" width="13.08984375" bestFit="1" customWidth="1"/>
    <col min="2" max="2" width="26.54296875" bestFit="1" customWidth="1"/>
    <col min="3" max="3" width="15.54296875" customWidth="1"/>
    <col min="4" max="4" width="16.7265625" customWidth="1"/>
    <col min="5" max="5" width="15.6328125" customWidth="1"/>
    <col min="6" max="6" width="16.453125" customWidth="1"/>
    <col min="7" max="7" width="16.08984375" bestFit="1" customWidth="1"/>
    <col min="8" max="8" width="15.08984375" customWidth="1"/>
    <col min="11" max="11" width="15.26953125" bestFit="1" customWidth="1"/>
  </cols>
  <sheetData>
    <row r="1" spans="1:12" ht="30.5" customHeight="1" x14ac:dyDescent="0.35">
      <c r="B1" t="s">
        <v>22</v>
      </c>
      <c r="C1" s="14" t="s">
        <v>43</v>
      </c>
      <c r="D1" s="14" t="s">
        <v>39</v>
      </c>
      <c r="E1" s="14" t="s">
        <v>38</v>
      </c>
      <c r="F1" s="14" t="s">
        <v>41</v>
      </c>
      <c r="G1" s="14" t="s">
        <v>40</v>
      </c>
      <c r="I1" t="s">
        <v>29</v>
      </c>
      <c r="J1" t="s">
        <v>0</v>
      </c>
      <c r="K1" t="s">
        <v>36</v>
      </c>
      <c r="L1">
        <v>0.81</v>
      </c>
    </row>
    <row r="2" spans="1:12" x14ac:dyDescent="0.35">
      <c r="A2" s="13" t="s">
        <v>23</v>
      </c>
      <c r="B2" s="7" t="s">
        <v>1</v>
      </c>
      <c r="C2" s="8">
        <f>298000</f>
        <v>298000</v>
      </c>
      <c r="D2" s="8">
        <f>C2/365/$L$1</f>
        <v>1007.9485878572635</v>
      </c>
      <c r="E2" s="8">
        <v>219</v>
      </c>
      <c r="F2" s="8">
        <f>E2/$L$1</f>
        <v>270.37037037037038</v>
      </c>
      <c r="G2" s="8">
        <f>D2-F2</f>
        <v>737.57821748689321</v>
      </c>
      <c r="I2">
        <v>1</v>
      </c>
      <c r="J2">
        <v>1</v>
      </c>
      <c r="K2" t="s">
        <v>37</v>
      </c>
      <c r="L2">
        <v>0.65</v>
      </c>
    </row>
    <row r="3" spans="1:12" x14ac:dyDescent="0.35">
      <c r="A3" s="13"/>
      <c r="B3" s="7" t="s">
        <v>2</v>
      </c>
      <c r="C3" s="8">
        <f t="shared" ref="C3:C8" si="0">298000</f>
        <v>298000</v>
      </c>
      <c r="D3" s="8">
        <f t="shared" ref="D3:D8" si="1">C3/365/$L$1</f>
        <v>1007.9485878572635</v>
      </c>
      <c r="E3" s="8">
        <v>344</v>
      </c>
      <c r="F3" s="8">
        <f t="shared" ref="F3:F7" si="2">E3/$L$1</f>
        <v>424.69135802469134</v>
      </c>
      <c r="G3" s="8">
        <f t="shared" ref="G3:G7" si="3">D3-F3</f>
        <v>583.25722983257219</v>
      </c>
      <c r="I3">
        <v>1</v>
      </c>
      <c r="J3">
        <v>1</v>
      </c>
    </row>
    <row r="4" spans="1:12" x14ac:dyDescent="0.35">
      <c r="A4" s="13"/>
      <c r="B4" s="7" t="s">
        <v>3</v>
      </c>
      <c r="C4" s="8">
        <f t="shared" si="0"/>
        <v>298000</v>
      </c>
      <c r="D4" s="8">
        <f t="shared" si="1"/>
        <v>1007.9485878572635</v>
      </c>
      <c r="E4" s="8">
        <v>223</v>
      </c>
      <c r="F4" s="8">
        <f t="shared" si="2"/>
        <v>275.3086419753086</v>
      </c>
      <c r="G4" s="8">
        <f t="shared" si="3"/>
        <v>732.63994588195487</v>
      </c>
      <c r="I4">
        <v>1</v>
      </c>
      <c r="J4">
        <v>1</v>
      </c>
    </row>
    <row r="5" spans="1:12" x14ac:dyDescent="0.35">
      <c r="A5" s="13"/>
      <c r="B5" s="7" t="s">
        <v>4</v>
      </c>
      <c r="C5" s="8">
        <f t="shared" si="0"/>
        <v>298000</v>
      </c>
      <c r="D5" s="8">
        <f t="shared" si="1"/>
        <v>1007.9485878572635</v>
      </c>
      <c r="E5" s="8">
        <v>311</v>
      </c>
      <c r="F5" s="8">
        <f t="shared" si="2"/>
        <v>383.95061728395058</v>
      </c>
      <c r="G5" s="8">
        <f t="shared" si="3"/>
        <v>623.99797057331295</v>
      </c>
      <c r="I5">
        <v>1</v>
      </c>
      <c r="J5">
        <v>1</v>
      </c>
    </row>
    <row r="6" spans="1:12" x14ac:dyDescent="0.35">
      <c r="A6" s="13"/>
      <c r="B6" s="7" t="s">
        <v>5</v>
      </c>
      <c r="C6" s="8">
        <f t="shared" si="0"/>
        <v>298000</v>
      </c>
      <c r="D6" s="8">
        <f t="shared" si="1"/>
        <v>1007.9485878572635</v>
      </c>
      <c r="E6" s="8">
        <v>208</v>
      </c>
      <c r="F6" s="8">
        <f t="shared" si="2"/>
        <v>256.79012345679013</v>
      </c>
      <c r="G6" s="8">
        <f t="shared" si="3"/>
        <v>751.15846440047335</v>
      </c>
      <c r="I6">
        <v>1</v>
      </c>
      <c r="J6">
        <v>1</v>
      </c>
    </row>
    <row r="7" spans="1:12" x14ac:dyDescent="0.35">
      <c r="A7" s="13"/>
      <c r="B7" s="7" t="s">
        <v>6</v>
      </c>
      <c r="C7" s="8">
        <f t="shared" si="0"/>
        <v>298000</v>
      </c>
      <c r="D7" s="8">
        <f t="shared" si="1"/>
        <v>1007.9485878572635</v>
      </c>
      <c r="E7" s="8">
        <v>252</v>
      </c>
      <c r="F7" s="8">
        <f t="shared" si="2"/>
        <v>311.11111111111109</v>
      </c>
      <c r="G7" s="8">
        <f t="shared" si="3"/>
        <v>696.83747674615245</v>
      </c>
      <c r="I7">
        <v>1</v>
      </c>
      <c r="J7">
        <v>1</v>
      </c>
    </row>
    <row r="8" spans="1:12" x14ac:dyDescent="0.35">
      <c r="A8" s="13"/>
      <c r="B8" s="9" t="s">
        <v>30</v>
      </c>
      <c r="C8" s="10">
        <f t="shared" si="0"/>
        <v>298000</v>
      </c>
      <c r="D8" s="10">
        <f t="shared" si="1"/>
        <v>1007.9485878572635</v>
      </c>
      <c r="E8" s="10"/>
      <c r="F8" s="10"/>
      <c r="G8" s="10">
        <f>_xlfn.PERCENTILE.INC(G2:G7,1/3)</f>
        <v>672.55764135520599</v>
      </c>
      <c r="I8" s="2"/>
    </row>
    <row r="9" spans="1:12" x14ac:dyDescent="0.35">
      <c r="A9" s="12" t="s">
        <v>24</v>
      </c>
      <c r="B9" s="3" t="s">
        <v>7</v>
      </c>
      <c r="C9" s="5">
        <f>299000</f>
        <v>299000</v>
      </c>
      <c r="D9" s="5">
        <f t="shared" ref="D9:D28" si="4">C9/365/$L$1</f>
        <v>1011.3309656688651</v>
      </c>
      <c r="E9" s="5">
        <v>608</v>
      </c>
      <c r="F9" s="5">
        <f t="shared" ref="F9:F10" si="5">E9/$L$1</f>
        <v>750.61728395061721</v>
      </c>
      <c r="G9" s="5">
        <f t="shared" ref="G9:G10" si="6">D9-F9</f>
        <v>260.71368171824793</v>
      </c>
      <c r="I9">
        <v>1</v>
      </c>
      <c r="J9">
        <v>1</v>
      </c>
    </row>
    <row r="10" spans="1:12" x14ac:dyDescent="0.35">
      <c r="A10" s="12"/>
      <c r="B10" s="3" t="s">
        <v>8</v>
      </c>
      <c r="C10" s="5">
        <f t="shared" ref="C10:C11" si="7">299000</f>
        <v>299000</v>
      </c>
      <c r="D10" s="5">
        <f t="shared" si="4"/>
        <v>1011.3309656688651</v>
      </c>
      <c r="E10" s="5">
        <v>425</v>
      </c>
      <c r="F10" s="5">
        <f t="shared" si="5"/>
        <v>524.69135802469134</v>
      </c>
      <c r="G10" s="5">
        <f t="shared" si="6"/>
        <v>486.63960764417379</v>
      </c>
      <c r="I10">
        <v>1</v>
      </c>
      <c r="J10">
        <v>1</v>
      </c>
    </row>
    <row r="11" spans="1:12" x14ac:dyDescent="0.35">
      <c r="A11" s="12"/>
      <c r="B11" s="4" t="s">
        <v>31</v>
      </c>
      <c r="C11" s="6">
        <f t="shared" si="7"/>
        <v>299000</v>
      </c>
      <c r="D11" s="6">
        <f t="shared" si="4"/>
        <v>1011.3309656688651</v>
      </c>
      <c r="E11" s="6"/>
      <c r="F11" s="6"/>
      <c r="G11" s="6">
        <f>_xlfn.PERCENTILE.INC(G9:G10,1/3)</f>
        <v>336.02232369355653</v>
      </c>
    </row>
    <row r="12" spans="1:12" x14ac:dyDescent="0.35">
      <c r="A12" s="13" t="s">
        <v>25</v>
      </c>
      <c r="B12" s="7" t="s">
        <v>9</v>
      </c>
      <c r="C12" s="8">
        <f>297000</f>
        <v>297000</v>
      </c>
      <c r="D12" s="8">
        <f t="shared" si="4"/>
        <v>1004.5662100456619</v>
      </c>
      <c r="E12" s="8">
        <v>534</v>
      </c>
      <c r="F12" s="8">
        <f t="shared" ref="F12:F26" si="8">E12/$L$1</f>
        <v>659.25925925925924</v>
      </c>
      <c r="G12" s="8">
        <f t="shared" ref="G12:G20" si="9">D12-F12</f>
        <v>345.30695078640269</v>
      </c>
      <c r="J12">
        <v>1</v>
      </c>
    </row>
    <row r="13" spans="1:12" x14ac:dyDescent="0.35">
      <c r="A13" s="13"/>
      <c r="B13" s="7" t="s">
        <v>10</v>
      </c>
      <c r="C13" s="8">
        <f t="shared" ref="C13:C21" si="10">297000</f>
        <v>297000</v>
      </c>
      <c r="D13" s="8">
        <f t="shared" si="4"/>
        <v>1004.5662100456619</v>
      </c>
      <c r="E13" s="8">
        <v>604</v>
      </c>
      <c r="F13" s="8">
        <f t="shared" si="8"/>
        <v>745.67901234567898</v>
      </c>
      <c r="G13" s="8">
        <f t="shared" si="9"/>
        <v>258.88719769998295</v>
      </c>
      <c r="J13">
        <v>1</v>
      </c>
    </row>
    <row r="14" spans="1:12" x14ac:dyDescent="0.35">
      <c r="A14" s="13"/>
      <c r="B14" s="7" t="s">
        <v>11</v>
      </c>
      <c r="C14" s="8">
        <f t="shared" si="10"/>
        <v>297000</v>
      </c>
      <c r="D14" s="8">
        <f t="shared" si="4"/>
        <v>1004.5662100456619</v>
      </c>
      <c r="E14" s="8">
        <v>477</v>
      </c>
      <c r="F14" s="8">
        <f t="shared" si="8"/>
        <v>588.8888888888888</v>
      </c>
      <c r="G14" s="8">
        <f t="shared" si="9"/>
        <v>415.67732115677313</v>
      </c>
      <c r="J14">
        <v>1</v>
      </c>
    </row>
    <row r="15" spans="1:12" x14ac:dyDescent="0.35">
      <c r="A15" s="13"/>
      <c r="B15" s="7" t="s">
        <v>12</v>
      </c>
      <c r="C15" s="8">
        <f t="shared" si="10"/>
        <v>297000</v>
      </c>
      <c r="D15" s="8">
        <f t="shared" si="4"/>
        <v>1004.5662100456619</v>
      </c>
      <c r="E15" s="8">
        <v>529</v>
      </c>
      <c r="F15" s="8">
        <f t="shared" si="8"/>
        <v>653.08641975308637</v>
      </c>
      <c r="G15" s="8">
        <f t="shared" si="9"/>
        <v>351.47979029257556</v>
      </c>
      <c r="J15">
        <v>1</v>
      </c>
    </row>
    <row r="16" spans="1:12" x14ac:dyDescent="0.35">
      <c r="A16" s="13"/>
      <c r="B16" s="7" t="s">
        <v>13</v>
      </c>
      <c r="C16" s="8">
        <f t="shared" si="10"/>
        <v>297000</v>
      </c>
      <c r="D16" s="8">
        <f t="shared" si="4"/>
        <v>1004.5662100456619</v>
      </c>
      <c r="E16" s="8">
        <v>506</v>
      </c>
      <c r="F16" s="8">
        <f t="shared" si="8"/>
        <v>624.69135802469134</v>
      </c>
      <c r="G16" s="8">
        <f t="shared" si="9"/>
        <v>379.87485202097059</v>
      </c>
      <c r="J16">
        <v>1</v>
      </c>
    </row>
    <row r="17" spans="1:10" x14ac:dyDescent="0.35">
      <c r="A17" s="13"/>
      <c r="B17" s="7" t="s">
        <v>14</v>
      </c>
      <c r="C17" s="8">
        <f t="shared" si="10"/>
        <v>297000</v>
      </c>
      <c r="D17" s="8">
        <f t="shared" si="4"/>
        <v>1004.5662100456619</v>
      </c>
      <c r="E17" s="8">
        <v>435</v>
      </c>
      <c r="F17" s="8">
        <f t="shared" si="8"/>
        <v>537.03703703703695</v>
      </c>
      <c r="G17" s="8">
        <f t="shared" si="9"/>
        <v>467.52917300862498</v>
      </c>
      <c r="J17">
        <v>1</v>
      </c>
    </row>
    <row r="18" spans="1:10" x14ac:dyDescent="0.35">
      <c r="A18" s="13"/>
      <c r="B18" s="7" t="s">
        <v>15</v>
      </c>
      <c r="C18" s="8">
        <f t="shared" si="10"/>
        <v>297000</v>
      </c>
      <c r="D18" s="8">
        <f t="shared" si="4"/>
        <v>1004.5662100456619</v>
      </c>
      <c r="E18" s="8">
        <v>576</v>
      </c>
      <c r="F18" s="8">
        <f t="shared" si="8"/>
        <v>711.11111111111109</v>
      </c>
      <c r="G18" s="8">
        <f t="shared" si="9"/>
        <v>293.45509893455085</v>
      </c>
      <c r="J18">
        <v>1</v>
      </c>
    </row>
    <row r="19" spans="1:10" x14ac:dyDescent="0.35">
      <c r="A19" s="13"/>
      <c r="B19" s="7" t="s">
        <v>16</v>
      </c>
      <c r="C19" s="8">
        <f t="shared" si="10"/>
        <v>297000</v>
      </c>
      <c r="D19" s="8">
        <f t="shared" si="4"/>
        <v>1004.5662100456619</v>
      </c>
      <c r="E19" s="8">
        <v>481</v>
      </c>
      <c r="F19" s="8">
        <f t="shared" si="8"/>
        <v>593.82716049382714</v>
      </c>
      <c r="G19" s="8">
        <f t="shared" si="9"/>
        <v>410.7390495518348</v>
      </c>
      <c r="J19">
        <v>1</v>
      </c>
    </row>
    <row r="20" spans="1:10" x14ac:dyDescent="0.35">
      <c r="A20" s="13"/>
      <c r="B20" s="7" t="s">
        <v>17</v>
      </c>
      <c r="C20" s="8">
        <f t="shared" si="10"/>
        <v>297000</v>
      </c>
      <c r="D20" s="8">
        <f t="shared" si="4"/>
        <v>1004.5662100456619</v>
      </c>
      <c r="E20" s="8">
        <v>500</v>
      </c>
      <c r="F20" s="8">
        <f t="shared" si="8"/>
        <v>617.28395061728395</v>
      </c>
      <c r="G20" s="8">
        <f t="shared" si="9"/>
        <v>387.28225942837798</v>
      </c>
      <c r="J20">
        <v>1</v>
      </c>
    </row>
    <row r="21" spans="1:10" x14ac:dyDescent="0.35">
      <c r="A21" s="13"/>
      <c r="B21" s="9" t="s">
        <v>32</v>
      </c>
      <c r="C21" s="10">
        <f t="shared" si="10"/>
        <v>297000</v>
      </c>
      <c r="D21" s="10">
        <f t="shared" si="4"/>
        <v>1004.5662100456619</v>
      </c>
      <c r="E21" s="10"/>
      <c r="F21" s="10"/>
      <c r="G21" s="10">
        <f>_xlfn.PERCENTILE.INC(G12:G20,1/3)</f>
        <v>349.42217712385127</v>
      </c>
    </row>
    <row r="22" spans="1:10" x14ac:dyDescent="0.35">
      <c r="A22" s="12" t="s">
        <v>26</v>
      </c>
      <c r="B22" s="3" t="s">
        <v>18</v>
      </c>
      <c r="C22" s="5">
        <f>297000</f>
        <v>297000</v>
      </c>
      <c r="D22" s="5">
        <f t="shared" si="4"/>
        <v>1004.5662100456619</v>
      </c>
      <c r="E22" s="5">
        <v>416</v>
      </c>
      <c r="F22" s="5">
        <f t="shared" si="8"/>
        <v>513.58024691358025</v>
      </c>
      <c r="G22" s="5">
        <f t="shared" ref="G22:G24" si="11">D22-F22</f>
        <v>490.98596313208168</v>
      </c>
      <c r="I22">
        <v>1</v>
      </c>
      <c r="J22">
        <v>1</v>
      </c>
    </row>
    <row r="23" spans="1:10" x14ac:dyDescent="0.35">
      <c r="A23" s="12"/>
      <c r="B23" s="3" t="s">
        <v>19</v>
      </c>
      <c r="C23" s="5">
        <f t="shared" ref="C23:C25" si="12">297000</f>
        <v>297000</v>
      </c>
      <c r="D23" s="5">
        <f t="shared" si="4"/>
        <v>1004.5662100456619</v>
      </c>
      <c r="E23" s="5">
        <v>571</v>
      </c>
      <c r="F23" s="5">
        <f t="shared" si="8"/>
        <v>704.93827160493822</v>
      </c>
      <c r="G23" s="5">
        <f t="shared" si="11"/>
        <v>299.62793844072371</v>
      </c>
      <c r="I23">
        <v>1</v>
      </c>
      <c r="J23">
        <v>1</v>
      </c>
    </row>
    <row r="24" spans="1:10" x14ac:dyDescent="0.35">
      <c r="A24" s="12"/>
      <c r="B24" s="3" t="s">
        <v>20</v>
      </c>
      <c r="C24" s="5">
        <f t="shared" si="12"/>
        <v>297000</v>
      </c>
      <c r="D24" s="5">
        <f t="shared" si="4"/>
        <v>1004.5662100456619</v>
      </c>
      <c r="E24" s="5">
        <v>348</v>
      </c>
      <c r="F24" s="5">
        <f t="shared" si="8"/>
        <v>429.62962962962962</v>
      </c>
      <c r="G24" s="5">
        <f t="shared" si="11"/>
        <v>574.93658041603226</v>
      </c>
      <c r="I24">
        <v>1</v>
      </c>
      <c r="J24">
        <v>1</v>
      </c>
    </row>
    <row r="25" spans="1:10" x14ac:dyDescent="0.35">
      <c r="A25" s="12"/>
      <c r="B25" s="4" t="s">
        <v>33</v>
      </c>
      <c r="C25" s="6">
        <f t="shared" si="12"/>
        <v>297000</v>
      </c>
      <c r="D25" s="6">
        <f t="shared" si="4"/>
        <v>1004.5662100456619</v>
      </c>
      <c r="E25" s="6"/>
      <c r="F25" s="6"/>
      <c r="G25" s="6">
        <f>_xlfn.PERCENTILE.INC(G22:G24,1/3)</f>
        <v>427.19995490162898</v>
      </c>
    </row>
    <row r="26" spans="1:10" x14ac:dyDescent="0.35">
      <c r="A26" s="1" t="s">
        <v>27</v>
      </c>
      <c r="B26" s="7" t="s">
        <v>21</v>
      </c>
      <c r="C26" s="10">
        <f>265000</f>
        <v>265000</v>
      </c>
      <c r="D26" s="10">
        <f>C26/365/$L$2</f>
        <v>1116.9652265542677</v>
      </c>
      <c r="E26" s="10">
        <v>257</v>
      </c>
      <c r="F26" s="10">
        <f>E26/$L$2</f>
        <v>395.38461538461536</v>
      </c>
      <c r="G26" s="10">
        <f>D26-F26</f>
        <v>721.58061116965234</v>
      </c>
      <c r="J26">
        <v>1</v>
      </c>
    </row>
    <row r="27" spans="1:10" x14ac:dyDescent="0.35">
      <c r="A27" s="11" t="s">
        <v>28</v>
      </c>
      <c r="B27" s="4" t="s">
        <v>34</v>
      </c>
      <c r="C27" s="6">
        <f>AVERAGE(C2:C7,C9:C10,C22:C24)</f>
        <v>297909.09090909088</v>
      </c>
      <c r="D27" s="6">
        <f t="shared" si="4"/>
        <v>1007.6410989652996</v>
      </c>
      <c r="E27" s="6"/>
      <c r="F27" s="6"/>
      <c r="G27" s="6" cm="1">
        <f t="array" ref="G27">_xlfn.PERCENTILE.INC(_xlfn._xlws.FILTER(G2:G26, I2:I26 = 1), 1/3)</f>
        <v>518.96950222673183</v>
      </c>
    </row>
    <row r="28" spans="1:10" x14ac:dyDescent="0.35">
      <c r="A28" s="1" t="s">
        <v>0</v>
      </c>
      <c r="B28" s="9" t="s">
        <v>35</v>
      </c>
      <c r="C28" s="10">
        <f>AVERAGE(C8,C11,C21,C25)</f>
        <v>297750</v>
      </c>
      <c r="D28" s="10">
        <f t="shared" si="4"/>
        <v>1007.1029934043631</v>
      </c>
      <c r="E28" s="10"/>
      <c r="F28" s="10"/>
      <c r="G28" s="10" cm="1">
        <f t="array" ref="G28">_xlfn.PERCENTILE.INC(_xlfn._xlws.FILTER(G2:G26, J2:J26 = 1), 1/3)</f>
        <v>384.81312362590887</v>
      </c>
    </row>
    <row r="29" spans="1:10" x14ac:dyDescent="0.35">
      <c r="A29" t="s">
        <v>42</v>
      </c>
    </row>
  </sheetData>
  <mergeCells count="4">
    <mergeCell ref="A9:A11"/>
    <mergeCell ref="A22:A25"/>
    <mergeCell ref="A12:A21"/>
    <mergeCell ref="A2:A8"/>
  </mergeCells>
  <pageMargins left="0.7" right="0.7" top="0.75" bottom="0.75" header="0.3" footer="0.3"/>
  <ignoredErrors>
    <ignoredError sqref="D26 G8:G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Marzewski, Skyler</dc:creator>
  <cp:lastModifiedBy>Marzewski, Skyler</cp:lastModifiedBy>
  <dcterms:created xsi:type="dcterms:W3CDTF">2025-06-17T19:39:04Z</dcterms:created>
  <dcterms:modified xsi:type="dcterms:W3CDTF">2025-06-18T13:23:51Z</dcterms:modified>
</cp:coreProperties>
</file>