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720" firstSheet="2" activeTab="4"/>
  </bookViews>
  <sheets>
    <sheet name="1-Enforceability" sheetId="4" state="hidden" r:id="rId1"/>
    <sheet name="Analytical Template 3" sheetId="5" r:id="rId2"/>
    <sheet name="Analytical Template 4 " sheetId="1" r:id="rId3"/>
    <sheet name="Analytical Template 3- Example" sheetId="7" r:id="rId4"/>
    <sheet name="Analytical Template 4 - Example" sheetId="6" r:id="rId5"/>
  </sheets>
  <calcPr calcId="152511" iterate="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6" l="1"/>
  <c r="O20" i="6"/>
  <c r="O19" i="6"/>
  <c r="O18" i="6"/>
  <c r="O17" i="6"/>
  <c r="O16" i="6"/>
  <c r="O15" i="6"/>
  <c r="O14" i="6"/>
  <c r="O13" i="6"/>
  <c r="O22" i="1"/>
  <c r="O21" i="1"/>
  <c r="O20" i="1"/>
  <c r="O19" i="1"/>
  <c r="O18" i="1"/>
  <c r="O17" i="1"/>
  <c r="O16" i="1"/>
  <c r="O15" i="1"/>
  <c r="O14" i="1"/>
  <c r="O13" i="1"/>
  <c r="O22" i="6" l="1"/>
  <c r="P22" i="6" l="1"/>
  <c r="C16" i="7"/>
  <c r="M22" i="6"/>
  <c r="G26" i="6"/>
  <c r="G25" i="6"/>
  <c r="G24" i="6"/>
  <c r="G21" i="6"/>
  <c r="G20" i="6"/>
  <c r="G19" i="6"/>
  <c r="G18" i="6"/>
  <c r="G17" i="6"/>
  <c r="G16" i="6"/>
  <c r="G15" i="6"/>
  <c r="G14" i="6"/>
  <c r="G26" i="1"/>
  <c r="G25" i="1"/>
  <c r="G24" i="1"/>
  <c r="G21" i="1"/>
  <c r="G20" i="1"/>
  <c r="G19" i="1"/>
  <c r="G18" i="1"/>
  <c r="G17" i="1"/>
  <c r="G16" i="1"/>
  <c r="G15" i="1"/>
  <c r="G14" i="1"/>
  <c r="G13" i="1"/>
  <c r="G13" i="6"/>
  <c r="F13" i="6"/>
  <c r="E35" i="7"/>
  <c r="D35" i="7"/>
  <c r="E34" i="7"/>
  <c r="D34" i="7"/>
  <c r="E33" i="7"/>
  <c r="D33" i="7"/>
  <c r="E32" i="7"/>
  <c r="D32" i="7"/>
  <c r="E31" i="7"/>
  <c r="D31" i="7"/>
  <c r="E30" i="7"/>
  <c r="D30" i="7"/>
  <c r="E29" i="7"/>
  <c r="D29" i="7"/>
  <c r="E28" i="7"/>
  <c r="D28" i="7"/>
  <c r="E27" i="7"/>
  <c r="D27" i="7"/>
  <c r="E26" i="7"/>
  <c r="D26" i="7"/>
  <c r="E25" i="7"/>
  <c r="D25" i="7"/>
  <c r="E24" i="7"/>
  <c r="D24" i="7"/>
  <c r="E23" i="7"/>
  <c r="D23" i="7"/>
  <c r="E22" i="7"/>
  <c r="D22" i="7"/>
  <c r="E21" i="7"/>
  <c r="D21" i="7"/>
  <c r="E20" i="7"/>
  <c r="D20" i="7"/>
  <c r="E19" i="7"/>
  <c r="D19" i="7"/>
  <c r="E18" i="7"/>
  <c r="D18" i="7"/>
  <c r="E17" i="7"/>
  <c r="D17" i="7"/>
  <c r="E16" i="7"/>
  <c r="D16" i="7"/>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H26" i="6"/>
  <c r="O26" i="6" s="1"/>
  <c r="Q26" i="6" s="1"/>
  <c r="F26" i="6"/>
  <c r="F25" i="6"/>
  <c r="H25" i="6" s="1"/>
  <c r="O25" i="6" s="1"/>
  <c r="Q25" i="6" s="1"/>
  <c r="F24" i="6"/>
  <c r="H24" i="6" s="1"/>
  <c r="O24" i="6" s="1"/>
  <c r="Q24" i="6" s="1"/>
  <c r="L22" i="6"/>
  <c r="E22" i="6"/>
  <c r="E27" i="6" s="1"/>
  <c r="C22" i="6"/>
  <c r="C27" i="6" s="1"/>
  <c r="M21" i="6"/>
  <c r="H21" i="6"/>
  <c r="F21" i="6"/>
  <c r="M20" i="6"/>
  <c r="F20" i="6"/>
  <c r="H20" i="6" s="1"/>
  <c r="M19" i="6"/>
  <c r="F19" i="6"/>
  <c r="H19" i="6" s="1"/>
  <c r="M18" i="6"/>
  <c r="F18" i="6"/>
  <c r="H18" i="6" s="1"/>
  <c r="M17" i="6"/>
  <c r="H17" i="6"/>
  <c r="F17" i="6"/>
  <c r="M16" i="6"/>
  <c r="F16" i="6"/>
  <c r="H16" i="6" s="1"/>
  <c r="M15" i="6"/>
  <c r="H15" i="6"/>
  <c r="F15" i="6"/>
  <c r="M14" i="6"/>
  <c r="F14" i="6"/>
  <c r="M13" i="6"/>
  <c r="H13"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F26" i="1"/>
  <c r="F25" i="1"/>
  <c r="F24" i="1"/>
  <c r="F22" i="6" l="1"/>
  <c r="F27" i="6" s="1"/>
  <c r="H14" i="6"/>
  <c r="H22" i="6" s="1"/>
  <c r="H27" i="6"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H24" i="1"/>
  <c r="O24" i="1" s="1"/>
  <c r="Q24" i="1" s="1"/>
  <c r="H26" i="1"/>
  <c r="O26" i="1" s="1"/>
  <c r="Q26" i="1" s="1"/>
  <c r="H25" i="1"/>
  <c r="O25" i="1" s="1"/>
  <c r="Q25" i="1" s="1"/>
  <c r="M14" i="1"/>
  <c r="M15" i="1"/>
  <c r="M16" i="1"/>
  <c r="M17" i="1"/>
  <c r="M18" i="1"/>
  <c r="M19" i="1"/>
  <c r="M20" i="1"/>
  <c r="M21" i="1"/>
  <c r="M13" i="1"/>
  <c r="F14" i="1"/>
  <c r="F15" i="1"/>
  <c r="F16" i="1"/>
  <c r="F17" i="1"/>
  <c r="F18" i="1"/>
  <c r="F19" i="1"/>
  <c r="F20" i="1"/>
  <c r="F21" i="1"/>
  <c r="H13" i="1"/>
  <c r="G22" i="6" l="1"/>
  <c r="G27" i="6" s="1"/>
  <c r="H16" i="1"/>
  <c r="H19" i="1"/>
  <c r="H15" i="1"/>
  <c r="H18" i="1"/>
  <c r="H14" i="1"/>
  <c r="H20" i="1"/>
  <c r="H21" i="1"/>
  <c r="G22" i="1"/>
  <c r="G27" i="1" s="1"/>
  <c r="F22" i="1"/>
  <c r="F27" i="1" s="1"/>
  <c r="M22" i="1"/>
  <c r="L22" i="1"/>
  <c r="J22" i="1"/>
  <c r="E35" i="5"/>
  <c r="D35" i="5"/>
  <c r="E34" i="5"/>
  <c r="D34" i="5"/>
  <c r="E33" i="5"/>
  <c r="D33" i="5"/>
  <c r="E32" i="5"/>
  <c r="D32" i="5"/>
  <c r="E31" i="5"/>
  <c r="D31" i="5"/>
  <c r="E30" i="5"/>
  <c r="D30" i="5"/>
  <c r="E29" i="5"/>
  <c r="D29" i="5"/>
  <c r="E28" i="5"/>
  <c r="D28" i="5"/>
  <c r="E27" i="5"/>
  <c r="D27" i="5"/>
  <c r="E26" i="5"/>
  <c r="D26" i="5"/>
  <c r="E25" i="5"/>
  <c r="D25" i="5"/>
  <c r="E24" i="5"/>
  <c r="D24" i="5"/>
  <c r="E23" i="5"/>
  <c r="D23" i="5"/>
  <c r="E22" i="5"/>
  <c r="D22" i="5"/>
  <c r="E21" i="5"/>
  <c r="D21" i="5"/>
  <c r="E20" i="5"/>
  <c r="D20" i="5"/>
  <c r="E19" i="5"/>
  <c r="D19" i="5"/>
  <c r="E18" i="5"/>
  <c r="D18" i="5"/>
  <c r="E17" i="5"/>
  <c r="D17" i="5"/>
  <c r="E16" i="5"/>
  <c r="D16" i="5"/>
  <c r="A15" i="5"/>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O27" i="6" l="1"/>
  <c r="H17" i="1"/>
  <c r="H22" i="1" l="1"/>
  <c r="H27" i="1" s="1"/>
  <c r="O27" i="1" l="1"/>
  <c r="E22" i="1" l="1"/>
  <c r="C22" i="1"/>
  <c r="E27" i="1" l="1"/>
  <c r="C16" i="5"/>
  <c r="C27" i="1"/>
  <c r="C42" i="5" l="1"/>
  <c r="G16" i="5"/>
  <c r="C17" i="5" s="1"/>
  <c r="H16" i="5"/>
  <c r="F16" i="5"/>
  <c r="C42" i="7"/>
  <c r="H16" i="7"/>
  <c r="G16" i="7"/>
  <c r="F16" i="7"/>
  <c r="I16" i="7" l="1"/>
  <c r="I16" i="5"/>
  <c r="G17" i="5"/>
  <c r="C18" i="5" s="1"/>
  <c r="H17" i="5"/>
  <c r="I17" i="5" s="1"/>
  <c r="F17" i="5"/>
  <c r="C17" i="7"/>
  <c r="D42" i="7"/>
  <c r="F42" i="7"/>
  <c r="G42" i="7" s="1"/>
  <c r="E42" i="7"/>
  <c r="C43" i="7" s="1"/>
  <c r="F42" i="5"/>
  <c r="D42" i="5"/>
  <c r="E42" i="5"/>
  <c r="C43" i="5" s="1"/>
  <c r="F43" i="7" l="1"/>
  <c r="E43" i="7"/>
  <c r="C44" i="7" s="1"/>
  <c r="D43" i="7"/>
  <c r="G42" i="5"/>
  <c r="G18" i="5"/>
  <c r="C19" i="5" s="1"/>
  <c r="F18" i="5"/>
  <c r="H18" i="5"/>
  <c r="E43" i="5"/>
  <c r="C44" i="5" s="1"/>
  <c r="F43" i="5"/>
  <c r="D43" i="5"/>
  <c r="F17" i="7"/>
  <c r="H17" i="7"/>
  <c r="I17" i="7" s="1"/>
  <c r="G17" i="7"/>
  <c r="C18" i="7" s="1"/>
  <c r="G18" i="7" l="1"/>
  <c r="C19" i="7" s="1"/>
  <c r="F18" i="7"/>
  <c r="H18" i="7"/>
  <c r="D44" i="5"/>
  <c r="F44" i="5"/>
  <c r="E44" i="5"/>
  <c r="C45" i="5" s="1"/>
  <c r="I18" i="5"/>
  <c r="E44" i="7"/>
  <c r="C45" i="7" s="1"/>
  <c r="D44" i="7"/>
  <c r="F44" i="7"/>
  <c r="G44" i="7" s="1"/>
  <c r="G43" i="5"/>
  <c r="G19" i="5"/>
  <c r="C20" i="5" s="1"/>
  <c r="F19" i="5"/>
  <c r="H19" i="5"/>
  <c r="I19" i="5" s="1"/>
  <c r="G43" i="7"/>
  <c r="I18" i="7" l="1"/>
  <c r="G44" i="5"/>
  <c r="G20" i="5"/>
  <c r="C21" i="5" s="1"/>
  <c r="F20" i="5"/>
  <c r="H20" i="5"/>
  <c r="D45" i="5"/>
  <c r="F45" i="5"/>
  <c r="E45" i="5"/>
  <c r="C46" i="5" s="1"/>
  <c r="F45" i="7"/>
  <c r="E45" i="7"/>
  <c r="C46" i="7" s="1"/>
  <c r="D45" i="7"/>
  <c r="G19" i="7"/>
  <c r="C20" i="7" s="1"/>
  <c r="F19" i="7"/>
  <c r="H19" i="7"/>
  <c r="F46" i="5" l="1"/>
  <c r="E46" i="5"/>
  <c r="C47" i="5" s="1"/>
  <c r="D46" i="5"/>
  <c r="I19" i="7"/>
  <c r="F46" i="7"/>
  <c r="C47" i="7"/>
  <c r="E46" i="7"/>
  <c r="D46" i="7"/>
  <c r="G45" i="7"/>
  <c r="F21" i="5"/>
  <c r="H21" i="5"/>
  <c r="G21" i="5"/>
  <c r="C22" i="5" s="1"/>
  <c r="G20" i="7"/>
  <c r="C21" i="7" s="1"/>
  <c r="F20" i="7"/>
  <c r="H20" i="7"/>
  <c r="G45" i="5"/>
  <c r="I20" i="5"/>
  <c r="G22" i="5" l="1"/>
  <c r="C23" i="5" s="1"/>
  <c r="H22" i="5"/>
  <c r="I22" i="5" s="1"/>
  <c r="F22" i="5"/>
  <c r="I20" i="7"/>
  <c r="I21" i="5"/>
  <c r="E47" i="7"/>
  <c r="C48" i="7" s="1"/>
  <c r="D47" i="7"/>
  <c r="F47" i="7"/>
  <c r="E47" i="5"/>
  <c r="C48" i="5" s="1"/>
  <c r="D47" i="5"/>
  <c r="F47" i="5"/>
  <c r="F21" i="7"/>
  <c r="H21" i="7"/>
  <c r="G21" i="7"/>
  <c r="C22" i="7" s="1"/>
  <c r="G46" i="7"/>
  <c r="G46" i="5"/>
  <c r="G47" i="5" l="1"/>
  <c r="D48" i="7"/>
  <c r="F48" i="7"/>
  <c r="E48" i="7"/>
  <c r="C49" i="7" s="1"/>
  <c r="D48" i="5"/>
  <c r="F48" i="5"/>
  <c r="E48" i="5"/>
  <c r="C49" i="5" s="1"/>
  <c r="G22" i="7"/>
  <c r="C23" i="7" s="1"/>
  <c r="F22" i="7"/>
  <c r="H22" i="7"/>
  <c r="I21" i="7"/>
  <c r="G47" i="7"/>
  <c r="F23" i="5"/>
  <c r="H23" i="5"/>
  <c r="G23" i="5"/>
  <c r="C24" i="5" s="1"/>
  <c r="D49" i="5" l="1"/>
  <c r="F49" i="5"/>
  <c r="E49" i="5"/>
  <c r="C50" i="5" s="1"/>
  <c r="E49" i="7"/>
  <c r="C50" i="7" s="1"/>
  <c r="D49" i="7"/>
  <c r="F49" i="7"/>
  <c r="G49" i="7" s="1"/>
  <c r="I23" i="5"/>
  <c r="I22" i="7"/>
  <c r="G48" i="5"/>
  <c r="G48" i="7"/>
  <c r="G24" i="5"/>
  <c r="C25" i="5" s="1"/>
  <c r="F24" i="5"/>
  <c r="H24" i="5"/>
  <c r="G23" i="7"/>
  <c r="C24" i="7" s="1"/>
  <c r="F23" i="7"/>
  <c r="H23" i="7"/>
  <c r="I23" i="7" l="1"/>
  <c r="F50" i="7"/>
  <c r="E50" i="7"/>
  <c r="C51" i="7" s="1"/>
  <c r="D50" i="7"/>
  <c r="F50" i="5"/>
  <c r="E50" i="5"/>
  <c r="C51" i="5" s="1"/>
  <c r="D50" i="5"/>
  <c r="G25" i="5"/>
  <c r="C26" i="5" s="1"/>
  <c r="F25" i="5"/>
  <c r="H25" i="5"/>
  <c r="G49" i="5"/>
  <c r="G24" i="7"/>
  <c r="C25" i="7" s="1"/>
  <c r="F24" i="7"/>
  <c r="H24" i="7"/>
  <c r="I24" i="5"/>
  <c r="I24" i="7" l="1"/>
  <c r="E51" i="7"/>
  <c r="C52" i="7" s="1"/>
  <c r="D51" i="7"/>
  <c r="F51" i="7"/>
  <c r="I25" i="5"/>
  <c r="D51" i="5"/>
  <c r="E51" i="5"/>
  <c r="C52" i="5" s="1"/>
  <c r="F51" i="5"/>
  <c r="G25" i="7"/>
  <c r="C26" i="7" s="1"/>
  <c r="F25" i="7"/>
  <c r="H25" i="7"/>
  <c r="G50" i="5"/>
  <c r="G50" i="7"/>
  <c r="G26" i="5"/>
  <c r="C27" i="5" s="1"/>
  <c r="H26" i="5"/>
  <c r="F26" i="5"/>
  <c r="I26" i="5" l="1"/>
  <c r="G26" i="7"/>
  <c r="C27" i="7" s="1"/>
  <c r="F26" i="7"/>
  <c r="H26" i="7"/>
  <c r="I26" i="7" s="1"/>
  <c r="G51" i="5"/>
  <c r="G51" i="7"/>
  <c r="F52" i="5"/>
  <c r="D52" i="5"/>
  <c r="E52" i="5"/>
  <c r="C53" i="5" s="1"/>
  <c r="I25" i="7"/>
  <c r="G27" i="5"/>
  <c r="C28" i="5" s="1"/>
  <c r="F27" i="5"/>
  <c r="H27" i="5"/>
  <c r="D52" i="7"/>
  <c r="F52" i="7"/>
  <c r="E52" i="7"/>
  <c r="C53" i="7" s="1"/>
  <c r="G52" i="7" l="1"/>
  <c r="F53" i="7"/>
  <c r="E53" i="7"/>
  <c r="C54" i="7" s="1"/>
  <c r="D53" i="7"/>
  <c r="G27" i="7"/>
  <c r="C28" i="7" s="1"/>
  <c r="F27" i="7"/>
  <c r="H27" i="7"/>
  <c r="F28" i="5"/>
  <c r="G28" i="5"/>
  <c r="C29" i="5" s="1"/>
  <c r="H28" i="5"/>
  <c r="G52" i="5"/>
  <c r="I27" i="5"/>
  <c r="F53" i="5"/>
  <c r="E53" i="5"/>
  <c r="C54" i="5" s="1"/>
  <c r="D53" i="5"/>
  <c r="I28" i="5" l="1"/>
  <c r="E54" i="5"/>
  <c r="C55" i="5" s="1"/>
  <c r="D54" i="5"/>
  <c r="F54" i="5"/>
  <c r="G28" i="7"/>
  <c r="C29" i="7" s="1"/>
  <c r="F28" i="7"/>
  <c r="H28" i="7"/>
  <c r="I27" i="7"/>
  <c r="D54" i="7"/>
  <c r="E54" i="7"/>
  <c r="C55" i="7" s="1"/>
  <c r="F54" i="7"/>
  <c r="G53" i="5"/>
  <c r="G29" i="5"/>
  <c r="C30" i="5" s="1"/>
  <c r="F29" i="5"/>
  <c r="H29" i="5"/>
  <c r="G53" i="7"/>
  <c r="G54" i="7" l="1"/>
  <c r="I28" i="7"/>
  <c r="F55" i="7"/>
  <c r="C56" i="7"/>
  <c r="E55" i="7"/>
  <c r="D55" i="7"/>
  <c r="G29" i="7"/>
  <c r="C30" i="7" s="1"/>
  <c r="F29" i="7"/>
  <c r="H29" i="7"/>
  <c r="I29" i="5"/>
  <c r="G54" i="5"/>
  <c r="F30" i="5"/>
  <c r="G30" i="5"/>
  <c r="C31" i="5" s="1"/>
  <c r="H30" i="5"/>
  <c r="I30" i="5" s="1"/>
  <c r="F55" i="5"/>
  <c r="E55" i="5"/>
  <c r="C56" i="5" s="1"/>
  <c r="D55" i="5"/>
  <c r="F56" i="5" l="1"/>
  <c r="E56" i="5"/>
  <c r="C57" i="5" s="1"/>
  <c r="D56" i="5"/>
  <c r="G31" i="5"/>
  <c r="C32" i="5" s="1"/>
  <c r="F31" i="5"/>
  <c r="H31" i="5"/>
  <c r="I31" i="5" s="1"/>
  <c r="I29" i="7"/>
  <c r="D56" i="7"/>
  <c r="F56" i="7"/>
  <c r="E56" i="7"/>
  <c r="C57" i="7" s="1"/>
  <c r="G55" i="5"/>
  <c r="G30" i="7"/>
  <c r="C31" i="7" s="1"/>
  <c r="F30" i="7"/>
  <c r="H30" i="7"/>
  <c r="G55" i="7"/>
  <c r="I30" i="7" l="1"/>
  <c r="F31" i="7"/>
  <c r="H31" i="7"/>
  <c r="G31" i="7"/>
  <c r="C32" i="7" s="1"/>
  <c r="G32" i="5"/>
  <c r="C33" i="5" s="1"/>
  <c r="F32" i="5"/>
  <c r="H32" i="5"/>
  <c r="I32" i="5" s="1"/>
  <c r="E57" i="7"/>
  <c r="C58" i="7" s="1"/>
  <c r="D57" i="7"/>
  <c r="F57" i="7"/>
  <c r="D57" i="5"/>
  <c r="F57" i="5"/>
  <c r="E57" i="5"/>
  <c r="C58" i="5" s="1"/>
  <c r="G56" i="7"/>
  <c r="G56" i="5"/>
  <c r="I31" i="7" l="1"/>
  <c r="F58" i="5"/>
  <c r="E58" i="5"/>
  <c r="C59" i="5" s="1"/>
  <c r="D58" i="5"/>
  <c r="G33" i="5"/>
  <c r="C34" i="5" s="1"/>
  <c r="F33" i="5"/>
  <c r="H33" i="5"/>
  <c r="I33" i="5" s="1"/>
  <c r="G57" i="5"/>
  <c r="D58" i="7"/>
  <c r="F58" i="7"/>
  <c r="E58" i="7"/>
  <c r="C59" i="7" s="1"/>
  <c r="G32" i="7"/>
  <c r="C33" i="7" s="1"/>
  <c r="F32" i="7"/>
  <c r="H32" i="7"/>
  <c r="G57" i="7"/>
  <c r="E59" i="7" l="1"/>
  <c r="C60" i="7" s="1"/>
  <c r="D59" i="7"/>
  <c r="F59" i="7"/>
  <c r="H34" i="5"/>
  <c r="F34" i="5"/>
  <c r="G34" i="5"/>
  <c r="C35" i="5" s="1"/>
  <c r="G33" i="7"/>
  <c r="F33" i="7"/>
  <c r="H33" i="7"/>
  <c r="C34" i="7"/>
  <c r="E59" i="5"/>
  <c r="C60" i="5"/>
  <c r="D59" i="5"/>
  <c r="F59" i="5"/>
  <c r="G59" i="5" s="1"/>
  <c r="I32" i="7"/>
  <c r="G58" i="7"/>
  <c r="G58" i="5"/>
  <c r="D60" i="5" l="1"/>
  <c r="F60" i="5"/>
  <c r="G60" i="5" s="1"/>
  <c r="E60" i="5"/>
  <c r="C61" i="5" s="1"/>
  <c r="I34" i="5"/>
  <c r="G59" i="7"/>
  <c r="F35" i="5"/>
  <c r="G35" i="5"/>
  <c r="H35" i="5"/>
  <c r="F34" i="7"/>
  <c r="H34" i="7"/>
  <c r="I34" i="7" s="1"/>
  <c r="G34" i="7"/>
  <c r="C35" i="7" s="1"/>
  <c r="I33" i="7"/>
  <c r="D60" i="7"/>
  <c r="F60" i="7"/>
  <c r="G60" i="7" s="1"/>
  <c r="E60" i="7"/>
  <c r="C61" i="7" s="1"/>
  <c r="I35" i="5" l="1"/>
  <c r="I36" i="5"/>
  <c r="I37" i="5"/>
  <c r="F61" i="7"/>
  <c r="E61" i="7"/>
  <c r="D61" i="7"/>
  <c r="H35" i="7"/>
  <c r="G35" i="7"/>
  <c r="F35" i="7"/>
  <c r="D61" i="5"/>
  <c r="E61" i="5"/>
  <c r="F61" i="5"/>
  <c r="I35" i="7" l="1"/>
  <c r="I36" i="7"/>
  <c r="I37" i="7"/>
  <c r="G61" i="5"/>
  <c r="G61" i="7"/>
  <c r="G62" i="5" l="1"/>
  <c r="G63" i="5"/>
  <c r="C65" i="5" s="1"/>
  <c r="G62" i="7"/>
  <c r="G63" i="7"/>
  <c r="C65" i="7" s="1"/>
  <c r="P22" i="1" l="1"/>
  <c r="Q22" i="1" l="1"/>
  <c r="Q27" i="1" s="1"/>
  <c r="P27" i="1"/>
  <c r="P27" i="6"/>
  <c r="Q22" i="6"/>
  <c r="Q27" i="6" s="1"/>
</calcChain>
</file>

<file path=xl/sharedStrings.xml><?xml version="1.0" encoding="utf-8"?>
<sst xmlns="http://schemas.openxmlformats.org/spreadsheetml/2006/main" count="244" uniqueCount="95">
  <si>
    <t>Percent Equity in Capital Structure</t>
  </si>
  <si>
    <t>Depreciation</t>
  </si>
  <si>
    <t>Rate Year</t>
  </si>
  <si>
    <t>Equity Return</t>
  </si>
  <si>
    <t>TRR Elements</t>
  </si>
  <si>
    <t>Total</t>
  </si>
  <si>
    <t>Debt Payment</t>
  </si>
  <si>
    <t>Project ID:</t>
  </si>
  <si>
    <t>Proposed By:</t>
  </si>
  <si>
    <t>Estimated NPV Revenue</t>
  </si>
  <si>
    <t>Revenue Requirement Determinants</t>
  </si>
  <si>
    <t>Project Description:</t>
  </si>
  <si>
    <t>Does proposer agree that containment proposal is legally binding?</t>
  </si>
  <si>
    <t>Does proposer agree that containment proposal will be reflected and enforced in the Designated Entity Agreement?</t>
  </si>
  <si>
    <t>Does submittal include specific language to be included in Designated Entity Agreement and filed at FERC identifying the what is included in cost containment and any exclusions, openers, caveats, and other flexible mechanisms?</t>
  </si>
  <si>
    <t>Does proposer agree that containment proposal will be reflected and enforced in the entity's FERC rates for the project?</t>
  </si>
  <si>
    <t>Yes/No</t>
  </si>
  <si>
    <t xml:space="preserve">Yes  </t>
  </si>
  <si>
    <t>Transmission Owner Interconnecting Facilities</t>
  </si>
  <si>
    <t>Indicative Costs</t>
  </si>
  <si>
    <t>Project A</t>
  </si>
  <si>
    <t>ABC</t>
  </si>
  <si>
    <t>Developer 1</t>
  </si>
  <si>
    <t>(Developer)
Proposed Cost Containment Value</t>
  </si>
  <si>
    <t>(Developer)
Proposed Cost Containment (Yes/No)</t>
  </si>
  <si>
    <t>Land and Land Right Acquisition Costs</t>
  </si>
  <si>
    <t>Design and Engineering Costs</t>
  </si>
  <si>
    <r>
      <t>Analytical Framework Template #4:</t>
    </r>
    <r>
      <rPr>
        <b/>
        <sz val="12"/>
        <color theme="1"/>
        <rFont val="Times New Roman"/>
        <family val="1"/>
      </rPr>
      <t xml:space="preserve"> </t>
    </r>
  </si>
  <si>
    <t xml:space="preserve"> </t>
  </si>
  <si>
    <t>Escalation / Inflation</t>
  </si>
  <si>
    <t>Exclusions (if any) as reflected in Template #1.II.B and Confirmed by PJM.</t>
  </si>
  <si>
    <r>
      <t>Analytical Framework Template #3:</t>
    </r>
    <r>
      <rPr>
        <b/>
        <sz val="12"/>
        <color theme="1"/>
        <rFont val="Times New Roman"/>
        <family val="1"/>
      </rPr>
      <t xml:space="preserve"> </t>
    </r>
  </si>
  <si>
    <t>Project Description</t>
  </si>
  <si>
    <t>NPV at Cost of Debt</t>
  </si>
  <si>
    <t>Total ROE, Including Incentive Adders</t>
  </si>
  <si>
    <t>Yes</t>
  </si>
  <si>
    <t>Ratebase (Millions)</t>
  </si>
  <si>
    <t>NPV Value of ROE/ Capital Structure Proposal ($millions)</t>
  </si>
  <si>
    <t>NPV at Cost of Debt- PROPOSAL</t>
  </si>
  <si>
    <t>UNCONTAINED PROPOSAL - BASELINE COMPARISON</t>
  </si>
  <si>
    <t>Subtotal</t>
  </si>
  <si>
    <t xml:space="preserve">Transmission Owner System Upgrades </t>
  </si>
  <si>
    <t>Baseline Inputs</t>
  </si>
  <si>
    <t>Equity Return (%)</t>
  </si>
  <si>
    <t>Equity (%)</t>
  </si>
  <si>
    <t>Term of Binding Commitment (years)</t>
  </si>
  <si>
    <t>Transmission Owner System Upgrades - Real Estate **</t>
  </si>
  <si>
    <t>Subsurface Soil and Geotechnical Costs</t>
  </si>
  <si>
    <t>Environmental Assessment and Mitigation Costs</t>
  </si>
  <si>
    <t>Procurement of Equipment, Supplies and Materials Cost</t>
  </si>
  <si>
    <t>Construction Cost and Completion of Construction Cost</t>
  </si>
  <si>
    <t>Sales and Property Taxes</t>
  </si>
  <si>
    <t>PJM-Completed Item</t>
  </si>
  <si>
    <t>Developer-Completed Item</t>
  </si>
  <si>
    <t>Who Completes?</t>
  </si>
  <si>
    <t>Developer-Completed Inputs</t>
  </si>
  <si>
    <t>** Independent Cost Estimate Will Review and Include the Real Estate Disclosures in Analytical Framework Template #2</t>
  </si>
  <si>
    <t>To Be PJM-Developed Based Upon Review of Existing TO Formula Rates (See Analytical Framework Template #1, Footnote 2 for document source listed here)</t>
  </si>
  <si>
    <t>PJM-Wide Equity Return</t>
  </si>
  <si>
    <t>PJM-Wide Equity %</t>
  </si>
  <si>
    <t>PJM-Wide Average Depreciation</t>
  </si>
  <si>
    <t xml:space="preserve">Debt Payment- PJM-wide TO Average Cost of Debt </t>
  </si>
  <si>
    <t>PJM Adjustment to Developer-Proposed Cost Containment Proposal Based on Exclusions in Analytical Framework Template #1.II.B</t>
  </si>
  <si>
    <t>Government Approvals, Permitting/Legal, Routing and Development Costs</t>
  </si>
  <si>
    <t>Developer- Proposed Estimate ($ MM, In-Service Year $)</t>
  </si>
  <si>
    <t xml:space="preserve">Independent Consultant Estimate ($ MM, In-Service Year $) </t>
  </si>
  <si>
    <t>Cost Containment</t>
  </si>
  <si>
    <t>Strong/Medium/Weak</t>
  </si>
  <si>
    <t>Developer-Proposed Cost Containment Number ($ MM, In-Service Year $).    Can be completed by Cost Item or in Aggregate.</t>
  </si>
  <si>
    <t>\</t>
  </si>
  <si>
    <t>PJM Adjustment for NPV of ROE/ Revenue Requirement Containment Proposal  ($ MM, In-Service Year $)</t>
  </si>
  <si>
    <t>Evaluation Estimate Adjusted by Revenue Requirement Containment ($ MM, In-Service Year $)</t>
  </si>
  <si>
    <t>Cost Containment ($ MM, In-Service Year $)</t>
  </si>
  <si>
    <t>Weak</t>
  </si>
  <si>
    <t>PJM-Completed Item From Analytical Template #3</t>
  </si>
  <si>
    <t>PJM-Deemed Overall Strength of Construction Cost Cap from Analytical Framework #4 Word Document (Strong / Medium / Weak)</t>
  </si>
  <si>
    <t>Cost Item *</t>
  </si>
  <si>
    <t>* Contingency Shall Be Included within Each Cost Category</t>
  </si>
  <si>
    <t>Cost Estimate Analysis</t>
  </si>
  <si>
    <t>PJM Risk-Adjusted Cost Estimate ($ MM, In-Service Year $)</t>
  </si>
  <si>
    <t xml:space="preserve">PJM Adjustment for PJM-Deemed "Medium" and "Strong" Binding Construction Cost Cap Bids for Estimate Comparison Purposes Only (25% Overall Adder for "Medium" Cost Contained Bid, 50% Overall Adder for "Weak" or No Cost Contained Bid).  </t>
  </si>
  <si>
    <t>Strong</t>
  </si>
  <si>
    <t>Template to be Completed for Each Project Proposal</t>
  </si>
  <si>
    <t xml:space="preserve">Cost Used for PJM Evaluation Purposes (Yellow) </t>
  </si>
  <si>
    <t>Cost Used for PJM Evaluation Purposes (yellow)</t>
  </si>
  <si>
    <t>** Note that PJM Must have Deemed the Proposal a Cost Containment Proposal under Analytical Framework Template #1 in order for NPV Value to be used in Template #4.</t>
  </si>
  <si>
    <t>Evaluation Template for Reviewing Revenue Requirement Determinants</t>
  </si>
  <si>
    <t>Cost Estimate Base ($ MM, In-Service Year $) Higher of Developer and Independent Estimate for Indicative Costs. Independent Cost Estimate Used for Upgrade and Interconnection Costs.</t>
  </si>
  <si>
    <t>Developer-Proposed Cost Containment Number ($ MM, In-Service Year $).  Can be completed by Cost Item or in Aggregate.</t>
  </si>
  <si>
    <t>Evaluation Template for Comparing Cost Estimates vs. Binding Cost Containment Proposals</t>
  </si>
  <si>
    <t>PJM Adjustment for No Cost Containment or PJM-Deemed “Weak” and “Medium" Binding Construction Cost Cap Bids for Estimate Comparison Purposes Only (25% Overall Adder for "Medium" Cost Contained Bid, 50% Overall Adder for "Weak" or No Cost Contained Bid). </t>
  </si>
  <si>
    <t>Cost Estimate Base($ MM, In-Service Yr $).  Higher of Developer and Independent Estimate for Indicative Costs. Independent Cost Estimate Used for Upgrade and Interconnection Costs.</t>
  </si>
  <si>
    <t>Developer XYZ</t>
  </si>
  <si>
    <t>Evaluation Estimate (Higher of Risk-Adjusted Cost Estimate or Cost Containment, Unless Strong =Cost Containment) ($ MM In-Service Year $)</t>
  </si>
  <si>
    <t>Cost Containment Proposal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</si>
</sst>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0.0%"/>
  </numFmts>
  <fonts count="26" x14ac:knownFonts="1">
    <font>
      <sz val="11"/>
      <color theme="1"/>
      <name val="Calibri"/>
      <family val="2"/>
      <scheme val="minor"/>
    </font>
    <font>
      <sz val="11"/>
      <color theme="1"/>
      <name val="Calibri"/>
      <family val="2"/>
      <scheme val="minor"/>
    </font>
    <font>
      <sz val="9"/>
      <color theme="1"/>
      <name val="Calibri"/>
      <family val="2"/>
      <scheme val="minor"/>
    </font>
    <font>
      <b/>
      <u/>
      <sz val="12"/>
      <color theme="1"/>
      <name val="Times New Roman"/>
      <family val="1"/>
    </font>
    <font>
      <b/>
      <sz val="12"/>
      <color theme="1"/>
      <name val="Times New Roman"/>
      <family val="1"/>
    </font>
    <font>
      <sz val="9"/>
      <color theme="1"/>
      <name val="Times New Roman"/>
      <family val="1"/>
    </font>
    <font>
      <sz val="10"/>
      <color theme="1"/>
      <name val="Calibri"/>
      <family val="2"/>
      <scheme val="minor"/>
    </font>
    <font>
      <sz val="12"/>
      <color theme="1"/>
      <name val="Calibri"/>
      <family val="2"/>
      <scheme val="minor"/>
    </font>
    <font>
      <sz val="11"/>
      <color theme="1"/>
      <name val="Times New Roman"/>
      <family val="1"/>
    </font>
    <font>
      <b/>
      <sz val="11"/>
      <color theme="0"/>
      <name val="Times New Roman"/>
      <family val="1"/>
    </font>
    <font>
      <b/>
      <sz val="11"/>
      <color theme="1"/>
      <name val="Times New Roman"/>
      <family val="1"/>
    </font>
    <font>
      <sz val="10"/>
      <color theme="0"/>
      <name val="Calibri"/>
      <family val="2"/>
      <scheme val="minor"/>
    </font>
    <font>
      <sz val="10"/>
      <color theme="1"/>
      <name val="Times New Roman"/>
      <family val="1"/>
    </font>
    <font>
      <i/>
      <sz val="10"/>
      <color theme="1"/>
      <name val="Calibri"/>
      <family val="2"/>
      <scheme val="minor"/>
    </font>
    <font>
      <sz val="10"/>
      <color theme="1"/>
      <name val="Calibri"/>
      <family val="2"/>
    </font>
    <font>
      <i/>
      <sz val="10"/>
      <color theme="1"/>
      <name val="Times New Roman"/>
      <family val="1"/>
    </font>
    <font>
      <sz val="11"/>
      <color theme="0"/>
      <name val="Times New Roman"/>
      <family val="1"/>
    </font>
    <font>
      <b/>
      <sz val="12"/>
      <color theme="0"/>
      <name val="Times New Roman"/>
      <family val="1"/>
    </font>
    <font>
      <sz val="9"/>
      <color theme="0"/>
      <name val="Calibri"/>
      <family val="2"/>
      <scheme val="minor"/>
    </font>
    <font>
      <b/>
      <sz val="11"/>
      <color theme="1"/>
      <name val="Calibri"/>
      <family val="2"/>
      <scheme val="minor"/>
    </font>
    <font>
      <i/>
      <sz val="10"/>
      <name val="Times New Roman"/>
      <family val="1"/>
    </font>
    <font>
      <b/>
      <sz val="11"/>
      <name val="Times New Roman"/>
      <family val="1"/>
    </font>
    <font>
      <sz val="10"/>
      <name val="Times New Roman"/>
      <family val="1"/>
    </font>
    <font>
      <sz val="11"/>
      <name val="Times New Roman"/>
      <family val="1"/>
    </font>
    <font>
      <b/>
      <sz val="16"/>
      <color theme="1"/>
      <name val="Times New Roman"/>
      <family val="1"/>
    </font>
    <font>
      <b/>
      <i/>
      <sz val="12"/>
      <color theme="1"/>
      <name val="Times New Roman"/>
      <family val="1"/>
    </font>
  </fonts>
  <fills count="12">
    <fill>
      <patternFill patternType="none"/>
    </fill>
    <fill>
      <patternFill patternType="gray125"/>
    </fill>
    <fill>
      <patternFill patternType="solid">
        <fgColor theme="4" tint="0.39997558519241921"/>
        <bgColor indexed="64"/>
      </patternFill>
    </fill>
    <fill>
      <patternFill patternType="solid">
        <fgColor rgb="FF0070C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lightGrid">
        <bgColor theme="7"/>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12">
    <xf numFmtId="0" fontId="0" fillId="0" borderId="0" xfId="0"/>
    <xf numFmtId="0" fontId="0" fillId="0" borderId="0" xfId="0" applyAlignment="1">
      <alignment horizontal="center"/>
    </xf>
    <xf numFmtId="0" fontId="0" fillId="0" borderId="0" xfId="0" applyAlignment="1">
      <alignment wrapText="1"/>
    </xf>
    <xf numFmtId="0" fontId="0" fillId="2" borderId="2" xfId="0" applyFill="1" applyBorder="1" applyAlignment="1">
      <alignment horizontal="center"/>
    </xf>
    <xf numFmtId="0" fontId="2" fillId="0" borderId="0" xfId="0" applyFont="1"/>
    <xf numFmtId="0" fontId="2" fillId="0" borderId="0" xfId="0" applyFont="1" applyAlignment="1">
      <alignment horizontal="center" wrapText="1"/>
    </xf>
    <xf numFmtId="0" fontId="3" fillId="5" borderId="0" xfId="0" applyFont="1" applyFill="1" applyAlignment="1">
      <alignment horizontal="left" vertical="center"/>
    </xf>
    <xf numFmtId="0" fontId="4" fillId="5" borderId="0" xfId="0" applyFont="1" applyFill="1" applyAlignment="1">
      <alignment horizontal="left" vertical="center"/>
    </xf>
    <xf numFmtId="0" fontId="5" fillId="0" borderId="0" xfId="0" applyFont="1"/>
    <xf numFmtId="0" fontId="5" fillId="0" borderId="0" xfId="0" applyFont="1" applyAlignment="1">
      <alignment horizontal="center" wrapText="1"/>
    </xf>
    <xf numFmtId="3" fontId="2" fillId="5" borderId="0" xfId="0" applyNumberFormat="1" applyFont="1" applyFill="1"/>
    <xf numFmtId="3" fontId="2" fillId="0" borderId="0" xfId="0" applyNumberFormat="1" applyFont="1"/>
    <xf numFmtId="3" fontId="2" fillId="0" borderId="0" xfId="0" applyNumberFormat="1" applyFont="1" applyAlignment="1">
      <alignment horizontal="center" wrapText="1"/>
    </xf>
    <xf numFmtId="0" fontId="6" fillId="0" borderId="0" xfId="0" applyFont="1"/>
    <xf numFmtId="0" fontId="8" fillId="0" borderId="0" xfId="0" applyFont="1"/>
    <xf numFmtId="0" fontId="9" fillId="3" borderId="0" xfId="0" applyFont="1" applyFill="1" applyBorder="1" applyAlignment="1">
      <alignment horizontal="left"/>
    </xf>
    <xf numFmtId="0" fontId="9" fillId="3" borderId="0" xfId="0" applyFont="1" applyFill="1" applyAlignment="1">
      <alignment horizontal="center" vertical="center" wrapText="1"/>
    </xf>
    <xf numFmtId="0" fontId="8" fillId="0" borderId="2" xfId="0" applyFont="1" applyBorder="1" applyAlignment="1">
      <alignment horizontal="left"/>
    </xf>
    <xf numFmtId="164" fontId="8" fillId="5" borderId="2" xfId="1" applyNumberFormat="1" applyFont="1" applyFill="1" applyBorder="1" applyAlignment="1">
      <alignment horizontal="center"/>
    </xf>
    <xf numFmtId="0" fontId="10" fillId="0" borderId="1" xfId="0" applyFont="1" applyBorder="1"/>
    <xf numFmtId="0" fontId="8" fillId="0" borderId="1" xfId="0" applyFont="1" applyBorder="1"/>
    <xf numFmtId="0" fontId="9" fillId="3" borderId="0" xfId="0" applyFont="1" applyFill="1" applyBorder="1" applyAlignment="1">
      <alignment horizontal="center"/>
    </xf>
    <xf numFmtId="0" fontId="8" fillId="5" borderId="2" xfId="0" applyFont="1" applyFill="1" applyBorder="1" applyAlignment="1">
      <alignment horizontal="center"/>
    </xf>
    <xf numFmtId="8" fontId="8" fillId="0" borderId="2" xfId="0" applyNumberFormat="1" applyFont="1" applyBorder="1" applyAlignment="1">
      <alignment horizontal="center" wrapText="1"/>
    </xf>
    <xf numFmtId="0" fontId="8" fillId="0" borderId="2" xfId="0" applyFont="1" applyBorder="1" applyAlignment="1">
      <alignment horizontal="center"/>
    </xf>
    <xf numFmtId="0" fontId="8" fillId="0" borderId="2" xfId="0" applyFont="1" applyBorder="1"/>
    <xf numFmtId="8" fontId="8" fillId="0" borderId="2" xfId="0" applyNumberFormat="1" applyFont="1" applyBorder="1" applyAlignment="1">
      <alignment horizontal="center"/>
    </xf>
    <xf numFmtId="0" fontId="8" fillId="0" borderId="0" xfId="0" applyFont="1" applyAlignment="1">
      <alignment horizontal="center"/>
    </xf>
    <xf numFmtId="8" fontId="7" fillId="0" borderId="2" xfId="0" applyNumberFormat="1" applyFont="1" applyBorder="1"/>
    <xf numFmtId="0" fontId="2" fillId="0" borderId="0" xfId="0" applyFont="1" applyFill="1"/>
    <xf numFmtId="0" fontId="8" fillId="0" borderId="0" xfId="0" applyFont="1" applyBorder="1" applyAlignment="1">
      <alignment horizontal="center"/>
    </xf>
    <xf numFmtId="0" fontId="8" fillId="0" borderId="0" xfId="0" applyFont="1" applyBorder="1"/>
    <xf numFmtId="0" fontId="4" fillId="0" borderId="0" xfId="0" applyFont="1"/>
    <xf numFmtId="0" fontId="8" fillId="8" borderId="2" xfId="0" applyFont="1" applyFill="1" applyBorder="1" applyAlignment="1">
      <alignment horizontal="center"/>
    </xf>
    <xf numFmtId="0" fontId="8" fillId="8" borderId="2" xfId="0" applyFont="1" applyFill="1" applyBorder="1"/>
    <xf numFmtId="8" fontId="8" fillId="8" borderId="2" xfId="0" applyNumberFormat="1" applyFont="1" applyFill="1" applyBorder="1" applyAlignment="1">
      <alignment horizontal="center"/>
    </xf>
    <xf numFmtId="3" fontId="6" fillId="5" borderId="0" xfId="0" applyNumberFormat="1" applyFont="1" applyFill="1"/>
    <xf numFmtId="3" fontId="6" fillId="5" borderId="0" xfId="0" applyNumberFormat="1" applyFont="1" applyFill="1" applyAlignment="1">
      <alignment horizontal="center" wrapText="1"/>
    </xf>
    <xf numFmtId="0" fontId="6" fillId="0" borderId="0" xfId="0" applyFont="1" applyAlignment="1">
      <alignment horizontal="center" wrapText="1"/>
    </xf>
    <xf numFmtId="3" fontId="6" fillId="0" borderId="0" xfId="0" applyNumberFormat="1" applyFont="1" applyAlignment="1">
      <alignment horizontal="center" wrapText="1"/>
    </xf>
    <xf numFmtId="0" fontId="12" fillId="0" borderId="0" xfId="0" applyFont="1" applyAlignment="1">
      <alignment horizontal="center" wrapText="1"/>
    </xf>
    <xf numFmtId="0" fontId="12" fillId="0" borderId="0" xfId="0" applyFont="1"/>
    <xf numFmtId="3" fontId="12" fillId="0" borderId="0" xfId="0" applyNumberFormat="1" applyFont="1" applyAlignment="1">
      <alignment horizontal="center" wrapText="1"/>
    </xf>
    <xf numFmtId="3" fontId="9"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12" fillId="0" borderId="0" xfId="0" applyFont="1" applyAlignment="1">
      <alignment vertical="center"/>
    </xf>
    <xf numFmtId="44" fontId="8" fillId="0" borderId="2" xfId="2" applyFont="1" applyBorder="1" applyAlignment="1">
      <alignment horizontal="center" wrapText="1"/>
    </xf>
    <xf numFmtId="44" fontId="8" fillId="0" borderId="2" xfId="2" applyFont="1" applyBorder="1" applyAlignment="1">
      <alignment horizontal="center"/>
    </xf>
    <xf numFmtId="44" fontId="8" fillId="0" borderId="2" xfId="2" applyNumberFormat="1" applyFont="1" applyBorder="1" applyAlignment="1">
      <alignment horizontal="center"/>
    </xf>
    <xf numFmtId="44" fontId="8" fillId="4" borderId="2" xfId="2" applyFont="1" applyFill="1" applyBorder="1" applyAlignment="1">
      <alignment horizontal="center" wrapText="1"/>
    </xf>
    <xf numFmtId="44" fontId="12" fillId="0" borderId="2" xfId="2" applyFont="1" applyBorder="1" applyAlignment="1">
      <alignment horizontal="center" wrapText="1"/>
    </xf>
    <xf numFmtId="44" fontId="12" fillId="0" borderId="2" xfId="2" applyFont="1" applyBorder="1"/>
    <xf numFmtId="3" fontId="13" fillId="0" borderId="0" xfId="0" applyNumberFormat="1" applyFont="1" applyFill="1" applyAlignment="1">
      <alignment horizontal="center" wrapText="1"/>
    </xf>
    <xf numFmtId="0" fontId="9" fillId="3" borderId="0" xfId="0" applyFont="1" applyFill="1" applyAlignment="1">
      <alignment horizontal="left" vertical="center" wrapText="1"/>
    </xf>
    <xf numFmtId="0" fontId="8" fillId="9" borderId="2" xfId="0" applyFont="1" applyFill="1" applyBorder="1" applyAlignment="1">
      <alignment horizontal="left" wrapText="1"/>
    </xf>
    <xf numFmtId="10" fontId="8" fillId="9" borderId="2" xfId="0" applyNumberFormat="1" applyFont="1" applyFill="1" applyBorder="1" applyAlignment="1">
      <alignment horizontal="center" vertical="center"/>
    </xf>
    <xf numFmtId="164" fontId="8" fillId="9" borderId="2" xfId="0" applyNumberFormat="1" applyFont="1" applyFill="1" applyBorder="1" applyAlignment="1">
      <alignment horizontal="center" vertical="center"/>
    </xf>
    <xf numFmtId="10" fontId="8" fillId="0" borderId="2" xfId="0" applyNumberFormat="1" applyFont="1" applyFill="1" applyBorder="1" applyAlignment="1">
      <alignment horizontal="center"/>
    </xf>
    <xf numFmtId="3" fontId="2" fillId="5" borderId="0" xfId="0" applyNumberFormat="1" applyFont="1" applyFill="1" applyAlignment="1">
      <alignment horizontal="center" wrapText="1"/>
    </xf>
    <xf numFmtId="3" fontId="8" fillId="0" borderId="2" xfId="0" applyNumberFormat="1" applyFont="1" applyBorder="1" applyAlignment="1">
      <alignment horizontal="center" wrapText="1"/>
    </xf>
    <xf numFmtId="0" fontId="8" fillId="0" borderId="2" xfId="0" applyFont="1" applyBorder="1" applyAlignment="1">
      <alignment wrapText="1"/>
    </xf>
    <xf numFmtId="0" fontId="9" fillId="3" borderId="2" xfId="0" applyFont="1" applyFill="1" applyBorder="1" applyAlignment="1">
      <alignment vertical="center"/>
    </xf>
    <xf numFmtId="0" fontId="10" fillId="4" borderId="2" xfId="0" applyFont="1" applyFill="1" applyBorder="1" applyAlignment="1">
      <alignment horizontal="right" wrapText="1"/>
    </xf>
    <xf numFmtId="0" fontId="9" fillId="3" borderId="2" xfId="0" applyFont="1" applyFill="1" applyBorder="1" applyAlignment="1">
      <alignment wrapText="1"/>
    </xf>
    <xf numFmtId="0" fontId="8" fillId="5" borderId="0" xfId="0" applyFont="1" applyFill="1" applyAlignment="1">
      <alignment horizontal="center" wrapText="1"/>
    </xf>
    <xf numFmtId="3" fontId="15" fillId="9" borderId="2" xfId="0" applyNumberFormat="1" applyFont="1" applyFill="1" applyBorder="1" applyAlignment="1">
      <alignment horizontal="center" wrapText="1"/>
    </xf>
    <xf numFmtId="3" fontId="15" fillId="6" borderId="2" xfId="0" applyNumberFormat="1" applyFont="1" applyFill="1" applyBorder="1" applyAlignment="1">
      <alignment horizontal="center" wrapText="1"/>
    </xf>
    <xf numFmtId="3" fontId="15" fillId="5" borderId="2" xfId="0" applyNumberFormat="1" applyFont="1" applyFill="1" applyBorder="1" applyAlignment="1">
      <alignment horizontal="center" wrapText="1"/>
    </xf>
    <xf numFmtId="0" fontId="14" fillId="7" borderId="0" xfId="0" applyFont="1" applyFill="1" applyAlignment="1">
      <alignment horizontal="center"/>
    </xf>
    <xf numFmtId="44" fontId="16" fillId="3" borderId="2" xfId="2" applyFont="1" applyFill="1" applyBorder="1" applyAlignment="1">
      <alignment horizontal="center" wrapText="1"/>
    </xf>
    <xf numFmtId="44" fontId="8" fillId="3" borderId="2" xfId="2" applyFont="1" applyFill="1" applyBorder="1"/>
    <xf numFmtId="0" fontId="8" fillId="3" borderId="2" xfId="0" applyFont="1" applyFill="1" applyBorder="1"/>
    <xf numFmtId="8" fontId="8" fillId="3" borderId="2" xfId="0" applyNumberFormat="1" applyFont="1" applyFill="1" applyBorder="1" applyAlignment="1">
      <alignment horizontal="center"/>
    </xf>
    <xf numFmtId="44" fontId="8" fillId="4" borderId="2" xfId="0" applyNumberFormat="1" applyFont="1" applyFill="1" applyBorder="1"/>
    <xf numFmtId="0" fontId="17" fillId="7" borderId="0" xfId="0" applyFont="1" applyFill="1" applyAlignment="1">
      <alignment horizontal="left" vertical="center"/>
    </xf>
    <xf numFmtId="3" fontId="18" fillId="7" borderId="0" xfId="0" applyNumberFormat="1" applyFont="1" applyFill="1"/>
    <xf numFmtId="3" fontId="18" fillId="7" borderId="0" xfId="0" applyNumberFormat="1" applyFont="1" applyFill="1" applyAlignment="1">
      <alignment horizontal="center" wrapText="1"/>
    </xf>
    <xf numFmtId="0" fontId="9" fillId="6" borderId="0" xfId="0" applyFont="1" applyFill="1" applyAlignment="1">
      <alignment horizontal="center" wrapText="1"/>
    </xf>
    <xf numFmtId="0" fontId="12" fillId="10" borderId="2" xfId="0" applyFont="1" applyFill="1" applyBorder="1"/>
    <xf numFmtId="3" fontId="9" fillId="6" borderId="2" xfId="0" applyNumberFormat="1" applyFont="1" applyFill="1" applyBorder="1" applyAlignment="1">
      <alignment horizontal="center" vertical="center" wrapText="1"/>
    </xf>
    <xf numFmtId="44" fontId="12" fillId="6" borderId="2" xfId="2" applyFont="1" applyFill="1" applyBorder="1" applyAlignment="1">
      <alignment horizontal="center" wrapText="1"/>
    </xf>
    <xf numFmtId="44" fontId="8" fillId="6" borderId="2" xfId="2" applyFont="1" applyFill="1" applyBorder="1" applyAlignment="1">
      <alignment horizontal="center" wrapText="1"/>
    </xf>
    <xf numFmtId="44" fontId="16" fillId="6" borderId="2" xfId="2" applyFont="1" applyFill="1" applyBorder="1" applyAlignment="1">
      <alignment horizontal="center" wrapText="1"/>
    </xf>
    <xf numFmtId="3" fontId="6" fillId="0" borderId="0" xfId="0" applyNumberFormat="1" applyFont="1" applyFill="1" applyAlignment="1">
      <alignment horizontal="center" wrapText="1"/>
    </xf>
    <xf numFmtId="0" fontId="11" fillId="0" borderId="0" xfId="0" applyFont="1" applyFill="1" applyBorder="1"/>
    <xf numFmtId="0" fontId="6" fillId="0" borderId="0" xfId="0" applyFont="1" applyFill="1"/>
    <xf numFmtId="0" fontId="8" fillId="0" borderId="3" xfId="0" applyFont="1" applyBorder="1" applyAlignment="1">
      <alignment wrapText="1"/>
    </xf>
    <xf numFmtId="3" fontId="8" fillId="0" borderId="3" xfId="0" applyNumberFormat="1" applyFont="1" applyBorder="1" applyAlignment="1">
      <alignment wrapText="1"/>
    </xf>
    <xf numFmtId="0" fontId="8" fillId="0" borderId="1" xfId="0" applyFont="1" applyBorder="1" applyAlignment="1">
      <alignment wrapText="1"/>
    </xf>
    <xf numFmtId="3" fontId="12" fillId="0" borderId="1" xfId="0" applyNumberFormat="1" applyFont="1" applyBorder="1" applyAlignment="1">
      <alignment horizontal="center" wrapText="1"/>
    </xf>
    <xf numFmtId="44" fontId="12" fillId="11" borderId="2" xfId="2" applyFont="1" applyFill="1" applyBorder="1" applyAlignment="1">
      <alignment horizontal="center" wrapText="1"/>
    </xf>
    <xf numFmtId="3" fontId="8" fillId="9" borderId="2" xfId="0" applyNumberFormat="1" applyFont="1" applyFill="1" applyBorder="1" applyAlignment="1">
      <alignment horizontal="center" wrapText="1"/>
    </xf>
    <xf numFmtId="3" fontId="6" fillId="7" borderId="0" xfId="0" applyNumberFormat="1" applyFont="1" applyFill="1" applyAlignment="1">
      <alignment horizontal="center" wrapText="1"/>
    </xf>
    <xf numFmtId="3" fontId="20" fillId="9" borderId="2" xfId="0" applyNumberFormat="1" applyFont="1" applyFill="1" applyBorder="1" applyAlignment="1">
      <alignment horizontal="center" wrapText="1"/>
    </xf>
    <xf numFmtId="3" fontId="10" fillId="0" borderId="0" xfId="0" applyNumberFormat="1" applyFont="1" applyAlignment="1">
      <alignment horizontal="center" wrapText="1"/>
    </xf>
    <xf numFmtId="3" fontId="8" fillId="0" borderId="0" xfId="0" applyNumberFormat="1" applyFont="1" applyBorder="1" applyAlignment="1">
      <alignment horizontal="center" wrapText="1"/>
    </xf>
    <xf numFmtId="3" fontId="8" fillId="0" borderId="0" xfId="0" applyNumberFormat="1" applyFont="1" applyBorder="1" applyAlignment="1">
      <alignment wrapText="1"/>
    </xf>
    <xf numFmtId="3" fontId="20" fillId="6" borderId="2" xfId="0" applyNumberFormat="1" applyFont="1" applyFill="1" applyBorder="1" applyAlignment="1">
      <alignment horizontal="center" wrapText="1"/>
    </xf>
    <xf numFmtId="3" fontId="21" fillId="6" borderId="2" xfId="0" applyNumberFormat="1" applyFont="1" applyFill="1" applyBorder="1" applyAlignment="1">
      <alignment horizontal="center" vertical="center" wrapText="1"/>
    </xf>
    <xf numFmtId="44" fontId="22" fillId="6" borderId="2" xfId="2" applyFont="1" applyFill="1" applyBorder="1" applyAlignment="1">
      <alignment horizontal="center" wrapText="1"/>
    </xf>
    <xf numFmtId="44" fontId="23" fillId="6" borderId="2" xfId="2" applyFont="1" applyFill="1" applyBorder="1" applyAlignment="1">
      <alignment horizontal="center" wrapText="1"/>
    </xf>
    <xf numFmtId="3" fontId="8" fillId="7" borderId="0" xfId="0" applyNumberFormat="1" applyFont="1" applyFill="1" applyBorder="1" applyAlignment="1">
      <alignment horizontal="center" wrapText="1"/>
    </xf>
    <xf numFmtId="0" fontId="4" fillId="7" borderId="0" xfId="0" applyFont="1" applyFill="1" applyAlignment="1">
      <alignment horizontal="left" vertical="center"/>
    </xf>
    <xf numFmtId="3" fontId="6" fillId="7" borderId="0" xfId="0" applyNumberFormat="1" applyFont="1" applyFill="1"/>
    <xf numFmtId="44" fontId="12" fillId="10" borderId="2" xfId="2" applyFont="1" applyFill="1" applyBorder="1"/>
    <xf numFmtId="44" fontId="8" fillId="5" borderId="2" xfId="2" applyFont="1" applyFill="1" applyBorder="1" applyAlignment="1">
      <alignment horizontal="center" wrapText="1"/>
    </xf>
    <xf numFmtId="0" fontId="25" fillId="5" borderId="0" xfId="0" applyFont="1" applyFill="1" applyAlignment="1">
      <alignment horizontal="left" vertical="center"/>
    </xf>
    <xf numFmtId="0" fontId="21" fillId="5" borderId="2" xfId="0" applyFont="1" applyFill="1" applyBorder="1" applyAlignment="1">
      <alignment horizontal="center" vertical="center" wrapText="1"/>
    </xf>
    <xf numFmtId="8" fontId="8" fillId="4" borderId="2" xfId="2" applyNumberFormat="1" applyFont="1" applyFill="1" applyBorder="1" applyAlignment="1">
      <alignment horizontal="center" wrapText="1"/>
    </xf>
    <xf numFmtId="0" fontId="19" fillId="0" borderId="0" xfId="0" applyFont="1"/>
    <xf numFmtId="0" fontId="24" fillId="0" borderId="1" xfId="0" applyFont="1" applyBorder="1" applyAlignment="1">
      <alignment horizontal="center" wrapText="1"/>
    </xf>
    <xf numFmtId="3" fontId="24" fillId="0" borderId="1" xfId="0" applyNumberFormat="1" applyFont="1" applyBorder="1" applyAlignment="1">
      <alignment horizont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4" sqref="B14"/>
    </sheetView>
  </sheetViews>
  <sheetFormatPr defaultRowHeight="15" x14ac:dyDescent="0.25"/>
  <cols>
    <col min="1" max="1" width="4.42578125" customWidth="1"/>
    <col min="2" max="2" width="68.5703125" customWidth="1"/>
  </cols>
  <sheetData>
    <row r="1" spans="1:3" ht="14.45" x14ac:dyDescent="0.35">
      <c r="A1">
        <v>1</v>
      </c>
      <c r="B1" t="s">
        <v>11</v>
      </c>
    </row>
    <row r="2" spans="1:3" ht="14.45" x14ac:dyDescent="0.35">
      <c r="A2">
        <v>2</v>
      </c>
      <c r="B2" t="s">
        <v>7</v>
      </c>
    </row>
    <row r="3" spans="1:3" ht="14.45" x14ac:dyDescent="0.35">
      <c r="A3">
        <v>3</v>
      </c>
      <c r="B3" t="s">
        <v>8</v>
      </c>
    </row>
    <row r="4" spans="1:3" ht="14.45" x14ac:dyDescent="0.35">
      <c r="A4">
        <v>4</v>
      </c>
      <c r="C4" s="1" t="s">
        <v>16</v>
      </c>
    </row>
    <row r="5" spans="1:3" ht="14.45" x14ac:dyDescent="0.35">
      <c r="A5">
        <v>5</v>
      </c>
      <c r="B5" s="2" t="s">
        <v>12</v>
      </c>
      <c r="C5" s="3" t="s">
        <v>17</v>
      </c>
    </row>
    <row r="6" spans="1:3" ht="29.1" x14ac:dyDescent="0.35">
      <c r="A6">
        <v>6</v>
      </c>
      <c r="B6" s="2" t="s">
        <v>13</v>
      </c>
      <c r="C6" s="3" t="s">
        <v>17</v>
      </c>
    </row>
    <row r="7" spans="1:3" ht="29.1" x14ac:dyDescent="0.35">
      <c r="A7">
        <v>7</v>
      </c>
      <c r="B7" s="2" t="s">
        <v>15</v>
      </c>
      <c r="C7" s="3" t="s">
        <v>17</v>
      </c>
    </row>
    <row r="8" spans="1:3" ht="57.95" x14ac:dyDescent="0.35">
      <c r="A8">
        <v>8</v>
      </c>
      <c r="B8" s="2" t="s">
        <v>14</v>
      </c>
      <c r="C8" s="3"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workbookViewId="0">
      <selection activeCell="B2" sqref="B2"/>
    </sheetView>
  </sheetViews>
  <sheetFormatPr defaultColWidth="8.85546875" defaultRowHeight="12" x14ac:dyDescent="0.2"/>
  <cols>
    <col min="1" max="1" width="3.5703125" style="4" customWidth="1"/>
    <col min="2" max="2" width="35.5703125" style="4" customWidth="1"/>
    <col min="3" max="3" width="19.85546875" style="4" customWidth="1"/>
    <col min="4" max="4" width="17.85546875" style="4" customWidth="1"/>
    <col min="5" max="5" width="17.7109375" style="4" customWidth="1"/>
    <col min="6" max="6" width="16.42578125" style="4" customWidth="1"/>
    <col min="7" max="7" width="18.7109375" style="4" customWidth="1"/>
    <col min="8" max="8" width="11.28515625" style="4" customWidth="1"/>
    <col min="9" max="9" width="11.42578125" style="4" customWidth="1"/>
    <col min="10" max="16384" width="8.85546875" style="4"/>
  </cols>
  <sheetData>
    <row r="1" spans="1:13" ht="15" x14ac:dyDescent="0.3">
      <c r="B1" s="6" t="s">
        <v>31</v>
      </c>
      <c r="C1" s="10"/>
      <c r="D1" s="10"/>
      <c r="E1" s="58"/>
      <c r="F1" s="29"/>
      <c r="G1" s="29"/>
    </row>
    <row r="2" spans="1:13" ht="15" x14ac:dyDescent="0.3">
      <c r="B2" s="7" t="s">
        <v>86</v>
      </c>
      <c r="C2" s="10"/>
      <c r="D2" s="10"/>
      <c r="E2" s="58"/>
      <c r="F2" s="29"/>
      <c r="G2" s="29"/>
    </row>
    <row r="3" spans="1:13" ht="9.6" customHeight="1" x14ac:dyDescent="0.3">
      <c r="B3" s="74"/>
      <c r="C3" s="75"/>
      <c r="D3" s="75"/>
      <c r="E3" s="76"/>
      <c r="F3" s="29"/>
      <c r="G3" s="29"/>
    </row>
    <row r="4" spans="1:13" ht="27.95" x14ac:dyDescent="0.3">
      <c r="A4" s="4">
        <v>1</v>
      </c>
      <c r="B4" s="14" t="s">
        <v>32</v>
      </c>
      <c r="C4" s="27" t="s">
        <v>20</v>
      </c>
      <c r="D4" s="14"/>
      <c r="E4" s="64" t="s">
        <v>55</v>
      </c>
      <c r="F4" s="14"/>
      <c r="G4" s="14"/>
      <c r="H4" s="8"/>
      <c r="I4" s="8"/>
      <c r="J4" s="8"/>
      <c r="K4" s="8"/>
    </row>
    <row r="5" spans="1:13" ht="14.1" x14ac:dyDescent="0.3">
      <c r="A5" s="4">
        <v>2</v>
      </c>
      <c r="B5" s="14" t="s">
        <v>7</v>
      </c>
      <c r="C5" s="27" t="s">
        <v>21</v>
      </c>
      <c r="D5" s="14"/>
      <c r="E5" s="14"/>
      <c r="F5" s="14"/>
      <c r="G5" s="14"/>
      <c r="H5" s="8"/>
      <c r="I5" s="8"/>
      <c r="J5" s="8"/>
      <c r="K5" s="8"/>
    </row>
    <row r="6" spans="1:13" ht="14.1" x14ac:dyDescent="0.3">
      <c r="A6" s="4">
        <v>3</v>
      </c>
      <c r="B6" s="14" t="s">
        <v>8</v>
      </c>
      <c r="C6" s="27" t="s">
        <v>22</v>
      </c>
      <c r="D6" s="14"/>
      <c r="E6" s="14"/>
      <c r="F6" s="14"/>
      <c r="G6" s="14"/>
      <c r="H6" s="8"/>
      <c r="I6" s="8"/>
      <c r="J6" s="8"/>
      <c r="K6" s="8"/>
    </row>
    <row r="7" spans="1:13" ht="56.1" x14ac:dyDescent="0.3">
      <c r="A7" s="4">
        <v>4</v>
      </c>
      <c r="B7" s="15" t="s">
        <v>10</v>
      </c>
      <c r="C7" s="16" t="s">
        <v>24</v>
      </c>
      <c r="D7" s="16" t="s">
        <v>45</v>
      </c>
      <c r="E7" s="16" t="s">
        <v>23</v>
      </c>
      <c r="F7" s="8"/>
      <c r="G7" s="8"/>
      <c r="H7" s="8"/>
      <c r="I7" s="8"/>
    </row>
    <row r="8" spans="1:13" ht="14.1" x14ac:dyDescent="0.3">
      <c r="A8" s="4">
        <v>5</v>
      </c>
      <c r="B8" s="17" t="s">
        <v>34</v>
      </c>
      <c r="C8" s="22" t="s">
        <v>35</v>
      </c>
      <c r="D8" s="22">
        <v>10</v>
      </c>
      <c r="E8" s="18">
        <v>9.4E-2</v>
      </c>
      <c r="F8" s="8"/>
      <c r="G8" s="8"/>
      <c r="H8" s="8"/>
      <c r="I8" s="8"/>
    </row>
    <row r="9" spans="1:13" ht="14.1" x14ac:dyDescent="0.3">
      <c r="A9" s="4">
        <v>6</v>
      </c>
      <c r="B9" s="17" t="s">
        <v>0</v>
      </c>
      <c r="C9" s="22" t="s">
        <v>35</v>
      </c>
      <c r="D9" s="22">
        <v>15</v>
      </c>
      <c r="E9" s="18">
        <v>0.5</v>
      </c>
      <c r="F9" s="8"/>
      <c r="G9" s="8"/>
      <c r="H9" s="8"/>
      <c r="I9" s="8"/>
    </row>
    <row r="10" spans="1:13" ht="7.5" customHeight="1" x14ac:dyDescent="0.3">
      <c r="A10" s="4">
        <v>7</v>
      </c>
      <c r="B10" s="14"/>
      <c r="C10" s="14"/>
      <c r="D10" s="14"/>
      <c r="E10" s="14"/>
      <c r="F10" s="14"/>
      <c r="G10" s="14"/>
      <c r="H10" s="8"/>
      <c r="I10" s="8"/>
      <c r="J10" s="8"/>
      <c r="K10" s="8"/>
    </row>
    <row r="11" spans="1:13" ht="56.1" x14ac:dyDescent="0.3">
      <c r="A11" s="4">
        <v>8</v>
      </c>
      <c r="B11" s="53" t="s">
        <v>42</v>
      </c>
      <c r="C11" s="16" t="s">
        <v>58</v>
      </c>
      <c r="D11" s="16" t="s">
        <v>59</v>
      </c>
      <c r="E11" s="16" t="s">
        <v>60</v>
      </c>
      <c r="F11" s="16" t="s">
        <v>61</v>
      </c>
      <c r="G11" s="14"/>
      <c r="H11" s="8"/>
      <c r="I11" s="8"/>
      <c r="J11" s="8"/>
      <c r="K11" s="8"/>
    </row>
    <row r="12" spans="1:13" ht="57.6" customHeight="1" x14ac:dyDescent="0.3">
      <c r="A12" s="4">
        <v>9</v>
      </c>
      <c r="B12" s="54" t="s">
        <v>57</v>
      </c>
      <c r="C12" s="55">
        <v>0.1123</v>
      </c>
      <c r="D12" s="56">
        <v>0.52</v>
      </c>
      <c r="E12" s="55">
        <v>2.5000000000000001E-2</v>
      </c>
      <c r="F12" s="55">
        <v>4.6300000000000001E-2</v>
      </c>
      <c r="G12" s="14"/>
      <c r="H12" s="8"/>
      <c r="I12" s="8"/>
      <c r="J12" s="8"/>
      <c r="K12" s="8"/>
    </row>
    <row r="13" spans="1:13" ht="9.9499999999999993" customHeight="1" x14ac:dyDescent="0.3">
      <c r="A13" s="4">
        <v>10</v>
      </c>
      <c r="B13" s="14"/>
      <c r="C13" s="14"/>
      <c r="D13" s="14" t="s">
        <v>28</v>
      </c>
      <c r="E13" s="14"/>
      <c r="F13" s="14"/>
      <c r="G13" s="31"/>
      <c r="H13" s="8"/>
      <c r="I13" s="8"/>
      <c r="J13" s="8"/>
      <c r="K13" s="8"/>
    </row>
    <row r="14" spans="1:13" ht="14.1" x14ac:dyDescent="0.3">
      <c r="A14" s="4">
        <v>11</v>
      </c>
      <c r="B14" s="19" t="s">
        <v>9</v>
      </c>
      <c r="C14" s="20"/>
      <c r="D14" s="20"/>
      <c r="E14" s="20"/>
      <c r="F14" s="20"/>
      <c r="J14" s="9"/>
      <c r="K14" s="8"/>
      <c r="L14" s="8"/>
      <c r="M14" s="8"/>
    </row>
    <row r="15" spans="1:13" ht="27.95" x14ac:dyDescent="0.3">
      <c r="A15" s="4">
        <f>A14+1</f>
        <v>12</v>
      </c>
      <c r="B15" s="21" t="s">
        <v>2</v>
      </c>
      <c r="C15" s="16" t="s">
        <v>36</v>
      </c>
      <c r="D15" s="21" t="s">
        <v>43</v>
      </c>
      <c r="E15" s="21" t="s">
        <v>44</v>
      </c>
      <c r="F15" s="16" t="s">
        <v>3</v>
      </c>
      <c r="G15" s="16" t="s">
        <v>1</v>
      </c>
      <c r="H15" s="16" t="s">
        <v>6</v>
      </c>
      <c r="I15" s="16" t="s">
        <v>4</v>
      </c>
      <c r="J15" s="8"/>
      <c r="K15" s="8"/>
      <c r="L15" s="8"/>
      <c r="M15" s="8"/>
    </row>
    <row r="16" spans="1:13" ht="14.1" x14ac:dyDescent="0.3">
      <c r="A16" s="4">
        <f t="shared" ref="A16:A65" si="0">A15+1</f>
        <v>13</v>
      </c>
      <c r="B16" s="24">
        <v>1</v>
      </c>
      <c r="C16" s="47">
        <f>+'Analytical Template 4 '!E22</f>
        <v>100</v>
      </c>
      <c r="D16" s="57">
        <f>IF(AND($C$8="Yes",$B16&lt;=$D$8),$E$8,$C$12)</f>
        <v>9.4E-2</v>
      </c>
      <c r="E16" s="57">
        <f t="shared" ref="E16:E35" si="1">IF(AND($C$9="Yes",$B16&lt;=$D$9),$E$9,$D$12)</f>
        <v>0.5</v>
      </c>
      <c r="F16" s="48">
        <f>C16*D16*E16</f>
        <v>4.7</v>
      </c>
      <c r="G16" s="46">
        <f t="shared" ref="G16:G35" si="2">C16*$E$12</f>
        <v>2.5</v>
      </c>
      <c r="H16" s="46">
        <f t="shared" ref="H16:H35" si="3">C16*$F$12*(1-E16)</f>
        <v>2.3149999999999999</v>
      </c>
      <c r="I16" s="23">
        <f t="shared" ref="I16:I35" si="4">H16+G16+F16</f>
        <v>9.5150000000000006</v>
      </c>
      <c r="J16" s="8"/>
      <c r="K16" s="8"/>
      <c r="L16" s="8"/>
      <c r="M16" s="8"/>
    </row>
    <row r="17" spans="1:13" ht="14.1" x14ac:dyDescent="0.3">
      <c r="A17" s="4">
        <f t="shared" si="0"/>
        <v>14</v>
      </c>
      <c r="B17" s="24">
        <v>2</v>
      </c>
      <c r="C17" s="47">
        <f t="shared" ref="C17:C35" si="5">C16-G16</f>
        <v>97.5</v>
      </c>
      <c r="D17" s="57">
        <f t="shared" ref="D17:D35" si="6">IF(AND($C$8="Yes",$B17&lt;=$D$8),$E$8,$C$12)</f>
        <v>9.4E-2</v>
      </c>
      <c r="E17" s="57">
        <f t="shared" si="1"/>
        <v>0.5</v>
      </c>
      <c r="F17" s="48">
        <f t="shared" ref="F17:F35" si="7">C17*D17*E17</f>
        <v>4.5824999999999996</v>
      </c>
      <c r="G17" s="46">
        <f t="shared" si="2"/>
        <v>2.4375</v>
      </c>
      <c r="H17" s="46">
        <f t="shared" si="3"/>
        <v>2.2571249999999998</v>
      </c>
      <c r="I17" s="23">
        <f t="shared" si="4"/>
        <v>9.2771249999999998</v>
      </c>
      <c r="J17" s="8"/>
      <c r="K17" s="8"/>
      <c r="L17" s="8"/>
      <c r="M17" s="8"/>
    </row>
    <row r="18" spans="1:13" ht="14.1" x14ac:dyDescent="0.3">
      <c r="A18" s="4">
        <f t="shared" si="0"/>
        <v>15</v>
      </c>
      <c r="B18" s="24">
        <v>3</v>
      </c>
      <c r="C18" s="47">
        <f t="shared" si="5"/>
        <v>95.0625</v>
      </c>
      <c r="D18" s="57">
        <f t="shared" si="6"/>
        <v>9.4E-2</v>
      </c>
      <c r="E18" s="57">
        <f t="shared" si="1"/>
        <v>0.5</v>
      </c>
      <c r="F18" s="48">
        <f t="shared" si="7"/>
        <v>4.4679374999999997</v>
      </c>
      <c r="G18" s="46">
        <f t="shared" si="2"/>
        <v>2.3765624999999999</v>
      </c>
      <c r="H18" s="46">
        <f t="shared" si="3"/>
        <v>2.2006968750000002</v>
      </c>
      <c r="I18" s="23">
        <f t="shared" si="4"/>
        <v>9.0451968750000002</v>
      </c>
      <c r="J18" s="8"/>
      <c r="K18" s="8"/>
      <c r="L18" s="8"/>
      <c r="M18" s="8"/>
    </row>
    <row r="19" spans="1:13" ht="14.1" x14ac:dyDescent="0.3">
      <c r="A19" s="4">
        <f t="shared" si="0"/>
        <v>16</v>
      </c>
      <c r="B19" s="24">
        <v>4</v>
      </c>
      <c r="C19" s="47">
        <f t="shared" si="5"/>
        <v>92.685937499999994</v>
      </c>
      <c r="D19" s="57">
        <f t="shared" si="6"/>
        <v>9.4E-2</v>
      </c>
      <c r="E19" s="57">
        <f t="shared" si="1"/>
        <v>0.5</v>
      </c>
      <c r="F19" s="48">
        <f t="shared" si="7"/>
        <v>4.3562390624999994</v>
      </c>
      <c r="G19" s="46">
        <f t="shared" si="2"/>
        <v>2.3171484374999998</v>
      </c>
      <c r="H19" s="46">
        <f t="shared" si="3"/>
        <v>2.1456794531250001</v>
      </c>
      <c r="I19" s="23">
        <f t="shared" si="4"/>
        <v>8.8190669531249988</v>
      </c>
      <c r="J19" s="8"/>
      <c r="K19" s="8"/>
      <c r="L19" s="8"/>
      <c r="M19" s="8"/>
    </row>
    <row r="20" spans="1:13" ht="14.1" x14ac:dyDescent="0.3">
      <c r="A20" s="4">
        <f t="shared" si="0"/>
        <v>17</v>
      </c>
      <c r="B20" s="24">
        <v>5</v>
      </c>
      <c r="C20" s="47">
        <f t="shared" si="5"/>
        <v>90.368789062499999</v>
      </c>
      <c r="D20" s="57">
        <f t="shared" si="6"/>
        <v>9.4E-2</v>
      </c>
      <c r="E20" s="57">
        <f t="shared" si="1"/>
        <v>0.5</v>
      </c>
      <c r="F20" s="48">
        <f t="shared" si="7"/>
        <v>4.2473330859375</v>
      </c>
      <c r="G20" s="46">
        <f t="shared" si="2"/>
        <v>2.2592197265625003</v>
      </c>
      <c r="H20" s="46">
        <f t="shared" si="3"/>
        <v>2.0920374667968749</v>
      </c>
      <c r="I20" s="23">
        <f t="shared" si="4"/>
        <v>8.5985902792968751</v>
      </c>
      <c r="J20" s="8"/>
      <c r="K20" s="8"/>
      <c r="L20" s="8"/>
      <c r="M20" s="8"/>
    </row>
    <row r="21" spans="1:13" ht="14.1" x14ac:dyDescent="0.3">
      <c r="A21" s="4">
        <f t="shared" si="0"/>
        <v>18</v>
      </c>
      <c r="B21" s="24">
        <v>6</v>
      </c>
      <c r="C21" s="47">
        <f t="shared" si="5"/>
        <v>88.109569335937493</v>
      </c>
      <c r="D21" s="57">
        <f t="shared" si="6"/>
        <v>9.4E-2</v>
      </c>
      <c r="E21" s="57">
        <f t="shared" si="1"/>
        <v>0.5</v>
      </c>
      <c r="F21" s="48">
        <f t="shared" si="7"/>
        <v>4.1411497587890622</v>
      </c>
      <c r="G21" s="46">
        <f t="shared" si="2"/>
        <v>2.2027392333984372</v>
      </c>
      <c r="H21" s="46">
        <f t="shared" si="3"/>
        <v>2.039736530126953</v>
      </c>
      <c r="I21" s="23">
        <f t="shared" si="4"/>
        <v>8.3836255223144533</v>
      </c>
      <c r="J21" s="8"/>
      <c r="K21" s="8"/>
      <c r="L21" s="8"/>
      <c r="M21" s="8"/>
    </row>
    <row r="22" spans="1:13" ht="14.1" x14ac:dyDescent="0.3">
      <c r="A22" s="4">
        <f t="shared" si="0"/>
        <v>19</v>
      </c>
      <c r="B22" s="24">
        <v>7</v>
      </c>
      <c r="C22" s="47">
        <f t="shared" si="5"/>
        <v>85.906830102539061</v>
      </c>
      <c r="D22" s="57">
        <f t="shared" si="6"/>
        <v>9.4E-2</v>
      </c>
      <c r="E22" s="57">
        <f t="shared" si="1"/>
        <v>0.5</v>
      </c>
      <c r="F22" s="48">
        <f t="shared" si="7"/>
        <v>4.0376210148193357</v>
      </c>
      <c r="G22" s="46">
        <f t="shared" si="2"/>
        <v>2.1476707525634766</v>
      </c>
      <c r="H22" s="46">
        <f t="shared" si="3"/>
        <v>1.9887431168737792</v>
      </c>
      <c r="I22" s="23">
        <f t="shared" si="4"/>
        <v>8.1740348842565922</v>
      </c>
      <c r="J22" s="8"/>
      <c r="K22" s="8"/>
      <c r="L22" s="8"/>
      <c r="M22" s="8"/>
    </row>
    <row r="23" spans="1:13" ht="14.1" x14ac:dyDescent="0.3">
      <c r="A23" s="4">
        <f t="shared" si="0"/>
        <v>20</v>
      </c>
      <c r="B23" s="24">
        <v>8</v>
      </c>
      <c r="C23" s="47">
        <f t="shared" si="5"/>
        <v>83.75915934997559</v>
      </c>
      <c r="D23" s="57">
        <f t="shared" si="6"/>
        <v>9.4E-2</v>
      </c>
      <c r="E23" s="57">
        <f t="shared" si="1"/>
        <v>0.5</v>
      </c>
      <c r="F23" s="48">
        <f t="shared" si="7"/>
        <v>3.936680489448853</v>
      </c>
      <c r="G23" s="46">
        <f t="shared" si="2"/>
        <v>2.0939789837493898</v>
      </c>
      <c r="H23" s="46">
        <f t="shared" si="3"/>
        <v>1.9390245389519349</v>
      </c>
      <c r="I23" s="23">
        <f t="shared" si="4"/>
        <v>7.9696840121501777</v>
      </c>
      <c r="J23" s="8"/>
      <c r="K23" s="8"/>
      <c r="L23" s="8"/>
      <c r="M23" s="8"/>
    </row>
    <row r="24" spans="1:13" ht="14.1" x14ac:dyDescent="0.3">
      <c r="A24" s="4">
        <f t="shared" si="0"/>
        <v>21</v>
      </c>
      <c r="B24" s="24">
        <v>9</v>
      </c>
      <c r="C24" s="47">
        <f t="shared" si="5"/>
        <v>81.665180366226195</v>
      </c>
      <c r="D24" s="57">
        <f t="shared" si="6"/>
        <v>9.4E-2</v>
      </c>
      <c r="E24" s="57">
        <f t="shared" si="1"/>
        <v>0.5</v>
      </c>
      <c r="F24" s="48">
        <f t="shared" si="7"/>
        <v>3.8382634772126312</v>
      </c>
      <c r="G24" s="46">
        <f t="shared" si="2"/>
        <v>2.0416295091556549</v>
      </c>
      <c r="H24" s="46">
        <f t="shared" si="3"/>
        <v>1.8905489254781365</v>
      </c>
      <c r="I24" s="23">
        <f t="shared" si="4"/>
        <v>7.7704419118464223</v>
      </c>
      <c r="J24" s="8"/>
      <c r="K24" s="8"/>
      <c r="L24" s="8"/>
      <c r="M24" s="8"/>
    </row>
    <row r="25" spans="1:13" ht="14.1" x14ac:dyDescent="0.3">
      <c r="A25" s="4">
        <f t="shared" si="0"/>
        <v>22</v>
      </c>
      <c r="B25" s="24">
        <v>10</v>
      </c>
      <c r="C25" s="47">
        <f t="shared" si="5"/>
        <v>79.623550857070541</v>
      </c>
      <c r="D25" s="57">
        <f t="shared" si="6"/>
        <v>9.4E-2</v>
      </c>
      <c r="E25" s="57">
        <f t="shared" si="1"/>
        <v>0.5</v>
      </c>
      <c r="F25" s="48">
        <f t="shared" si="7"/>
        <v>3.7423068902823156</v>
      </c>
      <c r="G25" s="46">
        <f t="shared" si="2"/>
        <v>1.9905887714267636</v>
      </c>
      <c r="H25" s="46">
        <f t="shared" si="3"/>
        <v>1.843285202341183</v>
      </c>
      <c r="I25" s="23">
        <f t="shared" si="4"/>
        <v>7.5761808640502624</v>
      </c>
      <c r="J25" s="8"/>
      <c r="K25" s="8"/>
      <c r="L25" s="8"/>
      <c r="M25" s="8"/>
    </row>
    <row r="26" spans="1:13" ht="14.1" x14ac:dyDescent="0.3">
      <c r="A26" s="4">
        <f t="shared" si="0"/>
        <v>23</v>
      </c>
      <c r="B26" s="24">
        <v>11</v>
      </c>
      <c r="C26" s="47">
        <f t="shared" si="5"/>
        <v>77.632962085643783</v>
      </c>
      <c r="D26" s="57">
        <f t="shared" si="6"/>
        <v>0.1123</v>
      </c>
      <c r="E26" s="57">
        <f t="shared" si="1"/>
        <v>0.5</v>
      </c>
      <c r="F26" s="48">
        <f t="shared" si="7"/>
        <v>4.3590908211088983</v>
      </c>
      <c r="G26" s="46">
        <f t="shared" si="2"/>
        <v>1.9408240521410947</v>
      </c>
      <c r="H26" s="46">
        <f t="shared" si="3"/>
        <v>1.7972030722826535</v>
      </c>
      <c r="I26" s="23">
        <f t="shared" si="4"/>
        <v>8.0971179455326467</v>
      </c>
      <c r="J26" s="8"/>
      <c r="K26" s="8"/>
      <c r="L26" s="8"/>
      <c r="M26" s="8"/>
    </row>
    <row r="27" spans="1:13" ht="14.1" x14ac:dyDescent="0.3">
      <c r="A27" s="4">
        <f t="shared" si="0"/>
        <v>24</v>
      </c>
      <c r="B27" s="24">
        <v>12</v>
      </c>
      <c r="C27" s="47">
        <f t="shared" si="5"/>
        <v>75.692138033502687</v>
      </c>
      <c r="D27" s="57">
        <f t="shared" si="6"/>
        <v>0.1123</v>
      </c>
      <c r="E27" s="57">
        <f t="shared" si="1"/>
        <v>0.5</v>
      </c>
      <c r="F27" s="48">
        <f t="shared" si="7"/>
        <v>4.250113550581176</v>
      </c>
      <c r="G27" s="46">
        <f t="shared" si="2"/>
        <v>1.8923034508375673</v>
      </c>
      <c r="H27" s="46">
        <f t="shared" si="3"/>
        <v>1.7522729954755871</v>
      </c>
      <c r="I27" s="23">
        <f t="shared" si="4"/>
        <v>7.8946899968943303</v>
      </c>
      <c r="J27" s="8"/>
      <c r="K27" s="8"/>
      <c r="L27" s="8"/>
      <c r="M27" s="8"/>
    </row>
    <row r="28" spans="1:13" ht="14.1" x14ac:dyDescent="0.3">
      <c r="A28" s="4">
        <f t="shared" si="0"/>
        <v>25</v>
      </c>
      <c r="B28" s="24">
        <v>13</v>
      </c>
      <c r="C28" s="47">
        <f t="shared" si="5"/>
        <v>73.799834582665113</v>
      </c>
      <c r="D28" s="57">
        <f t="shared" si="6"/>
        <v>0.1123</v>
      </c>
      <c r="E28" s="57">
        <f t="shared" si="1"/>
        <v>0.5</v>
      </c>
      <c r="F28" s="48">
        <f t="shared" si="7"/>
        <v>4.1438607118166457</v>
      </c>
      <c r="G28" s="46">
        <f t="shared" si="2"/>
        <v>1.844995864566628</v>
      </c>
      <c r="H28" s="46">
        <f t="shared" si="3"/>
        <v>1.7084661705886974</v>
      </c>
      <c r="I28" s="23">
        <f t="shared" si="4"/>
        <v>7.6973227469719712</v>
      </c>
      <c r="J28" s="8"/>
      <c r="K28" s="8"/>
      <c r="L28" s="8"/>
      <c r="M28" s="8"/>
    </row>
    <row r="29" spans="1:13" ht="14.1" x14ac:dyDescent="0.3">
      <c r="A29" s="4">
        <f t="shared" si="0"/>
        <v>26</v>
      </c>
      <c r="B29" s="24">
        <v>14</v>
      </c>
      <c r="C29" s="47">
        <f t="shared" si="5"/>
        <v>71.954838718098486</v>
      </c>
      <c r="D29" s="57">
        <f t="shared" si="6"/>
        <v>0.1123</v>
      </c>
      <c r="E29" s="57">
        <f t="shared" si="1"/>
        <v>0.5</v>
      </c>
      <c r="F29" s="48">
        <f t="shared" si="7"/>
        <v>4.0402641940212298</v>
      </c>
      <c r="G29" s="46">
        <f t="shared" si="2"/>
        <v>1.7988709679524622</v>
      </c>
      <c r="H29" s="46">
        <f t="shared" si="3"/>
        <v>1.66575451632398</v>
      </c>
      <c r="I29" s="23">
        <f t="shared" si="4"/>
        <v>7.5048896782976717</v>
      </c>
      <c r="J29" s="8"/>
      <c r="K29" s="8"/>
      <c r="L29" s="8"/>
      <c r="M29" s="8"/>
    </row>
    <row r="30" spans="1:13" ht="14.1" x14ac:dyDescent="0.3">
      <c r="A30" s="4">
        <f t="shared" si="0"/>
        <v>27</v>
      </c>
      <c r="B30" s="24">
        <v>15</v>
      </c>
      <c r="C30" s="47">
        <f t="shared" si="5"/>
        <v>70.155967750146019</v>
      </c>
      <c r="D30" s="57">
        <f t="shared" si="6"/>
        <v>0.1123</v>
      </c>
      <c r="E30" s="57">
        <f t="shared" si="1"/>
        <v>0.5</v>
      </c>
      <c r="F30" s="48">
        <f t="shared" si="7"/>
        <v>3.9392575891706989</v>
      </c>
      <c r="G30" s="46">
        <f t="shared" si="2"/>
        <v>1.7538991937536506</v>
      </c>
      <c r="H30" s="46">
        <f t="shared" si="3"/>
        <v>1.6241106534158805</v>
      </c>
      <c r="I30" s="23">
        <f t="shared" si="4"/>
        <v>7.3172674363402299</v>
      </c>
      <c r="J30" s="8"/>
      <c r="K30" s="8"/>
      <c r="L30" s="8"/>
      <c r="M30" s="8"/>
    </row>
    <row r="31" spans="1:13" ht="14.1" x14ac:dyDescent="0.3">
      <c r="A31" s="4">
        <f t="shared" si="0"/>
        <v>28</v>
      </c>
      <c r="B31" s="24">
        <v>16</v>
      </c>
      <c r="C31" s="47">
        <f t="shared" si="5"/>
        <v>68.402068556392365</v>
      </c>
      <c r="D31" s="57">
        <f t="shared" si="6"/>
        <v>0.1123</v>
      </c>
      <c r="E31" s="57">
        <f t="shared" si="1"/>
        <v>0.52</v>
      </c>
      <c r="F31" s="48">
        <f t="shared" si="7"/>
        <v>3.9944071954190887</v>
      </c>
      <c r="G31" s="46">
        <f t="shared" si="2"/>
        <v>1.7100517139098093</v>
      </c>
      <c r="H31" s="46">
        <f t="shared" si="3"/>
        <v>1.520167571597264</v>
      </c>
      <c r="I31" s="23">
        <f t="shared" si="4"/>
        <v>7.2246264809261618</v>
      </c>
      <c r="J31" s="8"/>
      <c r="K31" s="8"/>
      <c r="L31" s="8"/>
      <c r="M31" s="8"/>
    </row>
    <row r="32" spans="1:13" ht="14.1" x14ac:dyDescent="0.3">
      <c r="A32" s="4">
        <f t="shared" si="0"/>
        <v>29</v>
      </c>
      <c r="B32" s="24">
        <v>17</v>
      </c>
      <c r="C32" s="47">
        <f t="shared" si="5"/>
        <v>66.692016842482559</v>
      </c>
      <c r="D32" s="57">
        <f t="shared" si="6"/>
        <v>0.1123</v>
      </c>
      <c r="E32" s="57">
        <f t="shared" si="1"/>
        <v>0.52</v>
      </c>
      <c r="F32" s="48">
        <f t="shared" si="7"/>
        <v>3.8945470155336115</v>
      </c>
      <c r="G32" s="46">
        <f t="shared" si="2"/>
        <v>1.6673004210620641</v>
      </c>
      <c r="H32" s="46">
        <f t="shared" si="3"/>
        <v>1.4821633823073324</v>
      </c>
      <c r="I32" s="23">
        <f t="shared" si="4"/>
        <v>7.0440108189030077</v>
      </c>
      <c r="J32" s="8"/>
      <c r="K32" s="8"/>
      <c r="L32" s="8"/>
      <c r="M32" s="8"/>
    </row>
    <row r="33" spans="1:13" ht="14.1" x14ac:dyDescent="0.3">
      <c r="A33" s="4">
        <f t="shared" si="0"/>
        <v>30</v>
      </c>
      <c r="B33" s="24">
        <v>18</v>
      </c>
      <c r="C33" s="47">
        <f t="shared" si="5"/>
        <v>65.024716421420493</v>
      </c>
      <c r="D33" s="57">
        <f t="shared" si="6"/>
        <v>0.1123</v>
      </c>
      <c r="E33" s="57">
        <f t="shared" si="1"/>
        <v>0.52</v>
      </c>
      <c r="F33" s="48">
        <f t="shared" si="7"/>
        <v>3.7971833401452715</v>
      </c>
      <c r="G33" s="46">
        <f t="shared" si="2"/>
        <v>1.6256179105355124</v>
      </c>
      <c r="H33" s="46">
        <f t="shared" si="3"/>
        <v>1.4451092977496489</v>
      </c>
      <c r="I33" s="23">
        <f t="shared" si="4"/>
        <v>6.8679105484304328</v>
      </c>
      <c r="J33" s="8"/>
      <c r="K33" s="8"/>
      <c r="L33" s="8"/>
      <c r="M33" s="8"/>
    </row>
    <row r="34" spans="1:13" ht="14.1" x14ac:dyDescent="0.3">
      <c r="A34" s="4">
        <f t="shared" si="0"/>
        <v>31</v>
      </c>
      <c r="B34" s="24">
        <v>19</v>
      </c>
      <c r="C34" s="47">
        <f t="shared" si="5"/>
        <v>63.399098510884983</v>
      </c>
      <c r="D34" s="57">
        <f t="shared" si="6"/>
        <v>0.1123</v>
      </c>
      <c r="E34" s="57">
        <f t="shared" si="1"/>
        <v>0.52</v>
      </c>
      <c r="F34" s="48">
        <f t="shared" si="7"/>
        <v>3.7022537566416398</v>
      </c>
      <c r="G34" s="46">
        <f t="shared" si="2"/>
        <v>1.5849774627721247</v>
      </c>
      <c r="H34" s="46">
        <f t="shared" si="3"/>
        <v>1.4089815653059079</v>
      </c>
      <c r="I34" s="23">
        <f t="shared" si="4"/>
        <v>6.6962127847196724</v>
      </c>
      <c r="J34" s="8"/>
      <c r="K34" s="8"/>
      <c r="L34" s="8"/>
      <c r="M34" s="8"/>
    </row>
    <row r="35" spans="1:13" ht="14.1" x14ac:dyDescent="0.3">
      <c r="A35" s="4">
        <f t="shared" si="0"/>
        <v>32</v>
      </c>
      <c r="B35" s="24">
        <v>20</v>
      </c>
      <c r="C35" s="47">
        <f t="shared" si="5"/>
        <v>61.81412104811286</v>
      </c>
      <c r="D35" s="57">
        <f t="shared" si="6"/>
        <v>0.1123</v>
      </c>
      <c r="E35" s="57">
        <f t="shared" si="1"/>
        <v>0.52</v>
      </c>
      <c r="F35" s="48">
        <f t="shared" si="7"/>
        <v>3.6096974127255987</v>
      </c>
      <c r="G35" s="46">
        <f t="shared" si="2"/>
        <v>1.5453530262028217</v>
      </c>
      <c r="H35" s="46">
        <f t="shared" si="3"/>
        <v>1.3737570261732601</v>
      </c>
      <c r="I35" s="23">
        <f t="shared" si="4"/>
        <v>6.5288074651016803</v>
      </c>
      <c r="J35" s="8"/>
      <c r="K35" s="8"/>
      <c r="L35" s="8"/>
      <c r="M35" s="8"/>
    </row>
    <row r="36" spans="1:13" ht="15" x14ac:dyDescent="0.25">
      <c r="A36" s="4">
        <f t="shared" si="0"/>
        <v>33</v>
      </c>
      <c r="B36" s="24" t="s">
        <v>5</v>
      </c>
      <c r="C36" s="24"/>
      <c r="D36" s="24"/>
      <c r="E36" s="25"/>
      <c r="F36" s="25"/>
      <c r="G36" s="25"/>
      <c r="H36" s="25"/>
      <c r="I36" s="26">
        <f>SUM(I16:I35)</f>
        <v>158.00180220415763</v>
      </c>
      <c r="J36" s="8"/>
      <c r="K36" s="8"/>
      <c r="L36" s="8"/>
      <c r="M36" s="8"/>
    </row>
    <row r="37" spans="1:13" ht="15" x14ac:dyDescent="0.25">
      <c r="A37" s="4">
        <f t="shared" si="0"/>
        <v>34</v>
      </c>
      <c r="B37" s="33" t="s">
        <v>38</v>
      </c>
      <c r="C37" s="33"/>
      <c r="D37" s="33"/>
      <c r="E37" s="34"/>
      <c r="F37" s="34"/>
      <c r="G37" s="34"/>
      <c r="H37" s="34"/>
      <c r="I37" s="35">
        <f>NPV(0.05,I16:I35)</f>
        <v>101.27195483032415</v>
      </c>
      <c r="J37" s="8"/>
      <c r="K37" s="8"/>
    </row>
    <row r="38" spans="1:13" ht="11.1" customHeight="1" x14ac:dyDescent="0.25">
      <c r="A38" s="4">
        <f t="shared" si="0"/>
        <v>35</v>
      </c>
      <c r="B38" s="30"/>
      <c r="C38" s="31"/>
      <c r="D38" s="31"/>
      <c r="E38" s="31"/>
      <c r="F38" s="31"/>
      <c r="G38" s="8"/>
      <c r="H38" s="8"/>
      <c r="I38" s="8"/>
      <c r="J38" s="8"/>
      <c r="K38" s="8"/>
    </row>
    <row r="39" spans="1:13" ht="15.75" x14ac:dyDescent="0.25">
      <c r="A39" s="4">
        <f t="shared" si="0"/>
        <v>36</v>
      </c>
      <c r="B39" s="32" t="s">
        <v>39</v>
      </c>
      <c r="C39" s="8"/>
      <c r="D39" s="8"/>
      <c r="E39" s="8"/>
      <c r="F39" s="8"/>
      <c r="H39" s="8"/>
      <c r="I39" s="8"/>
      <c r="J39" s="8"/>
      <c r="K39" s="8"/>
    </row>
    <row r="40" spans="1:13" ht="15" x14ac:dyDescent="0.25">
      <c r="A40" s="4">
        <f t="shared" si="0"/>
        <v>37</v>
      </c>
      <c r="B40" s="19" t="s">
        <v>9</v>
      </c>
      <c r="C40" s="20"/>
      <c r="D40" s="20"/>
      <c r="E40" s="20"/>
      <c r="F40" s="20"/>
      <c r="H40" s="8"/>
      <c r="I40" s="8"/>
      <c r="J40" s="8"/>
      <c r="K40" s="8"/>
    </row>
    <row r="41" spans="1:13" ht="14.25" x14ac:dyDescent="0.2">
      <c r="A41" s="4">
        <f t="shared" si="0"/>
        <v>38</v>
      </c>
      <c r="B41" s="21" t="s">
        <v>2</v>
      </c>
      <c r="C41" s="16" t="s">
        <v>36</v>
      </c>
      <c r="D41" s="16" t="s">
        <v>3</v>
      </c>
      <c r="E41" s="16" t="s">
        <v>1</v>
      </c>
      <c r="F41" s="16" t="s">
        <v>6</v>
      </c>
      <c r="G41" s="16" t="s">
        <v>4</v>
      </c>
      <c r="H41" s="8"/>
      <c r="I41" s="8"/>
      <c r="J41" s="8"/>
      <c r="K41" s="8"/>
    </row>
    <row r="42" spans="1:13" ht="15" x14ac:dyDescent="0.25">
      <c r="A42" s="4">
        <f t="shared" si="0"/>
        <v>39</v>
      </c>
      <c r="B42" s="24">
        <v>1</v>
      </c>
      <c r="C42" s="47">
        <f>C16</f>
        <v>100</v>
      </c>
      <c r="D42" s="47">
        <f>C42*C$12*$D$12</f>
        <v>5.8396000000000008</v>
      </c>
      <c r="E42" s="46">
        <f t="shared" ref="E42:E61" si="8">C42*$E$12</f>
        <v>2.5</v>
      </c>
      <c r="F42" s="46">
        <f>C42*$F$12*(1-$D$12)</f>
        <v>2.2223999999999999</v>
      </c>
      <c r="G42" s="23">
        <f t="shared" ref="G42:G61" si="9">F42+E42+D42</f>
        <v>10.562000000000001</v>
      </c>
      <c r="H42" s="8"/>
      <c r="I42" s="8"/>
      <c r="J42" s="8"/>
      <c r="K42" s="8"/>
    </row>
    <row r="43" spans="1:13" ht="15" x14ac:dyDescent="0.25">
      <c r="A43" s="4">
        <f t="shared" si="0"/>
        <v>40</v>
      </c>
      <c r="B43" s="24">
        <v>2</v>
      </c>
      <c r="C43" s="47">
        <f t="shared" ref="C43:C61" si="10">C42-E42</f>
        <v>97.5</v>
      </c>
      <c r="D43" s="47">
        <f t="shared" ref="D43:D61" si="11">C43*C$12*$D$12</f>
        <v>5.6936099999999996</v>
      </c>
      <c r="E43" s="46">
        <f t="shared" si="8"/>
        <v>2.4375</v>
      </c>
      <c r="F43" s="46">
        <f t="shared" ref="F43:F61" si="12">C43*$F$12*(1-$D$12)</f>
        <v>2.1668399999999997</v>
      </c>
      <c r="G43" s="23">
        <f t="shared" si="9"/>
        <v>10.29795</v>
      </c>
      <c r="H43" s="8"/>
      <c r="I43" s="8"/>
      <c r="J43" s="8"/>
      <c r="K43" s="8"/>
    </row>
    <row r="44" spans="1:13" ht="15" x14ac:dyDescent="0.25">
      <c r="A44" s="4">
        <f t="shared" si="0"/>
        <v>41</v>
      </c>
      <c r="B44" s="24">
        <v>3</v>
      </c>
      <c r="C44" s="47">
        <f t="shared" si="10"/>
        <v>95.0625</v>
      </c>
      <c r="D44" s="47">
        <f t="shared" si="11"/>
        <v>5.5512697500000003</v>
      </c>
      <c r="E44" s="46">
        <f t="shared" si="8"/>
        <v>2.3765624999999999</v>
      </c>
      <c r="F44" s="46">
        <f t="shared" si="12"/>
        <v>2.1126690000000004</v>
      </c>
      <c r="G44" s="23">
        <f t="shared" si="9"/>
        <v>10.040501250000002</v>
      </c>
      <c r="H44" s="8"/>
      <c r="I44" s="8"/>
      <c r="J44" s="8"/>
      <c r="K44" s="8"/>
    </row>
    <row r="45" spans="1:13" ht="15" x14ac:dyDescent="0.25">
      <c r="A45" s="4">
        <f t="shared" si="0"/>
        <v>42</v>
      </c>
      <c r="B45" s="24">
        <v>4</v>
      </c>
      <c r="C45" s="47">
        <f t="shared" si="10"/>
        <v>92.685937499999994</v>
      </c>
      <c r="D45" s="47">
        <f t="shared" si="11"/>
        <v>5.4124880062499994</v>
      </c>
      <c r="E45" s="46">
        <f t="shared" si="8"/>
        <v>2.3171484374999998</v>
      </c>
      <c r="F45" s="46">
        <f t="shared" si="12"/>
        <v>2.0598522749999999</v>
      </c>
      <c r="G45" s="23">
        <f t="shared" si="9"/>
        <v>9.7894887187499986</v>
      </c>
      <c r="H45" s="8"/>
      <c r="I45" s="8"/>
      <c r="J45" s="8"/>
      <c r="K45" s="8"/>
    </row>
    <row r="46" spans="1:13" ht="15" x14ac:dyDescent="0.25">
      <c r="A46" s="4">
        <f t="shared" si="0"/>
        <v>43</v>
      </c>
      <c r="B46" s="24">
        <v>5</v>
      </c>
      <c r="C46" s="47">
        <f t="shared" si="10"/>
        <v>90.368789062499999</v>
      </c>
      <c r="D46" s="47">
        <f t="shared" si="11"/>
        <v>5.2771758060937506</v>
      </c>
      <c r="E46" s="46">
        <f t="shared" si="8"/>
        <v>2.2592197265625003</v>
      </c>
      <c r="F46" s="46">
        <f t="shared" si="12"/>
        <v>2.0083559681249996</v>
      </c>
      <c r="G46" s="23">
        <f t="shared" si="9"/>
        <v>9.5447515007812491</v>
      </c>
      <c r="H46" s="8"/>
      <c r="I46" s="8"/>
      <c r="J46" s="8"/>
      <c r="K46" s="8"/>
    </row>
    <row r="47" spans="1:13" ht="15" x14ac:dyDescent="0.25">
      <c r="A47" s="4">
        <f t="shared" si="0"/>
        <v>44</v>
      </c>
      <c r="B47" s="24">
        <v>6</v>
      </c>
      <c r="C47" s="47">
        <f t="shared" si="10"/>
        <v>88.109569335937493</v>
      </c>
      <c r="D47" s="47">
        <f t="shared" si="11"/>
        <v>5.1452464109414064</v>
      </c>
      <c r="E47" s="46">
        <f t="shared" si="8"/>
        <v>2.2027392333984372</v>
      </c>
      <c r="F47" s="46">
        <f t="shared" si="12"/>
        <v>1.9581470689218747</v>
      </c>
      <c r="G47" s="23">
        <f t="shared" si="9"/>
        <v>9.306132713261718</v>
      </c>
      <c r="H47" s="8"/>
      <c r="I47" s="8"/>
      <c r="J47" s="8"/>
      <c r="K47" s="8"/>
    </row>
    <row r="48" spans="1:13" ht="15" x14ac:dyDescent="0.25">
      <c r="A48" s="4">
        <f t="shared" si="0"/>
        <v>45</v>
      </c>
      <c r="B48" s="24">
        <v>7</v>
      </c>
      <c r="C48" s="47">
        <f t="shared" si="10"/>
        <v>85.906830102539061</v>
      </c>
      <c r="D48" s="47">
        <f t="shared" si="11"/>
        <v>5.0166152506678712</v>
      </c>
      <c r="E48" s="46">
        <f t="shared" si="8"/>
        <v>2.1476707525634766</v>
      </c>
      <c r="F48" s="46">
        <f t="shared" si="12"/>
        <v>1.909193392198828</v>
      </c>
      <c r="G48" s="23">
        <f t="shared" si="9"/>
        <v>9.0734793954301765</v>
      </c>
      <c r="H48" s="8"/>
      <c r="I48" s="8"/>
      <c r="J48" s="8"/>
      <c r="K48" s="8"/>
    </row>
    <row r="49" spans="1:11" ht="15" x14ac:dyDescent="0.25">
      <c r="A49" s="4">
        <f t="shared" si="0"/>
        <v>46</v>
      </c>
      <c r="B49" s="24">
        <v>8</v>
      </c>
      <c r="C49" s="47">
        <f t="shared" si="10"/>
        <v>83.75915934997559</v>
      </c>
      <c r="D49" s="47">
        <f t="shared" si="11"/>
        <v>4.8911998694011745</v>
      </c>
      <c r="E49" s="46">
        <f t="shared" si="8"/>
        <v>2.0939789837493898</v>
      </c>
      <c r="F49" s="46">
        <f t="shared" si="12"/>
        <v>1.8614635573938574</v>
      </c>
      <c r="G49" s="23">
        <f t="shared" si="9"/>
        <v>8.8466424105444226</v>
      </c>
      <c r="H49" s="8"/>
      <c r="I49" s="8"/>
      <c r="J49" s="8"/>
      <c r="K49" s="8"/>
    </row>
    <row r="50" spans="1:11" ht="15" x14ac:dyDescent="0.25">
      <c r="A50" s="4">
        <f t="shared" si="0"/>
        <v>47</v>
      </c>
      <c r="B50" s="24">
        <v>9</v>
      </c>
      <c r="C50" s="47">
        <f t="shared" si="10"/>
        <v>81.665180366226195</v>
      </c>
      <c r="D50" s="47">
        <f t="shared" si="11"/>
        <v>4.768919872666145</v>
      </c>
      <c r="E50" s="46">
        <f t="shared" si="8"/>
        <v>2.0416295091556549</v>
      </c>
      <c r="F50" s="46">
        <f t="shared" si="12"/>
        <v>1.814926968459011</v>
      </c>
      <c r="G50" s="23">
        <f t="shared" si="9"/>
        <v>8.6254763502808114</v>
      </c>
      <c r="H50" s="8"/>
      <c r="I50" s="8"/>
      <c r="J50" s="8"/>
      <c r="K50" s="8"/>
    </row>
    <row r="51" spans="1:11" ht="15" x14ac:dyDescent="0.25">
      <c r="A51" s="4">
        <f t="shared" si="0"/>
        <v>48</v>
      </c>
      <c r="B51" s="24">
        <v>10</v>
      </c>
      <c r="C51" s="47">
        <f t="shared" si="10"/>
        <v>79.623550857070541</v>
      </c>
      <c r="D51" s="47">
        <f t="shared" si="11"/>
        <v>4.6496968758494912</v>
      </c>
      <c r="E51" s="46">
        <f t="shared" si="8"/>
        <v>1.9905887714267636</v>
      </c>
      <c r="F51" s="46">
        <f t="shared" si="12"/>
        <v>1.7695537942475357</v>
      </c>
      <c r="G51" s="23">
        <f t="shared" si="9"/>
        <v>8.4098394415237898</v>
      </c>
      <c r="H51" s="8"/>
      <c r="I51" s="8"/>
      <c r="J51" s="8"/>
      <c r="K51" s="8"/>
    </row>
    <row r="52" spans="1:11" ht="15" x14ac:dyDescent="0.25">
      <c r="A52" s="4">
        <f t="shared" si="0"/>
        <v>49</v>
      </c>
      <c r="B52" s="24">
        <v>11</v>
      </c>
      <c r="C52" s="47">
        <f t="shared" si="10"/>
        <v>77.632962085643783</v>
      </c>
      <c r="D52" s="47">
        <f t="shared" si="11"/>
        <v>4.5334544539532544</v>
      </c>
      <c r="E52" s="46">
        <f t="shared" si="8"/>
        <v>1.9408240521410947</v>
      </c>
      <c r="F52" s="46">
        <f t="shared" si="12"/>
        <v>1.7253149493913473</v>
      </c>
      <c r="G52" s="23">
        <f t="shared" si="9"/>
        <v>8.1995934554856973</v>
      </c>
    </row>
    <row r="53" spans="1:11" ht="15" x14ac:dyDescent="0.25">
      <c r="A53" s="4">
        <f t="shared" si="0"/>
        <v>50</v>
      </c>
      <c r="B53" s="24">
        <v>12</v>
      </c>
      <c r="C53" s="47">
        <f t="shared" si="10"/>
        <v>75.692138033502687</v>
      </c>
      <c r="D53" s="47">
        <f t="shared" si="11"/>
        <v>4.4201180926044232</v>
      </c>
      <c r="E53" s="46">
        <f t="shared" si="8"/>
        <v>1.8923034508375673</v>
      </c>
      <c r="F53" s="46">
        <f t="shared" si="12"/>
        <v>1.6821820756565635</v>
      </c>
      <c r="G53" s="23">
        <f t="shared" si="9"/>
        <v>7.9946036190985543</v>
      </c>
    </row>
    <row r="54" spans="1:11" ht="15" x14ac:dyDescent="0.25">
      <c r="A54" s="4">
        <f t="shared" si="0"/>
        <v>51</v>
      </c>
      <c r="B54" s="24">
        <v>13</v>
      </c>
      <c r="C54" s="47">
        <f t="shared" si="10"/>
        <v>73.799834582665113</v>
      </c>
      <c r="D54" s="47">
        <f t="shared" si="11"/>
        <v>4.3096151402893117</v>
      </c>
      <c r="E54" s="46">
        <f t="shared" si="8"/>
        <v>1.844995864566628</v>
      </c>
      <c r="F54" s="46">
        <f t="shared" si="12"/>
        <v>1.6401275237651494</v>
      </c>
      <c r="G54" s="23">
        <f t="shared" si="9"/>
        <v>7.7947385286210888</v>
      </c>
    </row>
    <row r="55" spans="1:11" ht="15" x14ac:dyDescent="0.25">
      <c r="A55" s="4">
        <f t="shared" si="0"/>
        <v>52</v>
      </c>
      <c r="B55" s="24">
        <v>14</v>
      </c>
      <c r="C55" s="47">
        <f t="shared" si="10"/>
        <v>71.954838718098486</v>
      </c>
      <c r="D55" s="47">
        <f t="shared" si="11"/>
        <v>4.2018747617820793</v>
      </c>
      <c r="E55" s="46">
        <f t="shared" si="8"/>
        <v>1.7988709679524622</v>
      </c>
      <c r="F55" s="46">
        <f t="shared" si="12"/>
        <v>1.5991243356710207</v>
      </c>
      <c r="G55" s="23">
        <f t="shared" si="9"/>
        <v>7.599870065405562</v>
      </c>
    </row>
    <row r="56" spans="1:11" ht="15" x14ac:dyDescent="0.25">
      <c r="A56" s="4">
        <f t="shared" si="0"/>
        <v>53</v>
      </c>
      <c r="B56" s="24">
        <v>15</v>
      </c>
      <c r="C56" s="47">
        <f t="shared" si="10"/>
        <v>70.155967750146019</v>
      </c>
      <c r="D56" s="47">
        <f t="shared" si="11"/>
        <v>4.0968278927375268</v>
      </c>
      <c r="E56" s="46">
        <f t="shared" si="8"/>
        <v>1.7538991937536506</v>
      </c>
      <c r="F56" s="46">
        <f t="shared" si="12"/>
        <v>1.5591462272792451</v>
      </c>
      <c r="G56" s="23">
        <f t="shared" si="9"/>
        <v>7.4098733137704222</v>
      </c>
    </row>
    <row r="57" spans="1:11" ht="15" x14ac:dyDescent="0.25">
      <c r="A57" s="4">
        <f t="shared" si="0"/>
        <v>54</v>
      </c>
      <c r="B57" s="24">
        <v>16</v>
      </c>
      <c r="C57" s="47">
        <f t="shared" si="10"/>
        <v>68.402068556392365</v>
      </c>
      <c r="D57" s="47">
        <f t="shared" si="11"/>
        <v>3.9944071954190887</v>
      </c>
      <c r="E57" s="46">
        <f t="shared" si="8"/>
        <v>1.7100517139098093</v>
      </c>
      <c r="F57" s="46">
        <f t="shared" si="12"/>
        <v>1.520167571597264</v>
      </c>
      <c r="G57" s="23">
        <f t="shared" si="9"/>
        <v>7.2246264809261618</v>
      </c>
    </row>
    <row r="58" spans="1:11" ht="15" x14ac:dyDescent="0.25">
      <c r="A58" s="4">
        <f t="shared" si="0"/>
        <v>55</v>
      </c>
      <c r="B58" s="24">
        <v>17</v>
      </c>
      <c r="C58" s="47">
        <f t="shared" si="10"/>
        <v>66.692016842482559</v>
      </c>
      <c r="D58" s="47">
        <f t="shared" si="11"/>
        <v>3.8945470155336115</v>
      </c>
      <c r="E58" s="46">
        <f t="shared" si="8"/>
        <v>1.6673004210620641</v>
      </c>
      <c r="F58" s="46">
        <f t="shared" si="12"/>
        <v>1.4821633823073324</v>
      </c>
      <c r="G58" s="23">
        <f t="shared" si="9"/>
        <v>7.0440108189030077</v>
      </c>
    </row>
    <row r="59" spans="1:11" ht="15" x14ac:dyDescent="0.25">
      <c r="A59" s="4">
        <f t="shared" si="0"/>
        <v>56</v>
      </c>
      <c r="B59" s="24">
        <v>18</v>
      </c>
      <c r="C59" s="47">
        <f t="shared" si="10"/>
        <v>65.024716421420493</v>
      </c>
      <c r="D59" s="47">
        <f t="shared" si="11"/>
        <v>3.7971833401452715</v>
      </c>
      <c r="E59" s="46">
        <f t="shared" si="8"/>
        <v>1.6256179105355124</v>
      </c>
      <c r="F59" s="46">
        <f t="shared" si="12"/>
        <v>1.4451092977496489</v>
      </c>
      <c r="G59" s="23">
        <f t="shared" si="9"/>
        <v>6.8679105484304328</v>
      </c>
    </row>
    <row r="60" spans="1:11" ht="15" x14ac:dyDescent="0.25">
      <c r="A60" s="4">
        <f t="shared" si="0"/>
        <v>57</v>
      </c>
      <c r="B60" s="24">
        <v>19</v>
      </c>
      <c r="C60" s="47">
        <f t="shared" si="10"/>
        <v>63.399098510884983</v>
      </c>
      <c r="D60" s="47">
        <f t="shared" si="11"/>
        <v>3.7022537566416398</v>
      </c>
      <c r="E60" s="46">
        <f t="shared" si="8"/>
        <v>1.5849774627721247</v>
      </c>
      <c r="F60" s="46">
        <f t="shared" si="12"/>
        <v>1.4089815653059079</v>
      </c>
      <c r="G60" s="23">
        <f t="shared" si="9"/>
        <v>6.6962127847196724</v>
      </c>
    </row>
    <row r="61" spans="1:11" ht="15" x14ac:dyDescent="0.25">
      <c r="A61" s="4">
        <f t="shared" si="0"/>
        <v>58</v>
      </c>
      <c r="B61" s="24">
        <v>20</v>
      </c>
      <c r="C61" s="47">
        <f t="shared" si="10"/>
        <v>61.81412104811286</v>
      </c>
      <c r="D61" s="47">
        <f t="shared" si="11"/>
        <v>3.6096974127255987</v>
      </c>
      <c r="E61" s="46">
        <f t="shared" si="8"/>
        <v>1.5453530262028217</v>
      </c>
      <c r="F61" s="46">
        <f t="shared" si="12"/>
        <v>1.3737570261732601</v>
      </c>
      <c r="G61" s="23">
        <f t="shared" si="9"/>
        <v>6.5288074651016803</v>
      </c>
    </row>
    <row r="62" spans="1:11" ht="15" x14ac:dyDescent="0.25">
      <c r="A62" s="4">
        <f t="shared" si="0"/>
        <v>59</v>
      </c>
      <c r="B62" s="24" t="s">
        <v>5</v>
      </c>
      <c r="C62" s="25"/>
      <c r="D62" s="25"/>
      <c r="E62" s="25"/>
      <c r="F62" s="25"/>
      <c r="G62" s="26">
        <f>SUM(G42:G61)</f>
        <v>167.85650886103448</v>
      </c>
    </row>
    <row r="63" spans="1:11" ht="15" x14ac:dyDescent="0.25">
      <c r="A63" s="4">
        <f t="shared" si="0"/>
        <v>60</v>
      </c>
      <c r="B63" s="33" t="s">
        <v>33</v>
      </c>
      <c r="C63" s="34"/>
      <c r="D63" s="34"/>
      <c r="E63" s="34"/>
      <c r="F63" s="34"/>
      <c r="G63" s="35">
        <f>NPV(F12,G42:G61)</f>
        <v>112.02489574737677</v>
      </c>
    </row>
    <row r="64" spans="1:11" x14ac:dyDescent="0.2">
      <c r="A64" s="4">
        <f t="shared" si="0"/>
        <v>61</v>
      </c>
    </row>
    <row r="65" spans="1:3" ht="29.25" x14ac:dyDescent="0.25">
      <c r="A65" s="4">
        <f t="shared" si="0"/>
        <v>62</v>
      </c>
      <c r="B65" s="77" t="s">
        <v>37</v>
      </c>
      <c r="C65" s="28">
        <f>+G63-I37</f>
        <v>10.752940917052626</v>
      </c>
    </row>
    <row r="67" spans="1:3" ht="15" x14ac:dyDescent="0.25">
      <c r="B67" s="109" t="s">
        <v>85</v>
      </c>
    </row>
  </sheetData>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heetViews>
  <sheetFormatPr defaultColWidth="8.85546875" defaultRowHeight="12" x14ac:dyDescent="0.2"/>
  <cols>
    <col min="1" max="1" width="3" style="4" customWidth="1"/>
    <col min="2" max="2" width="66" style="4" customWidth="1"/>
    <col min="3" max="3" width="20.7109375" style="11" customWidth="1"/>
    <col min="4" max="4" width="3.140625" style="11" customWidth="1"/>
    <col min="5" max="5" width="22" style="12" customWidth="1"/>
    <col min="6" max="6" width="23.140625" style="12" customWidth="1"/>
    <col min="7" max="8" width="28.42578125" style="4" customWidth="1"/>
    <col min="9" max="9" width="2.5703125" style="12" customWidth="1"/>
    <col min="10" max="11" width="20.7109375" style="4" customWidth="1"/>
    <col min="12" max="13" width="24.140625" style="4" customWidth="1"/>
    <col min="14" max="14" width="2.5703125" style="12" customWidth="1"/>
    <col min="15" max="15" width="24.5703125" style="5" customWidth="1"/>
    <col min="16" max="16" width="23.42578125" style="4" customWidth="1"/>
    <col min="17" max="17" width="24.5703125" style="5" customWidth="1"/>
    <col min="18" max="18" width="12.28515625" style="4" customWidth="1"/>
    <col min="19" max="16384" width="8.85546875" style="4"/>
  </cols>
  <sheetData>
    <row r="1" spans="1:17" ht="15" x14ac:dyDescent="0.3">
      <c r="B1" s="6" t="s">
        <v>27</v>
      </c>
      <c r="C1" s="36"/>
      <c r="D1" s="36"/>
      <c r="E1" s="37"/>
      <c r="F1" s="92"/>
      <c r="G1" s="13"/>
      <c r="H1" s="13"/>
      <c r="I1" s="83"/>
      <c r="J1" s="84"/>
      <c r="K1" s="85"/>
      <c r="L1" s="85"/>
      <c r="M1" s="85"/>
      <c r="N1" s="83"/>
      <c r="O1" s="38"/>
      <c r="P1" s="13"/>
      <c r="Q1" s="38"/>
    </row>
    <row r="2" spans="1:17" ht="15" x14ac:dyDescent="0.3">
      <c r="B2" s="6" t="s">
        <v>89</v>
      </c>
      <c r="C2" s="36"/>
      <c r="D2" s="36"/>
      <c r="E2" s="37"/>
      <c r="F2" s="92"/>
      <c r="G2" s="13"/>
      <c r="H2" s="13"/>
      <c r="I2" s="83"/>
      <c r="J2" s="84"/>
      <c r="K2" s="85"/>
      <c r="L2" s="85"/>
      <c r="M2" s="85"/>
      <c r="N2" s="83"/>
      <c r="O2" s="38"/>
      <c r="P2" s="13"/>
      <c r="Q2" s="38"/>
    </row>
    <row r="3" spans="1:17" ht="15.6" x14ac:dyDescent="0.3">
      <c r="B3" s="106" t="s">
        <v>82</v>
      </c>
      <c r="C3" s="36"/>
      <c r="D3" s="36"/>
      <c r="E3" s="37"/>
      <c r="F3" s="92"/>
      <c r="G3" s="13"/>
      <c r="H3" s="13"/>
      <c r="I3" s="83"/>
      <c r="J3" s="84"/>
      <c r="K3" s="85"/>
      <c r="L3" s="85"/>
      <c r="M3" s="85"/>
      <c r="N3" s="83"/>
      <c r="O3" s="38"/>
      <c r="P3" s="13"/>
      <c r="Q3" s="38"/>
    </row>
    <row r="4" spans="1:17" ht="15" x14ac:dyDescent="0.3">
      <c r="B4" s="102"/>
      <c r="C4" s="103"/>
      <c r="D4" s="103"/>
      <c r="E4" s="92"/>
      <c r="F4" s="92"/>
      <c r="G4" s="13"/>
      <c r="H4" s="13"/>
      <c r="I4" s="83"/>
      <c r="J4" s="84"/>
      <c r="K4" s="85"/>
      <c r="L4" s="85"/>
      <c r="M4" s="85"/>
      <c r="N4" s="83"/>
      <c r="O4" s="38"/>
      <c r="P4" s="13"/>
      <c r="Q4" s="38"/>
    </row>
    <row r="5" spans="1:17" ht="14.1" x14ac:dyDescent="0.3">
      <c r="A5" s="4">
        <v>1</v>
      </c>
      <c r="B5" s="25" t="s">
        <v>11</v>
      </c>
      <c r="C5" s="59" t="s">
        <v>20</v>
      </c>
      <c r="D5" s="95"/>
      <c r="E5" s="39"/>
      <c r="F5" s="39"/>
      <c r="G5" s="41"/>
      <c r="H5" s="41"/>
      <c r="I5" s="39"/>
      <c r="J5" s="41"/>
      <c r="K5" s="41"/>
      <c r="L5" s="41"/>
      <c r="M5" s="41"/>
      <c r="N5" s="39"/>
      <c r="O5" s="40" t="s">
        <v>28</v>
      </c>
      <c r="P5" s="41"/>
      <c r="Q5" s="40" t="s">
        <v>28</v>
      </c>
    </row>
    <row r="6" spans="1:17" ht="14.1" x14ac:dyDescent="0.3">
      <c r="A6" s="4">
        <f>A5+1</f>
        <v>2</v>
      </c>
      <c r="B6" s="25" t="s">
        <v>7</v>
      </c>
      <c r="C6" s="59" t="s">
        <v>21</v>
      </c>
      <c r="D6" s="95"/>
      <c r="E6" s="52"/>
      <c r="F6" s="52"/>
      <c r="G6" s="41"/>
      <c r="H6" s="41"/>
      <c r="I6" s="52"/>
      <c r="J6" s="41"/>
      <c r="K6" s="41"/>
      <c r="L6" s="41"/>
      <c r="M6" s="41"/>
      <c r="N6" s="52"/>
      <c r="O6" s="40" t="s">
        <v>28</v>
      </c>
      <c r="P6" s="41"/>
      <c r="Q6" s="40" t="s">
        <v>28</v>
      </c>
    </row>
    <row r="7" spans="1:17" ht="14.1" x14ac:dyDescent="0.3">
      <c r="A7" s="4">
        <f t="shared" ref="A7:A27" si="0">A6+1</f>
        <v>3</v>
      </c>
      <c r="B7" s="25" t="s">
        <v>8</v>
      </c>
      <c r="C7" s="59" t="s">
        <v>22</v>
      </c>
      <c r="D7" s="95"/>
      <c r="E7" s="39"/>
      <c r="F7" s="39"/>
      <c r="G7" s="41"/>
      <c r="H7" s="41"/>
      <c r="I7" s="39"/>
      <c r="J7" s="41"/>
      <c r="K7" s="41"/>
      <c r="L7" s="41"/>
      <c r="M7" s="41"/>
      <c r="N7" s="39"/>
      <c r="O7" s="40" t="s">
        <v>28</v>
      </c>
      <c r="P7" s="41"/>
      <c r="Q7" s="40" t="s">
        <v>28</v>
      </c>
    </row>
    <row r="8" spans="1:17" ht="27.95" x14ac:dyDescent="0.3">
      <c r="A8" s="4">
        <f t="shared" si="0"/>
        <v>4</v>
      </c>
      <c r="B8" s="60" t="s">
        <v>75</v>
      </c>
      <c r="C8" s="91" t="s">
        <v>73</v>
      </c>
      <c r="D8" s="101"/>
      <c r="E8" s="94" t="s">
        <v>67</v>
      </c>
      <c r="F8" s="42"/>
      <c r="G8" s="68"/>
      <c r="H8" s="68"/>
      <c r="I8" s="42"/>
      <c r="J8" s="41"/>
      <c r="K8" s="41"/>
      <c r="L8" s="41"/>
      <c r="M8" s="41"/>
      <c r="N8" s="42"/>
      <c r="O8" s="40"/>
      <c r="Q8" s="40"/>
    </row>
    <row r="9" spans="1:17" ht="14.1" x14ac:dyDescent="0.3">
      <c r="A9" s="4">
        <f t="shared" si="0"/>
        <v>5</v>
      </c>
      <c r="B9" s="86"/>
      <c r="C9" s="87"/>
      <c r="D9" s="96"/>
      <c r="E9" s="42"/>
      <c r="F9" s="42"/>
      <c r="G9" s="68"/>
      <c r="H9" s="68"/>
      <c r="I9" s="42"/>
      <c r="J9" s="41"/>
      <c r="K9" s="41"/>
      <c r="L9" s="41"/>
      <c r="M9" s="41"/>
      <c r="N9" s="42"/>
      <c r="O9" s="40"/>
      <c r="Q9" s="40"/>
    </row>
    <row r="10" spans="1:17" ht="20.100000000000001" x14ac:dyDescent="0.4">
      <c r="A10" s="4">
        <f t="shared" si="0"/>
        <v>6</v>
      </c>
      <c r="B10" s="88"/>
      <c r="C10" s="111" t="s">
        <v>78</v>
      </c>
      <c r="D10" s="111"/>
      <c r="E10" s="111"/>
      <c r="F10" s="111"/>
      <c r="G10" s="111"/>
      <c r="H10" s="111"/>
      <c r="I10" s="89"/>
      <c r="J10" s="110" t="s">
        <v>94</v>
      </c>
      <c r="K10" s="110"/>
      <c r="L10" s="110"/>
      <c r="M10" s="110"/>
      <c r="N10" s="89"/>
      <c r="O10" s="110" t="s">
        <v>84</v>
      </c>
      <c r="P10" s="110"/>
      <c r="Q10" s="110"/>
    </row>
    <row r="11" spans="1:17" ht="26.1" x14ac:dyDescent="0.3">
      <c r="A11" s="4">
        <f t="shared" si="0"/>
        <v>7</v>
      </c>
      <c r="B11" s="60" t="s">
        <v>54</v>
      </c>
      <c r="C11" s="67" t="s">
        <v>53</v>
      </c>
      <c r="D11" s="97"/>
      <c r="E11" s="65" t="s">
        <v>52</v>
      </c>
      <c r="F11" s="65" t="s">
        <v>52</v>
      </c>
      <c r="G11" s="65" t="s">
        <v>52</v>
      </c>
      <c r="H11" s="65" t="s">
        <v>52</v>
      </c>
      <c r="I11" s="66"/>
      <c r="J11" s="67" t="s">
        <v>53</v>
      </c>
      <c r="K11" s="65" t="s">
        <v>52</v>
      </c>
      <c r="L11" s="65" t="s">
        <v>52</v>
      </c>
      <c r="M11" s="65" t="s">
        <v>52</v>
      </c>
      <c r="N11" s="66"/>
      <c r="O11" s="65" t="s">
        <v>52</v>
      </c>
      <c r="P11" s="93" t="s">
        <v>74</v>
      </c>
      <c r="Q11" s="65" t="s">
        <v>52</v>
      </c>
    </row>
    <row r="12" spans="1:17" s="45" customFormat="1" ht="171" x14ac:dyDescent="0.2">
      <c r="A12" s="4">
        <f t="shared" si="0"/>
        <v>8</v>
      </c>
      <c r="B12" s="61" t="s">
        <v>76</v>
      </c>
      <c r="C12" s="43" t="s">
        <v>64</v>
      </c>
      <c r="D12" s="98"/>
      <c r="E12" s="43" t="s">
        <v>65</v>
      </c>
      <c r="F12" s="43" t="s">
        <v>87</v>
      </c>
      <c r="G12" s="16" t="s">
        <v>90</v>
      </c>
      <c r="H12" s="44" t="s">
        <v>79</v>
      </c>
      <c r="I12" s="79"/>
      <c r="J12" s="44" t="s">
        <v>88</v>
      </c>
      <c r="K12" s="44" t="s">
        <v>30</v>
      </c>
      <c r="L12" s="44" t="s">
        <v>62</v>
      </c>
      <c r="M12" s="44" t="s">
        <v>72</v>
      </c>
      <c r="N12" s="79"/>
      <c r="O12" s="44" t="s">
        <v>93</v>
      </c>
      <c r="P12" s="44" t="s">
        <v>70</v>
      </c>
      <c r="Q12" s="107" t="s">
        <v>71</v>
      </c>
    </row>
    <row r="13" spans="1:17" ht="14.1" x14ac:dyDescent="0.3">
      <c r="A13" s="4">
        <f t="shared" si="0"/>
        <v>9</v>
      </c>
      <c r="B13" s="60" t="s">
        <v>63</v>
      </c>
      <c r="C13" s="50"/>
      <c r="D13" s="99"/>
      <c r="E13" s="50">
        <v>100</v>
      </c>
      <c r="F13" s="90">
        <v>100</v>
      </c>
      <c r="G13" s="90">
        <f>IF($C$8="Weak",$F13*0.5,IF($C$8="Medium",$F13*0.25,0))</f>
        <v>50</v>
      </c>
      <c r="H13" s="90">
        <f>G13+F13</f>
        <v>150</v>
      </c>
      <c r="I13" s="80"/>
      <c r="J13" s="51">
        <v>0</v>
      </c>
      <c r="K13" s="51"/>
      <c r="L13" s="51"/>
      <c r="M13" s="90">
        <f>L13+J13</f>
        <v>0</v>
      </c>
      <c r="N13" s="80"/>
      <c r="O13" s="90">
        <f>IF(C$8="Strong",M13,MAX(M13,H13))</f>
        <v>150</v>
      </c>
      <c r="P13" s="78"/>
      <c r="Q13" s="78" t="s">
        <v>69</v>
      </c>
    </row>
    <row r="14" spans="1:17" ht="14.1" x14ac:dyDescent="0.3">
      <c r="A14" s="4">
        <f t="shared" si="0"/>
        <v>10</v>
      </c>
      <c r="B14" s="60" t="s">
        <v>25</v>
      </c>
      <c r="C14" s="50"/>
      <c r="D14" s="99"/>
      <c r="E14" s="50"/>
      <c r="F14" s="90">
        <f t="shared" ref="F14:F21" si="1">MAX(C14:E14)</f>
        <v>0</v>
      </c>
      <c r="G14" s="90">
        <f t="shared" ref="G14:G21" si="2">IF($C$8="Weak",$F14*0.5,IF($C$8="Medium",$F14*0.25,0))</f>
        <v>0</v>
      </c>
      <c r="H14" s="90">
        <f t="shared" ref="H14:H21" si="3">G14+F14</f>
        <v>0</v>
      </c>
      <c r="I14" s="80"/>
      <c r="J14" s="51"/>
      <c r="K14" s="51"/>
      <c r="L14" s="51"/>
      <c r="M14" s="90">
        <f t="shared" ref="M14:M21" si="4">L14+J14</f>
        <v>0</v>
      </c>
      <c r="N14" s="80"/>
      <c r="O14" s="90">
        <f t="shared" ref="O14:O22" si="5">IF(C$8="Strong",M14,MAX(M14,H14))</f>
        <v>0</v>
      </c>
      <c r="P14" s="78"/>
      <c r="Q14" s="78"/>
    </row>
    <row r="15" spans="1:17" ht="14.1" x14ac:dyDescent="0.3">
      <c r="A15" s="4">
        <f t="shared" si="0"/>
        <v>11</v>
      </c>
      <c r="B15" s="60" t="s">
        <v>47</v>
      </c>
      <c r="C15" s="50"/>
      <c r="D15" s="99"/>
      <c r="E15" s="50"/>
      <c r="F15" s="90">
        <f t="shared" si="1"/>
        <v>0</v>
      </c>
      <c r="G15" s="90">
        <f t="shared" si="2"/>
        <v>0</v>
      </c>
      <c r="H15" s="90">
        <f t="shared" si="3"/>
        <v>0</v>
      </c>
      <c r="I15" s="80"/>
      <c r="J15" s="51"/>
      <c r="K15" s="51"/>
      <c r="L15" s="51"/>
      <c r="M15" s="90">
        <f t="shared" si="4"/>
        <v>0</v>
      </c>
      <c r="N15" s="80"/>
      <c r="O15" s="90">
        <f t="shared" si="5"/>
        <v>0</v>
      </c>
      <c r="P15" s="78"/>
      <c r="Q15" s="78"/>
    </row>
    <row r="16" spans="1:17" ht="14.1" x14ac:dyDescent="0.3">
      <c r="A16" s="4">
        <f t="shared" si="0"/>
        <v>12</v>
      </c>
      <c r="B16" s="60" t="s">
        <v>48</v>
      </c>
      <c r="C16" s="50"/>
      <c r="D16" s="99"/>
      <c r="E16" s="50"/>
      <c r="F16" s="90">
        <f t="shared" si="1"/>
        <v>0</v>
      </c>
      <c r="G16" s="90">
        <f t="shared" si="2"/>
        <v>0</v>
      </c>
      <c r="H16" s="90">
        <f t="shared" si="3"/>
        <v>0</v>
      </c>
      <c r="I16" s="80"/>
      <c r="J16" s="51"/>
      <c r="K16" s="51"/>
      <c r="L16" s="51"/>
      <c r="M16" s="90">
        <f t="shared" si="4"/>
        <v>0</v>
      </c>
      <c r="N16" s="80"/>
      <c r="O16" s="90">
        <f t="shared" si="5"/>
        <v>0</v>
      </c>
      <c r="P16" s="78"/>
      <c r="Q16" s="78"/>
    </row>
    <row r="17" spans="1:17" ht="14.1" x14ac:dyDescent="0.3">
      <c r="A17" s="4">
        <f t="shared" si="0"/>
        <v>13</v>
      </c>
      <c r="B17" s="60" t="s">
        <v>26</v>
      </c>
      <c r="C17" s="50"/>
      <c r="D17" s="99"/>
      <c r="E17" s="50"/>
      <c r="F17" s="90">
        <f t="shared" si="1"/>
        <v>0</v>
      </c>
      <c r="G17" s="90">
        <f t="shared" si="2"/>
        <v>0</v>
      </c>
      <c r="H17" s="90">
        <f t="shared" si="3"/>
        <v>0</v>
      </c>
      <c r="I17" s="80"/>
      <c r="J17" s="51"/>
      <c r="K17" s="51"/>
      <c r="L17" s="51"/>
      <c r="M17" s="90">
        <f t="shared" si="4"/>
        <v>0</v>
      </c>
      <c r="N17" s="80"/>
      <c r="O17" s="90">
        <f t="shared" si="5"/>
        <v>0</v>
      </c>
      <c r="P17" s="78"/>
      <c r="Q17" s="78"/>
    </row>
    <row r="18" spans="1:17" ht="14.1" x14ac:dyDescent="0.3">
      <c r="A18" s="4">
        <f t="shared" si="0"/>
        <v>14</v>
      </c>
      <c r="B18" s="60" t="s">
        <v>49</v>
      </c>
      <c r="C18" s="50"/>
      <c r="D18" s="99"/>
      <c r="E18" s="50"/>
      <c r="F18" s="90">
        <f t="shared" si="1"/>
        <v>0</v>
      </c>
      <c r="G18" s="90">
        <f t="shared" si="2"/>
        <v>0</v>
      </c>
      <c r="H18" s="90">
        <f t="shared" si="3"/>
        <v>0</v>
      </c>
      <c r="I18" s="80"/>
      <c r="J18" s="51"/>
      <c r="K18" s="51"/>
      <c r="L18" s="51"/>
      <c r="M18" s="90">
        <f t="shared" si="4"/>
        <v>0</v>
      </c>
      <c r="N18" s="80"/>
      <c r="O18" s="90">
        <f t="shared" si="5"/>
        <v>0</v>
      </c>
      <c r="P18" s="78"/>
      <c r="Q18" s="78"/>
    </row>
    <row r="19" spans="1:17" ht="14.1" x14ac:dyDescent="0.3">
      <c r="A19" s="4">
        <f t="shared" si="0"/>
        <v>15</v>
      </c>
      <c r="B19" s="60" t="s">
        <v>50</v>
      </c>
      <c r="C19" s="50"/>
      <c r="D19" s="99"/>
      <c r="E19" s="50"/>
      <c r="F19" s="90">
        <f t="shared" si="1"/>
        <v>0</v>
      </c>
      <c r="G19" s="90">
        <f t="shared" si="2"/>
        <v>0</v>
      </c>
      <c r="H19" s="90">
        <f t="shared" si="3"/>
        <v>0</v>
      </c>
      <c r="I19" s="80"/>
      <c r="J19" s="51"/>
      <c r="K19" s="51"/>
      <c r="L19" s="51"/>
      <c r="M19" s="90">
        <f t="shared" si="4"/>
        <v>0</v>
      </c>
      <c r="N19" s="80"/>
      <c r="O19" s="90">
        <f t="shared" si="5"/>
        <v>0</v>
      </c>
      <c r="P19" s="78"/>
      <c r="Q19" s="78"/>
    </row>
    <row r="20" spans="1:17" ht="14.1" x14ac:dyDescent="0.3">
      <c r="A20" s="4">
        <f t="shared" si="0"/>
        <v>16</v>
      </c>
      <c r="B20" s="60" t="s">
        <v>51</v>
      </c>
      <c r="C20" s="50"/>
      <c r="D20" s="99"/>
      <c r="E20" s="50"/>
      <c r="F20" s="90">
        <f t="shared" si="1"/>
        <v>0</v>
      </c>
      <c r="G20" s="90">
        <f t="shared" si="2"/>
        <v>0</v>
      </c>
      <c r="H20" s="90">
        <f t="shared" si="3"/>
        <v>0</v>
      </c>
      <c r="I20" s="80"/>
      <c r="J20" s="51"/>
      <c r="K20" s="51"/>
      <c r="L20" s="51"/>
      <c r="M20" s="90">
        <f t="shared" si="4"/>
        <v>0</v>
      </c>
      <c r="N20" s="80"/>
      <c r="O20" s="90">
        <f t="shared" si="5"/>
        <v>0</v>
      </c>
      <c r="P20" s="78"/>
      <c r="Q20" s="78"/>
    </row>
    <row r="21" spans="1:17" ht="14.1" x14ac:dyDescent="0.3">
      <c r="A21" s="4">
        <f t="shared" si="0"/>
        <v>17</v>
      </c>
      <c r="B21" s="60" t="s">
        <v>29</v>
      </c>
      <c r="C21" s="50"/>
      <c r="D21" s="99"/>
      <c r="E21" s="50"/>
      <c r="F21" s="90">
        <f t="shared" si="1"/>
        <v>0</v>
      </c>
      <c r="G21" s="90">
        <f t="shared" si="2"/>
        <v>0</v>
      </c>
      <c r="H21" s="90">
        <f t="shared" si="3"/>
        <v>0</v>
      </c>
      <c r="I21" s="80"/>
      <c r="J21" s="51"/>
      <c r="K21" s="51"/>
      <c r="L21" s="51"/>
      <c r="M21" s="90">
        <f t="shared" si="4"/>
        <v>0</v>
      </c>
      <c r="N21" s="80"/>
      <c r="O21" s="90">
        <f t="shared" si="5"/>
        <v>0</v>
      </c>
      <c r="P21" s="78"/>
      <c r="Q21" s="78"/>
    </row>
    <row r="22" spans="1:17" ht="14.1" x14ac:dyDescent="0.3">
      <c r="A22" s="4">
        <f t="shared" si="0"/>
        <v>18</v>
      </c>
      <c r="B22" s="62" t="s">
        <v>40</v>
      </c>
      <c r="C22" s="49">
        <f>SUM(C13:C21)</f>
        <v>0</v>
      </c>
      <c r="D22" s="100"/>
      <c r="E22" s="49">
        <f>SUM(E13:E21)</f>
        <v>100</v>
      </c>
      <c r="F22" s="49">
        <f>SUM(F13:F21)</f>
        <v>100</v>
      </c>
      <c r="G22" s="49">
        <f>SUM(G13:G21)</f>
        <v>50</v>
      </c>
      <c r="H22" s="49">
        <f>SUM(H13:H21)</f>
        <v>150</v>
      </c>
      <c r="I22" s="81"/>
      <c r="J22" s="49">
        <f>SUM(J13:J21)</f>
        <v>0</v>
      </c>
      <c r="K22" s="104"/>
      <c r="L22" s="49">
        <f>SUM(L13:L21)</f>
        <v>0</v>
      </c>
      <c r="M22" s="49">
        <f>SUM(M13:M21)</f>
        <v>0</v>
      </c>
      <c r="N22" s="81"/>
      <c r="O22" s="90">
        <f t="shared" si="5"/>
        <v>150</v>
      </c>
      <c r="P22" s="49">
        <f>-'Analytical Template 3'!C65</f>
        <v>-10.752940917052626</v>
      </c>
      <c r="Q22" s="49">
        <f>O22+P22</f>
        <v>139.24705908294737</v>
      </c>
    </row>
    <row r="23" spans="1:17" ht="14.1" x14ac:dyDescent="0.3">
      <c r="A23" s="4">
        <f t="shared" si="0"/>
        <v>19</v>
      </c>
      <c r="B23" s="63" t="s">
        <v>19</v>
      </c>
      <c r="C23" s="69"/>
      <c r="D23" s="100"/>
      <c r="E23" s="69"/>
      <c r="F23" s="69"/>
      <c r="G23" s="71" t="s">
        <v>28</v>
      </c>
      <c r="H23" s="71"/>
      <c r="I23" s="82"/>
      <c r="J23" s="70"/>
      <c r="K23" s="71"/>
      <c r="L23" s="71"/>
      <c r="M23" s="71"/>
      <c r="N23" s="82"/>
      <c r="O23" s="69" t="s">
        <v>28</v>
      </c>
      <c r="P23" s="72" t="s">
        <v>28</v>
      </c>
      <c r="Q23" s="69" t="s">
        <v>28</v>
      </c>
    </row>
    <row r="24" spans="1:17" ht="14.1" x14ac:dyDescent="0.3">
      <c r="A24" s="4">
        <f t="shared" si="0"/>
        <v>20</v>
      </c>
      <c r="B24" s="60" t="s">
        <v>18</v>
      </c>
      <c r="C24" s="46"/>
      <c r="D24" s="100"/>
      <c r="E24" s="46"/>
      <c r="F24" s="90">
        <f>+E24</f>
        <v>0</v>
      </c>
      <c r="G24" s="90">
        <f t="shared" ref="G24:G26" si="6">IF($C$8="Weak",$F24*0.5,IF($C$8="Medium",$F24*0.25,0))</f>
        <v>0</v>
      </c>
      <c r="H24" s="90">
        <f t="shared" ref="H24:H26" si="7">G24+F24</f>
        <v>0</v>
      </c>
      <c r="I24" s="81"/>
      <c r="J24" s="78"/>
      <c r="K24" s="78"/>
      <c r="L24" s="78"/>
      <c r="M24" s="78"/>
      <c r="N24" s="81"/>
      <c r="O24" s="90">
        <f>MAX(M24,H24)</f>
        <v>0</v>
      </c>
      <c r="P24" s="78"/>
      <c r="Q24" s="90">
        <f>O24</f>
        <v>0</v>
      </c>
    </row>
    <row r="25" spans="1:17" ht="14.1" x14ac:dyDescent="0.3">
      <c r="A25" s="4">
        <f t="shared" si="0"/>
        <v>21</v>
      </c>
      <c r="B25" s="60" t="s">
        <v>41</v>
      </c>
      <c r="C25" s="46"/>
      <c r="D25" s="100"/>
      <c r="E25" s="46"/>
      <c r="F25" s="90">
        <f>+E25</f>
        <v>0</v>
      </c>
      <c r="G25" s="90">
        <f t="shared" si="6"/>
        <v>0</v>
      </c>
      <c r="H25" s="90">
        <f t="shared" si="7"/>
        <v>0</v>
      </c>
      <c r="I25" s="81"/>
      <c r="J25" s="78"/>
      <c r="K25" s="78"/>
      <c r="L25" s="78"/>
      <c r="M25" s="78"/>
      <c r="N25" s="81"/>
      <c r="O25" s="90">
        <f>MAX(M25,H25)</f>
        <v>0</v>
      </c>
      <c r="P25" s="78"/>
      <c r="Q25" s="90">
        <f>O25</f>
        <v>0</v>
      </c>
    </row>
    <row r="26" spans="1:17" ht="14.1" x14ac:dyDescent="0.3">
      <c r="A26" s="4">
        <f t="shared" si="0"/>
        <v>22</v>
      </c>
      <c r="B26" s="60" t="s">
        <v>46</v>
      </c>
      <c r="C26" s="46"/>
      <c r="D26" s="100"/>
      <c r="E26" s="46"/>
      <c r="F26" s="90">
        <f>+E26</f>
        <v>0</v>
      </c>
      <c r="G26" s="90">
        <f t="shared" si="6"/>
        <v>0</v>
      </c>
      <c r="H26" s="90">
        <f t="shared" si="7"/>
        <v>0</v>
      </c>
      <c r="I26" s="81"/>
      <c r="J26" s="78"/>
      <c r="K26" s="78"/>
      <c r="L26" s="78"/>
      <c r="M26" s="78"/>
      <c r="N26" s="81"/>
      <c r="O26" s="90">
        <f>MAX(M26,H26)</f>
        <v>0</v>
      </c>
      <c r="P26" s="78"/>
      <c r="Q26" s="90">
        <f>O26</f>
        <v>0</v>
      </c>
    </row>
    <row r="27" spans="1:17" ht="14.1" x14ac:dyDescent="0.3">
      <c r="A27" s="4">
        <f t="shared" si="0"/>
        <v>23</v>
      </c>
      <c r="B27" s="62" t="s">
        <v>5</v>
      </c>
      <c r="C27" s="49">
        <f>SUM(C22:C26)</f>
        <v>0</v>
      </c>
      <c r="D27" s="100"/>
      <c r="E27" s="49">
        <f>SUM(E22:E26)</f>
        <v>100</v>
      </c>
      <c r="F27" s="49">
        <f>SUM(F22:F26)</f>
        <v>100</v>
      </c>
      <c r="G27" s="49">
        <f>SUM(G22:G26)</f>
        <v>50</v>
      </c>
      <c r="H27" s="49">
        <f>SUM(H22:H26)</f>
        <v>150</v>
      </c>
      <c r="I27" s="81"/>
      <c r="J27" s="78"/>
      <c r="K27" s="78"/>
      <c r="L27" s="78"/>
      <c r="M27" s="78"/>
      <c r="N27" s="81"/>
      <c r="O27" s="49">
        <f>SUM(O22:O26)</f>
        <v>150</v>
      </c>
      <c r="P27" s="73">
        <f>+P22</f>
        <v>-10.752940917052626</v>
      </c>
      <c r="Q27" s="105">
        <f>SUM(Q22:Q26)</f>
        <v>139.24705908294737</v>
      </c>
    </row>
    <row r="29" spans="1:17" ht="15" x14ac:dyDescent="0.3">
      <c r="B29" s="32" t="s">
        <v>77</v>
      </c>
    </row>
    <row r="30" spans="1:17" ht="15" x14ac:dyDescent="0.3">
      <c r="B30" s="32" t="s">
        <v>56</v>
      </c>
    </row>
  </sheetData>
  <mergeCells count="3">
    <mergeCell ref="J10:M10"/>
    <mergeCell ref="C10:H10"/>
    <mergeCell ref="O10:Q10"/>
  </mergeCells>
  <pageMargins left="0.25" right="0.25" top="0.75" bottom="0.75" header="0.3" footer="0.3"/>
  <pageSetup paperSize="5" scale="47" orientation="landscape" horizontalDpi="1200" verticalDpi="1200"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workbookViewId="0">
      <selection activeCell="C7" sqref="C7"/>
    </sheetView>
  </sheetViews>
  <sheetFormatPr defaultColWidth="8.85546875" defaultRowHeight="12" x14ac:dyDescent="0.2"/>
  <cols>
    <col min="1" max="1" width="3.5703125" style="4" customWidth="1"/>
    <col min="2" max="2" width="35.5703125" style="4" customWidth="1"/>
    <col min="3" max="3" width="19.85546875" style="4" customWidth="1"/>
    <col min="4" max="4" width="17.85546875" style="4" customWidth="1"/>
    <col min="5" max="5" width="17.7109375" style="4" customWidth="1"/>
    <col min="6" max="6" width="16.42578125" style="4" customWidth="1"/>
    <col min="7" max="7" width="18.7109375" style="4" customWidth="1"/>
    <col min="8" max="8" width="11.28515625" style="4" customWidth="1"/>
    <col min="9" max="9" width="11.42578125" style="4" customWidth="1"/>
    <col min="10" max="16384" width="8.85546875" style="4"/>
  </cols>
  <sheetData>
    <row r="1" spans="1:13" ht="15" x14ac:dyDescent="0.3">
      <c r="B1" s="6" t="s">
        <v>31</v>
      </c>
      <c r="C1" s="10"/>
      <c r="D1" s="10"/>
      <c r="E1" s="58"/>
      <c r="F1" s="29"/>
      <c r="G1" s="29"/>
    </row>
    <row r="2" spans="1:13" ht="15" x14ac:dyDescent="0.3">
      <c r="B2" s="7" t="s">
        <v>86</v>
      </c>
      <c r="C2" s="10"/>
      <c r="D2" s="10"/>
      <c r="E2" s="58"/>
      <c r="F2" s="29"/>
      <c r="G2" s="29"/>
    </row>
    <row r="3" spans="1:13" ht="9.6" customHeight="1" x14ac:dyDescent="0.3">
      <c r="B3" s="74"/>
      <c r="C3" s="75"/>
      <c r="D3" s="75"/>
      <c r="E3" s="76"/>
      <c r="F3" s="29"/>
      <c r="G3" s="29"/>
    </row>
    <row r="4" spans="1:13" ht="27.95" x14ac:dyDescent="0.3">
      <c r="A4" s="4">
        <v>1</v>
      </c>
      <c r="B4" s="14" t="s">
        <v>32</v>
      </c>
      <c r="C4" s="27" t="s">
        <v>20</v>
      </c>
      <c r="D4" s="14"/>
      <c r="E4" s="64" t="s">
        <v>55</v>
      </c>
      <c r="F4" s="14"/>
      <c r="G4" s="14"/>
      <c r="H4" s="8"/>
      <c r="I4" s="8"/>
      <c r="J4" s="8"/>
      <c r="K4" s="8"/>
    </row>
    <row r="5" spans="1:13" ht="14.1" x14ac:dyDescent="0.3">
      <c r="A5" s="4">
        <v>2</v>
      </c>
      <c r="B5" s="14" t="s">
        <v>7</v>
      </c>
      <c r="C5" s="27" t="s">
        <v>21</v>
      </c>
      <c r="D5" s="14"/>
      <c r="E5" s="14"/>
      <c r="F5" s="14"/>
      <c r="G5" s="14"/>
      <c r="H5" s="8"/>
      <c r="I5" s="8"/>
      <c r="J5" s="8"/>
      <c r="K5" s="8"/>
    </row>
    <row r="6" spans="1:13" ht="14.1" x14ac:dyDescent="0.3">
      <c r="A6" s="4">
        <v>3</v>
      </c>
      <c r="B6" s="14" t="s">
        <v>8</v>
      </c>
      <c r="C6" s="27" t="s">
        <v>92</v>
      </c>
      <c r="D6" s="14"/>
      <c r="E6" s="14"/>
      <c r="F6" s="14"/>
      <c r="G6" s="14"/>
      <c r="H6" s="8"/>
      <c r="I6" s="8"/>
      <c r="J6" s="8"/>
      <c r="K6" s="8"/>
    </row>
    <row r="7" spans="1:13" ht="56.1" x14ac:dyDescent="0.3">
      <c r="A7" s="4">
        <v>4</v>
      </c>
      <c r="B7" s="15" t="s">
        <v>10</v>
      </c>
      <c r="C7" s="16" t="s">
        <v>24</v>
      </c>
      <c r="D7" s="16" t="s">
        <v>45</v>
      </c>
      <c r="E7" s="16" t="s">
        <v>23</v>
      </c>
      <c r="F7" s="8"/>
      <c r="G7" s="8"/>
      <c r="H7" s="8"/>
      <c r="I7" s="8"/>
    </row>
    <row r="8" spans="1:13" ht="14.1" x14ac:dyDescent="0.3">
      <c r="A8" s="4">
        <v>5</v>
      </c>
      <c r="B8" s="17" t="s">
        <v>34</v>
      </c>
      <c r="C8" s="22" t="s">
        <v>35</v>
      </c>
      <c r="D8" s="22">
        <v>10</v>
      </c>
      <c r="E8" s="18">
        <v>9.8000000000000004E-2</v>
      </c>
      <c r="F8" s="8"/>
      <c r="G8" s="8"/>
      <c r="H8" s="8"/>
      <c r="I8" s="8"/>
    </row>
    <row r="9" spans="1:13" ht="14.1" x14ac:dyDescent="0.3">
      <c r="A9" s="4">
        <v>6</v>
      </c>
      <c r="B9" s="17" t="s">
        <v>0</v>
      </c>
      <c r="C9" s="22" t="s">
        <v>35</v>
      </c>
      <c r="D9" s="22">
        <v>15</v>
      </c>
      <c r="E9" s="18">
        <v>0.5</v>
      </c>
      <c r="F9" s="8"/>
      <c r="G9" s="8"/>
      <c r="H9" s="8"/>
      <c r="I9" s="8"/>
    </row>
    <row r="10" spans="1:13" ht="7.5" customHeight="1" x14ac:dyDescent="0.3">
      <c r="A10" s="4">
        <v>7</v>
      </c>
      <c r="B10" s="14"/>
      <c r="C10" s="14"/>
      <c r="D10" s="14"/>
      <c r="E10" s="14"/>
      <c r="F10" s="14"/>
      <c r="G10" s="14"/>
      <c r="H10" s="8"/>
      <c r="I10" s="8"/>
      <c r="J10" s="8"/>
      <c r="K10" s="8"/>
    </row>
    <row r="11" spans="1:13" ht="56.1" x14ac:dyDescent="0.3">
      <c r="A11" s="4">
        <v>8</v>
      </c>
      <c r="B11" s="53" t="s">
        <v>42</v>
      </c>
      <c r="C11" s="16" t="s">
        <v>58</v>
      </c>
      <c r="D11" s="16" t="s">
        <v>59</v>
      </c>
      <c r="E11" s="16" t="s">
        <v>60</v>
      </c>
      <c r="F11" s="16" t="s">
        <v>61</v>
      </c>
      <c r="G11" s="14"/>
      <c r="H11" s="8"/>
      <c r="I11" s="8"/>
      <c r="J11" s="8"/>
      <c r="K11" s="8"/>
    </row>
    <row r="12" spans="1:13" ht="57.6" customHeight="1" x14ac:dyDescent="0.3">
      <c r="A12" s="4">
        <v>9</v>
      </c>
      <c r="B12" s="54" t="s">
        <v>57</v>
      </c>
      <c r="C12" s="55">
        <v>0.1123</v>
      </c>
      <c r="D12" s="56">
        <v>0.52</v>
      </c>
      <c r="E12" s="55">
        <v>2.5000000000000001E-2</v>
      </c>
      <c r="F12" s="55">
        <v>4.6300000000000001E-2</v>
      </c>
      <c r="G12" s="14"/>
      <c r="H12" s="8"/>
      <c r="I12" s="8"/>
      <c r="J12" s="8"/>
      <c r="K12" s="8"/>
    </row>
    <row r="13" spans="1:13" ht="9.9499999999999993" customHeight="1" x14ac:dyDescent="0.3">
      <c r="A13" s="4">
        <v>10</v>
      </c>
      <c r="B13" s="14"/>
      <c r="C13" s="14"/>
      <c r="D13" s="14" t="s">
        <v>28</v>
      </c>
      <c r="E13" s="14"/>
      <c r="F13" s="14"/>
      <c r="G13" s="31"/>
      <c r="H13" s="8"/>
      <c r="I13" s="8"/>
      <c r="J13" s="8"/>
      <c r="K13" s="8"/>
    </row>
    <row r="14" spans="1:13" ht="14.1" x14ac:dyDescent="0.3">
      <c r="A14" s="4">
        <v>11</v>
      </c>
      <c r="B14" s="19" t="s">
        <v>9</v>
      </c>
      <c r="C14" s="20"/>
      <c r="D14" s="20"/>
      <c r="E14" s="20"/>
      <c r="F14" s="20"/>
      <c r="J14" s="9"/>
      <c r="K14" s="8"/>
      <c r="L14" s="8"/>
      <c r="M14" s="8"/>
    </row>
    <row r="15" spans="1:13" ht="27.95" x14ac:dyDescent="0.3">
      <c r="A15" s="4">
        <f>A14+1</f>
        <v>12</v>
      </c>
      <c r="B15" s="21" t="s">
        <v>2</v>
      </c>
      <c r="C15" s="16" t="s">
        <v>36</v>
      </c>
      <c r="D15" s="21" t="s">
        <v>43</v>
      </c>
      <c r="E15" s="21" t="s">
        <v>44</v>
      </c>
      <c r="F15" s="16" t="s">
        <v>3</v>
      </c>
      <c r="G15" s="16" t="s">
        <v>1</v>
      </c>
      <c r="H15" s="16" t="s">
        <v>6</v>
      </c>
      <c r="I15" s="16" t="s">
        <v>4</v>
      </c>
      <c r="J15" s="8"/>
      <c r="K15" s="8"/>
      <c r="L15" s="8"/>
      <c r="M15" s="8"/>
    </row>
    <row r="16" spans="1:13" ht="14.1" x14ac:dyDescent="0.3">
      <c r="A16" s="4">
        <f t="shared" ref="A16:A65" si="0">A15+1</f>
        <v>13</v>
      </c>
      <c r="B16" s="24">
        <v>1</v>
      </c>
      <c r="C16" s="47">
        <f>+'Analytical Template 4 - Example'!E22</f>
        <v>169</v>
      </c>
      <c r="D16" s="57">
        <f>IF(AND($C$8="Yes",$B16&lt;=$D$8),$E$8,$C$12)</f>
        <v>9.8000000000000004E-2</v>
      </c>
      <c r="E16" s="57">
        <f t="shared" ref="E16:E35" si="1">IF(AND($C$9="Yes",$B16&lt;=$D$9),$E$9,$D$12)</f>
        <v>0.5</v>
      </c>
      <c r="F16" s="48">
        <f>C16*D16*E16</f>
        <v>8.2810000000000006</v>
      </c>
      <c r="G16" s="46">
        <f t="shared" ref="G16:G35" si="2">C16*$E$12</f>
        <v>4.2250000000000005</v>
      </c>
      <c r="H16" s="46">
        <f t="shared" ref="H16:H35" si="3">C16*$F$12*(1-E16)</f>
        <v>3.91235</v>
      </c>
      <c r="I16" s="23">
        <f t="shared" ref="I16:I35" si="4">H16+G16+F16</f>
        <v>16.418350000000004</v>
      </c>
      <c r="J16" s="8"/>
      <c r="K16" s="8"/>
      <c r="L16" s="8"/>
      <c r="M16" s="8"/>
    </row>
    <row r="17" spans="1:13" ht="14.1" x14ac:dyDescent="0.3">
      <c r="A17" s="4">
        <f t="shared" si="0"/>
        <v>14</v>
      </c>
      <c r="B17" s="24">
        <v>2</v>
      </c>
      <c r="C17" s="47">
        <f t="shared" ref="C17:C35" si="5">C16-G16</f>
        <v>164.77500000000001</v>
      </c>
      <c r="D17" s="57">
        <f t="shared" ref="D17:D35" si="6">IF(AND($C$8="Yes",$B17&lt;=$D$8),$E$8,$C$12)</f>
        <v>9.8000000000000004E-2</v>
      </c>
      <c r="E17" s="57">
        <f t="shared" si="1"/>
        <v>0.5</v>
      </c>
      <c r="F17" s="48">
        <f t="shared" ref="F17:F35" si="7">C17*D17*E17</f>
        <v>8.0739750000000008</v>
      </c>
      <c r="G17" s="46">
        <f t="shared" si="2"/>
        <v>4.1193750000000007</v>
      </c>
      <c r="H17" s="46">
        <f t="shared" si="3"/>
        <v>3.81454125</v>
      </c>
      <c r="I17" s="23">
        <f t="shared" si="4"/>
        <v>16.00789125</v>
      </c>
      <c r="J17" s="8"/>
      <c r="K17" s="8"/>
      <c r="L17" s="8"/>
      <c r="M17" s="8"/>
    </row>
    <row r="18" spans="1:13" ht="14.1" x14ac:dyDescent="0.3">
      <c r="A18" s="4">
        <f t="shared" si="0"/>
        <v>15</v>
      </c>
      <c r="B18" s="24">
        <v>3</v>
      </c>
      <c r="C18" s="47">
        <f t="shared" si="5"/>
        <v>160.65562500000001</v>
      </c>
      <c r="D18" s="57">
        <f t="shared" si="6"/>
        <v>9.8000000000000004E-2</v>
      </c>
      <c r="E18" s="57">
        <f t="shared" si="1"/>
        <v>0.5</v>
      </c>
      <c r="F18" s="48">
        <f t="shared" si="7"/>
        <v>7.8721256250000007</v>
      </c>
      <c r="G18" s="46">
        <f t="shared" si="2"/>
        <v>4.0163906250000005</v>
      </c>
      <c r="H18" s="46">
        <f t="shared" si="3"/>
        <v>3.7191777187500006</v>
      </c>
      <c r="I18" s="23">
        <f t="shared" si="4"/>
        <v>15.607693968750002</v>
      </c>
      <c r="J18" s="8"/>
      <c r="K18" s="8"/>
      <c r="L18" s="8"/>
      <c r="M18" s="8"/>
    </row>
    <row r="19" spans="1:13" ht="14.1" x14ac:dyDescent="0.3">
      <c r="A19" s="4">
        <f t="shared" si="0"/>
        <v>16</v>
      </c>
      <c r="B19" s="24">
        <v>4</v>
      </c>
      <c r="C19" s="47">
        <f t="shared" si="5"/>
        <v>156.639234375</v>
      </c>
      <c r="D19" s="57">
        <f t="shared" si="6"/>
        <v>9.8000000000000004E-2</v>
      </c>
      <c r="E19" s="57">
        <f t="shared" si="1"/>
        <v>0.5</v>
      </c>
      <c r="F19" s="48">
        <f t="shared" si="7"/>
        <v>7.6753224843750001</v>
      </c>
      <c r="G19" s="46">
        <f t="shared" si="2"/>
        <v>3.9159808593750003</v>
      </c>
      <c r="H19" s="46">
        <f t="shared" si="3"/>
        <v>3.6261982757812499</v>
      </c>
      <c r="I19" s="23">
        <f t="shared" si="4"/>
        <v>15.21750161953125</v>
      </c>
      <c r="J19" s="8"/>
      <c r="K19" s="8"/>
      <c r="L19" s="8"/>
      <c r="M19" s="8"/>
    </row>
    <row r="20" spans="1:13" ht="14.1" x14ac:dyDescent="0.3">
      <c r="A20" s="4">
        <f t="shared" si="0"/>
        <v>17</v>
      </c>
      <c r="B20" s="24">
        <v>5</v>
      </c>
      <c r="C20" s="47">
        <f t="shared" si="5"/>
        <v>152.723253515625</v>
      </c>
      <c r="D20" s="57">
        <f t="shared" si="6"/>
        <v>9.8000000000000004E-2</v>
      </c>
      <c r="E20" s="57">
        <f t="shared" si="1"/>
        <v>0.5</v>
      </c>
      <c r="F20" s="48">
        <f t="shared" si="7"/>
        <v>7.4834394222656258</v>
      </c>
      <c r="G20" s="46">
        <f t="shared" si="2"/>
        <v>3.8180813378906251</v>
      </c>
      <c r="H20" s="46">
        <f t="shared" si="3"/>
        <v>3.5355433188867189</v>
      </c>
      <c r="I20" s="23">
        <f t="shared" si="4"/>
        <v>14.837064079042969</v>
      </c>
      <c r="J20" s="8"/>
      <c r="K20" s="8"/>
      <c r="L20" s="8"/>
      <c r="M20" s="8"/>
    </row>
    <row r="21" spans="1:13" ht="14.1" x14ac:dyDescent="0.3">
      <c r="A21" s="4">
        <f t="shared" si="0"/>
        <v>18</v>
      </c>
      <c r="B21" s="24">
        <v>6</v>
      </c>
      <c r="C21" s="47">
        <f t="shared" si="5"/>
        <v>148.90517217773439</v>
      </c>
      <c r="D21" s="57">
        <f t="shared" si="6"/>
        <v>9.8000000000000004E-2</v>
      </c>
      <c r="E21" s="57">
        <f t="shared" si="1"/>
        <v>0.5</v>
      </c>
      <c r="F21" s="48">
        <f t="shared" si="7"/>
        <v>7.2963534367089853</v>
      </c>
      <c r="G21" s="46">
        <f t="shared" si="2"/>
        <v>3.7226293044433598</v>
      </c>
      <c r="H21" s="46">
        <f t="shared" si="3"/>
        <v>3.4471547359145509</v>
      </c>
      <c r="I21" s="23">
        <f t="shared" si="4"/>
        <v>14.466137477066896</v>
      </c>
      <c r="J21" s="8"/>
      <c r="K21" s="8"/>
      <c r="L21" s="8"/>
      <c r="M21" s="8"/>
    </row>
    <row r="22" spans="1:13" ht="14.1" x14ac:dyDescent="0.3">
      <c r="A22" s="4">
        <f t="shared" si="0"/>
        <v>19</v>
      </c>
      <c r="B22" s="24">
        <v>7</v>
      </c>
      <c r="C22" s="47">
        <f t="shared" si="5"/>
        <v>145.18254287329103</v>
      </c>
      <c r="D22" s="57">
        <f t="shared" si="6"/>
        <v>9.8000000000000004E-2</v>
      </c>
      <c r="E22" s="57">
        <f t="shared" si="1"/>
        <v>0.5</v>
      </c>
      <c r="F22" s="48">
        <f t="shared" si="7"/>
        <v>7.1139446007912603</v>
      </c>
      <c r="G22" s="46">
        <f t="shared" si="2"/>
        <v>3.6295635718322758</v>
      </c>
      <c r="H22" s="46">
        <f t="shared" si="3"/>
        <v>3.3609758675166872</v>
      </c>
      <c r="I22" s="23">
        <f t="shared" si="4"/>
        <v>14.104484040140223</v>
      </c>
      <c r="J22" s="8"/>
      <c r="K22" s="8"/>
      <c r="L22" s="8"/>
      <c r="M22" s="8"/>
    </row>
    <row r="23" spans="1:13" ht="14.1" x14ac:dyDescent="0.3">
      <c r="A23" s="4">
        <f t="shared" si="0"/>
        <v>20</v>
      </c>
      <c r="B23" s="24">
        <v>8</v>
      </c>
      <c r="C23" s="47">
        <f t="shared" si="5"/>
        <v>141.55297930145875</v>
      </c>
      <c r="D23" s="57">
        <f t="shared" si="6"/>
        <v>9.8000000000000004E-2</v>
      </c>
      <c r="E23" s="57">
        <f t="shared" si="1"/>
        <v>0.5</v>
      </c>
      <c r="F23" s="48">
        <f t="shared" si="7"/>
        <v>6.9360959857714786</v>
      </c>
      <c r="G23" s="46">
        <f t="shared" si="2"/>
        <v>3.538824482536469</v>
      </c>
      <c r="H23" s="46">
        <f t="shared" si="3"/>
        <v>3.2769514708287701</v>
      </c>
      <c r="I23" s="23">
        <f t="shared" si="4"/>
        <v>13.751871939136718</v>
      </c>
      <c r="J23" s="8"/>
      <c r="K23" s="8"/>
      <c r="L23" s="8"/>
      <c r="M23" s="8"/>
    </row>
    <row r="24" spans="1:13" ht="14.1" x14ac:dyDescent="0.3">
      <c r="A24" s="4">
        <f t="shared" si="0"/>
        <v>21</v>
      </c>
      <c r="B24" s="24">
        <v>9</v>
      </c>
      <c r="C24" s="47">
        <f t="shared" si="5"/>
        <v>138.01415481892229</v>
      </c>
      <c r="D24" s="57">
        <f t="shared" si="6"/>
        <v>9.8000000000000004E-2</v>
      </c>
      <c r="E24" s="57">
        <f t="shared" si="1"/>
        <v>0.5</v>
      </c>
      <c r="F24" s="48">
        <f t="shared" si="7"/>
        <v>6.7626935861271926</v>
      </c>
      <c r="G24" s="46">
        <f t="shared" si="2"/>
        <v>3.4503538704730574</v>
      </c>
      <c r="H24" s="46">
        <f t="shared" si="3"/>
        <v>3.1950276840580512</v>
      </c>
      <c r="I24" s="23">
        <f t="shared" si="4"/>
        <v>13.408075140658301</v>
      </c>
      <c r="J24" s="8"/>
      <c r="K24" s="8"/>
      <c r="L24" s="8"/>
      <c r="M24" s="8"/>
    </row>
    <row r="25" spans="1:13" ht="14.1" x14ac:dyDescent="0.3">
      <c r="A25" s="4">
        <f t="shared" si="0"/>
        <v>22</v>
      </c>
      <c r="B25" s="24">
        <v>10</v>
      </c>
      <c r="C25" s="47">
        <f t="shared" si="5"/>
        <v>134.56380094844923</v>
      </c>
      <c r="D25" s="57">
        <f t="shared" si="6"/>
        <v>9.8000000000000004E-2</v>
      </c>
      <c r="E25" s="57">
        <f t="shared" si="1"/>
        <v>0.5</v>
      </c>
      <c r="F25" s="48">
        <f t="shared" si="7"/>
        <v>6.5936262464740123</v>
      </c>
      <c r="G25" s="46">
        <f t="shared" si="2"/>
        <v>3.364095023711231</v>
      </c>
      <c r="H25" s="46">
        <f t="shared" si="3"/>
        <v>3.1151519919565995</v>
      </c>
      <c r="I25" s="23">
        <f t="shared" si="4"/>
        <v>13.072873262141844</v>
      </c>
      <c r="J25" s="8"/>
      <c r="K25" s="8"/>
      <c r="L25" s="8"/>
      <c r="M25" s="8"/>
    </row>
    <row r="26" spans="1:13" ht="14.1" x14ac:dyDescent="0.3">
      <c r="A26" s="4">
        <f t="shared" si="0"/>
        <v>23</v>
      </c>
      <c r="B26" s="24">
        <v>11</v>
      </c>
      <c r="C26" s="47">
        <f t="shared" si="5"/>
        <v>131.199705924738</v>
      </c>
      <c r="D26" s="57">
        <f t="shared" si="6"/>
        <v>0.1123</v>
      </c>
      <c r="E26" s="57">
        <f t="shared" si="1"/>
        <v>0.5</v>
      </c>
      <c r="F26" s="48">
        <f t="shared" si="7"/>
        <v>7.3668634876740384</v>
      </c>
      <c r="G26" s="46">
        <f t="shared" si="2"/>
        <v>3.27999264811845</v>
      </c>
      <c r="H26" s="46">
        <f t="shared" si="3"/>
        <v>3.0372731921576848</v>
      </c>
      <c r="I26" s="23">
        <f t="shared" si="4"/>
        <v>13.684129327950174</v>
      </c>
      <c r="J26" s="8"/>
      <c r="K26" s="8"/>
      <c r="L26" s="8"/>
      <c r="M26" s="8"/>
    </row>
    <row r="27" spans="1:13" ht="14.1" x14ac:dyDescent="0.3">
      <c r="A27" s="4">
        <f t="shared" si="0"/>
        <v>24</v>
      </c>
      <c r="B27" s="24">
        <v>12</v>
      </c>
      <c r="C27" s="47">
        <f t="shared" si="5"/>
        <v>127.91971327661955</v>
      </c>
      <c r="D27" s="57">
        <f t="shared" si="6"/>
        <v>0.1123</v>
      </c>
      <c r="E27" s="57">
        <f t="shared" si="1"/>
        <v>0.5</v>
      </c>
      <c r="F27" s="48">
        <f t="shared" si="7"/>
        <v>7.1826919004821876</v>
      </c>
      <c r="G27" s="46">
        <f t="shared" si="2"/>
        <v>3.1979928319154887</v>
      </c>
      <c r="H27" s="46">
        <f t="shared" si="3"/>
        <v>2.9613413623537426</v>
      </c>
      <c r="I27" s="23">
        <f t="shared" si="4"/>
        <v>13.342026094751418</v>
      </c>
      <c r="J27" s="8"/>
      <c r="K27" s="8"/>
      <c r="L27" s="8"/>
      <c r="M27" s="8"/>
    </row>
    <row r="28" spans="1:13" ht="14.1" x14ac:dyDescent="0.3">
      <c r="A28" s="4">
        <f t="shared" si="0"/>
        <v>25</v>
      </c>
      <c r="B28" s="24">
        <v>13</v>
      </c>
      <c r="C28" s="47">
        <f t="shared" si="5"/>
        <v>124.72172044470406</v>
      </c>
      <c r="D28" s="57">
        <f t="shared" si="6"/>
        <v>0.1123</v>
      </c>
      <c r="E28" s="57">
        <f t="shared" si="1"/>
        <v>0.5</v>
      </c>
      <c r="F28" s="48">
        <f t="shared" si="7"/>
        <v>7.0031246029701331</v>
      </c>
      <c r="G28" s="46">
        <f t="shared" si="2"/>
        <v>3.1180430111176016</v>
      </c>
      <c r="H28" s="46">
        <f t="shared" si="3"/>
        <v>2.8873078282948992</v>
      </c>
      <c r="I28" s="23">
        <f t="shared" si="4"/>
        <v>13.008475442382633</v>
      </c>
      <c r="J28" s="8"/>
      <c r="K28" s="8"/>
      <c r="L28" s="8"/>
      <c r="M28" s="8"/>
    </row>
    <row r="29" spans="1:13" ht="14.1" x14ac:dyDescent="0.3">
      <c r="A29" s="4">
        <f t="shared" si="0"/>
        <v>26</v>
      </c>
      <c r="B29" s="24">
        <v>14</v>
      </c>
      <c r="C29" s="47">
        <f t="shared" si="5"/>
        <v>121.60367743358645</v>
      </c>
      <c r="D29" s="57">
        <f t="shared" si="6"/>
        <v>0.1123</v>
      </c>
      <c r="E29" s="57">
        <f t="shared" si="1"/>
        <v>0.5</v>
      </c>
      <c r="F29" s="48">
        <f t="shared" si="7"/>
        <v>6.8280464878958789</v>
      </c>
      <c r="G29" s="46">
        <f t="shared" si="2"/>
        <v>3.0400919358396616</v>
      </c>
      <c r="H29" s="46">
        <f t="shared" si="3"/>
        <v>2.8151251325875264</v>
      </c>
      <c r="I29" s="23">
        <f t="shared" si="4"/>
        <v>12.683263556323066</v>
      </c>
      <c r="J29" s="8"/>
      <c r="K29" s="8"/>
      <c r="L29" s="8"/>
      <c r="M29" s="8"/>
    </row>
    <row r="30" spans="1:13" ht="14.1" x14ac:dyDescent="0.3">
      <c r="A30" s="4">
        <f t="shared" si="0"/>
        <v>27</v>
      </c>
      <c r="B30" s="24">
        <v>15</v>
      </c>
      <c r="C30" s="47">
        <f t="shared" si="5"/>
        <v>118.5635854977468</v>
      </c>
      <c r="D30" s="57">
        <f t="shared" si="6"/>
        <v>0.1123</v>
      </c>
      <c r="E30" s="57">
        <f t="shared" si="1"/>
        <v>0.5</v>
      </c>
      <c r="F30" s="48">
        <f t="shared" si="7"/>
        <v>6.6573453256984827</v>
      </c>
      <c r="G30" s="46">
        <f t="shared" si="2"/>
        <v>2.9640896374436703</v>
      </c>
      <c r="H30" s="46">
        <f t="shared" si="3"/>
        <v>2.7447470042728384</v>
      </c>
      <c r="I30" s="23">
        <f t="shared" si="4"/>
        <v>12.366181967414992</v>
      </c>
      <c r="J30" s="8"/>
      <c r="K30" s="8"/>
      <c r="L30" s="8"/>
      <c r="M30" s="8"/>
    </row>
    <row r="31" spans="1:13" ht="14.1" x14ac:dyDescent="0.3">
      <c r="A31" s="4">
        <f t="shared" si="0"/>
        <v>28</v>
      </c>
      <c r="B31" s="24">
        <v>16</v>
      </c>
      <c r="C31" s="47">
        <f t="shared" si="5"/>
        <v>115.59949586030314</v>
      </c>
      <c r="D31" s="57">
        <f t="shared" si="6"/>
        <v>0.1123</v>
      </c>
      <c r="E31" s="57">
        <f t="shared" si="1"/>
        <v>0.52</v>
      </c>
      <c r="F31" s="48">
        <f t="shared" si="7"/>
        <v>6.750548160258262</v>
      </c>
      <c r="G31" s="46">
        <f t="shared" si="2"/>
        <v>2.8899873965075784</v>
      </c>
      <c r="H31" s="46">
        <f t="shared" si="3"/>
        <v>2.5690831959993772</v>
      </c>
      <c r="I31" s="23">
        <f t="shared" si="4"/>
        <v>12.209618752765218</v>
      </c>
      <c r="J31" s="8"/>
      <c r="K31" s="8"/>
      <c r="L31" s="8"/>
      <c r="M31" s="8"/>
    </row>
    <row r="32" spans="1:13" ht="14.1" x14ac:dyDescent="0.3">
      <c r="A32" s="4">
        <f t="shared" si="0"/>
        <v>29</v>
      </c>
      <c r="B32" s="24">
        <v>17</v>
      </c>
      <c r="C32" s="47">
        <f t="shared" si="5"/>
        <v>112.70950846379556</v>
      </c>
      <c r="D32" s="57">
        <f t="shared" si="6"/>
        <v>0.1123</v>
      </c>
      <c r="E32" s="57">
        <f t="shared" si="1"/>
        <v>0.52</v>
      </c>
      <c r="F32" s="48">
        <f t="shared" si="7"/>
        <v>6.581784456251806</v>
      </c>
      <c r="G32" s="46">
        <f t="shared" si="2"/>
        <v>2.8177377115948889</v>
      </c>
      <c r="H32" s="46">
        <f t="shared" si="3"/>
        <v>2.5048561160993925</v>
      </c>
      <c r="I32" s="23">
        <f t="shared" si="4"/>
        <v>11.904378283946087</v>
      </c>
      <c r="J32" s="8"/>
      <c r="K32" s="8"/>
      <c r="L32" s="8"/>
      <c r="M32" s="8"/>
    </row>
    <row r="33" spans="1:13" ht="14.1" x14ac:dyDescent="0.3">
      <c r="A33" s="4">
        <f t="shared" si="0"/>
        <v>30</v>
      </c>
      <c r="B33" s="24">
        <v>18</v>
      </c>
      <c r="C33" s="47">
        <f t="shared" si="5"/>
        <v>109.89177075220067</v>
      </c>
      <c r="D33" s="57">
        <f t="shared" si="6"/>
        <v>0.1123</v>
      </c>
      <c r="E33" s="57">
        <f t="shared" si="1"/>
        <v>0.52</v>
      </c>
      <c r="F33" s="48">
        <f t="shared" si="7"/>
        <v>6.4172398448455104</v>
      </c>
      <c r="G33" s="46">
        <f t="shared" si="2"/>
        <v>2.747294268805017</v>
      </c>
      <c r="H33" s="46">
        <f t="shared" si="3"/>
        <v>2.4422347131969078</v>
      </c>
      <c r="I33" s="23">
        <f t="shared" si="4"/>
        <v>11.606768826847436</v>
      </c>
      <c r="J33" s="8"/>
      <c r="K33" s="8"/>
      <c r="L33" s="8"/>
      <c r="M33" s="8"/>
    </row>
    <row r="34" spans="1:13" ht="14.1" x14ac:dyDescent="0.3">
      <c r="A34" s="4">
        <f t="shared" si="0"/>
        <v>31</v>
      </c>
      <c r="B34" s="24">
        <v>19</v>
      </c>
      <c r="C34" s="47">
        <f t="shared" si="5"/>
        <v>107.14447648339565</v>
      </c>
      <c r="D34" s="57">
        <f t="shared" si="6"/>
        <v>0.1123</v>
      </c>
      <c r="E34" s="57">
        <f t="shared" si="1"/>
        <v>0.52</v>
      </c>
      <c r="F34" s="48">
        <f t="shared" si="7"/>
        <v>6.2568088487243729</v>
      </c>
      <c r="G34" s="46">
        <f t="shared" si="2"/>
        <v>2.6786119120848912</v>
      </c>
      <c r="H34" s="46">
        <f t="shared" si="3"/>
        <v>2.3811788453669851</v>
      </c>
      <c r="I34" s="23">
        <f t="shared" si="4"/>
        <v>11.316599606176251</v>
      </c>
      <c r="J34" s="8"/>
      <c r="K34" s="8"/>
      <c r="L34" s="8"/>
      <c r="M34" s="8"/>
    </row>
    <row r="35" spans="1:13" ht="14.1" x14ac:dyDescent="0.3">
      <c r="A35" s="4">
        <f t="shared" si="0"/>
        <v>32</v>
      </c>
      <c r="B35" s="24">
        <v>20</v>
      </c>
      <c r="C35" s="47">
        <f t="shared" si="5"/>
        <v>104.46586457131076</v>
      </c>
      <c r="D35" s="57">
        <f t="shared" si="6"/>
        <v>0.1123</v>
      </c>
      <c r="E35" s="57">
        <f t="shared" si="1"/>
        <v>0.52</v>
      </c>
      <c r="F35" s="48">
        <f t="shared" si="7"/>
        <v>6.1003886275062635</v>
      </c>
      <c r="G35" s="46">
        <f t="shared" si="2"/>
        <v>2.611646614282769</v>
      </c>
      <c r="H35" s="46">
        <f t="shared" si="3"/>
        <v>2.3216493742328104</v>
      </c>
      <c r="I35" s="23">
        <f t="shared" si="4"/>
        <v>11.033684616021844</v>
      </c>
      <c r="J35" s="8"/>
      <c r="K35" s="8"/>
      <c r="L35" s="8"/>
      <c r="M35" s="8"/>
    </row>
    <row r="36" spans="1:13" ht="15" x14ac:dyDescent="0.25">
      <c r="A36" s="4">
        <f t="shared" si="0"/>
        <v>33</v>
      </c>
      <c r="B36" s="24" t="s">
        <v>5</v>
      </c>
      <c r="C36" s="24"/>
      <c r="D36" s="24"/>
      <c r="E36" s="25"/>
      <c r="F36" s="25"/>
      <c r="G36" s="25"/>
      <c r="H36" s="25"/>
      <c r="I36" s="26">
        <f>SUM(I16:I35)</f>
        <v>270.04706925104733</v>
      </c>
      <c r="J36" s="8"/>
      <c r="K36" s="8"/>
      <c r="L36" s="8"/>
      <c r="M36" s="8"/>
    </row>
    <row r="37" spans="1:13" ht="15" x14ac:dyDescent="0.25">
      <c r="A37" s="4">
        <f t="shared" si="0"/>
        <v>34</v>
      </c>
      <c r="B37" s="33" t="s">
        <v>38</v>
      </c>
      <c r="C37" s="33"/>
      <c r="D37" s="33"/>
      <c r="E37" s="34"/>
      <c r="F37" s="34"/>
      <c r="G37" s="34"/>
      <c r="H37" s="34"/>
      <c r="I37" s="35">
        <f>NPV(0.05,I16:I35)</f>
        <v>173.50839730783858</v>
      </c>
      <c r="J37" s="8"/>
      <c r="K37" s="8"/>
    </row>
    <row r="38" spans="1:13" ht="11.1" customHeight="1" x14ac:dyDescent="0.25">
      <c r="A38" s="4">
        <f t="shared" si="0"/>
        <v>35</v>
      </c>
      <c r="B38" s="30"/>
      <c r="C38" s="31"/>
      <c r="D38" s="31"/>
      <c r="E38" s="31"/>
      <c r="F38" s="31"/>
      <c r="G38" s="8"/>
      <c r="H38" s="8"/>
      <c r="I38" s="8"/>
      <c r="J38" s="8"/>
      <c r="K38" s="8"/>
    </row>
    <row r="39" spans="1:13" ht="15.75" x14ac:dyDescent="0.25">
      <c r="A39" s="4">
        <f t="shared" si="0"/>
        <v>36</v>
      </c>
      <c r="B39" s="32" t="s">
        <v>39</v>
      </c>
      <c r="C39" s="8"/>
      <c r="D39" s="8"/>
      <c r="E39" s="8"/>
      <c r="F39" s="8"/>
      <c r="H39" s="8"/>
      <c r="I39" s="8"/>
      <c r="J39" s="8"/>
      <c r="K39" s="8"/>
    </row>
    <row r="40" spans="1:13" ht="15" x14ac:dyDescent="0.25">
      <c r="A40" s="4">
        <f t="shared" si="0"/>
        <v>37</v>
      </c>
      <c r="B40" s="19" t="s">
        <v>9</v>
      </c>
      <c r="C40" s="20"/>
      <c r="D40" s="20"/>
      <c r="E40" s="20"/>
      <c r="F40" s="20"/>
      <c r="H40" s="8"/>
      <c r="I40" s="8"/>
      <c r="J40" s="8"/>
      <c r="K40" s="8"/>
    </row>
    <row r="41" spans="1:13" ht="14.25" x14ac:dyDescent="0.2">
      <c r="A41" s="4">
        <f t="shared" si="0"/>
        <v>38</v>
      </c>
      <c r="B41" s="21" t="s">
        <v>2</v>
      </c>
      <c r="C41" s="16" t="s">
        <v>36</v>
      </c>
      <c r="D41" s="16" t="s">
        <v>3</v>
      </c>
      <c r="E41" s="16" t="s">
        <v>1</v>
      </c>
      <c r="F41" s="16" t="s">
        <v>6</v>
      </c>
      <c r="G41" s="16" t="s">
        <v>4</v>
      </c>
      <c r="H41" s="8"/>
      <c r="I41" s="8"/>
      <c r="J41" s="8"/>
      <c r="K41" s="8"/>
    </row>
    <row r="42" spans="1:13" ht="15" x14ac:dyDescent="0.25">
      <c r="A42" s="4">
        <f t="shared" si="0"/>
        <v>39</v>
      </c>
      <c r="B42" s="24">
        <v>1</v>
      </c>
      <c r="C42" s="47">
        <f>C16</f>
        <v>169</v>
      </c>
      <c r="D42" s="47">
        <f>C42*C$12*$D$12</f>
        <v>9.8689239999999998</v>
      </c>
      <c r="E42" s="46">
        <f t="shared" ref="E42:E61" si="8">C42*$E$12</f>
        <v>4.2250000000000005</v>
      </c>
      <c r="F42" s="46">
        <f>C42*$F$12*(1-$D$12)</f>
        <v>3.7558559999999996</v>
      </c>
      <c r="G42" s="23">
        <f t="shared" ref="G42:G61" si="9">F42+E42+D42</f>
        <v>17.849779999999999</v>
      </c>
      <c r="H42" s="8"/>
      <c r="I42" s="8"/>
      <c r="J42" s="8"/>
      <c r="K42" s="8"/>
    </row>
    <row r="43" spans="1:13" ht="15" x14ac:dyDescent="0.25">
      <c r="A43" s="4">
        <f t="shared" si="0"/>
        <v>40</v>
      </c>
      <c r="B43" s="24">
        <v>2</v>
      </c>
      <c r="C43" s="47">
        <f t="shared" ref="C43:C61" si="10">C42-E42</f>
        <v>164.77500000000001</v>
      </c>
      <c r="D43" s="47">
        <f t="shared" ref="D43:D61" si="11">C43*C$12*$D$12</f>
        <v>9.6222009000000011</v>
      </c>
      <c r="E43" s="46">
        <f t="shared" si="8"/>
        <v>4.1193750000000007</v>
      </c>
      <c r="F43" s="46">
        <f t="shared" ref="F43:F61" si="12">C43*$F$12*(1-$D$12)</f>
        <v>3.6619595999999999</v>
      </c>
      <c r="G43" s="23">
        <f t="shared" si="9"/>
        <v>17.403535500000004</v>
      </c>
      <c r="H43" s="8"/>
      <c r="I43" s="8"/>
      <c r="J43" s="8"/>
      <c r="K43" s="8"/>
    </row>
    <row r="44" spans="1:13" ht="15" x14ac:dyDescent="0.25">
      <c r="A44" s="4">
        <f t="shared" si="0"/>
        <v>41</v>
      </c>
      <c r="B44" s="24">
        <v>3</v>
      </c>
      <c r="C44" s="47">
        <f t="shared" si="10"/>
        <v>160.65562500000001</v>
      </c>
      <c r="D44" s="47">
        <f t="shared" si="11"/>
        <v>9.3816458775000022</v>
      </c>
      <c r="E44" s="46">
        <f t="shared" si="8"/>
        <v>4.0163906250000005</v>
      </c>
      <c r="F44" s="46">
        <f t="shared" si="12"/>
        <v>3.5704106100000006</v>
      </c>
      <c r="G44" s="23">
        <f t="shared" si="9"/>
        <v>16.968447112500002</v>
      </c>
      <c r="H44" s="8"/>
      <c r="I44" s="8"/>
      <c r="J44" s="8"/>
      <c r="K44" s="8"/>
    </row>
    <row r="45" spans="1:13" ht="15" x14ac:dyDescent="0.25">
      <c r="A45" s="4">
        <f t="shared" si="0"/>
        <v>42</v>
      </c>
      <c r="B45" s="24">
        <v>4</v>
      </c>
      <c r="C45" s="47">
        <f t="shared" si="10"/>
        <v>156.639234375</v>
      </c>
      <c r="D45" s="47">
        <f t="shared" si="11"/>
        <v>9.1471047305625</v>
      </c>
      <c r="E45" s="46">
        <f t="shared" si="8"/>
        <v>3.9159808593750003</v>
      </c>
      <c r="F45" s="46">
        <f t="shared" si="12"/>
        <v>3.4811503447499996</v>
      </c>
      <c r="G45" s="23">
        <f t="shared" si="9"/>
        <v>16.544235934687499</v>
      </c>
      <c r="H45" s="8"/>
      <c r="I45" s="8"/>
      <c r="J45" s="8"/>
      <c r="K45" s="8"/>
    </row>
    <row r="46" spans="1:13" ht="15" x14ac:dyDescent="0.25">
      <c r="A46" s="4">
        <f t="shared" si="0"/>
        <v>43</v>
      </c>
      <c r="B46" s="24">
        <v>5</v>
      </c>
      <c r="C46" s="47">
        <f t="shared" si="10"/>
        <v>152.723253515625</v>
      </c>
      <c r="D46" s="47">
        <f t="shared" si="11"/>
        <v>8.9184271122984384</v>
      </c>
      <c r="E46" s="46">
        <f t="shared" si="8"/>
        <v>3.8180813378906251</v>
      </c>
      <c r="F46" s="46">
        <f t="shared" si="12"/>
        <v>3.3941215861312499</v>
      </c>
      <c r="G46" s="23">
        <f t="shared" si="9"/>
        <v>16.130630036320312</v>
      </c>
      <c r="H46" s="8"/>
      <c r="I46" s="8"/>
      <c r="J46" s="8"/>
      <c r="K46" s="8"/>
    </row>
    <row r="47" spans="1:13" ht="15" x14ac:dyDescent="0.25">
      <c r="A47" s="4">
        <f t="shared" si="0"/>
        <v>44</v>
      </c>
      <c r="B47" s="24">
        <v>6</v>
      </c>
      <c r="C47" s="47">
        <f t="shared" si="10"/>
        <v>148.90517217773439</v>
      </c>
      <c r="D47" s="47">
        <f t="shared" si="11"/>
        <v>8.695466434490978</v>
      </c>
      <c r="E47" s="46">
        <f t="shared" si="8"/>
        <v>3.7226293044433598</v>
      </c>
      <c r="F47" s="46">
        <f t="shared" si="12"/>
        <v>3.3092685464779685</v>
      </c>
      <c r="G47" s="23">
        <f t="shared" si="9"/>
        <v>15.727364285412307</v>
      </c>
      <c r="H47" s="8"/>
      <c r="I47" s="8"/>
      <c r="J47" s="8"/>
      <c r="K47" s="8"/>
    </row>
    <row r="48" spans="1:13" ht="15" x14ac:dyDescent="0.25">
      <c r="A48" s="4">
        <f t="shared" si="0"/>
        <v>45</v>
      </c>
      <c r="B48" s="24">
        <v>7</v>
      </c>
      <c r="C48" s="47">
        <f t="shared" si="10"/>
        <v>145.18254287329103</v>
      </c>
      <c r="D48" s="47">
        <f t="shared" si="11"/>
        <v>8.4780797736287035</v>
      </c>
      <c r="E48" s="46">
        <f t="shared" si="8"/>
        <v>3.6295635718322758</v>
      </c>
      <c r="F48" s="46">
        <f t="shared" si="12"/>
        <v>3.2265368328160196</v>
      </c>
      <c r="G48" s="23">
        <f t="shared" si="9"/>
        <v>15.334180178276998</v>
      </c>
      <c r="H48" s="8"/>
      <c r="I48" s="8"/>
      <c r="J48" s="8"/>
      <c r="K48" s="8"/>
    </row>
    <row r="49" spans="1:11" ht="15" x14ac:dyDescent="0.25">
      <c r="A49" s="4">
        <f t="shared" si="0"/>
        <v>46</v>
      </c>
      <c r="B49" s="24">
        <v>8</v>
      </c>
      <c r="C49" s="47">
        <f t="shared" si="10"/>
        <v>141.55297930145875</v>
      </c>
      <c r="D49" s="47">
        <f t="shared" si="11"/>
        <v>8.2661277792879844</v>
      </c>
      <c r="E49" s="46">
        <f t="shared" si="8"/>
        <v>3.538824482536469</v>
      </c>
      <c r="F49" s="46">
        <f t="shared" si="12"/>
        <v>3.1458734119956193</v>
      </c>
      <c r="G49" s="23">
        <f t="shared" si="9"/>
        <v>14.950825673820074</v>
      </c>
      <c r="H49" s="8"/>
      <c r="I49" s="8"/>
      <c r="J49" s="8"/>
      <c r="K49" s="8"/>
    </row>
    <row r="50" spans="1:11" ht="15" x14ac:dyDescent="0.25">
      <c r="A50" s="4">
        <f t="shared" si="0"/>
        <v>47</v>
      </c>
      <c r="B50" s="24">
        <v>9</v>
      </c>
      <c r="C50" s="47">
        <f t="shared" si="10"/>
        <v>138.01415481892229</v>
      </c>
      <c r="D50" s="47">
        <f t="shared" si="11"/>
        <v>8.0594745848057858</v>
      </c>
      <c r="E50" s="46">
        <f t="shared" si="8"/>
        <v>3.4503538704730574</v>
      </c>
      <c r="F50" s="46">
        <f t="shared" si="12"/>
        <v>3.0672265766957292</v>
      </c>
      <c r="G50" s="23">
        <f t="shared" si="9"/>
        <v>14.577055031974572</v>
      </c>
      <c r="H50" s="8"/>
      <c r="I50" s="8"/>
      <c r="J50" s="8"/>
      <c r="K50" s="8"/>
    </row>
    <row r="51" spans="1:11" ht="15" x14ac:dyDescent="0.25">
      <c r="A51" s="4">
        <f t="shared" si="0"/>
        <v>48</v>
      </c>
      <c r="B51" s="24">
        <v>10</v>
      </c>
      <c r="C51" s="47">
        <f t="shared" si="10"/>
        <v>134.56380094844923</v>
      </c>
      <c r="D51" s="47">
        <f t="shared" si="11"/>
        <v>7.8579877201856414</v>
      </c>
      <c r="E51" s="46">
        <f t="shared" si="8"/>
        <v>3.364095023711231</v>
      </c>
      <c r="F51" s="46">
        <f t="shared" si="12"/>
        <v>2.9905459122783355</v>
      </c>
      <c r="G51" s="23">
        <f t="shared" si="9"/>
        <v>14.212628656175209</v>
      </c>
      <c r="H51" s="8"/>
      <c r="I51" s="8"/>
      <c r="J51" s="8"/>
      <c r="K51" s="8"/>
    </row>
    <row r="52" spans="1:11" ht="15" x14ac:dyDescent="0.25">
      <c r="A52" s="4">
        <f t="shared" si="0"/>
        <v>49</v>
      </c>
      <c r="B52" s="24">
        <v>11</v>
      </c>
      <c r="C52" s="47">
        <f t="shared" si="10"/>
        <v>131.199705924738</v>
      </c>
      <c r="D52" s="47">
        <f t="shared" si="11"/>
        <v>7.6615380271809999</v>
      </c>
      <c r="E52" s="46">
        <f t="shared" si="8"/>
        <v>3.27999264811845</v>
      </c>
      <c r="F52" s="46">
        <f t="shared" si="12"/>
        <v>2.9157822644713773</v>
      </c>
      <c r="G52" s="23">
        <f t="shared" si="9"/>
        <v>13.857312939770829</v>
      </c>
    </row>
    <row r="53" spans="1:11" ht="15" x14ac:dyDescent="0.25">
      <c r="A53" s="4">
        <f t="shared" si="0"/>
        <v>50</v>
      </c>
      <c r="B53" s="24">
        <v>12</v>
      </c>
      <c r="C53" s="47">
        <f t="shared" si="10"/>
        <v>127.91971327661955</v>
      </c>
      <c r="D53" s="47">
        <f t="shared" si="11"/>
        <v>7.4699995765014755</v>
      </c>
      <c r="E53" s="46">
        <f t="shared" si="8"/>
        <v>3.1979928319154887</v>
      </c>
      <c r="F53" s="46">
        <f t="shared" si="12"/>
        <v>2.8428877078595929</v>
      </c>
      <c r="G53" s="23">
        <f t="shared" si="9"/>
        <v>13.510880116276557</v>
      </c>
    </row>
    <row r="54" spans="1:11" ht="15" x14ac:dyDescent="0.25">
      <c r="A54" s="4">
        <f t="shared" si="0"/>
        <v>51</v>
      </c>
      <c r="B54" s="24">
        <v>13</v>
      </c>
      <c r="C54" s="47">
        <f t="shared" si="10"/>
        <v>124.72172044470406</v>
      </c>
      <c r="D54" s="47">
        <f t="shared" si="11"/>
        <v>7.2832495870889389</v>
      </c>
      <c r="E54" s="46">
        <f t="shared" si="8"/>
        <v>3.1180430111176016</v>
      </c>
      <c r="F54" s="46">
        <f t="shared" si="12"/>
        <v>2.771815515163103</v>
      </c>
      <c r="G54" s="23">
        <f t="shared" si="9"/>
        <v>13.173108113369643</v>
      </c>
    </row>
    <row r="55" spans="1:11" ht="15" x14ac:dyDescent="0.25">
      <c r="A55" s="4">
        <f t="shared" si="0"/>
        <v>52</v>
      </c>
      <c r="B55" s="24">
        <v>14</v>
      </c>
      <c r="C55" s="47">
        <f t="shared" si="10"/>
        <v>121.60367743358645</v>
      </c>
      <c r="D55" s="47">
        <f t="shared" si="11"/>
        <v>7.101168347411714</v>
      </c>
      <c r="E55" s="46">
        <f t="shared" si="8"/>
        <v>3.0400919358396616</v>
      </c>
      <c r="F55" s="46">
        <f t="shared" si="12"/>
        <v>2.7025201272840254</v>
      </c>
      <c r="G55" s="23">
        <f t="shared" si="9"/>
        <v>12.843780410535402</v>
      </c>
    </row>
    <row r="56" spans="1:11" ht="15" x14ac:dyDescent="0.25">
      <c r="A56" s="4">
        <f t="shared" si="0"/>
        <v>53</v>
      </c>
      <c r="B56" s="24">
        <v>15</v>
      </c>
      <c r="C56" s="47">
        <f t="shared" si="10"/>
        <v>118.5635854977468</v>
      </c>
      <c r="D56" s="47">
        <f t="shared" si="11"/>
        <v>6.923639138726422</v>
      </c>
      <c r="E56" s="46">
        <f t="shared" si="8"/>
        <v>2.9640896374436703</v>
      </c>
      <c r="F56" s="46">
        <f t="shared" si="12"/>
        <v>2.6349571241019247</v>
      </c>
      <c r="G56" s="23">
        <f t="shared" si="9"/>
        <v>12.522685900272016</v>
      </c>
    </row>
    <row r="57" spans="1:11" ht="15" x14ac:dyDescent="0.25">
      <c r="A57" s="4">
        <f t="shared" si="0"/>
        <v>54</v>
      </c>
      <c r="B57" s="24">
        <v>16</v>
      </c>
      <c r="C57" s="47">
        <f t="shared" si="10"/>
        <v>115.59949586030314</v>
      </c>
      <c r="D57" s="47">
        <f t="shared" si="11"/>
        <v>6.750548160258262</v>
      </c>
      <c r="E57" s="46">
        <f t="shared" si="8"/>
        <v>2.8899873965075784</v>
      </c>
      <c r="F57" s="46">
        <f t="shared" si="12"/>
        <v>2.5690831959993772</v>
      </c>
      <c r="G57" s="23">
        <f t="shared" si="9"/>
        <v>12.209618752765218</v>
      </c>
    </row>
    <row r="58" spans="1:11" ht="15" x14ac:dyDescent="0.25">
      <c r="A58" s="4">
        <f t="shared" si="0"/>
        <v>55</v>
      </c>
      <c r="B58" s="24">
        <v>17</v>
      </c>
      <c r="C58" s="47">
        <f t="shared" si="10"/>
        <v>112.70950846379556</v>
      </c>
      <c r="D58" s="47">
        <f t="shared" si="11"/>
        <v>6.581784456251806</v>
      </c>
      <c r="E58" s="46">
        <f t="shared" si="8"/>
        <v>2.8177377115948889</v>
      </c>
      <c r="F58" s="46">
        <f t="shared" si="12"/>
        <v>2.5048561160993925</v>
      </c>
      <c r="G58" s="23">
        <f t="shared" si="9"/>
        <v>11.904378283946087</v>
      </c>
    </row>
    <row r="59" spans="1:11" ht="15" x14ac:dyDescent="0.25">
      <c r="A59" s="4">
        <f t="shared" si="0"/>
        <v>56</v>
      </c>
      <c r="B59" s="24">
        <v>18</v>
      </c>
      <c r="C59" s="47">
        <f t="shared" si="10"/>
        <v>109.89177075220067</v>
      </c>
      <c r="D59" s="47">
        <f t="shared" si="11"/>
        <v>6.4172398448455104</v>
      </c>
      <c r="E59" s="46">
        <f t="shared" si="8"/>
        <v>2.747294268805017</v>
      </c>
      <c r="F59" s="46">
        <f t="shared" si="12"/>
        <v>2.4422347131969078</v>
      </c>
      <c r="G59" s="23">
        <f t="shared" si="9"/>
        <v>11.606768826847436</v>
      </c>
    </row>
    <row r="60" spans="1:11" ht="15" x14ac:dyDescent="0.25">
      <c r="A60" s="4">
        <f t="shared" si="0"/>
        <v>57</v>
      </c>
      <c r="B60" s="24">
        <v>19</v>
      </c>
      <c r="C60" s="47">
        <f t="shared" si="10"/>
        <v>107.14447648339565</v>
      </c>
      <c r="D60" s="47">
        <f t="shared" si="11"/>
        <v>6.2568088487243729</v>
      </c>
      <c r="E60" s="46">
        <f t="shared" si="8"/>
        <v>2.6786119120848912</v>
      </c>
      <c r="F60" s="46">
        <f t="shared" si="12"/>
        <v>2.3811788453669851</v>
      </c>
      <c r="G60" s="23">
        <f t="shared" si="9"/>
        <v>11.316599606176251</v>
      </c>
    </row>
    <row r="61" spans="1:11" ht="15" x14ac:dyDescent="0.25">
      <c r="A61" s="4">
        <f t="shared" si="0"/>
        <v>58</v>
      </c>
      <c r="B61" s="24">
        <v>20</v>
      </c>
      <c r="C61" s="47">
        <f t="shared" si="10"/>
        <v>104.46586457131076</v>
      </c>
      <c r="D61" s="47">
        <f t="shared" si="11"/>
        <v>6.1003886275062635</v>
      </c>
      <c r="E61" s="46">
        <f t="shared" si="8"/>
        <v>2.611646614282769</v>
      </c>
      <c r="F61" s="46">
        <f t="shared" si="12"/>
        <v>2.3216493742328104</v>
      </c>
      <c r="G61" s="23">
        <f t="shared" si="9"/>
        <v>11.033684616021844</v>
      </c>
    </row>
    <row r="62" spans="1:11" ht="15" x14ac:dyDescent="0.25">
      <c r="A62" s="4">
        <f t="shared" si="0"/>
        <v>59</v>
      </c>
      <c r="B62" s="24" t="s">
        <v>5</v>
      </c>
      <c r="C62" s="25"/>
      <c r="D62" s="25"/>
      <c r="E62" s="25"/>
      <c r="F62" s="25"/>
      <c r="G62" s="26">
        <f>SUM(G42:G61)</f>
        <v>283.67749997514818</v>
      </c>
    </row>
    <row r="63" spans="1:11" ht="15" x14ac:dyDescent="0.25">
      <c r="A63" s="4">
        <f t="shared" si="0"/>
        <v>60</v>
      </c>
      <c r="B63" s="33" t="s">
        <v>33</v>
      </c>
      <c r="C63" s="34"/>
      <c r="D63" s="34"/>
      <c r="E63" s="34"/>
      <c r="F63" s="34"/>
      <c r="G63" s="35">
        <f>NPV(F12,G42:G61)</f>
        <v>189.32207381306682</v>
      </c>
    </row>
    <row r="64" spans="1:11" x14ac:dyDescent="0.2">
      <c r="A64" s="4">
        <f t="shared" si="0"/>
        <v>61</v>
      </c>
    </row>
    <row r="65" spans="1:3" ht="29.25" x14ac:dyDescent="0.25">
      <c r="A65" s="4">
        <f t="shared" si="0"/>
        <v>62</v>
      </c>
      <c r="B65" s="77" t="s">
        <v>37</v>
      </c>
      <c r="C65" s="28">
        <f>+G63-I37</f>
        <v>15.813676505228244</v>
      </c>
    </row>
    <row r="67" spans="1:3" ht="15" x14ac:dyDescent="0.25">
      <c r="B67" s="109" t="s">
        <v>85</v>
      </c>
    </row>
  </sheetData>
  <pageMargins left="0.25" right="0.25"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topLeftCell="A10" workbookViewId="0"/>
  </sheetViews>
  <sheetFormatPr defaultColWidth="8.85546875" defaultRowHeight="12" x14ac:dyDescent="0.2"/>
  <cols>
    <col min="1" max="1" width="3" style="4" customWidth="1"/>
    <col min="2" max="2" width="66" style="4" customWidth="1"/>
    <col min="3" max="3" width="20.7109375" style="11" customWidth="1"/>
    <col min="4" max="4" width="3.140625" style="11" customWidth="1"/>
    <col min="5" max="5" width="22" style="12" customWidth="1"/>
    <col min="6" max="6" width="20.7109375" style="12" customWidth="1"/>
    <col min="7" max="8" width="28.42578125" style="4" customWidth="1"/>
    <col min="9" max="9" width="2.5703125" style="12" customWidth="1"/>
    <col min="10" max="11" width="20.7109375" style="4" customWidth="1"/>
    <col min="12" max="13" width="24.140625" style="4" customWidth="1"/>
    <col min="14" max="14" width="2.5703125" style="12" customWidth="1"/>
    <col min="15" max="15" width="24.5703125" style="5" customWidth="1"/>
    <col min="16" max="16" width="23.42578125" style="4" customWidth="1"/>
    <col min="17" max="17" width="24.5703125" style="5" customWidth="1"/>
    <col min="18" max="18" width="12.28515625" style="4" customWidth="1"/>
    <col min="19" max="16384" width="8.85546875" style="4"/>
  </cols>
  <sheetData>
    <row r="1" spans="1:17" ht="15" x14ac:dyDescent="0.3">
      <c r="B1" s="6" t="s">
        <v>27</v>
      </c>
      <c r="C1" s="36"/>
      <c r="D1" s="36"/>
      <c r="E1" s="92"/>
      <c r="F1" s="92"/>
      <c r="G1" s="13"/>
      <c r="H1" s="13"/>
      <c r="I1" s="83"/>
      <c r="J1" s="84"/>
      <c r="K1" s="85"/>
      <c r="L1" s="85"/>
      <c r="M1" s="85"/>
      <c r="N1" s="83"/>
      <c r="O1" s="38"/>
      <c r="P1" s="13"/>
      <c r="Q1" s="38"/>
    </row>
    <row r="2" spans="1:17" ht="15" x14ac:dyDescent="0.3">
      <c r="B2" s="6" t="s">
        <v>89</v>
      </c>
      <c r="C2" s="36"/>
      <c r="D2" s="36"/>
      <c r="E2" s="92"/>
      <c r="F2" s="92"/>
      <c r="G2" s="13"/>
      <c r="H2" s="13"/>
      <c r="I2" s="83"/>
      <c r="J2" s="84"/>
      <c r="K2" s="85"/>
      <c r="L2" s="85"/>
      <c r="M2" s="85"/>
      <c r="N2" s="83"/>
      <c r="O2" s="38"/>
      <c r="P2" s="13"/>
      <c r="Q2" s="38"/>
    </row>
    <row r="3" spans="1:17" ht="15.6" x14ac:dyDescent="0.3">
      <c r="B3" s="106" t="s">
        <v>82</v>
      </c>
      <c r="C3" s="36"/>
      <c r="D3" s="36"/>
      <c r="E3" s="92"/>
      <c r="F3" s="92"/>
      <c r="G3" s="13"/>
      <c r="H3" s="13"/>
      <c r="I3" s="83"/>
      <c r="J3" s="84"/>
      <c r="K3" s="85"/>
      <c r="L3" s="85"/>
      <c r="M3" s="85"/>
      <c r="N3" s="83"/>
      <c r="O3" s="38"/>
      <c r="P3" s="13"/>
      <c r="Q3" s="38"/>
    </row>
    <row r="4" spans="1:17" ht="15" x14ac:dyDescent="0.3">
      <c r="B4" s="102"/>
      <c r="C4" s="103"/>
      <c r="D4" s="103"/>
      <c r="E4" s="92"/>
      <c r="F4" s="92"/>
      <c r="G4" s="13"/>
      <c r="H4" s="13"/>
      <c r="I4" s="83"/>
      <c r="J4" s="84"/>
      <c r="K4" s="85"/>
      <c r="L4" s="85"/>
      <c r="M4" s="85"/>
      <c r="N4" s="83"/>
      <c r="O4" s="38"/>
      <c r="P4" s="13"/>
      <c r="Q4" s="38"/>
    </row>
    <row r="5" spans="1:17" ht="14.1" x14ac:dyDescent="0.3">
      <c r="A5" s="4">
        <v>1</v>
      </c>
      <c r="B5" s="25" t="s">
        <v>11</v>
      </c>
      <c r="C5" s="59" t="s">
        <v>20</v>
      </c>
      <c r="D5" s="95"/>
      <c r="E5" s="39"/>
      <c r="F5" s="39"/>
      <c r="G5" s="41"/>
      <c r="H5" s="41"/>
      <c r="I5" s="39"/>
      <c r="J5" s="41"/>
      <c r="K5" s="41"/>
      <c r="L5" s="41"/>
      <c r="M5" s="41"/>
      <c r="N5" s="39"/>
      <c r="O5" s="40" t="s">
        <v>28</v>
      </c>
      <c r="P5" s="41"/>
      <c r="Q5" s="40" t="s">
        <v>28</v>
      </c>
    </row>
    <row r="6" spans="1:17" ht="14.1" x14ac:dyDescent="0.3">
      <c r="A6" s="4">
        <f>A5+1</f>
        <v>2</v>
      </c>
      <c r="B6" s="25" t="s">
        <v>7</v>
      </c>
      <c r="C6" s="59" t="s">
        <v>21</v>
      </c>
      <c r="D6" s="95"/>
      <c r="E6" s="52"/>
      <c r="F6" s="52"/>
      <c r="G6" s="41"/>
      <c r="H6" s="41"/>
      <c r="I6" s="52"/>
      <c r="J6" s="41"/>
      <c r="K6" s="41"/>
      <c r="L6" s="41"/>
      <c r="M6" s="41"/>
      <c r="N6" s="52"/>
      <c r="O6" s="40" t="s">
        <v>28</v>
      </c>
      <c r="P6" s="41"/>
      <c r="Q6" s="40" t="s">
        <v>28</v>
      </c>
    </row>
    <row r="7" spans="1:17" ht="14.1" x14ac:dyDescent="0.3">
      <c r="A7" s="4">
        <f t="shared" ref="A7:A27" si="0">A6+1</f>
        <v>3</v>
      </c>
      <c r="B7" s="25" t="s">
        <v>8</v>
      </c>
      <c r="C7" s="59" t="s">
        <v>92</v>
      </c>
      <c r="D7" s="95"/>
      <c r="E7" s="39"/>
      <c r="F7" s="39"/>
      <c r="G7" s="41"/>
      <c r="H7" s="41"/>
      <c r="I7" s="39"/>
      <c r="J7" s="41"/>
      <c r="K7" s="41"/>
      <c r="L7" s="41"/>
      <c r="M7" s="41"/>
      <c r="N7" s="39"/>
      <c r="O7" s="40" t="s">
        <v>28</v>
      </c>
      <c r="P7" s="41"/>
      <c r="Q7" s="40" t="s">
        <v>28</v>
      </c>
    </row>
    <row r="8" spans="1:17" ht="27.95" x14ac:dyDescent="0.3">
      <c r="A8" s="4">
        <f t="shared" si="0"/>
        <v>4</v>
      </c>
      <c r="B8" s="60" t="s">
        <v>75</v>
      </c>
      <c r="C8" s="91" t="s">
        <v>81</v>
      </c>
      <c r="D8" s="101"/>
      <c r="E8" s="94" t="s">
        <v>67</v>
      </c>
      <c r="F8" s="42"/>
      <c r="G8" s="68"/>
      <c r="H8" s="68"/>
      <c r="I8" s="42"/>
      <c r="J8" s="41"/>
      <c r="K8" s="41"/>
      <c r="L8" s="41"/>
      <c r="M8" s="41"/>
      <c r="N8" s="42"/>
      <c r="O8" s="40"/>
      <c r="Q8" s="40"/>
    </row>
    <row r="9" spans="1:17" ht="14.1" x14ac:dyDescent="0.3">
      <c r="A9" s="4">
        <f t="shared" si="0"/>
        <v>5</v>
      </c>
      <c r="B9" s="86"/>
      <c r="C9" s="87"/>
      <c r="D9" s="96"/>
      <c r="E9" s="42"/>
      <c r="F9" s="42"/>
      <c r="G9" s="68"/>
      <c r="H9" s="68"/>
      <c r="I9" s="42"/>
      <c r="J9" s="41"/>
      <c r="K9" s="41"/>
      <c r="L9" s="41"/>
      <c r="M9" s="41"/>
      <c r="N9" s="42"/>
      <c r="O9" s="40"/>
      <c r="Q9" s="40"/>
    </row>
    <row r="10" spans="1:17" ht="20.100000000000001" customHeight="1" x14ac:dyDescent="0.4">
      <c r="A10" s="4">
        <f t="shared" si="0"/>
        <v>6</v>
      </c>
      <c r="B10" s="88"/>
      <c r="C10" s="111" t="s">
        <v>78</v>
      </c>
      <c r="D10" s="111"/>
      <c r="E10" s="111"/>
      <c r="F10" s="111"/>
      <c r="G10" s="111"/>
      <c r="H10" s="111"/>
      <c r="I10" s="89"/>
      <c r="J10" s="110" t="s">
        <v>66</v>
      </c>
      <c r="K10" s="110"/>
      <c r="L10" s="110"/>
      <c r="M10" s="110"/>
      <c r="N10" s="89"/>
      <c r="O10" s="110" t="s">
        <v>83</v>
      </c>
      <c r="P10" s="110"/>
      <c r="Q10" s="110"/>
    </row>
    <row r="11" spans="1:17" ht="26.1" x14ac:dyDescent="0.3">
      <c r="A11" s="4">
        <f t="shared" si="0"/>
        <v>7</v>
      </c>
      <c r="B11" s="60" t="s">
        <v>54</v>
      </c>
      <c r="C11" s="67" t="s">
        <v>53</v>
      </c>
      <c r="D11" s="97"/>
      <c r="E11" s="65" t="s">
        <v>52</v>
      </c>
      <c r="F11" s="65" t="s">
        <v>52</v>
      </c>
      <c r="G11" s="65" t="s">
        <v>52</v>
      </c>
      <c r="H11" s="65" t="s">
        <v>52</v>
      </c>
      <c r="I11" s="66"/>
      <c r="J11" s="67" t="s">
        <v>53</v>
      </c>
      <c r="K11" s="65" t="s">
        <v>52</v>
      </c>
      <c r="L11" s="65" t="s">
        <v>52</v>
      </c>
      <c r="M11" s="65" t="s">
        <v>52</v>
      </c>
      <c r="N11" s="66"/>
      <c r="O11" s="65" t="s">
        <v>52</v>
      </c>
      <c r="P11" s="93" t="s">
        <v>74</v>
      </c>
      <c r="Q11" s="65" t="s">
        <v>52</v>
      </c>
    </row>
    <row r="12" spans="1:17" s="45" customFormat="1" ht="140.1" x14ac:dyDescent="0.3">
      <c r="A12" s="4">
        <f t="shared" si="0"/>
        <v>8</v>
      </c>
      <c r="B12" s="61" t="s">
        <v>76</v>
      </c>
      <c r="C12" s="43" t="s">
        <v>64</v>
      </c>
      <c r="D12" s="98"/>
      <c r="E12" s="43" t="s">
        <v>65</v>
      </c>
      <c r="F12" s="43" t="s">
        <v>91</v>
      </c>
      <c r="G12" s="44" t="s">
        <v>80</v>
      </c>
      <c r="H12" s="44" t="s">
        <v>79</v>
      </c>
      <c r="I12" s="79"/>
      <c r="J12" s="44" t="s">
        <v>68</v>
      </c>
      <c r="K12" s="44" t="s">
        <v>30</v>
      </c>
      <c r="L12" s="44" t="s">
        <v>62</v>
      </c>
      <c r="M12" s="44" t="s">
        <v>72</v>
      </c>
      <c r="N12" s="79"/>
      <c r="O12" s="44" t="s">
        <v>93</v>
      </c>
      <c r="P12" s="44" t="s">
        <v>70</v>
      </c>
      <c r="Q12" s="44" t="s">
        <v>71</v>
      </c>
    </row>
    <row r="13" spans="1:17" ht="14.1" x14ac:dyDescent="0.3">
      <c r="A13" s="4">
        <f t="shared" si="0"/>
        <v>9</v>
      </c>
      <c r="B13" s="60" t="s">
        <v>63</v>
      </c>
      <c r="C13" s="50">
        <v>10</v>
      </c>
      <c r="D13" s="99"/>
      <c r="E13" s="50">
        <v>12</v>
      </c>
      <c r="F13" s="90">
        <f t="shared" ref="F13:F21" si="1">MAX(C13:E13)</f>
        <v>12</v>
      </c>
      <c r="G13" s="90">
        <f>IF($C$8="Weak",$F13*0.5,IF($C$8="Medium",$F13*0.25,0))</f>
        <v>0</v>
      </c>
      <c r="H13" s="90">
        <f>G13+F13</f>
        <v>12</v>
      </c>
      <c r="I13" s="80"/>
      <c r="J13" s="51">
        <v>0</v>
      </c>
      <c r="K13" s="51"/>
      <c r="L13" s="51"/>
      <c r="M13" s="90">
        <f>L13+J13</f>
        <v>0</v>
      </c>
      <c r="N13" s="80"/>
      <c r="O13" s="90">
        <f>IF(C$8="Strong",M13,MAX(M13,H13))</f>
        <v>0</v>
      </c>
      <c r="P13" s="78"/>
      <c r="Q13" s="78" t="s">
        <v>69</v>
      </c>
    </row>
    <row r="14" spans="1:17" ht="14.1" x14ac:dyDescent="0.3">
      <c r="A14" s="4">
        <f t="shared" si="0"/>
        <v>10</v>
      </c>
      <c r="B14" s="60" t="s">
        <v>25</v>
      </c>
      <c r="C14" s="50">
        <v>5</v>
      </c>
      <c r="D14" s="99"/>
      <c r="E14" s="50">
        <v>10</v>
      </c>
      <c r="F14" s="90">
        <f t="shared" si="1"/>
        <v>10</v>
      </c>
      <c r="G14" s="90">
        <f t="shared" ref="G14:G21" si="2">IF($C$8="Weak",$F14*0.5,IF($C$8="Medium",$F14*0.25,0))</f>
        <v>0</v>
      </c>
      <c r="H14" s="90">
        <f t="shared" ref="H14:H21" si="3">G14+F14</f>
        <v>10</v>
      </c>
      <c r="I14" s="80"/>
      <c r="J14" s="51"/>
      <c r="K14" s="51"/>
      <c r="L14" s="51"/>
      <c r="M14" s="90">
        <f t="shared" ref="M14:M21" si="4">L14+J14</f>
        <v>0</v>
      </c>
      <c r="N14" s="80"/>
      <c r="O14" s="90">
        <f t="shared" ref="O14:O21" si="5">IF(C$8="Strong",M14,MAX(M14,H14))</f>
        <v>0</v>
      </c>
      <c r="P14" s="78"/>
      <c r="Q14" s="78"/>
    </row>
    <row r="15" spans="1:17" ht="14.1" x14ac:dyDescent="0.3">
      <c r="A15" s="4">
        <f t="shared" si="0"/>
        <v>11</v>
      </c>
      <c r="B15" s="60" t="s">
        <v>47</v>
      </c>
      <c r="C15" s="50">
        <v>13</v>
      </c>
      <c r="D15" s="99"/>
      <c r="E15" s="50">
        <v>10</v>
      </c>
      <c r="F15" s="90">
        <f t="shared" si="1"/>
        <v>13</v>
      </c>
      <c r="G15" s="90">
        <f t="shared" si="2"/>
        <v>0</v>
      </c>
      <c r="H15" s="90">
        <f t="shared" si="3"/>
        <v>13</v>
      </c>
      <c r="I15" s="80"/>
      <c r="J15" s="51"/>
      <c r="K15" s="51"/>
      <c r="L15" s="51"/>
      <c r="M15" s="90">
        <f t="shared" si="4"/>
        <v>0</v>
      </c>
      <c r="N15" s="80"/>
      <c r="O15" s="90">
        <f t="shared" si="5"/>
        <v>0</v>
      </c>
      <c r="P15" s="78"/>
      <c r="Q15" s="78"/>
    </row>
    <row r="16" spans="1:17" ht="14.1" x14ac:dyDescent="0.3">
      <c r="A16" s="4">
        <f t="shared" si="0"/>
        <v>12</v>
      </c>
      <c r="B16" s="60" t="s">
        <v>48</v>
      </c>
      <c r="C16" s="50">
        <v>3</v>
      </c>
      <c r="D16" s="99"/>
      <c r="E16" s="50">
        <v>5</v>
      </c>
      <c r="F16" s="90">
        <f t="shared" si="1"/>
        <v>5</v>
      </c>
      <c r="G16" s="90">
        <f t="shared" si="2"/>
        <v>0</v>
      </c>
      <c r="H16" s="90">
        <f t="shared" si="3"/>
        <v>5</v>
      </c>
      <c r="I16" s="80"/>
      <c r="J16" s="51"/>
      <c r="K16" s="51"/>
      <c r="L16" s="51"/>
      <c r="M16" s="90">
        <f t="shared" si="4"/>
        <v>0</v>
      </c>
      <c r="N16" s="80"/>
      <c r="O16" s="90">
        <f t="shared" si="5"/>
        <v>0</v>
      </c>
      <c r="P16" s="78"/>
      <c r="Q16" s="78"/>
    </row>
    <row r="17" spans="1:17" ht="14.1" x14ac:dyDescent="0.3">
      <c r="A17" s="4">
        <f t="shared" si="0"/>
        <v>13</v>
      </c>
      <c r="B17" s="60" t="s">
        <v>26</v>
      </c>
      <c r="C17" s="50">
        <v>20</v>
      </c>
      <c r="D17" s="99"/>
      <c r="E17" s="50">
        <v>15</v>
      </c>
      <c r="F17" s="90">
        <f t="shared" si="1"/>
        <v>20</v>
      </c>
      <c r="G17" s="90">
        <f t="shared" si="2"/>
        <v>0</v>
      </c>
      <c r="H17" s="90">
        <f t="shared" si="3"/>
        <v>20</v>
      </c>
      <c r="I17" s="80"/>
      <c r="J17" s="51"/>
      <c r="K17" s="51"/>
      <c r="L17" s="51"/>
      <c r="M17" s="90">
        <f t="shared" si="4"/>
        <v>0</v>
      </c>
      <c r="N17" s="80"/>
      <c r="O17" s="90">
        <f t="shared" si="5"/>
        <v>0</v>
      </c>
      <c r="P17" s="78"/>
      <c r="Q17" s="78"/>
    </row>
    <row r="18" spans="1:17" ht="14.1" x14ac:dyDescent="0.3">
      <c r="A18" s="4">
        <f t="shared" si="0"/>
        <v>14</v>
      </c>
      <c r="B18" s="60" t="s">
        <v>49</v>
      </c>
      <c r="C18" s="50">
        <v>60</v>
      </c>
      <c r="D18" s="99"/>
      <c r="E18" s="50">
        <v>55</v>
      </c>
      <c r="F18" s="90">
        <f t="shared" si="1"/>
        <v>60</v>
      </c>
      <c r="G18" s="90">
        <f t="shared" si="2"/>
        <v>0</v>
      </c>
      <c r="H18" s="90">
        <f t="shared" si="3"/>
        <v>60</v>
      </c>
      <c r="I18" s="80"/>
      <c r="J18" s="51"/>
      <c r="K18" s="51"/>
      <c r="L18" s="51"/>
      <c r="M18" s="90">
        <f t="shared" si="4"/>
        <v>0</v>
      </c>
      <c r="N18" s="80"/>
      <c r="O18" s="90">
        <f t="shared" si="5"/>
        <v>0</v>
      </c>
      <c r="P18" s="78"/>
      <c r="Q18" s="78"/>
    </row>
    <row r="19" spans="1:17" ht="14.1" x14ac:dyDescent="0.3">
      <c r="A19" s="4">
        <f t="shared" si="0"/>
        <v>15</v>
      </c>
      <c r="B19" s="60" t="s">
        <v>50</v>
      </c>
      <c r="C19" s="50">
        <v>40</v>
      </c>
      <c r="D19" s="99"/>
      <c r="E19" s="50">
        <v>50</v>
      </c>
      <c r="F19" s="90">
        <f t="shared" si="1"/>
        <v>50</v>
      </c>
      <c r="G19" s="90">
        <f t="shared" si="2"/>
        <v>0</v>
      </c>
      <c r="H19" s="90">
        <f t="shared" si="3"/>
        <v>50</v>
      </c>
      <c r="I19" s="80"/>
      <c r="J19" s="51"/>
      <c r="K19" s="51"/>
      <c r="L19" s="51"/>
      <c r="M19" s="90">
        <f t="shared" si="4"/>
        <v>0</v>
      </c>
      <c r="N19" s="80"/>
      <c r="O19" s="90">
        <f t="shared" si="5"/>
        <v>0</v>
      </c>
      <c r="P19" s="78"/>
      <c r="Q19" s="78"/>
    </row>
    <row r="20" spans="1:17" ht="14.1" x14ac:dyDescent="0.3">
      <c r="A20" s="4">
        <f t="shared" si="0"/>
        <v>16</v>
      </c>
      <c r="B20" s="60" t="s">
        <v>51</v>
      </c>
      <c r="C20" s="50">
        <v>8</v>
      </c>
      <c r="D20" s="99"/>
      <c r="E20" s="50">
        <v>7</v>
      </c>
      <c r="F20" s="90">
        <f t="shared" si="1"/>
        <v>8</v>
      </c>
      <c r="G20" s="90">
        <f t="shared" si="2"/>
        <v>0</v>
      </c>
      <c r="H20" s="90">
        <f t="shared" si="3"/>
        <v>8</v>
      </c>
      <c r="I20" s="80"/>
      <c r="J20" s="51"/>
      <c r="K20" s="51"/>
      <c r="L20" s="51"/>
      <c r="M20" s="90">
        <f t="shared" si="4"/>
        <v>0</v>
      </c>
      <c r="N20" s="80"/>
      <c r="O20" s="90">
        <f t="shared" si="5"/>
        <v>0</v>
      </c>
      <c r="P20" s="78"/>
      <c r="Q20" s="78"/>
    </row>
    <row r="21" spans="1:17" ht="14.1" x14ac:dyDescent="0.3">
      <c r="A21" s="4">
        <f t="shared" si="0"/>
        <v>17</v>
      </c>
      <c r="B21" s="60" t="s">
        <v>29</v>
      </c>
      <c r="C21" s="50">
        <v>6</v>
      </c>
      <c r="D21" s="99"/>
      <c r="E21" s="50">
        <v>5</v>
      </c>
      <c r="F21" s="90">
        <f t="shared" si="1"/>
        <v>6</v>
      </c>
      <c r="G21" s="90">
        <f t="shared" si="2"/>
        <v>0</v>
      </c>
      <c r="H21" s="90">
        <f t="shared" si="3"/>
        <v>6</v>
      </c>
      <c r="I21" s="80"/>
      <c r="J21" s="51"/>
      <c r="K21" s="51"/>
      <c r="L21" s="51"/>
      <c r="M21" s="90">
        <f t="shared" si="4"/>
        <v>0</v>
      </c>
      <c r="N21" s="80"/>
      <c r="O21" s="90">
        <f t="shared" si="5"/>
        <v>0</v>
      </c>
      <c r="P21" s="78"/>
      <c r="Q21" s="78"/>
    </row>
    <row r="22" spans="1:17" ht="14.1" x14ac:dyDescent="0.3">
      <c r="A22" s="4">
        <f t="shared" si="0"/>
        <v>18</v>
      </c>
      <c r="B22" s="62" t="s">
        <v>40</v>
      </c>
      <c r="C22" s="49">
        <f>SUM(C13:C21)</f>
        <v>165</v>
      </c>
      <c r="D22" s="100"/>
      <c r="E22" s="49">
        <f>SUM(E13:E21)</f>
        <v>169</v>
      </c>
      <c r="F22" s="49">
        <f>SUM(F13:F21)</f>
        <v>184</v>
      </c>
      <c r="G22" s="49">
        <f>SUM(G13:G21)</f>
        <v>0</v>
      </c>
      <c r="H22" s="49">
        <f>SUM(H13:H21)</f>
        <v>184</v>
      </c>
      <c r="I22" s="81"/>
      <c r="J22" s="49">
        <v>157</v>
      </c>
      <c r="K22" s="104"/>
      <c r="L22" s="49">
        <f>SUM(L13:L21)</f>
        <v>0</v>
      </c>
      <c r="M22" s="49">
        <f>+J22-L22</f>
        <v>157</v>
      </c>
      <c r="N22" s="81"/>
      <c r="O22" s="49">
        <f>MAX(SUM(O13:O21),M22)</f>
        <v>157</v>
      </c>
      <c r="P22" s="108">
        <f>-'Analytical Template 3- Example'!C65</f>
        <v>-15.813676505228244</v>
      </c>
      <c r="Q22" s="49">
        <f>O22+P22</f>
        <v>141.18632349477176</v>
      </c>
    </row>
    <row r="23" spans="1:17" ht="14.1" x14ac:dyDescent="0.3">
      <c r="A23" s="4">
        <f t="shared" si="0"/>
        <v>19</v>
      </c>
      <c r="B23" s="63" t="s">
        <v>19</v>
      </c>
      <c r="C23" s="69"/>
      <c r="D23" s="100"/>
      <c r="E23" s="69"/>
      <c r="F23" s="69"/>
      <c r="G23" s="71" t="s">
        <v>28</v>
      </c>
      <c r="H23" s="71"/>
      <c r="I23" s="82"/>
      <c r="J23" s="70"/>
      <c r="K23" s="71"/>
      <c r="L23" s="71"/>
      <c r="M23" s="71"/>
      <c r="N23" s="82"/>
      <c r="O23" s="69" t="s">
        <v>28</v>
      </c>
      <c r="P23" s="72" t="s">
        <v>28</v>
      </c>
      <c r="Q23" s="69" t="s">
        <v>28</v>
      </c>
    </row>
    <row r="24" spans="1:17" ht="14.1" x14ac:dyDescent="0.3">
      <c r="A24" s="4">
        <f t="shared" si="0"/>
        <v>20</v>
      </c>
      <c r="B24" s="60" t="s">
        <v>18</v>
      </c>
      <c r="C24" s="46">
        <v>10</v>
      </c>
      <c r="D24" s="100"/>
      <c r="E24" s="46">
        <v>10</v>
      </c>
      <c r="F24" s="90">
        <f>+E24</f>
        <v>10</v>
      </c>
      <c r="G24" s="90">
        <f t="shared" ref="G24:G26" si="6">IF($C$8="Weak",$F24*0.5,IF($C$8="Medium",$F24*0.25,0))</f>
        <v>0</v>
      </c>
      <c r="H24" s="90">
        <f t="shared" ref="H24:H26" si="7">G24+F24</f>
        <v>10</v>
      </c>
      <c r="I24" s="81"/>
      <c r="J24" s="78"/>
      <c r="K24" s="78"/>
      <c r="L24" s="78"/>
      <c r="M24" s="78"/>
      <c r="N24" s="81"/>
      <c r="O24" s="90">
        <f>MAX(M24,H24)</f>
        <v>10</v>
      </c>
      <c r="P24" s="78"/>
      <c r="Q24" s="90">
        <f>O24</f>
        <v>10</v>
      </c>
    </row>
    <row r="25" spans="1:17" ht="14.1" x14ac:dyDescent="0.3">
      <c r="A25" s="4">
        <f t="shared" si="0"/>
        <v>21</v>
      </c>
      <c r="B25" s="60" t="s">
        <v>41</v>
      </c>
      <c r="C25" s="46">
        <v>25</v>
      </c>
      <c r="D25" s="100"/>
      <c r="E25" s="46">
        <v>29</v>
      </c>
      <c r="F25" s="90">
        <f>+E25</f>
        <v>29</v>
      </c>
      <c r="G25" s="90">
        <f t="shared" si="6"/>
        <v>0</v>
      </c>
      <c r="H25" s="90">
        <f t="shared" si="7"/>
        <v>29</v>
      </c>
      <c r="I25" s="81"/>
      <c r="J25" s="78"/>
      <c r="K25" s="78"/>
      <c r="L25" s="78"/>
      <c r="M25" s="78"/>
      <c r="N25" s="81"/>
      <c r="O25" s="90">
        <f>MAX(M25,H25)</f>
        <v>29</v>
      </c>
      <c r="P25" s="78"/>
      <c r="Q25" s="90">
        <f>O25</f>
        <v>29</v>
      </c>
    </row>
    <row r="26" spans="1:17" ht="14.1" x14ac:dyDescent="0.3">
      <c r="A26" s="4">
        <f t="shared" si="0"/>
        <v>22</v>
      </c>
      <c r="B26" s="60" t="s">
        <v>46</v>
      </c>
      <c r="C26" s="46">
        <v>20</v>
      </c>
      <c r="D26" s="100"/>
      <c r="E26" s="46">
        <v>25</v>
      </c>
      <c r="F26" s="90">
        <f>+E26</f>
        <v>25</v>
      </c>
      <c r="G26" s="90">
        <f t="shared" si="6"/>
        <v>0</v>
      </c>
      <c r="H26" s="90">
        <f t="shared" si="7"/>
        <v>25</v>
      </c>
      <c r="I26" s="81"/>
      <c r="J26" s="78"/>
      <c r="K26" s="78"/>
      <c r="L26" s="78"/>
      <c r="M26" s="78"/>
      <c r="N26" s="81"/>
      <c r="O26" s="90">
        <f>MAX(M26,H26)</f>
        <v>25</v>
      </c>
      <c r="P26" s="78"/>
      <c r="Q26" s="90">
        <f>O26</f>
        <v>25</v>
      </c>
    </row>
    <row r="27" spans="1:17" ht="14.1" x14ac:dyDescent="0.3">
      <c r="A27" s="4">
        <f t="shared" si="0"/>
        <v>23</v>
      </c>
      <c r="B27" s="62" t="s">
        <v>5</v>
      </c>
      <c r="C27" s="49">
        <f>SUM(C22:C26)</f>
        <v>220</v>
      </c>
      <c r="D27" s="100"/>
      <c r="E27" s="49">
        <f>SUM(E22:E26)</f>
        <v>233</v>
      </c>
      <c r="F27" s="49">
        <f>SUM(F22:F26)</f>
        <v>248</v>
      </c>
      <c r="G27" s="49">
        <f>SUM(G22:G26)</f>
        <v>0</v>
      </c>
      <c r="H27" s="49">
        <f>SUM(H22:H26)</f>
        <v>248</v>
      </c>
      <c r="I27" s="81"/>
      <c r="J27" s="78"/>
      <c r="K27" s="78"/>
      <c r="L27" s="78"/>
      <c r="M27" s="78"/>
      <c r="N27" s="81"/>
      <c r="O27" s="49">
        <f>SUM(O22:O26)</f>
        <v>221</v>
      </c>
      <c r="P27" s="73">
        <f>+P22</f>
        <v>-15.813676505228244</v>
      </c>
      <c r="Q27" s="105">
        <f>SUM(Q22:Q26)</f>
        <v>205.18632349477176</v>
      </c>
    </row>
    <row r="29" spans="1:17" ht="15" x14ac:dyDescent="0.3">
      <c r="B29" s="32" t="s">
        <v>77</v>
      </c>
    </row>
    <row r="30" spans="1:17" ht="15" x14ac:dyDescent="0.3">
      <c r="B30" s="32" t="s">
        <v>56</v>
      </c>
    </row>
  </sheetData>
  <mergeCells count="3">
    <mergeCell ref="C10:H10"/>
    <mergeCell ref="J10:M10"/>
    <mergeCell ref="O10:Q10"/>
  </mergeCells>
  <pageMargins left="0.25" right="0.25" top="0.75" bottom="0.75" header="0.3" footer="0.3"/>
  <pageSetup paperSize="5" scale="47" orientation="landscape" horizontalDpi="1200" verticalDpi="1200"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1-Enforceability</vt:lpstr>
      <vt:lpstr>Analytical Template 3</vt:lpstr>
      <vt:lpstr>Analytical Template 4 </vt:lpstr>
      <vt:lpstr>Analytical Template 3- Example</vt:lpstr>
      <vt:lpstr>Analytical Template 4 - Example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Willick</dc:creator>
  <cp:lastModifiedBy>Gloistein, Crystal</cp:lastModifiedBy>
  <cp:lastPrinted>2018-03-13T14:39:04Z</cp:lastPrinted>
  <dcterms:created xsi:type="dcterms:W3CDTF">2018-01-29T21:19:55Z</dcterms:created>
  <dcterms:modified xsi:type="dcterms:W3CDTF">2018-03-14T17:18:35Z</dcterms:modified>
</cp:coreProperties>
</file>