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\shares\home\hauskt\My Documents\CDS\Start Up Cost\"/>
    </mc:Choice>
  </mc:AlternateContent>
  <bookViews>
    <workbookView xWindow="480" yWindow="45" windowWidth="24720" windowHeight="11805"/>
  </bookViews>
  <sheets>
    <sheet name="CC Start-Up without Soak Cost" sheetId="3" r:id="rId1"/>
    <sheet name="CC Start-Up with Soak Cost" sheetId="9" r:id="rId2"/>
    <sheet name="ST Start-Up without Soak Cost" sheetId="10" r:id="rId3"/>
    <sheet name="ST Start-Up with Soak Cost" sheetId="11" r:id="rId4"/>
  </sheets>
  <calcPr calcId="162913" refMode="R1C1"/>
</workbook>
</file>

<file path=xl/calcChain.xml><?xml version="1.0" encoding="utf-8"?>
<calcChain xmlns="http://schemas.openxmlformats.org/spreadsheetml/2006/main">
  <c r="H29" i="9" l="1"/>
  <c r="D31" i="9"/>
  <c r="D33" i="9" s="1"/>
  <c r="D30" i="9"/>
  <c r="D26" i="9"/>
  <c r="M52" i="11"/>
  <c r="L52" i="11"/>
  <c r="K52" i="11"/>
  <c r="J52" i="11"/>
  <c r="I52" i="11"/>
  <c r="H52" i="11"/>
  <c r="G52" i="11"/>
  <c r="F52" i="11"/>
  <c r="E52" i="11"/>
  <c r="D52" i="11"/>
  <c r="M51" i="11"/>
  <c r="L51" i="11"/>
  <c r="K51" i="11"/>
  <c r="J51" i="11"/>
  <c r="I51" i="11"/>
  <c r="H51" i="11"/>
  <c r="G51" i="11"/>
  <c r="F51" i="11"/>
  <c r="E51" i="11"/>
  <c r="D51" i="11"/>
  <c r="I41" i="11"/>
  <c r="H41" i="11"/>
  <c r="G41" i="11"/>
  <c r="F41" i="11"/>
  <c r="E41" i="11"/>
  <c r="D41" i="11"/>
  <c r="M40" i="11"/>
  <c r="L40" i="11"/>
  <c r="K40" i="11"/>
  <c r="J40" i="11"/>
  <c r="I40" i="11"/>
  <c r="H40" i="11"/>
  <c r="G40" i="11"/>
  <c r="F40" i="11"/>
  <c r="E40" i="11"/>
  <c r="D40" i="11"/>
  <c r="D43" i="11" s="1"/>
  <c r="M36" i="11"/>
  <c r="M41" i="11" s="1"/>
  <c r="L36" i="11"/>
  <c r="L41" i="11" s="1"/>
  <c r="K36" i="11"/>
  <c r="K41" i="11" s="1"/>
  <c r="J36" i="11"/>
  <c r="J41" i="11" s="1"/>
  <c r="M23" i="11"/>
  <c r="L23" i="11"/>
  <c r="K23" i="11"/>
  <c r="K24" i="11" s="1"/>
  <c r="J23" i="11"/>
  <c r="M21" i="11"/>
  <c r="L21" i="11"/>
  <c r="K21" i="11"/>
  <c r="J21" i="11"/>
  <c r="I20" i="11"/>
  <c r="H20" i="11"/>
  <c r="G20" i="11"/>
  <c r="F20" i="11"/>
  <c r="E20" i="11"/>
  <c r="D20" i="11"/>
  <c r="I19" i="11"/>
  <c r="I21" i="11" s="1"/>
  <c r="H19" i="11"/>
  <c r="H21" i="11" s="1"/>
  <c r="G19" i="11"/>
  <c r="G21" i="11" s="1"/>
  <c r="F19" i="11"/>
  <c r="F21" i="11" s="1"/>
  <c r="E19" i="11"/>
  <c r="E21" i="11" s="1"/>
  <c r="D19" i="11"/>
  <c r="D21" i="11" s="1"/>
  <c r="I15" i="11"/>
  <c r="I16" i="11" s="1"/>
  <c r="I17" i="11" s="1"/>
  <c r="H15" i="11"/>
  <c r="H16" i="11" s="1"/>
  <c r="H17" i="11" s="1"/>
  <c r="G15" i="11"/>
  <c r="G16" i="11" s="1"/>
  <c r="G17" i="11" s="1"/>
  <c r="I9" i="11"/>
  <c r="H9" i="11"/>
  <c r="H10" i="11" s="1"/>
  <c r="H11" i="11" s="1"/>
  <c r="G9" i="11"/>
  <c r="F9" i="11"/>
  <c r="F10" i="11" s="1"/>
  <c r="F11" i="11" s="1"/>
  <c r="E9" i="11"/>
  <c r="E23" i="11" s="1"/>
  <c r="E24" i="11" s="1"/>
  <c r="D9" i="11"/>
  <c r="D10" i="11" s="1"/>
  <c r="D11" i="11" s="1"/>
  <c r="D51" i="3"/>
  <c r="J37" i="10"/>
  <c r="M49" i="10"/>
  <c r="L49" i="10"/>
  <c r="M38" i="10"/>
  <c r="L38" i="10"/>
  <c r="M48" i="10"/>
  <c r="L48" i="10"/>
  <c r="M37" i="10"/>
  <c r="L37" i="10"/>
  <c r="M33" i="10"/>
  <c r="L33" i="10"/>
  <c r="M23" i="10"/>
  <c r="L23" i="10"/>
  <c r="M21" i="10"/>
  <c r="L21" i="10"/>
  <c r="D9" i="10"/>
  <c r="D23" i="10" s="1"/>
  <c r="K49" i="10"/>
  <c r="J49" i="10"/>
  <c r="I49" i="10"/>
  <c r="H49" i="10"/>
  <c r="G49" i="10"/>
  <c r="F49" i="10"/>
  <c r="E49" i="10"/>
  <c r="D49" i="10"/>
  <c r="K48" i="10"/>
  <c r="J48" i="10"/>
  <c r="I48" i="10"/>
  <c r="H48" i="10"/>
  <c r="G48" i="10"/>
  <c r="F48" i="10"/>
  <c r="E48" i="10"/>
  <c r="D48" i="10"/>
  <c r="I38" i="10"/>
  <c r="H38" i="10"/>
  <c r="G38" i="10"/>
  <c r="F38" i="10"/>
  <c r="E38" i="10"/>
  <c r="D38" i="10"/>
  <c r="K37" i="10"/>
  <c r="I37" i="10"/>
  <c r="H37" i="10"/>
  <c r="G37" i="10"/>
  <c r="F37" i="10"/>
  <c r="E37" i="10"/>
  <c r="D37" i="10"/>
  <c r="K33" i="10"/>
  <c r="K38" i="10" s="1"/>
  <c r="J33" i="10"/>
  <c r="J38" i="10" s="1"/>
  <c r="K23" i="10"/>
  <c r="J23" i="10"/>
  <c r="J24" i="10" s="1"/>
  <c r="K21" i="10"/>
  <c r="J21" i="10"/>
  <c r="I20" i="10"/>
  <c r="H20" i="10"/>
  <c r="G20" i="10"/>
  <c r="F20" i="10"/>
  <c r="E20" i="10"/>
  <c r="D20" i="10"/>
  <c r="I19" i="10"/>
  <c r="I21" i="10" s="1"/>
  <c r="H19" i="10"/>
  <c r="G19" i="10"/>
  <c r="G21" i="10" s="1"/>
  <c r="F19" i="10"/>
  <c r="F21" i="10" s="1"/>
  <c r="E19" i="10"/>
  <c r="E21" i="10" s="1"/>
  <c r="D19" i="10"/>
  <c r="I15" i="10"/>
  <c r="I16" i="10" s="1"/>
  <c r="I17" i="10" s="1"/>
  <c r="H15" i="10"/>
  <c r="G15" i="10"/>
  <c r="I9" i="10"/>
  <c r="I10" i="10" s="1"/>
  <c r="I11" i="10" s="1"/>
  <c r="H9" i="10"/>
  <c r="H10" i="10" s="1"/>
  <c r="H11" i="10" s="1"/>
  <c r="G9" i="10"/>
  <c r="G10" i="10" s="1"/>
  <c r="G11" i="10" s="1"/>
  <c r="F9" i="10"/>
  <c r="F23" i="10" s="1"/>
  <c r="E9" i="10"/>
  <c r="E23" i="10" s="1"/>
  <c r="D32" i="9"/>
  <c r="D28" i="3"/>
  <c r="I26" i="9"/>
  <c r="H26" i="9"/>
  <c r="G26" i="9"/>
  <c r="E26" i="9"/>
  <c r="F26" i="9"/>
  <c r="K52" i="9"/>
  <c r="J52" i="9"/>
  <c r="I52" i="9"/>
  <c r="H52" i="9"/>
  <c r="G52" i="9"/>
  <c r="F52" i="9"/>
  <c r="E52" i="9"/>
  <c r="D52" i="9"/>
  <c r="K51" i="9"/>
  <c r="J51" i="9"/>
  <c r="I51" i="9"/>
  <c r="H51" i="9"/>
  <c r="G51" i="9"/>
  <c r="F51" i="9"/>
  <c r="E51" i="9"/>
  <c r="D51" i="9"/>
  <c r="D54" i="9" s="1"/>
  <c r="I41" i="9"/>
  <c r="H41" i="9"/>
  <c r="G41" i="9"/>
  <c r="F41" i="9"/>
  <c r="E41" i="9"/>
  <c r="D41" i="9"/>
  <c r="K40" i="9"/>
  <c r="J40" i="9"/>
  <c r="I40" i="9"/>
  <c r="H40" i="9"/>
  <c r="G40" i="9"/>
  <c r="F40" i="9"/>
  <c r="E40" i="9"/>
  <c r="D40" i="9"/>
  <c r="K36" i="9"/>
  <c r="K41" i="9" s="1"/>
  <c r="J36" i="9"/>
  <c r="J41" i="9" s="1"/>
  <c r="K23" i="9"/>
  <c r="J23" i="9"/>
  <c r="J24" i="9" s="1"/>
  <c r="F23" i="9"/>
  <c r="K21" i="9"/>
  <c r="J21" i="9"/>
  <c r="I20" i="9"/>
  <c r="H20" i="9"/>
  <c r="G20" i="9"/>
  <c r="F20" i="9"/>
  <c r="E20" i="9"/>
  <c r="D20" i="9"/>
  <c r="I19" i="9"/>
  <c r="I21" i="9" s="1"/>
  <c r="H19" i="9"/>
  <c r="G19" i="9"/>
  <c r="F19" i="9"/>
  <c r="F21" i="9" s="1"/>
  <c r="E19" i="9"/>
  <c r="E21" i="9" s="1"/>
  <c r="D19" i="9"/>
  <c r="G16" i="9"/>
  <c r="G17" i="9" s="1"/>
  <c r="I15" i="9"/>
  <c r="I16" i="9" s="1"/>
  <c r="I17" i="9" s="1"/>
  <c r="H15" i="9"/>
  <c r="H16" i="9" s="1"/>
  <c r="H17" i="9" s="1"/>
  <c r="G15" i="9"/>
  <c r="G10" i="9"/>
  <c r="G11" i="9" s="1"/>
  <c r="I9" i="9"/>
  <c r="I10" i="9" s="1"/>
  <c r="I11" i="9" s="1"/>
  <c r="H9" i="9"/>
  <c r="H23" i="9" s="1"/>
  <c r="G9" i="9"/>
  <c r="G23" i="9" s="1"/>
  <c r="F9" i="9"/>
  <c r="F10" i="9" s="1"/>
  <c r="F11" i="9" s="1"/>
  <c r="E9" i="9"/>
  <c r="E10" i="9" s="1"/>
  <c r="E11" i="9" s="1"/>
  <c r="D9" i="9"/>
  <c r="D23" i="9" s="1"/>
  <c r="D54" i="11" l="1"/>
  <c r="D51" i="10"/>
  <c r="D40" i="10"/>
  <c r="D41" i="10"/>
  <c r="D29" i="10"/>
  <c r="F23" i="11"/>
  <c r="F24" i="11" s="1"/>
  <c r="I23" i="11"/>
  <c r="I24" i="11" s="1"/>
  <c r="L24" i="11"/>
  <c r="E10" i="11"/>
  <c r="E11" i="11" s="1"/>
  <c r="D32" i="11"/>
  <c r="G23" i="11"/>
  <c r="G26" i="11" s="1"/>
  <c r="F26" i="11"/>
  <c r="I10" i="11"/>
  <c r="I11" i="11" s="1"/>
  <c r="M24" i="11"/>
  <c r="E26" i="11"/>
  <c r="D44" i="9"/>
  <c r="G10" i="11"/>
  <c r="G11" i="11" s="1"/>
  <c r="D23" i="11"/>
  <c r="H23" i="11"/>
  <c r="J24" i="11"/>
  <c r="M24" i="10"/>
  <c r="L24" i="10"/>
  <c r="K24" i="10"/>
  <c r="H21" i="10"/>
  <c r="E10" i="10"/>
  <c r="E11" i="10" s="1"/>
  <c r="D21" i="10"/>
  <c r="D24" i="10" s="1"/>
  <c r="H23" i="10"/>
  <c r="H24" i="10" s="1"/>
  <c r="G23" i="10"/>
  <c r="G24" i="10" s="1"/>
  <c r="D10" i="10"/>
  <c r="D11" i="10" s="1"/>
  <c r="F24" i="10"/>
  <c r="E24" i="10"/>
  <c r="I23" i="10"/>
  <c r="I24" i="10" s="1"/>
  <c r="H16" i="10"/>
  <c r="H17" i="10" s="1"/>
  <c r="F10" i="10"/>
  <c r="F11" i="10" s="1"/>
  <c r="G16" i="10"/>
  <c r="G17" i="10" s="1"/>
  <c r="G21" i="9"/>
  <c r="D43" i="9"/>
  <c r="D21" i="9"/>
  <c r="H21" i="9"/>
  <c r="K24" i="9"/>
  <c r="G24" i="9"/>
  <c r="D24" i="9"/>
  <c r="H24" i="9"/>
  <c r="F24" i="9"/>
  <c r="E23" i="9"/>
  <c r="E24" i="9" s="1"/>
  <c r="I23" i="9"/>
  <c r="I24" i="9" s="1"/>
  <c r="D10" i="9"/>
  <c r="D11" i="9" s="1"/>
  <c r="H10" i="9"/>
  <c r="H11" i="9" s="1"/>
  <c r="D38" i="3"/>
  <c r="D49" i="3"/>
  <c r="D52" i="10" l="1"/>
  <c r="D53" i="10" s="1"/>
  <c r="D28" i="10"/>
  <c r="D30" i="10" s="1"/>
  <c r="G24" i="11"/>
  <c r="I26" i="11"/>
  <c r="D31" i="11"/>
  <c r="D33" i="11" s="1"/>
  <c r="D26" i="11"/>
  <c r="H24" i="11"/>
  <c r="H26" i="11"/>
  <c r="D45" i="9"/>
  <c r="D24" i="11"/>
  <c r="D42" i="10"/>
  <c r="D55" i="9"/>
  <c r="D56" i="9" s="1"/>
  <c r="D57" i="9" s="1"/>
  <c r="J57" i="9" s="1"/>
  <c r="D48" i="3"/>
  <c r="D54" i="10" l="1"/>
  <c r="J54" i="10" s="1"/>
  <c r="D30" i="11"/>
  <c r="H30" i="11" l="1"/>
  <c r="D44" i="11"/>
  <c r="D55" i="11" l="1"/>
  <c r="D56" i="11" s="1"/>
  <c r="D45" i="11"/>
  <c r="D57" i="11" l="1"/>
  <c r="J57" i="11" s="1"/>
  <c r="H49" i="3" l="1"/>
  <c r="G49" i="3"/>
  <c r="F49" i="3"/>
  <c r="E49" i="3"/>
  <c r="K49" i="3"/>
  <c r="J49" i="3"/>
  <c r="I49" i="3"/>
  <c r="K48" i="3"/>
  <c r="J48" i="3"/>
  <c r="I48" i="3"/>
  <c r="H48" i="3"/>
  <c r="G48" i="3"/>
  <c r="F48" i="3"/>
  <c r="E48" i="3"/>
  <c r="K37" i="3"/>
  <c r="J37" i="3"/>
  <c r="I37" i="3"/>
  <c r="H37" i="3"/>
  <c r="G37" i="3"/>
  <c r="F37" i="3"/>
  <c r="E37" i="3"/>
  <c r="D37" i="3"/>
  <c r="K33" i="3"/>
  <c r="K38" i="3" s="1"/>
  <c r="J33" i="3"/>
  <c r="J38" i="3" s="1"/>
  <c r="K23" i="3"/>
  <c r="K24" i="3" s="1"/>
  <c r="J23" i="3"/>
  <c r="K21" i="3"/>
  <c r="J21" i="3"/>
  <c r="I20" i="3"/>
  <c r="H20" i="3"/>
  <c r="G20" i="3"/>
  <c r="F20" i="3"/>
  <c r="E20" i="3"/>
  <c r="D20" i="3"/>
  <c r="I19" i="3"/>
  <c r="H19" i="3"/>
  <c r="G19" i="3"/>
  <c r="F19" i="3"/>
  <c r="F21" i="3" s="1"/>
  <c r="E19" i="3"/>
  <c r="D19" i="3"/>
  <c r="I15" i="3"/>
  <c r="I16" i="3" s="1"/>
  <c r="I17" i="3" s="1"/>
  <c r="H15" i="3"/>
  <c r="H16" i="3" s="1"/>
  <c r="H17" i="3" s="1"/>
  <c r="G15" i="3"/>
  <c r="G16" i="3" s="1"/>
  <c r="G17" i="3" s="1"/>
  <c r="I9" i="3"/>
  <c r="I23" i="3" s="1"/>
  <c r="H9" i="3"/>
  <c r="H10" i="3" s="1"/>
  <c r="H11" i="3" s="1"/>
  <c r="G9" i="3"/>
  <c r="G10" i="3" s="1"/>
  <c r="G11" i="3" s="1"/>
  <c r="F9" i="3"/>
  <c r="F23" i="3" s="1"/>
  <c r="F24" i="3" s="1"/>
  <c r="E9" i="3"/>
  <c r="E23" i="3" s="1"/>
  <c r="D9" i="3"/>
  <c r="D10" i="3" s="1"/>
  <c r="D11" i="3" s="1"/>
  <c r="D40" i="3" l="1"/>
  <c r="D23" i="3"/>
  <c r="E10" i="3"/>
  <c r="E11" i="3" s="1"/>
  <c r="H23" i="3"/>
  <c r="J24" i="3"/>
  <c r="D29" i="3"/>
  <c r="E38" i="3"/>
  <c r="I38" i="3"/>
  <c r="D21" i="3"/>
  <c r="D24" i="3" s="1"/>
  <c r="H21" i="3"/>
  <c r="I10" i="3"/>
  <c r="I11" i="3" s="1"/>
  <c r="F38" i="3"/>
  <c r="G38" i="3"/>
  <c r="G21" i="3"/>
  <c r="G23" i="3"/>
  <c r="F10" i="3"/>
  <c r="F11" i="3" s="1"/>
  <c r="E21" i="3"/>
  <c r="E24" i="3" s="1"/>
  <c r="I21" i="3"/>
  <c r="I24" i="3" s="1"/>
  <c r="H38" i="3"/>
  <c r="D30" i="3" l="1"/>
  <c r="H24" i="3"/>
  <c r="D41" i="3"/>
  <c r="D52" i="3" s="1"/>
  <c r="D53" i="3" s="1"/>
  <c r="G24" i="3"/>
  <c r="D42" i="3" l="1"/>
  <c r="D54" i="3" l="1"/>
  <c r="J54" i="3" s="1"/>
</calcChain>
</file>

<file path=xl/sharedStrings.xml><?xml version="1.0" encoding="utf-8"?>
<sst xmlns="http://schemas.openxmlformats.org/spreadsheetml/2006/main" count="272" uniqueCount="76">
  <si>
    <t>CT1 and ST</t>
  </si>
  <si>
    <t>CT2</t>
  </si>
  <si>
    <t>CT1, CT2, and ST</t>
  </si>
  <si>
    <t>Gas Price</t>
  </si>
  <si>
    <t>$/MMBTU</t>
  </si>
  <si>
    <t>Heat Rate (BTU/kWH)</t>
  </si>
  <si>
    <t>HE 6</t>
  </si>
  <si>
    <t>HE 7</t>
  </si>
  <si>
    <t>HE8</t>
  </si>
  <si>
    <t>HE9</t>
  </si>
  <si>
    <t>HE 10</t>
  </si>
  <si>
    <t>HE 11</t>
  </si>
  <si>
    <t>Gas Cost ($/HR)</t>
  </si>
  <si>
    <t>MWH Steam</t>
  </si>
  <si>
    <t>MWH CTs</t>
  </si>
  <si>
    <t>MWH CT1</t>
  </si>
  <si>
    <t>MWH CT2</t>
  </si>
  <si>
    <t>HE 4</t>
  </si>
  <si>
    <t>HE 5</t>
  </si>
  <si>
    <t>&lt;-------------CT1 and ST---------------&gt;</t>
  </si>
  <si>
    <t>&lt;-------------CT2 HRSG Soak---------------&gt;</t>
  </si>
  <si>
    <t>&lt;-------------ST Soak---------------&gt;</t>
  </si>
  <si>
    <t>&lt;----CC Dispatchable------&gt;</t>
  </si>
  <si>
    <t>&lt;-----------------------------------------CC Soak Time---------------------------------------------&gt;</t>
  </si>
  <si>
    <t>Start-Up of 2x1 Combined Cycle</t>
  </si>
  <si>
    <t>Actual Cost ($/MWH)</t>
  </si>
  <si>
    <t>Total Cost ($/HR)</t>
  </si>
  <si>
    <t>Settlement</t>
  </si>
  <si>
    <t>Day Ahead</t>
  </si>
  <si>
    <t>DA Offer MWH</t>
  </si>
  <si>
    <t>DA Energy Offer ($/MWH)</t>
  </si>
  <si>
    <t>DA Award MWH</t>
  </si>
  <si>
    <t>DA LMP ($/MWH)</t>
  </si>
  <si>
    <t>Actual Cost to Dispatchable ($)</t>
  </si>
  <si>
    <t>Real Time</t>
  </si>
  <si>
    <t>RT Offer MWH</t>
  </si>
  <si>
    <t>RT Energy Offer ($/MWH)</t>
  </si>
  <si>
    <t>RT LMP ($/MWH)</t>
  </si>
  <si>
    <t>RT Balancing Credits ($)</t>
  </si>
  <si>
    <t>RT Actual MWH</t>
  </si>
  <si>
    <t>DA Energy Credits ($)</t>
  </si>
  <si>
    <t>DA Operating Reserves ($)</t>
  </si>
  <si>
    <t>For simplicity, in this example:</t>
  </si>
  <si>
    <t>Balancing Credits ($)</t>
  </si>
  <si>
    <t>BOR Credits ($)</t>
  </si>
  <si>
    <t>RT BOR' ($)</t>
  </si>
  <si>
    <t>DA Operating Reserves' ($)</t>
  </si>
  <si>
    <t>Average Heat rates are used, so No Load = 0,</t>
  </si>
  <si>
    <t>&lt;---------------------------------------------------------Segment------------------------------------------------------------------------&gt;</t>
  </si>
  <si>
    <t>Actual Cost when Dispatchable ($)</t>
  </si>
  <si>
    <t>Total Cost for Segment ($)</t>
  </si>
  <si>
    <t>CT1 Start Cost ($)</t>
  </si>
  <si>
    <t>Total MWh</t>
  </si>
  <si>
    <t>Total DA Revenue($)</t>
  </si>
  <si>
    <t>Total RT Revenues ($)</t>
  </si>
  <si>
    <t>CT2 Start Cost ($)</t>
  </si>
  <si>
    <t>Total DA and RT Revenues ($)</t>
  </si>
  <si>
    <t>Revenue - Actual Cost ($)</t>
  </si>
  <si>
    <t>Start-Up without Soak Costs</t>
  </si>
  <si>
    <t>Start-Up with Soak Costs</t>
  </si>
  <si>
    <t>Soak Cost ($)</t>
  </si>
  <si>
    <t>Station Service Rate ($/MWH)</t>
  </si>
  <si>
    <t>New Start + Soak Cost ($) =</t>
  </si>
  <si>
    <t>Start-Up of Steam Unit</t>
  </si>
  <si>
    <t>ST</t>
  </si>
  <si>
    <t>&lt;-----------------------------------------ST Soak Time---------------------------------------------&gt;</t>
  </si>
  <si>
    <t>HE 12</t>
  </si>
  <si>
    <t>HE 13</t>
  </si>
  <si>
    <t>&lt;---------------------ST Dispatchable------------------&gt;</t>
  </si>
  <si>
    <t>N/A</t>
  </si>
  <si>
    <t>ST Summary</t>
  </si>
  <si>
    <t>&lt;----------------------------------------------ST Soak------------------------------------------------&gt;</t>
  </si>
  <si>
    <t>Fuel Price</t>
  </si>
  <si>
    <t>Fuel Cost ($/HR)</t>
  </si>
  <si>
    <t>ST Start Cost ($)</t>
  </si>
  <si>
    <t>&lt;-----------------------------------------------------------------------Segment-------------------------------------------------------------------------------------&gt;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</si>
</sst>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6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6" tint="-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Border="1"/>
    <xf numFmtId="164" fontId="0" fillId="0" borderId="0" xfId="1" applyNumberFormat="1" applyFont="1" applyBorder="1"/>
    <xf numFmtId="164" fontId="0" fillId="0" borderId="0" xfId="0" applyNumberFormat="1" applyBorder="1"/>
    <xf numFmtId="0" fontId="0" fillId="0" borderId="4" xfId="0" applyBorder="1"/>
    <xf numFmtId="0" fontId="0" fillId="0" borderId="3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0" fillId="3" borderId="6" xfId="0" applyFill="1" applyBorder="1"/>
    <xf numFmtId="0" fontId="0" fillId="3" borderId="20" xfId="0" applyFill="1" applyBorder="1"/>
    <xf numFmtId="0" fontId="0" fillId="3" borderId="5" xfId="0" applyFill="1" applyBorder="1"/>
    <xf numFmtId="0" fontId="0" fillId="3" borderId="18" xfId="0" applyFill="1" applyBorder="1"/>
    <xf numFmtId="0" fontId="0" fillId="3" borderId="9" xfId="0" applyFill="1" applyBorder="1"/>
    <xf numFmtId="0" fontId="0" fillId="4" borderId="13" xfId="0" applyFill="1" applyBorder="1"/>
    <xf numFmtId="0" fontId="0" fillId="4" borderId="7" xfId="0" applyFill="1" applyBorder="1"/>
    <xf numFmtId="0" fontId="0" fillId="4" borderId="22" xfId="0" applyFill="1" applyBorder="1"/>
    <xf numFmtId="0" fontId="0" fillId="4" borderId="23" xfId="0" applyFill="1" applyBorder="1"/>
    <xf numFmtId="164" fontId="0" fillId="4" borderId="14" xfId="1" applyNumberFormat="1" applyFont="1" applyFill="1" applyBorder="1"/>
    <xf numFmtId="164" fontId="0" fillId="4" borderId="8" xfId="1" applyNumberFormat="1" applyFont="1" applyFill="1" applyBorder="1"/>
    <xf numFmtId="164" fontId="0" fillId="4" borderId="31" xfId="1" applyNumberFormat="1" applyFont="1" applyFill="1" applyBorder="1"/>
    <xf numFmtId="0" fontId="0" fillId="5" borderId="24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25" xfId="0" applyFill="1" applyBorder="1"/>
    <xf numFmtId="0" fontId="0" fillId="5" borderId="20" xfId="0" applyFill="1" applyBorder="1"/>
    <xf numFmtId="0" fontId="0" fillId="5" borderId="23" xfId="0" applyFill="1" applyBorder="1"/>
    <xf numFmtId="164" fontId="0" fillId="5" borderId="26" xfId="1" applyNumberFormat="1" applyFont="1" applyFill="1" applyBorder="1"/>
    <xf numFmtId="164" fontId="0" fillId="5" borderId="5" xfId="1" applyNumberFormat="1" applyFont="1" applyFill="1" applyBorder="1"/>
    <xf numFmtId="164" fontId="0" fillId="5" borderId="8" xfId="1" applyNumberFormat="1" applyFont="1" applyFill="1" applyBorder="1"/>
    <xf numFmtId="164" fontId="0" fillId="5" borderId="27" xfId="1" applyNumberFormat="1" applyFont="1" applyFill="1" applyBorder="1"/>
    <xf numFmtId="164" fontId="0" fillId="5" borderId="12" xfId="1" applyNumberFormat="1" applyFont="1" applyFill="1" applyBorder="1"/>
    <xf numFmtId="0" fontId="0" fillId="5" borderId="26" xfId="0" applyFill="1" applyBorder="1"/>
    <xf numFmtId="0" fontId="0" fillId="5" borderId="5" xfId="0" applyFill="1" applyBorder="1"/>
    <xf numFmtId="0" fontId="0" fillId="5" borderId="8" xfId="0" applyFill="1" applyBorder="1"/>
    <xf numFmtId="164" fontId="0" fillId="5" borderId="26" xfId="0" applyNumberFormat="1" applyFill="1" applyBorder="1"/>
    <xf numFmtId="164" fontId="0" fillId="5" borderId="5" xfId="0" applyNumberFormat="1" applyFill="1" applyBorder="1"/>
    <xf numFmtId="164" fontId="0" fillId="5" borderId="8" xfId="0" applyNumberFormat="1" applyFill="1" applyBorder="1"/>
    <xf numFmtId="0" fontId="0" fillId="3" borderId="0" xfId="0" applyFill="1" applyBorder="1"/>
    <xf numFmtId="164" fontId="0" fillId="3" borderId="0" xfId="1" applyNumberFormat="1" applyFont="1" applyFill="1" applyBorder="1"/>
    <xf numFmtId="0" fontId="0" fillId="3" borderId="0" xfId="0" applyFill="1"/>
    <xf numFmtId="0" fontId="0" fillId="2" borderId="11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64" fontId="0" fillId="2" borderId="12" xfId="1" applyNumberFormat="1" applyFont="1" applyFill="1" applyBorder="1" applyAlignment="1">
      <alignment horizontal="right"/>
    </xf>
    <xf numFmtId="164" fontId="0" fillId="5" borderId="36" xfId="1" applyNumberFormat="1" applyFont="1" applyFill="1" applyBorder="1"/>
    <xf numFmtId="164" fontId="0" fillId="5" borderId="37" xfId="1" applyNumberFormat="1" applyFont="1" applyFill="1" applyBorder="1"/>
    <xf numFmtId="0" fontId="0" fillId="0" borderId="0" xfId="0" applyBorder="1" applyAlignment="1">
      <alignment horizontal="center"/>
    </xf>
    <xf numFmtId="164" fontId="0" fillId="0" borderId="0" xfId="1" applyNumberFormat="1" applyFont="1" applyFill="1" applyBorder="1"/>
    <xf numFmtId="164" fontId="0" fillId="0" borderId="39" xfId="1" applyNumberFormat="1" applyFont="1" applyFill="1" applyBorder="1"/>
    <xf numFmtId="0" fontId="0" fillId="0" borderId="0" xfId="1" applyNumberFormat="1" applyFont="1" applyFill="1" applyBorder="1"/>
    <xf numFmtId="0" fontId="0" fillId="0" borderId="0" xfId="0" applyFill="1" applyBorder="1" applyAlignment="1">
      <alignment horizontal="center" vertical="center" wrapText="1"/>
    </xf>
    <xf numFmtId="0" fontId="0" fillId="3" borderId="36" xfId="0" applyFill="1" applyBorder="1"/>
    <xf numFmtId="164" fontId="0" fillId="5" borderId="14" xfId="0" applyNumberFormat="1" applyFill="1" applyBorder="1"/>
    <xf numFmtId="0" fontId="0" fillId="5" borderId="13" xfId="0" applyFill="1" applyBorder="1"/>
    <xf numFmtId="0" fontId="0" fillId="5" borderId="22" xfId="0" applyFill="1" applyBorder="1"/>
    <xf numFmtId="0" fontId="0" fillId="5" borderId="14" xfId="0" applyFill="1" applyBorder="1"/>
    <xf numFmtId="43" fontId="0" fillId="5" borderId="26" xfId="1" applyNumberFormat="1" applyFont="1" applyFill="1" applyBorder="1"/>
    <xf numFmtId="43" fontId="0" fillId="5" borderId="5" xfId="1" applyNumberFormat="1" applyFont="1" applyFill="1" applyBorder="1"/>
    <xf numFmtId="43" fontId="0" fillId="5" borderId="14" xfId="1" applyNumberFormat="1" applyFont="1" applyFill="1" applyBorder="1"/>
    <xf numFmtId="43" fontId="0" fillId="4" borderId="14" xfId="1" applyNumberFormat="1" applyFont="1" applyFill="1" applyBorder="1"/>
    <xf numFmtId="43" fontId="0" fillId="4" borderId="30" xfId="1" applyNumberFormat="1" applyFont="1" applyFill="1" applyBorder="1"/>
    <xf numFmtId="43" fontId="0" fillId="2" borderId="19" xfId="0" applyNumberFormat="1" applyFill="1" applyBorder="1" applyAlignment="1">
      <alignment horizontal="right"/>
    </xf>
    <xf numFmtId="43" fontId="0" fillId="5" borderId="17" xfId="0" applyNumberFormat="1" applyFill="1" applyBorder="1"/>
    <xf numFmtId="43" fontId="0" fillId="5" borderId="18" xfId="0" applyNumberFormat="1" applyFill="1" applyBorder="1"/>
    <xf numFmtId="43" fontId="0" fillId="5" borderId="28" xfId="0" applyNumberFormat="1" applyFill="1" applyBorder="1"/>
    <xf numFmtId="43" fontId="0" fillId="5" borderId="9" xfId="1" applyNumberFormat="1" applyFont="1" applyFill="1" applyBorder="1"/>
    <xf numFmtId="43" fontId="0" fillId="5" borderId="10" xfId="1" applyNumberFormat="1" applyFont="1" applyFill="1" applyBorder="1"/>
    <xf numFmtId="43" fontId="0" fillId="5" borderId="8" xfId="1" applyNumberFormat="1" applyFont="1" applyFill="1" applyBorder="1"/>
    <xf numFmtId="164" fontId="0" fillId="0" borderId="0" xfId="0" applyNumberFormat="1"/>
    <xf numFmtId="0" fontId="0" fillId="3" borderId="40" xfId="0" applyFill="1" applyBorder="1"/>
    <xf numFmtId="0" fontId="2" fillId="3" borderId="0" xfId="0" applyFont="1" applyFill="1" applyBorder="1"/>
    <xf numFmtId="43" fontId="0" fillId="5" borderId="41" xfId="1" applyNumberFormat="1" applyFont="1" applyFill="1" applyBorder="1"/>
    <xf numFmtId="43" fontId="0" fillId="5" borderId="36" xfId="1" applyNumberFormat="1" applyFont="1" applyFill="1" applyBorder="1"/>
    <xf numFmtId="43" fontId="0" fillId="5" borderId="37" xfId="1" applyNumberFormat="1" applyFont="1" applyFill="1" applyBorder="1"/>
    <xf numFmtId="0" fontId="3" fillId="3" borderId="0" xfId="0" applyFont="1" applyFill="1" applyBorder="1"/>
    <xf numFmtId="164" fontId="3" fillId="0" borderId="0" xfId="1" applyNumberFormat="1" applyFont="1" applyFill="1" applyBorder="1"/>
    <xf numFmtId="43" fontId="3" fillId="5" borderId="26" xfId="1" applyNumberFormat="1" applyFont="1" applyFill="1" applyBorder="1"/>
    <xf numFmtId="43" fontId="3" fillId="5" borderId="5" xfId="1" applyNumberFormat="1" applyFont="1" applyFill="1" applyBorder="1"/>
    <xf numFmtId="43" fontId="3" fillId="5" borderId="14" xfId="1" applyNumberFormat="1" applyFont="1" applyFill="1" applyBorder="1"/>
    <xf numFmtId="43" fontId="3" fillId="5" borderId="8" xfId="1" applyNumberFormat="1" applyFont="1" applyFill="1" applyBorder="1"/>
    <xf numFmtId="43" fontId="0" fillId="5" borderId="29" xfId="1" applyNumberFormat="1" applyFont="1" applyFill="1" applyBorder="1"/>
    <xf numFmtId="43" fontId="0" fillId="5" borderId="43" xfId="1" applyNumberFormat="1" applyFont="1" applyFill="1" applyBorder="1"/>
    <xf numFmtId="43" fontId="0" fillId="4" borderId="29" xfId="1" applyNumberFormat="1" applyFont="1" applyFill="1" applyBorder="1"/>
    <xf numFmtId="43" fontId="0" fillId="4" borderId="44" xfId="1" applyNumberFormat="1" applyFont="1" applyFill="1" applyBorder="1"/>
    <xf numFmtId="0" fontId="0" fillId="4" borderId="17" xfId="0" applyFill="1" applyBorder="1" applyAlignment="1">
      <alignment vertical="center" wrapText="1"/>
    </xf>
    <xf numFmtId="1" fontId="0" fillId="5" borderId="17" xfId="0" applyNumberFormat="1" applyFill="1" applyBorder="1"/>
    <xf numFmtId="1" fontId="0" fillId="5" borderId="45" xfId="0" applyNumberFormat="1" applyFill="1" applyBorder="1"/>
    <xf numFmtId="1" fontId="0" fillId="5" borderId="18" xfId="0" applyNumberFormat="1" applyFill="1" applyBorder="1"/>
    <xf numFmtId="1" fontId="0" fillId="5" borderId="28" xfId="0" applyNumberFormat="1" applyFill="1" applyBorder="1"/>
    <xf numFmtId="1" fontId="0" fillId="4" borderId="45" xfId="0" applyNumberFormat="1" applyFill="1" applyBorder="1"/>
    <xf numFmtId="1" fontId="0" fillId="4" borderId="28" xfId="0" applyNumberFormat="1" applyFill="1" applyBorder="1"/>
    <xf numFmtId="164" fontId="0" fillId="5" borderId="17" xfId="0" applyNumberFormat="1" applyFill="1" applyBorder="1"/>
    <xf numFmtId="164" fontId="0" fillId="5" borderId="18" xfId="0" applyNumberFormat="1" applyFill="1" applyBorder="1"/>
    <xf numFmtId="164" fontId="0" fillId="5" borderId="45" xfId="0" applyNumberFormat="1" applyFill="1" applyBorder="1"/>
    <xf numFmtId="164" fontId="0" fillId="5" borderId="28" xfId="0" applyNumberFormat="1" applyFill="1" applyBorder="1"/>
    <xf numFmtId="164" fontId="0" fillId="4" borderId="38" xfId="1" applyNumberFormat="1" applyFont="1" applyFill="1" applyBorder="1"/>
    <xf numFmtId="164" fontId="0" fillId="4" borderId="43" xfId="1" applyNumberFormat="1" applyFont="1" applyFill="1" applyBorder="1"/>
    <xf numFmtId="43" fontId="0" fillId="5" borderId="31" xfId="1" applyNumberFormat="1" applyFont="1" applyFill="1" applyBorder="1"/>
    <xf numFmtId="43" fontId="0" fillId="4" borderId="26" xfId="1" applyNumberFormat="1" applyFont="1" applyFill="1" applyBorder="1"/>
    <xf numFmtId="43" fontId="0" fillId="4" borderId="5" xfId="1" applyNumberFormat="1" applyFont="1" applyFill="1" applyBorder="1"/>
    <xf numFmtId="43" fontId="0" fillId="4" borderId="45" xfId="1" applyNumberFormat="1" applyFont="1" applyFill="1" applyBorder="1"/>
    <xf numFmtId="43" fontId="0" fillId="4" borderId="8" xfId="1" applyNumberFormat="1" applyFont="1" applyFill="1" applyBorder="1"/>
    <xf numFmtId="43" fontId="0" fillId="4" borderId="28" xfId="1" applyNumberFormat="1" applyFont="1" applyFill="1" applyBorder="1"/>
    <xf numFmtId="0" fontId="3" fillId="3" borderId="12" xfId="0" applyFont="1" applyFill="1" applyBorder="1"/>
    <xf numFmtId="0" fontId="3" fillId="3" borderId="19" xfId="0" applyFont="1" applyFill="1" applyBorder="1"/>
    <xf numFmtId="43" fontId="3" fillId="5" borderId="17" xfId="1" applyNumberFormat="1" applyFont="1" applyFill="1" applyBorder="1"/>
    <xf numFmtId="43" fontId="3" fillId="5" borderId="18" xfId="1" applyNumberFormat="1" applyFont="1" applyFill="1" applyBorder="1"/>
    <xf numFmtId="43" fontId="3" fillId="5" borderId="28" xfId="1" applyNumberFormat="1" applyFont="1" applyFill="1" applyBorder="1"/>
    <xf numFmtId="43" fontId="3" fillId="5" borderId="45" xfId="1" applyNumberFormat="1" applyFont="1" applyFill="1" applyBorder="1"/>
    <xf numFmtId="43" fontId="0" fillId="4" borderId="38" xfId="1" applyNumberFormat="1" applyFont="1" applyFill="1" applyBorder="1"/>
    <xf numFmtId="0" fontId="0" fillId="4" borderId="6" xfId="0" applyFill="1" applyBorder="1"/>
    <xf numFmtId="0" fontId="0" fillId="4" borderId="20" xfId="0" applyFill="1" applyBorder="1"/>
    <xf numFmtId="164" fontId="0" fillId="4" borderId="5" xfId="1" applyNumberFormat="1" applyFont="1" applyFill="1" applyBorder="1"/>
    <xf numFmtId="43" fontId="0" fillId="4" borderId="43" xfId="1" applyNumberFormat="1" applyFont="1" applyFill="1" applyBorder="1"/>
    <xf numFmtId="43" fontId="0" fillId="4" borderId="9" xfId="1" applyNumberFormat="1" applyFont="1" applyFill="1" applyBorder="1"/>
    <xf numFmtId="0" fontId="0" fillId="2" borderId="25" xfId="0" applyFill="1" applyBorder="1"/>
    <xf numFmtId="0" fontId="0" fillId="2" borderId="20" xfId="0" applyFill="1" applyBorder="1"/>
    <xf numFmtId="0" fontId="0" fillId="2" borderId="23" xfId="0" applyFill="1" applyBorder="1"/>
    <xf numFmtId="164" fontId="0" fillId="2" borderId="5" xfId="1" applyNumberFormat="1" applyFont="1" applyFill="1" applyBorder="1"/>
    <xf numFmtId="164" fontId="0" fillId="2" borderId="8" xfId="1" applyNumberFormat="1" applyFont="1" applyFill="1" applyBorder="1"/>
    <xf numFmtId="164" fontId="0" fillId="2" borderId="12" xfId="1" applyNumberFormat="1" applyFont="1" applyFill="1" applyBorder="1"/>
    <xf numFmtId="43" fontId="0" fillId="2" borderId="18" xfId="0" applyNumberFormat="1" applyFill="1" applyBorder="1"/>
    <xf numFmtId="43" fontId="0" fillId="2" borderId="28" xfId="0" applyNumberFormat="1" applyFill="1" applyBorder="1"/>
    <xf numFmtId="0" fontId="0" fillId="2" borderId="22" xfId="0" applyFill="1" applyBorder="1"/>
    <xf numFmtId="0" fontId="0" fillId="2" borderId="26" xfId="0" applyFill="1" applyBorder="1"/>
    <xf numFmtId="0" fontId="0" fillId="2" borderId="5" xfId="0" applyFill="1" applyBorder="1"/>
    <xf numFmtId="0" fontId="0" fillId="2" borderId="14" xfId="0" applyFill="1" applyBorder="1"/>
    <xf numFmtId="0" fontId="0" fillId="2" borderId="8" xfId="0" applyFill="1" applyBorder="1"/>
    <xf numFmtId="164" fontId="0" fillId="2" borderId="26" xfId="0" applyNumberFormat="1" applyFill="1" applyBorder="1"/>
    <xf numFmtId="164" fontId="0" fillId="2" borderId="5" xfId="0" applyNumberFormat="1" applyFill="1" applyBorder="1"/>
    <xf numFmtId="164" fontId="0" fillId="2" borderId="14" xfId="0" applyNumberFormat="1" applyFill="1" applyBorder="1"/>
    <xf numFmtId="164" fontId="0" fillId="2" borderId="8" xfId="0" applyNumberFormat="1" applyFill="1" applyBorder="1"/>
    <xf numFmtId="43" fontId="0" fillId="2" borderId="29" xfId="1" applyNumberFormat="1" applyFont="1" applyFill="1" applyBorder="1"/>
    <xf numFmtId="43" fontId="0" fillId="2" borderId="9" xfId="1" applyNumberFormat="1" applyFont="1" applyFill="1" applyBorder="1"/>
    <xf numFmtId="43" fontId="0" fillId="2" borderId="41" xfId="1" applyNumberFormat="1" applyFont="1" applyFill="1" applyBorder="1"/>
    <xf numFmtId="43" fontId="0" fillId="2" borderId="36" xfId="1" applyNumberFormat="1" applyFont="1" applyFill="1" applyBorder="1"/>
    <xf numFmtId="43" fontId="0" fillId="2" borderId="37" xfId="1" applyNumberFormat="1" applyFont="1" applyFill="1" applyBorder="1"/>
    <xf numFmtId="164" fontId="0" fillId="2" borderId="11" xfId="0" applyNumberFormat="1" applyFill="1" applyBorder="1" applyAlignment="1">
      <alignment horizontal="right"/>
    </xf>
    <xf numFmtId="164" fontId="0" fillId="2" borderId="24" xfId="0" applyNumberFormat="1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0" fillId="5" borderId="6" xfId="0" applyNumberFormat="1" applyFill="1" applyBorder="1"/>
    <xf numFmtId="164" fontId="0" fillId="5" borderId="7" xfId="0" applyNumberFormat="1" applyFill="1" applyBorder="1"/>
    <xf numFmtId="164" fontId="0" fillId="2" borderId="13" xfId="0" applyNumberFormat="1" applyFill="1" applyBorder="1"/>
    <xf numFmtId="164" fontId="0" fillId="4" borderId="13" xfId="0" applyNumberFormat="1" applyFill="1" applyBorder="1"/>
    <xf numFmtId="164" fontId="0" fillId="4" borderId="6" xfId="0" applyNumberFormat="1" applyFill="1" applyBorder="1"/>
    <xf numFmtId="164" fontId="0" fillId="4" borderId="7" xfId="0" applyNumberFormat="1" applyFill="1" applyBorder="1"/>
    <xf numFmtId="0" fontId="0" fillId="4" borderId="49" xfId="0" applyFill="1" applyBorder="1"/>
    <xf numFmtId="43" fontId="0" fillId="4" borderId="31" xfId="1" applyNumberFormat="1" applyFont="1" applyFill="1" applyBorder="1"/>
    <xf numFmtId="0" fontId="0" fillId="4" borderId="50" xfId="0" applyFill="1" applyBorder="1"/>
    <xf numFmtId="0" fontId="0" fillId="4" borderId="24" xfId="0" applyFill="1" applyBorder="1"/>
    <xf numFmtId="0" fontId="0" fillId="4" borderId="25" xfId="0" applyFill="1" applyBorder="1"/>
    <xf numFmtId="164" fontId="0" fillId="4" borderId="29" xfId="1" applyNumberFormat="1" applyFont="1" applyFill="1" applyBorder="1"/>
    <xf numFmtId="164" fontId="0" fillId="4" borderId="9" xfId="1" applyNumberFormat="1" applyFont="1" applyFill="1" applyBorder="1"/>
    <xf numFmtId="1" fontId="0" fillId="4" borderId="51" xfId="0" applyNumberFormat="1" applyFill="1" applyBorder="1"/>
    <xf numFmtId="1" fontId="0" fillId="5" borderId="51" xfId="0" applyNumberFormat="1" applyFill="1" applyBorder="1"/>
    <xf numFmtId="43" fontId="0" fillId="2" borderId="42" xfId="1" applyNumberFormat="1" applyFont="1" applyFill="1" applyBorder="1"/>
    <xf numFmtId="164" fontId="0" fillId="2" borderId="14" xfId="1" applyNumberFormat="1" applyFont="1" applyFill="1" applyBorder="1"/>
    <xf numFmtId="164" fontId="0" fillId="2" borderId="48" xfId="1" applyNumberFormat="1" applyFont="1" applyFill="1" applyBorder="1"/>
    <xf numFmtId="43" fontId="0" fillId="2" borderId="45" xfId="0" applyNumberFormat="1" applyFill="1" applyBorder="1"/>
    <xf numFmtId="164" fontId="0" fillId="2" borderId="6" xfId="0" applyNumberFormat="1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164" fontId="0" fillId="2" borderId="5" xfId="1" applyNumberFormat="1" applyFont="1" applyFill="1" applyBorder="1" applyAlignment="1">
      <alignment horizontal="right"/>
    </xf>
    <xf numFmtId="43" fontId="0" fillId="2" borderId="18" xfId="0" applyNumberFormat="1" applyFill="1" applyBorder="1" applyAlignment="1">
      <alignment horizontal="right"/>
    </xf>
    <xf numFmtId="43" fontId="0" fillId="4" borderId="41" xfId="1" applyNumberFormat="1" applyFont="1" applyFill="1" applyBorder="1"/>
    <xf numFmtId="43" fontId="0" fillId="4" borderId="42" xfId="1" applyNumberFormat="1" applyFont="1" applyFill="1" applyBorder="1"/>
    <xf numFmtId="43" fontId="0" fillId="4" borderId="36" xfId="1" applyNumberFormat="1" applyFont="1" applyFill="1" applyBorder="1"/>
    <xf numFmtId="43" fontId="0" fillId="4" borderId="46" xfId="1" applyNumberFormat="1" applyFont="1" applyFill="1" applyBorder="1"/>
    <xf numFmtId="0" fontId="3" fillId="3" borderId="8" xfId="0" applyFont="1" applyFill="1" applyBorder="1"/>
    <xf numFmtId="0" fontId="3" fillId="3" borderId="28" xfId="0" applyFont="1" applyFill="1" applyBorder="1"/>
    <xf numFmtId="43" fontId="3" fillId="2" borderId="14" xfId="1" applyNumberFormat="1" applyFont="1" applyFill="1" applyBorder="1"/>
    <xf numFmtId="43" fontId="3" fillId="2" borderId="5" xfId="1" applyNumberFormat="1" applyFont="1" applyFill="1" applyBorder="1"/>
    <xf numFmtId="43" fontId="3" fillId="2" borderId="8" xfId="1" applyNumberFormat="1" applyFont="1" applyFill="1" applyBorder="1"/>
    <xf numFmtId="43" fontId="3" fillId="4" borderId="14" xfId="1" applyNumberFormat="1" applyFont="1" applyFill="1" applyBorder="1"/>
    <xf numFmtId="43" fontId="3" fillId="4" borderId="5" xfId="1" applyNumberFormat="1" applyFont="1" applyFill="1" applyBorder="1"/>
    <xf numFmtId="43" fontId="3" fillId="4" borderId="8" xfId="1" applyNumberFormat="1" applyFont="1" applyFill="1" applyBorder="1"/>
    <xf numFmtId="43" fontId="3" fillId="2" borderId="38" xfId="1" applyNumberFormat="1" applyFont="1" applyFill="1" applyBorder="1"/>
    <xf numFmtId="43" fontId="3" fillId="2" borderId="10" xfId="1" applyNumberFormat="1" applyFont="1" applyFill="1" applyBorder="1"/>
    <xf numFmtId="43" fontId="3" fillId="4" borderId="38" xfId="1" applyNumberFormat="1" applyFont="1" applyFill="1" applyBorder="1"/>
    <xf numFmtId="43" fontId="3" fillId="4" borderId="9" xfId="1" applyNumberFormat="1" applyFont="1" applyFill="1" applyBorder="1"/>
    <xf numFmtId="43" fontId="3" fillId="4" borderId="10" xfId="1" applyNumberFormat="1" applyFont="1" applyFill="1" applyBorder="1"/>
    <xf numFmtId="0" fontId="0" fillId="4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164" fontId="0" fillId="3" borderId="3" xfId="1" applyNumberFormat="1" applyFont="1" applyFill="1" applyBorder="1" applyAlignment="1">
      <alignment horizontal="center"/>
    </xf>
    <xf numFmtId="164" fontId="0" fillId="3" borderId="35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35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8"/>
  <sheetViews>
    <sheetView showGridLines="0" tabSelected="1" zoomScale="150" zoomScaleNormal="150" workbookViewId="0">
      <selection activeCell="D52" sqref="D52"/>
    </sheetView>
  </sheetViews>
  <sheetFormatPr defaultRowHeight="15" x14ac:dyDescent="0.25"/>
  <cols>
    <col min="1" max="1" width="1.42578125" customWidth="1"/>
    <col min="2" max="2" width="10.28515625" bestFit="1" customWidth="1"/>
    <col min="3" max="3" width="30.5703125" customWidth="1"/>
    <col min="4" max="11" width="12" customWidth="1"/>
    <col min="12" max="12" width="9.140625" customWidth="1"/>
    <col min="14" max="14" width="9.7109375" bestFit="1" customWidth="1"/>
    <col min="15" max="15" width="13.28515625" bestFit="1" customWidth="1"/>
  </cols>
  <sheetData>
    <row r="1" spans="2:14" ht="7.5" customHeight="1" thickBot="1" x14ac:dyDescent="0.3"/>
    <row r="2" spans="2:14" ht="15.75" thickBot="1" x14ac:dyDescent="0.3">
      <c r="B2" s="189" t="s">
        <v>24</v>
      </c>
      <c r="C2" s="190"/>
      <c r="D2" s="47"/>
      <c r="E2" s="47"/>
      <c r="I2" s="191" t="s">
        <v>3</v>
      </c>
      <c r="J2" s="192"/>
    </row>
    <row r="3" spans="2:14" ht="15.75" thickBot="1" x14ac:dyDescent="0.3">
      <c r="B3" s="189" t="s">
        <v>58</v>
      </c>
      <c r="C3" s="190"/>
      <c r="D3" s="47"/>
      <c r="E3" s="47"/>
      <c r="I3" s="7">
        <v>5</v>
      </c>
      <c r="J3" s="6" t="s">
        <v>4</v>
      </c>
    </row>
    <row r="4" spans="2:14" ht="15.75" thickBot="1" x14ac:dyDescent="0.3">
      <c r="D4" s="1" t="s">
        <v>17</v>
      </c>
      <c r="E4" s="1" t="s">
        <v>18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</row>
    <row r="5" spans="2:14" ht="15.75" thickBot="1" x14ac:dyDescent="0.3">
      <c r="D5" s="193" t="s">
        <v>21</v>
      </c>
      <c r="E5" s="194"/>
      <c r="F5" s="195"/>
      <c r="G5" s="196" t="s">
        <v>19</v>
      </c>
      <c r="H5" s="197"/>
      <c r="I5" s="198"/>
      <c r="J5" s="1"/>
      <c r="K5" s="1"/>
    </row>
    <row r="6" spans="2:14" x14ac:dyDescent="0.25">
      <c r="B6" s="199" t="s">
        <v>0</v>
      </c>
      <c r="C6" s="10" t="s">
        <v>15</v>
      </c>
      <c r="D6" s="42">
        <v>10</v>
      </c>
      <c r="E6" s="42">
        <v>10</v>
      </c>
      <c r="F6" s="42">
        <v>50</v>
      </c>
      <c r="G6" s="22">
        <v>100</v>
      </c>
      <c r="H6" s="23">
        <v>100</v>
      </c>
      <c r="I6" s="24">
        <v>100</v>
      </c>
      <c r="J6" s="39"/>
      <c r="K6" s="39"/>
      <c r="L6" s="3"/>
    </row>
    <row r="7" spans="2:14" x14ac:dyDescent="0.25">
      <c r="B7" s="200"/>
      <c r="C7" s="11" t="s">
        <v>13</v>
      </c>
      <c r="D7" s="43">
        <v>0</v>
      </c>
      <c r="E7" s="43">
        <v>0</v>
      </c>
      <c r="F7" s="43">
        <v>0</v>
      </c>
      <c r="G7" s="25">
        <v>50</v>
      </c>
      <c r="H7" s="26">
        <v>50</v>
      </c>
      <c r="I7" s="27">
        <v>50</v>
      </c>
      <c r="J7" s="39"/>
      <c r="K7" s="39"/>
      <c r="L7" s="3"/>
    </row>
    <row r="8" spans="2:14" x14ac:dyDescent="0.25">
      <c r="B8" s="200"/>
      <c r="C8" s="12" t="s">
        <v>5</v>
      </c>
      <c r="D8" s="44">
        <v>12000</v>
      </c>
      <c r="E8" s="44">
        <v>12000</v>
      </c>
      <c r="F8" s="44">
        <v>12000</v>
      </c>
      <c r="G8" s="28">
        <v>8000</v>
      </c>
      <c r="H8" s="29">
        <v>8000</v>
      </c>
      <c r="I8" s="30">
        <v>8000</v>
      </c>
      <c r="J8" s="40"/>
      <c r="K8" s="40"/>
      <c r="L8" s="4"/>
    </row>
    <row r="9" spans="2:14" x14ac:dyDescent="0.25">
      <c r="B9" s="200"/>
      <c r="C9" s="12" t="s">
        <v>12</v>
      </c>
      <c r="D9" s="44">
        <f>D8*(D6+D7)*1000*$I$3/1000000</f>
        <v>600</v>
      </c>
      <c r="E9" s="44">
        <f t="shared" ref="E9" si="0">E8*(E6+E7)*1000*$I$3/1000000</f>
        <v>600</v>
      </c>
      <c r="F9" s="44">
        <f>F8*(F6+F7)*1000*$I$3/1000000</f>
        <v>3000</v>
      </c>
      <c r="G9" s="31">
        <f>G8*(G6+G7)*1000*$I$3/1000000</f>
        <v>6000</v>
      </c>
      <c r="H9" s="32">
        <f>H8*(H6+H7)*1000*$I$3/1000000</f>
        <v>6000</v>
      </c>
      <c r="I9" s="30">
        <f>I8*(I6+I7)*1000*$I$3/1000000</f>
        <v>6000</v>
      </c>
      <c r="J9" s="40"/>
      <c r="K9" s="40"/>
      <c r="L9" s="4"/>
    </row>
    <row r="10" spans="2:14" x14ac:dyDescent="0.25">
      <c r="B10" s="200"/>
      <c r="C10" s="12" t="s">
        <v>26</v>
      </c>
      <c r="D10" s="44">
        <f t="shared" ref="D10:I10" si="1">SUM(D9:D9)</f>
        <v>600</v>
      </c>
      <c r="E10" s="44">
        <f t="shared" si="1"/>
        <v>600</v>
      </c>
      <c r="F10" s="44">
        <f t="shared" si="1"/>
        <v>3000</v>
      </c>
      <c r="G10" s="28">
        <f t="shared" si="1"/>
        <v>6000</v>
      </c>
      <c r="H10" s="29">
        <f t="shared" si="1"/>
        <v>6000</v>
      </c>
      <c r="I10" s="30">
        <f t="shared" si="1"/>
        <v>6000</v>
      </c>
      <c r="J10" s="40"/>
      <c r="K10" s="41"/>
    </row>
    <row r="11" spans="2:14" ht="15.75" thickBot="1" x14ac:dyDescent="0.3">
      <c r="B11" s="201"/>
      <c r="C11" s="13" t="s">
        <v>25</v>
      </c>
      <c r="D11" s="62">
        <f t="shared" ref="D11:I11" si="2">D10/(D6+D7)</f>
        <v>60</v>
      </c>
      <c r="E11" s="62">
        <f t="shared" si="2"/>
        <v>60</v>
      </c>
      <c r="F11" s="62">
        <f t="shared" si="2"/>
        <v>60</v>
      </c>
      <c r="G11" s="63">
        <f t="shared" si="2"/>
        <v>40</v>
      </c>
      <c r="H11" s="64">
        <f t="shared" si="2"/>
        <v>40</v>
      </c>
      <c r="I11" s="65">
        <f t="shared" si="2"/>
        <v>40</v>
      </c>
      <c r="J11" s="40"/>
      <c r="K11" s="40"/>
      <c r="L11" s="4"/>
      <c r="M11" s="3"/>
      <c r="N11" s="3"/>
    </row>
    <row r="12" spans="2:14" ht="15.75" thickBot="1" x14ac:dyDescent="0.3">
      <c r="G12" s="196" t="s">
        <v>20</v>
      </c>
      <c r="H12" s="197"/>
      <c r="I12" s="198"/>
      <c r="J12" s="41"/>
      <c r="K12" s="41"/>
    </row>
    <row r="13" spans="2:14" x14ac:dyDescent="0.25">
      <c r="B13" s="202" t="s">
        <v>1</v>
      </c>
      <c r="C13" s="10" t="s">
        <v>16</v>
      </c>
      <c r="D13" s="10"/>
      <c r="E13" s="10"/>
      <c r="F13" s="10"/>
      <c r="G13" s="23">
        <v>10</v>
      </c>
      <c r="H13" s="23">
        <v>10</v>
      </c>
      <c r="I13" s="24">
        <v>50</v>
      </c>
      <c r="J13" s="39"/>
      <c r="K13" s="39"/>
      <c r="L13" s="3"/>
    </row>
    <row r="14" spans="2:14" x14ac:dyDescent="0.25">
      <c r="B14" s="203"/>
      <c r="C14" s="12" t="s">
        <v>5</v>
      </c>
      <c r="D14" s="12"/>
      <c r="E14" s="12"/>
      <c r="F14" s="12"/>
      <c r="G14" s="29">
        <v>12000</v>
      </c>
      <c r="H14" s="29">
        <v>12000</v>
      </c>
      <c r="I14" s="30">
        <v>12000</v>
      </c>
      <c r="J14" s="40"/>
      <c r="K14" s="40"/>
      <c r="L14" s="4"/>
    </row>
    <row r="15" spans="2:14" x14ac:dyDescent="0.25">
      <c r="B15" s="203"/>
      <c r="C15" s="12" t="s">
        <v>12</v>
      </c>
      <c r="D15" s="12"/>
      <c r="E15" s="12"/>
      <c r="F15" s="12"/>
      <c r="G15" s="29">
        <f>G14*G13*1000*$I$3/1000000</f>
        <v>600</v>
      </c>
      <c r="H15" s="29">
        <f>H14*H13*1000*$I$3/1000000</f>
        <v>600</v>
      </c>
      <c r="I15" s="30">
        <f>I14*I13*1000*$I$3/1000000</f>
        <v>3000</v>
      </c>
      <c r="J15" s="40"/>
      <c r="K15" s="40"/>
      <c r="L15" s="4"/>
    </row>
    <row r="16" spans="2:14" x14ac:dyDescent="0.25">
      <c r="B16" s="203"/>
      <c r="C16" s="12" t="s">
        <v>26</v>
      </c>
      <c r="D16" s="52"/>
      <c r="E16" s="52"/>
      <c r="F16" s="52"/>
      <c r="G16" s="45">
        <f>SUM(G15:G15)</f>
        <v>600</v>
      </c>
      <c r="H16" s="45">
        <f>SUM(H15:H15)</f>
        <v>600</v>
      </c>
      <c r="I16" s="46">
        <f>SUM(I15:I15)</f>
        <v>3000</v>
      </c>
      <c r="J16" s="40"/>
      <c r="K16" s="40"/>
      <c r="L16" s="4"/>
    </row>
    <row r="17" spans="2:15" ht="15.75" thickBot="1" x14ac:dyDescent="0.3">
      <c r="B17" s="204"/>
      <c r="C17" s="13" t="s">
        <v>25</v>
      </c>
      <c r="D17" s="14"/>
      <c r="E17" s="14"/>
      <c r="F17" s="14"/>
      <c r="G17" s="66">
        <f>G16/G13</f>
        <v>60</v>
      </c>
      <c r="H17" s="66">
        <f>H16/H13</f>
        <v>60</v>
      </c>
      <c r="I17" s="67">
        <f>I16/I13</f>
        <v>60</v>
      </c>
      <c r="J17" s="40"/>
      <c r="K17" s="40"/>
      <c r="L17" s="4"/>
    </row>
    <row r="18" spans="2:15" ht="15.75" thickBot="1" x14ac:dyDescent="0.3">
      <c r="B18" s="8"/>
      <c r="C18" s="9"/>
      <c r="D18" s="205" t="s">
        <v>23</v>
      </c>
      <c r="E18" s="205"/>
      <c r="F18" s="205"/>
      <c r="G18" s="205"/>
      <c r="H18" s="205"/>
      <c r="I18" s="206"/>
      <c r="J18" s="185" t="s">
        <v>22</v>
      </c>
      <c r="K18" s="186"/>
      <c r="L18" s="4"/>
    </row>
    <row r="19" spans="2:15" ht="15" customHeight="1" x14ac:dyDescent="0.25">
      <c r="B19" s="182" t="s">
        <v>2</v>
      </c>
      <c r="C19" s="10" t="s">
        <v>14</v>
      </c>
      <c r="D19" s="22">
        <f t="shared" ref="D19:I19" si="3">D6+D13</f>
        <v>10</v>
      </c>
      <c r="E19" s="54">
        <f t="shared" si="3"/>
        <v>10</v>
      </c>
      <c r="F19" s="54">
        <f t="shared" si="3"/>
        <v>50</v>
      </c>
      <c r="G19" s="22">
        <f t="shared" si="3"/>
        <v>110</v>
      </c>
      <c r="H19" s="23">
        <f t="shared" si="3"/>
        <v>110</v>
      </c>
      <c r="I19" s="24">
        <f t="shared" si="3"/>
        <v>150</v>
      </c>
      <c r="J19" s="15">
        <v>200</v>
      </c>
      <c r="K19" s="16">
        <v>200</v>
      </c>
      <c r="L19" s="3"/>
    </row>
    <row r="20" spans="2:15" ht="15" customHeight="1" x14ac:dyDescent="0.25">
      <c r="B20" s="183"/>
      <c r="C20" s="11" t="s">
        <v>13</v>
      </c>
      <c r="D20" s="25">
        <f t="shared" ref="D20:I20" si="4">D7</f>
        <v>0</v>
      </c>
      <c r="E20" s="55">
        <f t="shared" si="4"/>
        <v>0</v>
      </c>
      <c r="F20" s="55">
        <f t="shared" si="4"/>
        <v>0</v>
      </c>
      <c r="G20" s="25">
        <f t="shared" si="4"/>
        <v>50</v>
      </c>
      <c r="H20" s="26">
        <f t="shared" si="4"/>
        <v>50</v>
      </c>
      <c r="I20" s="27">
        <f t="shared" si="4"/>
        <v>50</v>
      </c>
      <c r="J20" s="17">
        <v>100</v>
      </c>
      <c r="K20" s="18">
        <v>100</v>
      </c>
      <c r="L20" s="3"/>
    </row>
    <row r="21" spans="2:15" ht="15" customHeight="1" x14ac:dyDescent="0.25">
      <c r="B21" s="183"/>
      <c r="C21" s="11" t="s">
        <v>52</v>
      </c>
      <c r="D21" s="25">
        <f t="shared" ref="D21:K21" si="5">D19+D20</f>
        <v>10</v>
      </c>
      <c r="E21" s="55">
        <f t="shared" si="5"/>
        <v>10</v>
      </c>
      <c r="F21" s="55">
        <f t="shared" si="5"/>
        <v>50</v>
      </c>
      <c r="G21" s="25">
        <f t="shared" si="5"/>
        <v>160</v>
      </c>
      <c r="H21" s="26">
        <f t="shared" si="5"/>
        <v>160</v>
      </c>
      <c r="I21" s="27">
        <f t="shared" si="5"/>
        <v>200</v>
      </c>
      <c r="J21" s="17">
        <f t="shared" si="5"/>
        <v>300</v>
      </c>
      <c r="K21" s="18">
        <f t="shared" si="5"/>
        <v>300</v>
      </c>
      <c r="L21" s="3"/>
    </row>
    <row r="22" spans="2:15" x14ac:dyDescent="0.25">
      <c r="B22" s="183"/>
      <c r="C22" s="12" t="s">
        <v>5</v>
      </c>
      <c r="D22" s="33"/>
      <c r="E22" s="34"/>
      <c r="F22" s="56"/>
      <c r="G22" s="33"/>
      <c r="H22" s="34"/>
      <c r="I22" s="35"/>
      <c r="J22" s="19">
        <v>7000</v>
      </c>
      <c r="K22" s="20">
        <v>7000</v>
      </c>
      <c r="L22" s="4"/>
    </row>
    <row r="23" spans="2:15" x14ac:dyDescent="0.25">
      <c r="B23" s="183"/>
      <c r="C23" s="12" t="s">
        <v>26</v>
      </c>
      <c r="D23" s="36">
        <f t="shared" ref="D23:I23" si="6">D9+D15</f>
        <v>600</v>
      </c>
      <c r="E23" s="37">
        <f t="shared" si="6"/>
        <v>600</v>
      </c>
      <c r="F23" s="53">
        <f t="shared" si="6"/>
        <v>3000</v>
      </c>
      <c r="G23" s="36">
        <f t="shared" si="6"/>
        <v>6600</v>
      </c>
      <c r="H23" s="37">
        <f t="shared" si="6"/>
        <v>6600</v>
      </c>
      <c r="I23" s="38">
        <f t="shared" si="6"/>
        <v>9000</v>
      </c>
      <c r="J23" s="19">
        <f>J22*(J19+J20)*1000*$I$3/1000000</f>
        <v>10500</v>
      </c>
      <c r="K23" s="21">
        <f>K22*(K19+K20)*1000*$I$3/1000000</f>
        <v>10500</v>
      </c>
      <c r="L23" s="5"/>
    </row>
    <row r="24" spans="2:15" ht="15.75" thickBot="1" x14ac:dyDescent="0.3">
      <c r="B24" s="184"/>
      <c r="C24" s="13" t="s">
        <v>25</v>
      </c>
      <c r="D24" s="81">
        <f t="shared" ref="D24:K24" si="7">D23/D21</f>
        <v>60</v>
      </c>
      <c r="E24" s="66">
        <f t="shared" si="7"/>
        <v>60</v>
      </c>
      <c r="F24" s="82">
        <f t="shared" si="7"/>
        <v>60</v>
      </c>
      <c r="G24" s="72">
        <f t="shared" si="7"/>
        <v>41.25</v>
      </c>
      <c r="H24" s="73">
        <f t="shared" si="7"/>
        <v>41.25</v>
      </c>
      <c r="I24" s="74">
        <f t="shared" si="7"/>
        <v>45</v>
      </c>
      <c r="J24" s="83">
        <f t="shared" si="7"/>
        <v>35</v>
      </c>
      <c r="K24" s="84">
        <f t="shared" si="7"/>
        <v>35</v>
      </c>
      <c r="L24" s="3"/>
    </row>
    <row r="25" spans="2:15" x14ac:dyDescent="0.25">
      <c r="B25" s="51"/>
      <c r="C25" s="39"/>
      <c r="D25" s="48"/>
      <c r="E25" s="48"/>
      <c r="F25" s="48"/>
      <c r="G25" s="49"/>
      <c r="H25" s="49"/>
      <c r="I25" s="49"/>
      <c r="J25" s="50"/>
      <c r="K25" s="50"/>
      <c r="L25" s="3"/>
      <c r="O25" s="2"/>
    </row>
    <row r="26" spans="2:15" x14ac:dyDescent="0.25">
      <c r="B26" s="51"/>
      <c r="C26" s="39" t="s">
        <v>51</v>
      </c>
      <c r="D26" s="48">
        <v>500</v>
      </c>
      <c r="E26" s="48"/>
      <c r="F26" s="48"/>
      <c r="G26" s="48"/>
      <c r="H26" s="48"/>
      <c r="I26" s="48"/>
      <c r="J26" s="50"/>
      <c r="K26" s="50"/>
      <c r="L26" s="3"/>
      <c r="O26" s="2"/>
    </row>
    <row r="27" spans="2:15" x14ac:dyDescent="0.25">
      <c r="B27" s="51"/>
      <c r="C27" s="39" t="s">
        <v>55</v>
      </c>
      <c r="D27" s="48">
        <v>500</v>
      </c>
      <c r="E27" s="48"/>
      <c r="F27" s="48"/>
      <c r="G27" s="48"/>
      <c r="H27" s="48"/>
      <c r="I27" s="48"/>
      <c r="J27" s="50"/>
      <c r="K27" s="50"/>
      <c r="L27" s="3"/>
      <c r="O27" s="2"/>
    </row>
    <row r="28" spans="2:15" x14ac:dyDescent="0.25">
      <c r="B28" s="51"/>
      <c r="C28" s="39" t="s">
        <v>33</v>
      </c>
      <c r="D28" s="48">
        <f>D26+D27+SUM(D23:I23)</f>
        <v>27400</v>
      </c>
      <c r="E28" s="48"/>
      <c r="F28" s="48"/>
      <c r="G28" s="48"/>
      <c r="H28" s="48"/>
      <c r="I28" s="48"/>
      <c r="J28" s="50"/>
      <c r="K28" s="50"/>
      <c r="L28" s="3"/>
      <c r="O28" s="2"/>
    </row>
    <row r="29" spans="2:15" x14ac:dyDescent="0.25">
      <c r="B29" s="51"/>
      <c r="C29" s="39" t="s">
        <v>49</v>
      </c>
      <c r="D29" s="48">
        <f>SUM(J23:K23)</f>
        <v>21000</v>
      </c>
      <c r="E29" s="48"/>
      <c r="F29" s="48"/>
      <c r="G29" s="48"/>
      <c r="H29" s="48"/>
      <c r="I29" s="48"/>
      <c r="J29" s="50"/>
      <c r="K29" s="50"/>
      <c r="L29" s="3"/>
      <c r="O29" s="2"/>
    </row>
    <row r="30" spans="2:15" x14ac:dyDescent="0.25">
      <c r="B30" s="51"/>
      <c r="C30" s="39" t="s">
        <v>50</v>
      </c>
      <c r="D30" s="48">
        <f>SUM(D28:D29)</f>
        <v>48400</v>
      </c>
      <c r="E30" s="48"/>
      <c r="F30" s="48"/>
      <c r="G30" s="48"/>
      <c r="H30" s="48"/>
      <c r="I30" s="48"/>
      <c r="J30" s="50"/>
      <c r="K30" s="50"/>
      <c r="L30" s="3"/>
      <c r="O30" s="2"/>
    </row>
    <row r="31" spans="2:15" x14ac:dyDescent="0.25">
      <c r="D31" s="48"/>
      <c r="E31" s="48"/>
      <c r="F31" s="48"/>
      <c r="G31" s="48"/>
      <c r="H31" s="48"/>
      <c r="I31" s="48"/>
      <c r="J31" s="50"/>
      <c r="K31" s="50"/>
      <c r="L31" s="3"/>
      <c r="O31" s="2"/>
    </row>
    <row r="32" spans="2:15" ht="21.75" thickBot="1" x14ac:dyDescent="0.3">
      <c r="B32" s="187" t="s">
        <v>27</v>
      </c>
      <c r="C32" s="187"/>
      <c r="D32" s="188" t="s">
        <v>48</v>
      </c>
      <c r="E32" s="188"/>
      <c r="F32" s="188"/>
      <c r="G32" s="188"/>
      <c r="H32" s="188"/>
      <c r="I32" s="188"/>
      <c r="J32" s="188"/>
      <c r="K32" s="188"/>
      <c r="L32" s="3"/>
      <c r="O32" s="2"/>
    </row>
    <row r="33" spans="2:15" ht="15" customHeight="1" x14ac:dyDescent="0.25">
      <c r="B33" s="182" t="s">
        <v>28</v>
      </c>
      <c r="C33" s="10" t="s">
        <v>29</v>
      </c>
      <c r="D33" s="22">
        <v>0</v>
      </c>
      <c r="E33" s="54">
        <v>0</v>
      </c>
      <c r="F33" s="54">
        <v>0</v>
      </c>
      <c r="G33" s="22">
        <v>0</v>
      </c>
      <c r="H33" s="23">
        <v>0</v>
      </c>
      <c r="I33" s="24">
        <v>0</v>
      </c>
      <c r="J33" s="15">
        <f>J19+J20</f>
        <v>300</v>
      </c>
      <c r="K33" s="16">
        <f>K19+K20</f>
        <v>300</v>
      </c>
      <c r="L33" s="3"/>
    </row>
    <row r="34" spans="2:15" ht="15" customHeight="1" x14ac:dyDescent="0.25">
      <c r="B34" s="183"/>
      <c r="C34" s="12" t="s">
        <v>30</v>
      </c>
      <c r="D34" s="25">
        <v>35</v>
      </c>
      <c r="E34" s="55">
        <v>35</v>
      </c>
      <c r="F34" s="55">
        <v>35</v>
      </c>
      <c r="G34" s="25">
        <v>35</v>
      </c>
      <c r="H34" s="26">
        <v>35</v>
      </c>
      <c r="I34" s="27">
        <v>35</v>
      </c>
      <c r="J34" s="60">
        <v>35</v>
      </c>
      <c r="K34" s="61">
        <v>35</v>
      </c>
      <c r="L34" s="3"/>
    </row>
    <row r="35" spans="2:15" x14ac:dyDescent="0.25">
      <c r="B35" s="183"/>
      <c r="C35" s="11" t="s">
        <v>31</v>
      </c>
      <c r="D35" s="25">
        <v>0</v>
      </c>
      <c r="E35" s="55">
        <v>0</v>
      </c>
      <c r="F35" s="55">
        <v>0</v>
      </c>
      <c r="G35" s="25">
        <v>0</v>
      </c>
      <c r="H35" s="26">
        <v>0</v>
      </c>
      <c r="I35" s="27">
        <v>0</v>
      </c>
      <c r="J35" s="17">
        <v>300</v>
      </c>
      <c r="K35" s="18">
        <v>300</v>
      </c>
      <c r="L35" s="4"/>
    </row>
    <row r="36" spans="2:15" x14ac:dyDescent="0.25">
      <c r="B36" s="183"/>
      <c r="C36" s="11" t="s">
        <v>32</v>
      </c>
      <c r="D36" s="57">
        <v>35</v>
      </c>
      <c r="E36" s="58">
        <v>35</v>
      </c>
      <c r="F36" s="59">
        <v>35</v>
      </c>
      <c r="G36" s="57">
        <v>35</v>
      </c>
      <c r="H36" s="58">
        <v>35</v>
      </c>
      <c r="I36" s="68">
        <v>35</v>
      </c>
      <c r="J36" s="60">
        <v>35</v>
      </c>
      <c r="K36" s="61">
        <v>35</v>
      </c>
      <c r="L36" s="5"/>
    </row>
    <row r="37" spans="2:15" ht="15.75" thickBot="1" x14ac:dyDescent="0.3">
      <c r="B37" s="184"/>
      <c r="C37" s="14" t="s">
        <v>40</v>
      </c>
      <c r="D37" s="92">
        <f t="shared" ref="D37:K37" si="8">D35*D36</f>
        <v>0</v>
      </c>
      <c r="E37" s="93">
        <f t="shared" si="8"/>
        <v>0</v>
      </c>
      <c r="F37" s="94">
        <f t="shared" si="8"/>
        <v>0</v>
      </c>
      <c r="G37" s="92">
        <f t="shared" si="8"/>
        <v>0</v>
      </c>
      <c r="H37" s="93">
        <f t="shared" si="8"/>
        <v>0</v>
      </c>
      <c r="I37" s="95">
        <f t="shared" si="8"/>
        <v>0</v>
      </c>
      <c r="J37" s="96">
        <f>J35*J36</f>
        <v>10500</v>
      </c>
      <c r="K37" s="97">
        <f t="shared" si="8"/>
        <v>10500</v>
      </c>
      <c r="L37" s="5"/>
    </row>
    <row r="38" spans="2:15" ht="15.75" hidden="1" thickBot="1" x14ac:dyDescent="0.3">
      <c r="B38" s="85"/>
      <c r="C38" s="13" t="s">
        <v>46</v>
      </c>
      <c r="D38" s="86">
        <f>(D34*D33)-(D35*D36)</f>
        <v>0</v>
      </c>
      <c r="E38" s="87">
        <f t="shared" ref="E38:I38" si="9">(E34*E33)-(E35*E36)</f>
        <v>0</v>
      </c>
      <c r="F38" s="87">
        <f t="shared" si="9"/>
        <v>0</v>
      </c>
      <c r="G38" s="86">
        <f t="shared" si="9"/>
        <v>0</v>
      </c>
      <c r="H38" s="88">
        <f t="shared" si="9"/>
        <v>0</v>
      </c>
      <c r="I38" s="89">
        <f t="shared" si="9"/>
        <v>0</v>
      </c>
      <c r="J38" s="90">
        <f>(J33*J34)-(J35*J36)</f>
        <v>0</v>
      </c>
      <c r="K38" s="91">
        <f t="shared" ref="K38" si="10">(K33*K34)-(K35*K36)</f>
        <v>0</v>
      </c>
      <c r="L38" s="3"/>
    </row>
    <row r="39" spans="2:15" x14ac:dyDescent="0.25">
      <c r="B39" s="51"/>
      <c r="C39" s="39"/>
      <c r="D39" s="48"/>
      <c r="E39" s="48"/>
      <c r="F39" s="48"/>
      <c r="G39" s="48"/>
      <c r="H39" s="48"/>
      <c r="I39" s="48"/>
      <c r="J39" s="50"/>
      <c r="K39" s="50"/>
      <c r="L39" s="3"/>
      <c r="O39" s="2"/>
    </row>
    <row r="40" spans="2:15" x14ac:dyDescent="0.25">
      <c r="C40" s="71" t="s">
        <v>40</v>
      </c>
      <c r="D40" s="69">
        <f>SUM(D37:K37)</f>
        <v>21000</v>
      </c>
    </row>
    <row r="41" spans="2:15" x14ac:dyDescent="0.25">
      <c r="C41" s="71" t="s">
        <v>41</v>
      </c>
      <c r="D41" s="69">
        <f>MAX(0,D26+D27+SUM(D38:K38))</f>
        <v>1000</v>
      </c>
    </row>
    <row r="42" spans="2:15" x14ac:dyDescent="0.25">
      <c r="C42" s="71" t="s">
        <v>53</v>
      </c>
      <c r="D42" s="69">
        <f>SUM(D40:D41)</f>
        <v>22000</v>
      </c>
    </row>
    <row r="43" spans="2:15" ht="15.75" thickBot="1" x14ac:dyDescent="0.3">
      <c r="G43" s="3"/>
    </row>
    <row r="44" spans="2:15" ht="15" customHeight="1" x14ac:dyDescent="0.25">
      <c r="B44" s="182" t="s">
        <v>34</v>
      </c>
      <c r="C44" s="10" t="s">
        <v>35</v>
      </c>
      <c r="D44" s="22">
        <v>0</v>
      </c>
      <c r="E44" s="54">
        <v>0</v>
      </c>
      <c r="F44" s="54">
        <v>0</v>
      </c>
      <c r="G44" s="22">
        <v>0</v>
      </c>
      <c r="H44" s="23">
        <v>0</v>
      </c>
      <c r="I44" s="24">
        <v>0</v>
      </c>
      <c r="J44" s="15">
        <v>300</v>
      </c>
      <c r="K44" s="16">
        <v>300</v>
      </c>
      <c r="L44" s="3"/>
    </row>
    <row r="45" spans="2:15" ht="15" customHeight="1" x14ac:dyDescent="0.25">
      <c r="B45" s="183"/>
      <c r="C45" s="12" t="s">
        <v>36</v>
      </c>
      <c r="D45" s="25">
        <v>35</v>
      </c>
      <c r="E45" s="55">
        <v>35</v>
      </c>
      <c r="F45" s="55">
        <v>35</v>
      </c>
      <c r="G45" s="25">
        <v>35</v>
      </c>
      <c r="H45" s="26">
        <v>35</v>
      </c>
      <c r="I45" s="27">
        <v>35</v>
      </c>
      <c r="J45" s="60">
        <v>35</v>
      </c>
      <c r="K45" s="61">
        <v>35</v>
      </c>
      <c r="L45" s="3"/>
    </row>
    <row r="46" spans="2:15" x14ac:dyDescent="0.25">
      <c r="B46" s="183"/>
      <c r="C46" s="11" t="s">
        <v>39</v>
      </c>
      <c r="D46" s="25">
        <v>10</v>
      </c>
      <c r="E46" s="55">
        <v>10</v>
      </c>
      <c r="F46" s="55">
        <v>50</v>
      </c>
      <c r="G46" s="25">
        <v>160</v>
      </c>
      <c r="H46" s="26">
        <v>160</v>
      </c>
      <c r="I46" s="27">
        <v>200</v>
      </c>
      <c r="J46" s="17">
        <v>300</v>
      </c>
      <c r="K46" s="18">
        <v>300</v>
      </c>
      <c r="L46" s="4"/>
    </row>
    <row r="47" spans="2:15" x14ac:dyDescent="0.25">
      <c r="B47" s="183"/>
      <c r="C47" s="11" t="s">
        <v>37</v>
      </c>
      <c r="D47" s="57">
        <v>35</v>
      </c>
      <c r="E47" s="58">
        <v>35</v>
      </c>
      <c r="F47" s="59">
        <v>35</v>
      </c>
      <c r="G47" s="57">
        <v>35</v>
      </c>
      <c r="H47" s="58">
        <v>35</v>
      </c>
      <c r="I47" s="68">
        <v>35</v>
      </c>
      <c r="J47" s="60">
        <v>35</v>
      </c>
      <c r="K47" s="61">
        <v>35</v>
      </c>
      <c r="L47" s="5"/>
    </row>
    <row r="48" spans="2:15" ht="15.75" thickBot="1" x14ac:dyDescent="0.3">
      <c r="B48" s="184"/>
      <c r="C48" s="14" t="s">
        <v>38</v>
      </c>
      <c r="D48" s="92">
        <f>D47*(D46-D35)</f>
        <v>350</v>
      </c>
      <c r="E48" s="93">
        <f t="shared" ref="E48:K48" si="11">E47*(E46-E35)</f>
        <v>350</v>
      </c>
      <c r="F48" s="94">
        <f t="shared" si="11"/>
        <v>1750</v>
      </c>
      <c r="G48" s="92">
        <f t="shared" si="11"/>
        <v>5600</v>
      </c>
      <c r="H48" s="93">
        <f t="shared" si="11"/>
        <v>5600</v>
      </c>
      <c r="I48" s="95">
        <f t="shared" si="11"/>
        <v>7000</v>
      </c>
      <c r="J48" s="96">
        <f t="shared" si="11"/>
        <v>0</v>
      </c>
      <c r="K48" s="97">
        <f t="shared" si="11"/>
        <v>0</v>
      </c>
      <c r="L48" s="5"/>
    </row>
    <row r="49" spans="2:12" ht="15.75" hidden="1" thickBot="1" x14ac:dyDescent="0.3">
      <c r="B49" s="85"/>
      <c r="C49" s="13" t="s">
        <v>45</v>
      </c>
      <c r="D49" s="86">
        <f>(D45*D46)</f>
        <v>350</v>
      </c>
      <c r="E49" s="87">
        <f>(E45*E46)</f>
        <v>350</v>
      </c>
      <c r="F49" s="87">
        <f t="shared" ref="F49:K49" si="12">(F45*F46)</f>
        <v>1750</v>
      </c>
      <c r="G49" s="86">
        <f t="shared" si="12"/>
        <v>5600</v>
      </c>
      <c r="H49" s="88">
        <f t="shared" si="12"/>
        <v>5600</v>
      </c>
      <c r="I49" s="89">
        <f t="shared" si="12"/>
        <v>7000</v>
      </c>
      <c r="J49" s="90">
        <f t="shared" si="12"/>
        <v>10500</v>
      </c>
      <c r="K49" s="91">
        <f t="shared" si="12"/>
        <v>10500</v>
      </c>
      <c r="L49" s="3"/>
    </row>
    <row r="51" spans="2:12" x14ac:dyDescent="0.25">
      <c r="C51" s="71" t="s">
        <v>43</v>
      </c>
      <c r="D51" s="69">
        <f>SUM(D48:K48)</f>
        <v>20650</v>
      </c>
    </row>
    <row r="52" spans="2:12" x14ac:dyDescent="0.25">
      <c r="C52" s="71" t="s">
        <v>44</v>
      </c>
      <c r="D52" s="69">
        <f>MAX(0,D26+D27+SUM(D49:I49)-D51-D40-D41)</f>
        <v>0</v>
      </c>
    </row>
    <row r="53" spans="2:12" x14ac:dyDescent="0.25">
      <c r="C53" s="71" t="s">
        <v>54</v>
      </c>
      <c r="D53" s="69">
        <f>SUM(D51:D52)</f>
        <v>20650</v>
      </c>
    </row>
    <row r="54" spans="2:12" x14ac:dyDescent="0.25">
      <c r="C54" s="71" t="s">
        <v>56</v>
      </c>
      <c r="D54" s="69">
        <f>D42+D53</f>
        <v>42650</v>
      </c>
      <c r="H54" t="s">
        <v>57</v>
      </c>
      <c r="J54" s="69">
        <f>D54-D30</f>
        <v>-5750</v>
      </c>
    </row>
    <row r="55" spans="2:12" x14ac:dyDescent="0.25">
      <c r="C55" s="71"/>
      <c r="D55" s="69"/>
    </row>
    <row r="56" spans="2:12" x14ac:dyDescent="0.25">
      <c r="C56" s="39"/>
    </row>
    <row r="57" spans="2:12" x14ac:dyDescent="0.25">
      <c r="B57" t="s">
        <v>42</v>
      </c>
    </row>
    <row r="58" spans="2:12" x14ac:dyDescent="0.25">
      <c r="B58" t="s">
        <v>47</v>
      </c>
    </row>
  </sheetData>
  <mergeCells count="15">
    <mergeCell ref="B6:B11"/>
    <mergeCell ref="B19:B24"/>
    <mergeCell ref="G12:I12"/>
    <mergeCell ref="B13:B17"/>
    <mergeCell ref="D18:I18"/>
    <mergeCell ref="B2:C2"/>
    <mergeCell ref="I2:J2"/>
    <mergeCell ref="B3:C3"/>
    <mergeCell ref="D5:F5"/>
    <mergeCell ref="G5:I5"/>
    <mergeCell ref="B33:B37"/>
    <mergeCell ref="B44:B48"/>
    <mergeCell ref="J18:K18"/>
    <mergeCell ref="B32:C32"/>
    <mergeCell ref="D32:K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1"/>
  <sheetViews>
    <sheetView showGridLines="0" zoomScale="150" zoomScaleNormal="150" workbookViewId="0">
      <selection activeCell="H29" sqref="H29"/>
    </sheetView>
  </sheetViews>
  <sheetFormatPr defaultRowHeight="15" x14ac:dyDescent="0.25"/>
  <cols>
    <col min="1" max="1" width="1.42578125" customWidth="1"/>
    <col min="2" max="2" width="10.28515625" bestFit="1" customWidth="1"/>
    <col min="3" max="3" width="30.5703125" customWidth="1"/>
    <col min="4" max="11" width="12" customWidth="1"/>
    <col min="12" max="12" width="9.140625" customWidth="1"/>
    <col min="14" max="14" width="9.7109375" bestFit="1" customWidth="1"/>
    <col min="15" max="15" width="13.28515625" bestFit="1" customWidth="1"/>
  </cols>
  <sheetData>
    <row r="1" spans="2:14" ht="7.5" customHeight="1" thickBot="1" x14ac:dyDescent="0.3"/>
    <row r="2" spans="2:14" ht="15.75" thickBot="1" x14ac:dyDescent="0.3">
      <c r="B2" s="189" t="s">
        <v>24</v>
      </c>
      <c r="C2" s="190"/>
      <c r="D2" s="47"/>
      <c r="E2" s="47"/>
      <c r="I2" s="191" t="s">
        <v>3</v>
      </c>
      <c r="J2" s="192"/>
    </row>
    <row r="3" spans="2:14" ht="15.75" thickBot="1" x14ac:dyDescent="0.3">
      <c r="B3" s="189" t="s">
        <v>59</v>
      </c>
      <c r="C3" s="190"/>
      <c r="D3" s="47"/>
      <c r="E3" s="47"/>
      <c r="I3" s="7">
        <v>5</v>
      </c>
      <c r="J3" s="6" t="s">
        <v>4</v>
      </c>
    </row>
    <row r="4" spans="2:14" ht="15.75" thickBot="1" x14ac:dyDescent="0.3">
      <c r="D4" s="1" t="s">
        <v>17</v>
      </c>
      <c r="E4" s="1" t="s">
        <v>18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</row>
    <row r="5" spans="2:14" ht="15.75" thickBot="1" x14ac:dyDescent="0.3">
      <c r="D5" s="193" t="s">
        <v>21</v>
      </c>
      <c r="E5" s="194"/>
      <c r="F5" s="195"/>
      <c r="G5" s="196" t="s">
        <v>19</v>
      </c>
      <c r="H5" s="197"/>
      <c r="I5" s="198"/>
      <c r="J5" s="1"/>
      <c r="K5" s="1"/>
    </row>
    <row r="6" spans="2:14" x14ac:dyDescent="0.25">
      <c r="B6" s="199" t="s">
        <v>0</v>
      </c>
      <c r="C6" s="10" t="s">
        <v>15</v>
      </c>
      <c r="D6" s="42">
        <v>10</v>
      </c>
      <c r="E6" s="42">
        <v>10</v>
      </c>
      <c r="F6" s="42">
        <v>50</v>
      </c>
      <c r="G6" s="22">
        <v>100</v>
      </c>
      <c r="H6" s="23">
        <v>100</v>
      </c>
      <c r="I6" s="24">
        <v>100</v>
      </c>
      <c r="J6" s="39"/>
      <c r="K6" s="39"/>
      <c r="L6" s="3"/>
    </row>
    <row r="7" spans="2:14" x14ac:dyDescent="0.25">
      <c r="B7" s="200"/>
      <c r="C7" s="11" t="s">
        <v>13</v>
      </c>
      <c r="D7" s="43">
        <v>0</v>
      </c>
      <c r="E7" s="43">
        <v>0</v>
      </c>
      <c r="F7" s="43">
        <v>0</v>
      </c>
      <c r="G7" s="25">
        <v>50</v>
      </c>
      <c r="H7" s="26">
        <v>50</v>
      </c>
      <c r="I7" s="27">
        <v>50</v>
      </c>
      <c r="J7" s="39"/>
      <c r="K7" s="39"/>
      <c r="L7" s="3"/>
    </row>
    <row r="8" spans="2:14" x14ac:dyDescent="0.25">
      <c r="B8" s="200"/>
      <c r="C8" s="12" t="s">
        <v>5</v>
      </c>
      <c r="D8" s="44">
        <v>12000</v>
      </c>
      <c r="E8" s="44">
        <v>12000</v>
      </c>
      <c r="F8" s="44">
        <v>12000</v>
      </c>
      <c r="G8" s="28">
        <v>8000</v>
      </c>
      <c r="H8" s="29">
        <v>8000</v>
      </c>
      <c r="I8" s="30">
        <v>8000</v>
      </c>
      <c r="J8" s="40"/>
      <c r="K8" s="40"/>
      <c r="L8" s="4"/>
    </row>
    <row r="9" spans="2:14" x14ac:dyDescent="0.25">
      <c r="B9" s="200"/>
      <c r="C9" s="12" t="s">
        <v>12</v>
      </c>
      <c r="D9" s="44">
        <f>D8*(D6+D7)*1000*$I$3/1000000</f>
        <v>600</v>
      </c>
      <c r="E9" s="44">
        <f t="shared" ref="E9" si="0">E8*(E6+E7)*1000*$I$3/1000000</f>
        <v>600</v>
      </c>
      <c r="F9" s="44">
        <f>F8*(F6+F7)*1000*$I$3/1000000</f>
        <v>3000</v>
      </c>
      <c r="G9" s="31">
        <f>G8*(G6+G7)*1000*$I$3/1000000</f>
        <v>6000</v>
      </c>
      <c r="H9" s="32">
        <f>H8*(H6+H7)*1000*$I$3/1000000</f>
        <v>6000</v>
      </c>
      <c r="I9" s="30">
        <f>I8*(I6+I7)*1000*$I$3/1000000</f>
        <v>6000</v>
      </c>
      <c r="J9" s="40"/>
      <c r="K9" s="40"/>
      <c r="L9" s="4"/>
    </row>
    <row r="10" spans="2:14" x14ac:dyDescent="0.25">
      <c r="B10" s="200"/>
      <c r="C10" s="12" t="s">
        <v>26</v>
      </c>
      <c r="D10" s="44">
        <f t="shared" ref="D10:I10" si="1">SUM(D9:D9)</f>
        <v>600</v>
      </c>
      <c r="E10" s="44">
        <f t="shared" si="1"/>
        <v>600</v>
      </c>
      <c r="F10" s="44">
        <f t="shared" si="1"/>
        <v>3000</v>
      </c>
      <c r="G10" s="28">
        <f t="shared" si="1"/>
        <v>6000</v>
      </c>
      <c r="H10" s="29">
        <f t="shared" si="1"/>
        <v>6000</v>
      </c>
      <c r="I10" s="30">
        <f t="shared" si="1"/>
        <v>6000</v>
      </c>
      <c r="J10" s="40"/>
      <c r="K10" s="41"/>
    </row>
    <row r="11" spans="2:14" ht="15.75" thickBot="1" x14ac:dyDescent="0.3">
      <c r="B11" s="201"/>
      <c r="C11" s="13" t="s">
        <v>25</v>
      </c>
      <c r="D11" s="62">
        <f t="shared" ref="D11:I11" si="2">D10/(D6+D7)</f>
        <v>60</v>
      </c>
      <c r="E11" s="62">
        <f t="shared" si="2"/>
        <v>60</v>
      </c>
      <c r="F11" s="62">
        <f t="shared" si="2"/>
        <v>60</v>
      </c>
      <c r="G11" s="63">
        <f t="shared" si="2"/>
        <v>40</v>
      </c>
      <c r="H11" s="64">
        <f t="shared" si="2"/>
        <v>40</v>
      </c>
      <c r="I11" s="65">
        <f t="shared" si="2"/>
        <v>40</v>
      </c>
      <c r="J11" s="40"/>
      <c r="K11" s="40"/>
      <c r="L11" s="4"/>
      <c r="M11" s="3"/>
      <c r="N11" s="3"/>
    </row>
    <row r="12" spans="2:14" ht="15.75" thickBot="1" x14ac:dyDescent="0.3">
      <c r="G12" s="196" t="s">
        <v>20</v>
      </c>
      <c r="H12" s="197"/>
      <c r="I12" s="198"/>
      <c r="J12" s="41"/>
      <c r="K12" s="41"/>
    </row>
    <row r="13" spans="2:14" x14ac:dyDescent="0.25">
      <c r="B13" s="202" t="s">
        <v>1</v>
      </c>
      <c r="C13" s="10" t="s">
        <v>16</v>
      </c>
      <c r="D13" s="10"/>
      <c r="E13" s="10"/>
      <c r="F13" s="10"/>
      <c r="G13" s="23">
        <v>10</v>
      </c>
      <c r="H13" s="23">
        <v>10</v>
      </c>
      <c r="I13" s="24">
        <v>50</v>
      </c>
      <c r="J13" s="39"/>
      <c r="K13" s="39"/>
      <c r="L13" s="3"/>
    </row>
    <row r="14" spans="2:14" x14ac:dyDescent="0.25">
      <c r="B14" s="203"/>
      <c r="C14" s="12" t="s">
        <v>5</v>
      </c>
      <c r="D14" s="12"/>
      <c r="E14" s="12"/>
      <c r="F14" s="12"/>
      <c r="G14" s="29">
        <v>12000</v>
      </c>
      <c r="H14" s="29">
        <v>12000</v>
      </c>
      <c r="I14" s="30">
        <v>12000</v>
      </c>
      <c r="J14" s="40"/>
      <c r="K14" s="40"/>
      <c r="L14" s="4"/>
    </row>
    <row r="15" spans="2:14" x14ac:dyDescent="0.25">
      <c r="B15" s="203"/>
      <c r="C15" s="12" t="s">
        <v>12</v>
      </c>
      <c r="D15" s="12"/>
      <c r="E15" s="12"/>
      <c r="F15" s="12"/>
      <c r="G15" s="29">
        <f>G14*G13*1000*$I$3/1000000</f>
        <v>600</v>
      </c>
      <c r="H15" s="29">
        <f>H14*H13*1000*$I$3/1000000</f>
        <v>600</v>
      </c>
      <c r="I15" s="30">
        <f>I14*I13*1000*$I$3/1000000</f>
        <v>3000</v>
      </c>
      <c r="J15" s="40"/>
      <c r="K15" s="40"/>
      <c r="L15" s="4"/>
    </row>
    <row r="16" spans="2:14" x14ac:dyDescent="0.25">
      <c r="B16" s="203"/>
      <c r="C16" s="12" t="s">
        <v>26</v>
      </c>
      <c r="D16" s="52"/>
      <c r="E16" s="52"/>
      <c r="F16" s="52"/>
      <c r="G16" s="45">
        <f>SUM(G15:G15)</f>
        <v>600</v>
      </c>
      <c r="H16" s="45">
        <f>SUM(H15:H15)</f>
        <v>600</v>
      </c>
      <c r="I16" s="46">
        <f>SUM(I15:I15)</f>
        <v>3000</v>
      </c>
      <c r="J16" s="40"/>
      <c r="K16" s="40"/>
      <c r="L16" s="4"/>
    </row>
    <row r="17" spans="2:15" ht="15.75" thickBot="1" x14ac:dyDescent="0.3">
      <c r="B17" s="204"/>
      <c r="C17" s="13" t="s">
        <v>25</v>
      </c>
      <c r="D17" s="14"/>
      <c r="E17" s="14"/>
      <c r="F17" s="14"/>
      <c r="G17" s="66">
        <f>G16/G13</f>
        <v>60</v>
      </c>
      <c r="H17" s="66">
        <f>H16/H13</f>
        <v>60</v>
      </c>
      <c r="I17" s="67">
        <f>I16/I13</f>
        <v>60</v>
      </c>
      <c r="J17" s="40"/>
      <c r="K17" s="40"/>
      <c r="L17" s="4"/>
    </row>
    <row r="18" spans="2:15" ht="15.75" thickBot="1" x14ac:dyDescent="0.3">
      <c r="B18" s="8"/>
      <c r="C18" s="9"/>
      <c r="D18" s="205" t="s">
        <v>23</v>
      </c>
      <c r="E18" s="205"/>
      <c r="F18" s="205"/>
      <c r="G18" s="205"/>
      <c r="H18" s="205"/>
      <c r="I18" s="206"/>
      <c r="J18" s="185" t="s">
        <v>22</v>
      </c>
      <c r="K18" s="186"/>
      <c r="L18" s="4"/>
    </row>
    <row r="19" spans="2:15" ht="15" customHeight="1" x14ac:dyDescent="0.25">
      <c r="B19" s="207" t="s">
        <v>2</v>
      </c>
      <c r="C19" s="10" t="s">
        <v>14</v>
      </c>
      <c r="D19" s="22">
        <f t="shared" ref="D19:I19" si="3">D6+D13</f>
        <v>10</v>
      </c>
      <c r="E19" s="54">
        <f t="shared" si="3"/>
        <v>10</v>
      </c>
      <c r="F19" s="54">
        <f t="shared" si="3"/>
        <v>50</v>
      </c>
      <c r="G19" s="22">
        <f t="shared" si="3"/>
        <v>110</v>
      </c>
      <c r="H19" s="23">
        <f t="shared" si="3"/>
        <v>110</v>
      </c>
      <c r="I19" s="24">
        <f t="shared" si="3"/>
        <v>150</v>
      </c>
      <c r="J19" s="15">
        <v>200</v>
      </c>
      <c r="K19" s="16">
        <v>200</v>
      </c>
      <c r="L19" s="3"/>
    </row>
    <row r="20" spans="2:15" ht="15" customHeight="1" x14ac:dyDescent="0.25">
      <c r="B20" s="208"/>
      <c r="C20" s="11" t="s">
        <v>13</v>
      </c>
      <c r="D20" s="25">
        <f t="shared" ref="D20:I20" si="4">D7</f>
        <v>0</v>
      </c>
      <c r="E20" s="55">
        <f t="shared" si="4"/>
        <v>0</v>
      </c>
      <c r="F20" s="55">
        <f t="shared" si="4"/>
        <v>0</v>
      </c>
      <c r="G20" s="25">
        <f t="shared" si="4"/>
        <v>50</v>
      </c>
      <c r="H20" s="26">
        <f t="shared" si="4"/>
        <v>50</v>
      </c>
      <c r="I20" s="27">
        <f t="shared" si="4"/>
        <v>50</v>
      </c>
      <c r="J20" s="17">
        <v>100</v>
      </c>
      <c r="K20" s="18">
        <v>100</v>
      </c>
      <c r="L20" s="3"/>
    </row>
    <row r="21" spans="2:15" ht="15" customHeight="1" x14ac:dyDescent="0.25">
      <c r="B21" s="208"/>
      <c r="C21" s="11" t="s">
        <v>52</v>
      </c>
      <c r="D21" s="25">
        <f t="shared" ref="D21:K21" si="5">D19+D20</f>
        <v>10</v>
      </c>
      <c r="E21" s="55">
        <f t="shared" si="5"/>
        <v>10</v>
      </c>
      <c r="F21" s="55">
        <f t="shared" si="5"/>
        <v>50</v>
      </c>
      <c r="G21" s="25">
        <f t="shared" si="5"/>
        <v>160</v>
      </c>
      <c r="H21" s="26">
        <f t="shared" si="5"/>
        <v>160</v>
      </c>
      <c r="I21" s="27">
        <f t="shared" si="5"/>
        <v>200</v>
      </c>
      <c r="J21" s="17">
        <f t="shared" si="5"/>
        <v>300</v>
      </c>
      <c r="K21" s="18">
        <f t="shared" si="5"/>
        <v>300</v>
      </c>
      <c r="L21" s="3"/>
    </row>
    <row r="22" spans="2:15" x14ac:dyDescent="0.25">
      <c r="B22" s="208"/>
      <c r="C22" s="12" t="s">
        <v>5</v>
      </c>
      <c r="D22" s="33"/>
      <c r="E22" s="34"/>
      <c r="F22" s="56"/>
      <c r="G22" s="33"/>
      <c r="H22" s="34"/>
      <c r="I22" s="35"/>
      <c r="J22" s="19">
        <v>7000</v>
      </c>
      <c r="K22" s="20">
        <v>7000</v>
      </c>
      <c r="L22" s="4"/>
    </row>
    <row r="23" spans="2:15" x14ac:dyDescent="0.25">
      <c r="B23" s="208"/>
      <c r="C23" s="12" t="s">
        <v>26</v>
      </c>
      <c r="D23" s="36">
        <f t="shared" ref="D23:I23" si="6">D9+D15</f>
        <v>600</v>
      </c>
      <c r="E23" s="37">
        <f t="shared" si="6"/>
        <v>600</v>
      </c>
      <c r="F23" s="53">
        <f t="shared" si="6"/>
        <v>3000</v>
      </c>
      <c r="G23" s="36">
        <f t="shared" si="6"/>
        <v>6600</v>
      </c>
      <c r="H23" s="37">
        <f t="shared" si="6"/>
        <v>6600</v>
      </c>
      <c r="I23" s="38">
        <f t="shared" si="6"/>
        <v>9000</v>
      </c>
      <c r="J23" s="19">
        <f>J22*(J19+J20)*1000*$I$3/1000000</f>
        <v>10500</v>
      </c>
      <c r="K23" s="21">
        <f>K22*(K19+K20)*1000*$I$3/1000000</f>
        <v>10500</v>
      </c>
      <c r="L23" s="5"/>
    </row>
    <row r="24" spans="2:15" x14ac:dyDescent="0.25">
      <c r="B24" s="208"/>
      <c r="C24" s="12" t="s">
        <v>25</v>
      </c>
      <c r="D24" s="57">
        <f t="shared" ref="D24:K24" si="7">D23/D21</f>
        <v>60</v>
      </c>
      <c r="E24" s="58">
        <f t="shared" si="7"/>
        <v>60</v>
      </c>
      <c r="F24" s="98">
        <f t="shared" si="7"/>
        <v>60</v>
      </c>
      <c r="G24" s="57">
        <f t="shared" si="7"/>
        <v>41.25</v>
      </c>
      <c r="H24" s="58">
        <f t="shared" si="7"/>
        <v>41.25</v>
      </c>
      <c r="I24" s="68">
        <f t="shared" si="7"/>
        <v>45</v>
      </c>
      <c r="J24" s="99">
        <f t="shared" si="7"/>
        <v>35</v>
      </c>
      <c r="K24" s="61">
        <f t="shared" si="7"/>
        <v>35</v>
      </c>
      <c r="L24" s="3"/>
    </row>
    <row r="25" spans="2:15" x14ac:dyDescent="0.25">
      <c r="B25" s="208"/>
      <c r="C25" s="104" t="s">
        <v>61</v>
      </c>
      <c r="D25" s="77">
        <v>31.85</v>
      </c>
      <c r="E25" s="78">
        <v>31.85</v>
      </c>
      <c r="F25" s="80">
        <v>31.85</v>
      </c>
      <c r="G25" s="79">
        <v>31.85</v>
      </c>
      <c r="H25" s="78">
        <v>31.85</v>
      </c>
      <c r="I25" s="80">
        <v>31.85</v>
      </c>
      <c r="J25" s="60">
        <v>31.85</v>
      </c>
      <c r="K25" s="102">
        <v>31.85</v>
      </c>
      <c r="L25" s="3"/>
    </row>
    <row r="26" spans="2:15" ht="15.75" thickBot="1" x14ac:dyDescent="0.3">
      <c r="B26" s="209"/>
      <c r="C26" s="105" t="s">
        <v>60</v>
      </c>
      <c r="D26" s="106">
        <f t="shared" ref="D26:I26" si="8">D23-(D21*D25)</f>
        <v>281.5</v>
      </c>
      <c r="E26" s="107">
        <f t="shared" si="8"/>
        <v>281.5</v>
      </c>
      <c r="F26" s="108">
        <f t="shared" si="8"/>
        <v>1407.5</v>
      </c>
      <c r="G26" s="109">
        <f t="shared" si="8"/>
        <v>1504</v>
      </c>
      <c r="H26" s="107">
        <f t="shared" si="8"/>
        <v>1504</v>
      </c>
      <c r="I26" s="108">
        <f t="shared" si="8"/>
        <v>2630</v>
      </c>
      <c r="J26" s="101">
        <v>0</v>
      </c>
      <c r="K26" s="103">
        <v>0</v>
      </c>
      <c r="L26" s="3"/>
    </row>
    <row r="27" spans="2:15" x14ac:dyDescent="0.25">
      <c r="B27" s="51"/>
      <c r="C27" s="39"/>
      <c r="D27" s="48"/>
      <c r="E27" s="48"/>
      <c r="F27" s="48"/>
      <c r="G27" s="48"/>
      <c r="H27" s="48"/>
      <c r="I27" s="48"/>
      <c r="J27" s="50"/>
      <c r="K27" s="50"/>
      <c r="L27" s="3"/>
      <c r="O27" s="2"/>
    </row>
    <row r="28" spans="2:15" x14ac:dyDescent="0.25">
      <c r="B28" s="51"/>
      <c r="C28" s="39" t="s">
        <v>51</v>
      </c>
      <c r="D28" s="48">
        <v>500</v>
      </c>
      <c r="E28" s="48"/>
      <c r="F28" s="48"/>
      <c r="G28" s="48"/>
      <c r="H28" s="48"/>
      <c r="I28" s="48"/>
      <c r="J28" s="50"/>
      <c r="K28" s="50"/>
      <c r="L28" s="3"/>
      <c r="O28" s="2"/>
    </row>
    <row r="29" spans="2:15" x14ac:dyDescent="0.25">
      <c r="B29" s="51"/>
      <c r="C29" s="39" t="s">
        <v>55</v>
      </c>
      <c r="D29" s="48">
        <v>500</v>
      </c>
      <c r="E29" s="48"/>
      <c r="F29" s="76" t="s">
        <v>62</v>
      </c>
      <c r="G29" s="76"/>
      <c r="H29" s="76">
        <f>SUM(D28:D30)</f>
        <v>8608.5</v>
      </c>
      <c r="I29" s="48"/>
      <c r="J29" s="50"/>
      <c r="K29" s="50"/>
      <c r="L29" s="3"/>
      <c r="O29" s="2"/>
    </row>
    <row r="30" spans="2:15" x14ac:dyDescent="0.25">
      <c r="B30" s="51"/>
      <c r="C30" s="75" t="s">
        <v>60</v>
      </c>
      <c r="D30" s="76">
        <f>SUM(D26:I26)</f>
        <v>7608.5</v>
      </c>
      <c r="E30" s="48"/>
      <c r="F30" s="48"/>
      <c r="G30" s="48"/>
      <c r="H30" s="48"/>
      <c r="I30" s="48"/>
      <c r="J30" s="50"/>
      <c r="K30" s="50"/>
      <c r="L30" s="3"/>
      <c r="O30" s="2"/>
    </row>
    <row r="31" spans="2:15" x14ac:dyDescent="0.25">
      <c r="B31" s="51"/>
      <c r="C31" s="39" t="s">
        <v>33</v>
      </c>
      <c r="D31" s="48">
        <f>D28+D29+SUM(D23:I23)</f>
        <v>27400</v>
      </c>
      <c r="E31" s="48"/>
      <c r="F31" s="48"/>
      <c r="G31" s="48"/>
      <c r="H31" s="48"/>
      <c r="I31" s="48"/>
      <c r="J31" s="50"/>
      <c r="K31" s="50"/>
      <c r="L31" s="3"/>
      <c r="O31" s="2"/>
    </row>
    <row r="32" spans="2:15" x14ac:dyDescent="0.25">
      <c r="B32" s="51"/>
      <c r="C32" s="39" t="s">
        <v>49</v>
      </c>
      <c r="D32" s="48">
        <f>SUM(J23:K23)</f>
        <v>21000</v>
      </c>
      <c r="E32" s="48"/>
      <c r="F32" s="48"/>
      <c r="G32" s="48"/>
      <c r="H32" s="48"/>
      <c r="I32" s="48"/>
      <c r="J32" s="50"/>
      <c r="K32" s="50"/>
      <c r="L32" s="3"/>
      <c r="O32" s="2"/>
    </row>
    <row r="33" spans="2:15" x14ac:dyDescent="0.25">
      <c r="B33" s="51"/>
      <c r="C33" s="39" t="s">
        <v>50</v>
      </c>
      <c r="D33" s="48">
        <f>SUM(D31:D32)</f>
        <v>48400</v>
      </c>
      <c r="E33" s="48"/>
      <c r="F33" s="48"/>
      <c r="G33" s="48"/>
      <c r="H33" s="48"/>
      <c r="I33" s="48"/>
      <c r="J33" s="50"/>
      <c r="K33" s="50"/>
      <c r="L33" s="3"/>
      <c r="O33" s="2"/>
    </row>
    <row r="34" spans="2:15" x14ac:dyDescent="0.25">
      <c r="D34" s="48"/>
      <c r="E34" s="48"/>
      <c r="F34" s="48"/>
      <c r="G34" s="48"/>
      <c r="H34" s="48"/>
      <c r="I34" s="48"/>
      <c r="J34" s="50"/>
      <c r="K34" s="50"/>
      <c r="L34" s="3"/>
      <c r="O34" s="2"/>
    </row>
    <row r="35" spans="2:15" ht="21.75" thickBot="1" x14ac:dyDescent="0.3">
      <c r="B35" s="187" t="s">
        <v>27</v>
      </c>
      <c r="C35" s="187"/>
      <c r="D35" s="188" t="s">
        <v>48</v>
      </c>
      <c r="E35" s="188"/>
      <c r="F35" s="188"/>
      <c r="G35" s="188"/>
      <c r="H35" s="188"/>
      <c r="I35" s="188"/>
      <c r="J35" s="188"/>
      <c r="K35" s="188"/>
      <c r="L35" s="3"/>
      <c r="O35" s="2"/>
    </row>
    <row r="36" spans="2:15" ht="15" customHeight="1" x14ac:dyDescent="0.25">
      <c r="B36" s="182" t="s">
        <v>28</v>
      </c>
      <c r="C36" s="10" t="s">
        <v>29</v>
      </c>
      <c r="D36" s="22">
        <v>0</v>
      </c>
      <c r="E36" s="54">
        <v>0</v>
      </c>
      <c r="F36" s="54">
        <v>0</v>
      </c>
      <c r="G36" s="22">
        <v>0</v>
      </c>
      <c r="H36" s="23">
        <v>0</v>
      </c>
      <c r="I36" s="24">
        <v>0</v>
      </c>
      <c r="J36" s="15">
        <f>J19+J20</f>
        <v>300</v>
      </c>
      <c r="K36" s="16">
        <f>K19+K20</f>
        <v>300</v>
      </c>
      <c r="L36" s="3"/>
    </row>
    <row r="37" spans="2:15" ht="15" customHeight="1" x14ac:dyDescent="0.25">
      <c r="B37" s="183"/>
      <c r="C37" s="12" t="s">
        <v>30</v>
      </c>
      <c r="D37" s="25">
        <v>35</v>
      </c>
      <c r="E37" s="55">
        <v>35</v>
      </c>
      <c r="F37" s="55">
        <v>35</v>
      </c>
      <c r="G37" s="25">
        <v>35</v>
      </c>
      <c r="H37" s="26">
        <v>35</v>
      </c>
      <c r="I37" s="27">
        <v>35</v>
      </c>
      <c r="J37" s="60">
        <v>35</v>
      </c>
      <c r="K37" s="61">
        <v>35</v>
      </c>
      <c r="L37" s="3"/>
    </row>
    <row r="38" spans="2:15" x14ac:dyDescent="0.25">
      <c r="B38" s="183"/>
      <c r="C38" s="11" t="s">
        <v>31</v>
      </c>
      <c r="D38" s="25">
        <v>0</v>
      </c>
      <c r="E38" s="55">
        <v>0</v>
      </c>
      <c r="F38" s="55">
        <v>0</v>
      </c>
      <c r="G38" s="25">
        <v>0</v>
      </c>
      <c r="H38" s="26">
        <v>0</v>
      </c>
      <c r="I38" s="27">
        <v>0</v>
      </c>
      <c r="J38" s="17">
        <v>300</v>
      </c>
      <c r="K38" s="18">
        <v>300</v>
      </c>
      <c r="L38" s="4"/>
    </row>
    <row r="39" spans="2:15" x14ac:dyDescent="0.25">
      <c r="B39" s="183"/>
      <c r="C39" s="11" t="s">
        <v>32</v>
      </c>
      <c r="D39" s="57">
        <v>35</v>
      </c>
      <c r="E39" s="58">
        <v>35</v>
      </c>
      <c r="F39" s="59">
        <v>35</v>
      </c>
      <c r="G39" s="57">
        <v>35</v>
      </c>
      <c r="H39" s="58">
        <v>35</v>
      </c>
      <c r="I39" s="68">
        <v>35</v>
      </c>
      <c r="J39" s="60">
        <v>35</v>
      </c>
      <c r="K39" s="61">
        <v>35</v>
      </c>
      <c r="L39" s="5"/>
    </row>
    <row r="40" spans="2:15" ht="15.75" thickBot="1" x14ac:dyDescent="0.3">
      <c r="B40" s="184"/>
      <c r="C40" s="14" t="s">
        <v>40</v>
      </c>
      <c r="D40" s="92">
        <f t="shared" ref="D40:K40" si="9">D38*D39</f>
        <v>0</v>
      </c>
      <c r="E40" s="93">
        <f t="shared" si="9"/>
        <v>0</v>
      </c>
      <c r="F40" s="94">
        <f t="shared" si="9"/>
        <v>0</v>
      </c>
      <c r="G40" s="92">
        <f t="shared" si="9"/>
        <v>0</v>
      </c>
      <c r="H40" s="93">
        <f t="shared" si="9"/>
        <v>0</v>
      </c>
      <c r="I40" s="95">
        <f t="shared" si="9"/>
        <v>0</v>
      </c>
      <c r="J40" s="96">
        <f>J38*J39</f>
        <v>10500</v>
      </c>
      <c r="K40" s="97">
        <f t="shared" si="9"/>
        <v>10500</v>
      </c>
      <c r="L40" s="5"/>
    </row>
    <row r="41" spans="2:15" ht="15.75" hidden="1" thickBot="1" x14ac:dyDescent="0.3">
      <c r="B41" s="85"/>
      <c r="C41" s="13" t="s">
        <v>46</v>
      </c>
      <c r="D41" s="86">
        <f>(D37*D36)-(D38*D39)</f>
        <v>0</v>
      </c>
      <c r="E41" s="87">
        <f t="shared" ref="E41:I41" si="10">(E37*E36)-(E38*E39)</f>
        <v>0</v>
      </c>
      <c r="F41" s="87">
        <f t="shared" si="10"/>
        <v>0</v>
      </c>
      <c r="G41" s="86">
        <f t="shared" si="10"/>
        <v>0</v>
      </c>
      <c r="H41" s="88">
        <f t="shared" si="10"/>
        <v>0</v>
      </c>
      <c r="I41" s="89">
        <f t="shared" si="10"/>
        <v>0</v>
      </c>
      <c r="J41" s="90">
        <f>(J36*J37)-(J38*J39)</f>
        <v>0</v>
      </c>
      <c r="K41" s="91">
        <f t="shared" ref="K41" si="11">(K36*K37)-(K38*K39)</f>
        <v>0</v>
      </c>
      <c r="L41" s="3"/>
    </row>
    <row r="42" spans="2:15" x14ac:dyDescent="0.25">
      <c r="B42" s="51"/>
      <c r="C42" s="39"/>
      <c r="D42" s="48"/>
      <c r="E42" s="48"/>
      <c r="F42" s="48"/>
      <c r="G42" s="48"/>
      <c r="H42" s="48"/>
      <c r="I42" s="48"/>
      <c r="J42" s="50"/>
      <c r="K42" s="50"/>
      <c r="L42" s="3"/>
      <c r="O42" s="2"/>
    </row>
    <row r="43" spans="2:15" x14ac:dyDescent="0.25">
      <c r="C43" s="71" t="s">
        <v>40</v>
      </c>
      <c r="D43" s="69">
        <f>SUM(D40:K40)</f>
        <v>21000</v>
      </c>
    </row>
    <row r="44" spans="2:15" x14ac:dyDescent="0.25">
      <c r="C44" s="71" t="s">
        <v>41</v>
      </c>
      <c r="D44" s="69">
        <f>MAX(0,D28+D29+D30+SUM(D41:K41))</f>
        <v>8608.5</v>
      </c>
    </row>
    <row r="45" spans="2:15" x14ac:dyDescent="0.25">
      <c r="C45" s="71" t="s">
        <v>53</v>
      </c>
      <c r="D45" s="69">
        <f>SUM(D43:D44)</f>
        <v>29608.5</v>
      </c>
    </row>
    <row r="46" spans="2:15" ht="15.75" thickBot="1" x14ac:dyDescent="0.3">
      <c r="G46" s="3"/>
    </row>
    <row r="47" spans="2:15" ht="15" customHeight="1" x14ac:dyDescent="0.25">
      <c r="B47" s="182" t="s">
        <v>34</v>
      </c>
      <c r="C47" s="10" t="s">
        <v>35</v>
      </c>
      <c r="D47" s="22">
        <v>0</v>
      </c>
      <c r="E47" s="54">
        <v>0</v>
      </c>
      <c r="F47" s="54">
        <v>0</v>
      </c>
      <c r="G47" s="22">
        <v>0</v>
      </c>
      <c r="H47" s="23">
        <v>0</v>
      </c>
      <c r="I47" s="24">
        <v>0</v>
      </c>
      <c r="J47" s="15">
        <v>300</v>
      </c>
      <c r="K47" s="16">
        <v>300</v>
      </c>
      <c r="L47" s="3"/>
    </row>
    <row r="48" spans="2:15" ht="15" customHeight="1" x14ac:dyDescent="0.25">
      <c r="B48" s="183"/>
      <c r="C48" s="12" t="s">
        <v>36</v>
      </c>
      <c r="D48" s="25">
        <v>35</v>
      </c>
      <c r="E48" s="55">
        <v>35</v>
      </c>
      <c r="F48" s="55">
        <v>35</v>
      </c>
      <c r="G48" s="25">
        <v>35</v>
      </c>
      <c r="H48" s="26">
        <v>35</v>
      </c>
      <c r="I48" s="27">
        <v>35</v>
      </c>
      <c r="J48" s="60">
        <v>35</v>
      </c>
      <c r="K48" s="61">
        <v>35</v>
      </c>
      <c r="L48" s="3"/>
    </row>
    <row r="49" spans="2:12" x14ac:dyDescent="0.25">
      <c r="B49" s="183"/>
      <c r="C49" s="11" t="s">
        <v>39</v>
      </c>
      <c r="D49" s="25">
        <v>10</v>
      </c>
      <c r="E49" s="55">
        <v>10</v>
      </c>
      <c r="F49" s="55">
        <v>50</v>
      </c>
      <c r="G49" s="25">
        <v>160</v>
      </c>
      <c r="H49" s="26">
        <v>160</v>
      </c>
      <c r="I49" s="27">
        <v>200</v>
      </c>
      <c r="J49" s="17">
        <v>300</v>
      </c>
      <c r="K49" s="18">
        <v>300</v>
      </c>
      <c r="L49" s="4"/>
    </row>
    <row r="50" spans="2:12" x14ac:dyDescent="0.25">
      <c r="B50" s="183"/>
      <c r="C50" s="11" t="s">
        <v>37</v>
      </c>
      <c r="D50" s="57">
        <v>35</v>
      </c>
      <c r="E50" s="58">
        <v>35</v>
      </c>
      <c r="F50" s="59">
        <v>35</v>
      </c>
      <c r="G50" s="57">
        <v>35</v>
      </c>
      <c r="H50" s="58">
        <v>35</v>
      </c>
      <c r="I50" s="68">
        <v>35</v>
      </c>
      <c r="J50" s="60">
        <v>35</v>
      </c>
      <c r="K50" s="61">
        <v>35</v>
      </c>
      <c r="L50" s="5"/>
    </row>
    <row r="51" spans="2:12" ht="15.75" thickBot="1" x14ac:dyDescent="0.3">
      <c r="B51" s="184"/>
      <c r="C51" s="14" t="s">
        <v>38</v>
      </c>
      <c r="D51" s="92">
        <f>D50*(D49-D38)</f>
        <v>350</v>
      </c>
      <c r="E51" s="93">
        <f t="shared" ref="E51:K51" si="12">E50*(E49-E38)</f>
        <v>350</v>
      </c>
      <c r="F51" s="94">
        <f t="shared" si="12"/>
        <v>1750</v>
      </c>
      <c r="G51" s="92">
        <f t="shared" si="12"/>
        <v>5600</v>
      </c>
      <c r="H51" s="93">
        <f t="shared" si="12"/>
        <v>5600</v>
      </c>
      <c r="I51" s="95">
        <f t="shared" si="12"/>
        <v>7000</v>
      </c>
      <c r="J51" s="96">
        <f t="shared" si="12"/>
        <v>0</v>
      </c>
      <c r="K51" s="97">
        <f t="shared" si="12"/>
        <v>0</v>
      </c>
      <c r="L51" s="5"/>
    </row>
    <row r="52" spans="2:12" ht="15.75" hidden="1" thickBot="1" x14ac:dyDescent="0.3">
      <c r="B52" s="85"/>
      <c r="C52" s="13" t="s">
        <v>45</v>
      </c>
      <c r="D52" s="86">
        <f>(D48*D49)</f>
        <v>350</v>
      </c>
      <c r="E52" s="87">
        <f>(E48*E49)</f>
        <v>350</v>
      </c>
      <c r="F52" s="87">
        <f t="shared" ref="F52:K52" si="13">(F48*F49)</f>
        <v>1750</v>
      </c>
      <c r="G52" s="86">
        <f t="shared" si="13"/>
        <v>5600</v>
      </c>
      <c r="H52" s="88">
        <f t="shared" si="13"/>
        <v>5600</v>
      </c>
      <c r="I52" s="89">
        <f t="shared" si="13"/>
        <v>7000</v>
      </c>
      <c r="J52" s="90">
        <f t="shared" si="13"/>
        <v>10500</v>
      </c>
      <c r="K52" s="91">
        <f t="shared" si="13"/>
        <v>10500</v>
      </c>
      <c r="L52" s="3"/>
    </row>
    <row r="54" spans="2:12" x14ac:dyDescent="0.25">
      <c r="C54" s="71" t="s">
        <v>43</v>
      </c>
      <c r="D54" s="69">
        <f>SUM(D51:K51)</f>
        <v>20650</v>
      </c>
    </row>
    <row r="55" spans="2:12" x14ac:dyDescent="0.25">
      <c r="C55" s="71" t="s">
        <v>44</v>
      </c>
      <c r="D55" s="69">
        <f>MAX(0,D28+D29+SUM(D52:I52)-D54-D43-D44)</f>
        <v>0</v>
      </c>
    </row>
    <row r="56" spans="2:12" x14ac:dyDescent="0.25">
      <c r="C56" s="71" t="s">
        <v>54</v>
      </c>
      <c r="D56" s="69">
        <f>SUM(D54:D55)</f>
        <v>20650</v>
      </c>
    </row>
    <row r="57" spans="2:12" x14ac:dyDescent="0.25">
      <c r="C57" s="71" t="s">
        <v>56</v>
      </c>
      <c r="D57" s="69">
        <f>D45+D56</f>
        <v>50258.5</v>
      </c>
      <c r="H57" t="s">
        <v>57</v>
      </c>
      <c r="J57" s="69">
        <f>D57-D33</f>
        <v>1858.5</v>
      </c>
    </row>
    <row r="58" spans="2:12" x14ac:dyDescent="0.25">
      <c r="C58" s="71"/>
      <c r="D58" s="69"/>
    </row>
    <row r="59" spans="2:12" x14ac:dyDescent="0.25">
      <c r="C59" s="39"/>
    </row>
    <row r="60" spans="2:12" x14ac:dyDescent="0.25">
      <c r="B60" t="s">
        <v>42</v>
      </c>
    </row>
    <row r="61" spans="2:12" x14ac:dyDescent="0.25">
      <c r="B61" t="s">
        <v>47</v>
      </c>
    </row>
  </sheetData>
  <mergeCells count="15">
    <mergeCell ref="B36:B40"/>
    <mergeCell ref="B47:B51"/>
    <mergeCell ref="B19:B26"/>
    <mergeCell ref="G12:I12"/>
    <mergeCell ref="B13:B17"/>
    <mergeCell ref="D18:I18"/>
    <mergeCell ref="J18:K18"/>
    <mergeCell ref="B35:C35"/>
    <mergeCell ref="D35:K35"/>
    <mergeCell ref="B2:C2"/>
    <mergeCell ref="I2:J2"/>
    <mergeCell ref="B3:C3"/>
    <mergeCell ref="D5:F5"/>
    <mergeCell ref="G5:I5"/>
    <mergeCell ref="B6:B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8"/>
  <sheetViews>
    <sheetView showGridLines="0" zoomScale="150" zoomScaleNormal="150" workbookViewId="0">
      <selection activeCell="M47" sqref="M47"/>
    </sheetView>
  </sheetViews>
  <sheetFormatPr defaultRowHeight="15" x14ac:dyDescent="0.25"/>
  <cols>
    <col min="1" max="1" width="1.42578125" customWidth="1"/>
    <col min="2" max="2" width="10.28515625" bestFit="1" customWidth="1"/>
    <col min="3" max="3" width="30.5703125" customWidth="1"/>
    <col min="4" max="11" width="12" customWidth="1"/>
    <col min="12" max="12" width="9.140625" customWidth="1"/>
    <col min="14" max="14" width="9.7109375" bestFit="1" customWidth="1"/>
    <col min="15" max="15" width="13.28515625" bestFit="1" customWidth="1"/>
  </cols>
  <sheetData>
    <row r="1" spans="2:14" ht="7.5" customHeight="1" thickBot="1" x14ac:dyDescent="0.3"/>
    <row r="2" spans="2:14" ht="15.75" thickBot="1" x14ac:dyDescent="0.3">
      <c r="B2" s="189" t="s">
        <v>63</v>
      </c>
      <c r="C2" s="190"/>
      <c r="D2" s="47"/>
      <c r="E2" s="47"/>
      <c r="I2" s="191" t="s">
        <v>72</v>
      </c>
      <c r="J2" s="192"/>
    </row>
    <row r="3" spans="2:14" ht="15.75" thickBot="1" x14ac:dyDescent="0.3">
      <c r="B3" s="189" t="s">
        <v>58</v>
      </c>
      <c r="C3" s="190"/>
      <c r="D3" s="47"/>
      <c r="E3" s="47"/>
      <c r="I3" s="7">
        <v>3</v>
      </c>
      <c r="J3" s="6" t="s">
        <v>4</v>
      </c>
    </row>
    <row r="4" spans="2:14" ht="15.75" thickBot="1" x14ac:dyDescent="0.3">
      <c r="D4" s="1" t="s">
        <v>17</v>
      </c>
      <c r="E4" s="1" t="s">
        <v>18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66</v>
      </c>
      <c r="M4" s="1" t="s">
        <v>67</v>
      </c>
    </row>
    <row r="5" spans="2:14" ht="15.75" thickBot="1" x14ac:dyDescent="0.3">
      <c r="D5" s="193" t="s">
        <v>71</v>
      </c>
      <c r="E5" s="194"/>
      <c r="F5" s="194"/>
      <c r="G5" s="194"/>
      <c r="H5" s="194"/>
      <c r="I5" s="195"/>
      <c r="J5" s="1"/>
      <c r="K5" s="1"/>
    </row>
    <row r="6" spans="2:14" x14ac:dyDescent="0.25">
      <c r="B6" s="199" t="s">
        <v>64</v>
      </c>
      <c r="C6" s="10"/>
      <c r="D6" s="138">
        <v>0</v>
      </c>
      <c r="E6" s="138">
        <v>0</v>
      </c>
      <c r="F6" s="161">
        <v>0</v>
      </c>
      <c r="G6" s="144">
        <v>0</v>
      </c>
      <c r="H6" s="140">
        <v>0</v>
      </c>
      <c r="I6" s="141">
        <v>0</v>
      </c>
      <c r="J6" s="39"/>
      <c r="K6" s="39"/>
      <c r="L6" s="3"/>
    </row>
    <row r="7" spans="2:14" x14ac:dyDescent="0.25">
      <c r="B7" s="200"/>
      <c r="C7" s="11" t="s">
        <v>13</v>
      </c>
      <c r="D7" s="43">
        <v>10</v>
      </c>
      <c r="E7" s="43">
        <v>10</v>
      </c>
      <c r="F7" s="162">
        <v>50</v>
      </c>
      <c r="G7" s="124">
        <v>50</v>
      </c>
      <c r="H7" s="117">
        <v>200</v>
      </c>
      <c r="I7" s="118">
        <v>200</v>
      </c>
      <c r="J7" s="39"/>
      <c r="K7" s="39"/>
      <c r="L7" s="3"/>
    </row>
    <row r="8" spans="2:14" x14ac:dyDescent="0.25">
      <c r="B8" s="200"/>
      <c r="C8" s="12" t="s">
        <v>5</v>
      </c>
      <c r="D8" s="44">
        <v>18000</v>
      </c>
      <c r="E8" s="44">
        <v>18000</v>
      </c>
      <c r="F8" s="163">
        <v>15000</v>
      </c>
      <c r="G8" s="158">
        <v>15000</v>
      </c>
      <c r="H8" s="119">
        <v>12000</v>
      </c>
      <c r="I8" s="120">
        <v>12000</v>
      </c>
      <c r="J8" s="40"/>
      <c r="K8" s="40"/>
      <c r="L8" s="4"/>
    </row>
    <row r="9" spans="2:14" x14ac:dyDescent="0.25">
      <c r="B9" s="200"/>
      <c r="C9" s="12" t="s">
        <v>73</v>
      </c>
      <c r="D9" s="44">
        <f>D8*(D6+D7)*1000*$I$3/1000000</f>
        <v>540</v>
      </c>
      <c r="E9" s="44">
        <f t="shared" ref="E9" si="0">E8*(E6+E7)*1000*$I$3/1000000</f>
        <v>540</v>
      </c>
      <c r="F9" s="163">
        <f>F8*(F6+F7)*1000*$I$3/1000000</f>
        <v>2250</v>
      </c>
      <c r="G9" s="159">
        <f>G8*(G6+G7)*1000*$I$3/1000000</f>
        <v>2250</v>
      </c>
      <c r="H9" s="121">
        <f>H8*(H6+H7)*1000*$I$3/1000000</f>
        <v>7200</v>
      </c>
      <c r="I9" s="120">
        <f>I8*(I6+I7)*1000*$I$3/1000000</f>
        <v>7200</v>
      </c>
      <c r="J9" s="40"/>
      <c r="K9" s="40"/>
      <c r="L9" s="4"/>
    </row>
    <row r="10" spans="2:14" x14ac:dyDescent="0.25">
      <c r="B10" s="200"/>
      <c r="C10" s="12" t="s">
        <v>26</v>
      </c>
      <c r="D10" s="44">
        <f t="shared" ref="D10:I10" si="1">SUM(D9:D9)</f>
        <v>540</v>
      </c>
      <c r="E10" s="44">
        <f t="shared" si="1"/>
        <v>540</v>
      </c>
      <c r="F10" s="163">
        <f t="shared" si="1"/>
        <v>2250</v>
      </c>
      <c r="G10" s="158">
        <f t="shared" si="1"/>
        <v>2250</v>
      </c>
      <c r="H10" s="119">
        <f t="shared" si="1"/>
        <v>7200</v>
      </c>
      <c r="I10" s="120">
        <f t="shared" si="1"/>
        <v>7200</v>
      </c>
      <c r="J10" s="40"/>
      <c r="K10" s="41"/>
    </row>
    <row r="11" spans="2:14" ht="15.75" thickBot="1" x14ac:dyDescent="0.3">
      <c r="B11" s="201"/>
      <c r="C11" s="13" t="s">
        <v>25</v>
      </c>
      <c r="D11" s="62">
        <f t="shared" ref="D11:I11" si="2">D10/(D6+D7)</f>
        <v>54</v>
      </c>
      <c r="E11" s="62">
        <f t="shared" si="2"/>
        <v>54</v>
      </c>
      <c r="F11" s="164">
        <f t="shared" si="2"/>
        <v>45</v>
      </c>
      <c r="G11" s="160">
        <f t="shared" si="2"/>
        <v>45</v>
      </c>
      <c r="H11" s="122">
        <f t="shared" si="2"/>
        <v>36</v>
      </c>
      <c r="I11" s="123">
        <f t="shared" si="2"/>
        <v>36</v>
      </c>
      <c r="J11" s="40"/>
      <c r="K11" s="40"/>
      <c r="L11" s="4"/>
      <c r="M11" s="3"/>
      <c r="N11" s="3"/>
    </row>
    <row r="12" spans="2:14" ht="15.75" thickBot="1" x14ac:dyDescent="0.3">
      <c r="G12" s="196"/>
      <c r="H12" s="197"/>
      <c r="I12" s="198"/>
      <c r="J12" s="41"/>
      <c r="K12" s="41"/>
    </row>
    <row r="13" spans="2:14" x14ac:dyDescent="0.25">
      <c r="B13" s="202" t="s">
        <v>69</v>
      </c>
      <c r="C13" s="10"/>
      <c r="D13" s="10"/>
      <c r="E13" s="10"/>
      <c r="F13" s="10"/>
      <c r="G13" s="142">
        <v>0</v>
      </c>
      <c r="H13" s="142">
        <v>0</v>
      </c>
      <c r="I13" s="143">
        <v>0</v>
      </c>
      <c r="J13" s="39"/>
      <c r="K13" s="39"/>
      <c r="L13" s="3"/>
    </row>
    <row r="14" spans="2:14" x14ac:dyDescent="0.25">
      <c r="B14" s="203"/>
      <c r="C14" s="12" t="s">
        <v>5</v>
      </c>
      <c r="D14" s="12"/>
      <c r="E14" s="12"/>
      <c r="F14" s="12"/>
      <c r="G14" s="29">
        <v>0</v>
      </c>
      <c r="H14" s="29">
        <v>0</v>
      </c>
      <c r="I14" s="30">
        <v>0</v>
      </c>
      <c r="J14" s="40"/>
      <c r="K14" s="40"/>
      <c r="L14" s="4"/>
    </row>
    <row r="15" spans="2:14" x14ac:dyDescent="0.25">
      <c r="B15" s="203"/>
      <c r="C15" s="12" t="s">
        <v>73</v>
      </c>
      <c r="D15" s="12"/>
      <c r="E15" s="12"/>
      <c r="F15" s="12"/>
      <c r="G15" s="29">
        <f>G14*G13*1000*$I$3/1000000</f>
        <v>0</v>
      </c>
      <c r="H15" s="29">
        <f>H14*H13*1000*$I$3/1000000</f>
        <v>0</v>
      </c>
      <c r="I15" s="30">
        <f>I14*I13*1000*$I$3/1000000</f>
        <v>0</v>
      </c>
      <c r="J15" s="40"/>
      <c r="K15" s="40"/>
      <c r="L15" s="4"/>
    </row>
    <row r="16" spans="2:14" x14ac:dyDescent="0.25">
      <c r="B16" s="203"/>
      <c r="C16" s="12" t="s">
        <v>26</v>
      </c>
      <c r="D16" s="52"/>
      <c r="E16" s="52"/>
      <c r="F16" s="52"/>
      <c r="G16" s="45">
        <f>SUM(G15:G15)</f>
        <v>0</v>
      </c>
      <c r="H16" s="45">
        <f>SUM(H15:H15)</f>
        <v>0</v>
      </c>
      <c r="I16" s="46">
        <f>SUM(I15:I15)</f>
        <v>0</v>
      </c>
      <c r="J16" s="40"/>
      <c r="K16" s="40"/>
      <c r="L16" s="4"/>
    </row>
    <row r="17" spans="2:15" ht="15.75" thickBot="1" x14ac:dyDescent="0.3">
      <c r="B17" s="204"/>
      <c r="C17" s="13" t="s">
        <v>25</v>
      </c>
      <c r="D17" s="14"/>
      <c r="E17" s="14"/>
      <c r="F17" s="14"/>
      <c r="G17" s="66" t="e">
        <f>G16/G13</f>
        <v>#DIV/0!</v>
      </c>
      <c r="H17" s="66" t="e">
        <f>H16/H13</f>
        <v>#DIV/0!</v>
      </c>
      <c r="I17" s="67" t="e">
        <f>I16/I13</f>
        <v>#DIV/0!</v>
      </c>
      <c r="J17" s="40"/>
      <c r="K17" s="40"/>
      <c r="L17" s="4"/>
    </row>
    <row r="18" spans="2:15" ht="15.75" thickBot="1" x14ac:dyDescent="0.3">
      <c r="B18" s="8"/>
      <c r="C18" s="9"/>
      <c r="D18" s="205" t="s">
        <v>65</v>
      </c>
      <c r="E18" s="205"/>
      <c r="F18" s="205"/>
      <c r="G18" s="205"/>
      <c r="H18" s="205"/>
      <c r="I18" s="206"/>
      <c r="J18" s="185" t="s">
        <v>68</v>
      </c>
      <c r="K18" s="186"/>
      <c r="L18" s="186"/>
      <c r="M18" s="186"/>
    </row>
    <row r="19" spans="2:15" ht="15" customHeight="1" x14ac:dyDescent="0.25">
      <c r="B19" s="182" t="s">
        <v>70</v>
      </c>
      <c r="C19" s="10"/>
      <c r="D19" s="139">
        <f t="shared" ref="D19:I19" si="3">D6+D13</f>
        <v>0</v>
      </c>
      <c r="E19" s="144">
        <f t="shared" si="3"/>
        <v>0</v>
      </c>
      <c r="F19" s="140">
        <f t="shared" si="3"/>
        <v>0</v>
      </c>
      <c r="G19" s="144">
        <f t="shared" si="3"/>
        <v>0</v>
      </c>
      <c r="H19" s="140">
        <f t="shared" si="3"/>
        <v>0</v>
      </c>
      <c r="I19" s="141">
        <f t="shared" si="3"/>
        <v>0</v>
      </c>
      <c r="J19" s="145">
        <v>0</v>
      </c>
      <c r="K19" s="146">
        <v>0</v>
      </c>
      <c r="L19" s="145">
        <v>0</v>
      </c>
      <c r="M19" s="147">
        <v>0</v>
      </c>
    </row>
    <row r="20" spans="2:15" ht="15" customHeight="1" x14ac:dyDescent="0.25">
      <c r="B20" s="183"/>
      <c r="C20" s="11" t="s">
        <v>13</v>
      </c>
      <c r="D20" s="116">
        <f t="shared" ref="D20:I20" si="4">D7</f>
        <v>10</v>
      </c>
      <c r="E20" s="124">
        <f t="shared" si="4"/>
        <v>10</v>
      </c>
      <c r="F20" s="117">
        <f t="shared" si="4"/>
        <v>50</v>
      </c>
      <c r="G20" s="124">
        <f t="shared" si="4"/>
        <v>50</v>
      </c>
      <c r="H20" s="117">
        <f t="shared" si="4"/>
        <v>200</v>
      </c>
      <c r="I20" s="118">
        <f t="shared" si="4"/>
        <v>200</v>
      </c>
      <c r="J20" s="17">
        <v>300</v>
      </c>
      <c r="K20" s="112">
        <v>300</v>
      </c>
      <c r="L20" s="17">
        <v>300</v>
      </c>
      <c r="M20" s="18">
        <v>300</v>
      </c>
    </row>
    <row r="21" spans="2:15" ht="15" customHeight="1" x14ac:dyDescent="0.25">
      <c r="B21" s="183"/>
      <c r="C21" s="11" t="s">
        <v>52</v>
      </c>
      <c r="D21" s="116">
        <f t="shared" ref="D21:K21" si="5">D19+D20</f>
        <v>10</v>
      </c>
      <c r="E21" s="124">
        <f t="shared" si="5"/>
        <v>10</v>
      </c>
      <c r="F21" s="117">
        <f t="shared" si="5"/>
        <v>50</v>
      </c>
      <c r="G21" s="124">
        <f t="shared" si="5"/>
        <v>50</v>
      </c>
      <c r="H21" s="117">
        <f t="shared" si="5"/>
        <v>200</v>
      </c>
      <c r="I21" s="118">
        <f t="shared" si="5"/>
        <v>200</v>
      </c>
      <c r="J21" s="17">
        <f t="shared" si="5"/>
        <v>300</v>
      </c>
      <c r="K21" s="112">
        <f t="shared" si="5"/>
        <v>300</v>
      </c>
      <c r="L21" s="17">
        <f t="shared" ref="L21:M21" si="6">L19+L20</f>
        <v>300</v>
      </c>
      <c r="M21" s="18">
        <f t="shared" si="6"/>
        <v>300</v>
      </c>
    </row>
    <row r="22" spans="2:15" x14ac:dyDescent="0.25">
      <c r="B22" s="183"/>
      <c r="C22" s="12" t="s">
        <v>5</v>
      </c>
      <c r="D22" s="125"/>
      <c r="E22" s="126"/>
      <c r="F22" s="126"/>
      <c r="G22" s="127"/>
      <c r="H22" s="126"/>
      <c r="I22" s="128"/>
      <c r="J22" s="19">
        <v>10000</v>
      </c>
      <c r="K22" s="113">
        <v>10000</v>
      </c>
      <c r="L22" s="19">
        <v>10000</v>
      </c>
      <c r="M22" s="20">
        <v>10000</v>
      </c>
    </row>
    <row r="23" spans="2:15" x14ac:dyDescent="0.25">
      <c r="B23" s="183"/>
      <c r="C23" s="12" t="s">
        <v>26</v>
      </c>
      <c r="D23" s="129">
        <f t="shared" ref="D23:I23" si="7">D9+D15</f>
        <v>540</v>
      </c>
      <c r="E23" s="130">
        <f t="shared" si="7"/>
        <v>540</v>
      </c>
      <c r="F23" s="130">
        <f t="shared" si="7"/>
        <v>2250</v>
      </c>
      <c r="G23" s="131">
        <f t="shared" si="7"/>
        <v>2250</v>
      </c>
      <c r="H23" s="130">
        <f t="shared" si="7"/>
        <v>7200</v>
      </c>
      <c r="I23" s="132">
        <f t="shared" si="7"/>
        <v>7200</v>
      </c>
      <c r="J23" s="19">
        <f>J22*(J19+J20)*1000*$I$3/1000000</f>
        <v>9000</v>
      </c>
      <c r="K23" s="19">
        <f>K22*(K19+K20)*1000*$I$3/1000000</f>
        <v>9000</v>
      </c>
      <c r="L23" s="19">
        <f>L22*(L19+L20)*1000*$I$3/1000000</f>
        <v>9000</v>
      </c>
      <c r="M23" s="21">
        <f>M22*(M19+M20)*1000*$I$3/1000000</f>
        <v>9000</v>
      </c>
    </row>
    <row r="24" spans="2:15" ht="15.75" thickBot="1" x14ac:dyDescent="0.3">
      <c r="B24" s="184"/>
      <c r="C24" s="13" t="s">
        <v>25</v>
      </c>
      <c r="D24" s="133">
        <f t="shared" ref="D24:K24" si="8">D23/D21</f>
        <v>54</v>
      </c>
      <c r="E24" s="134">
        <f t="shared" si="8"/>
        <v>54</v>
      </c>
      <c r="F24" s="134">
        <f t="shared" si="8"/>
        <v>45</v>
      </c>
      <c r="G24" s="157">
        <f t="shared" si="8"/>
        <v>45</v>
      </c>
      <c r="H24" s="136">
        <f t="shared" si="8"/>
        <v>36</v>
      </c>
      <c r="I24" s="137">
        <f t="shared" si="8"/>
        <v>36</v>
      </c>
      <c r="J24" s="83">
        <f t="shared" si="8"/>
        <v>30</v>
      </c>
      <c r="K24" s="110">
        <f t="shared" si="8"/>
        <v>30</v>
      </c>
      <c r="L24" s="115">
        <f t="shared" ref="L24:M24" si="9">L23/L21</f>
        <v>30</v>
      </c>
      <c r="M24" s="114">
        <f t="shared" si="9"/>
        <v>30</v>
      </c>
    </row>
    <row r="25" spans="2:15" x14ac:dyDescent="0.25">
      <c r="B25" s="51"/>
      <c r="C25" s="39"/>
      <c r="D25" s="48"/>
      <c r="E25" s="48"/>
      <c r="F25" s="48"/>
      <c r="G25" s="49"/>
      <c r="H25" s="49"/>
      <c r="I25" s="49"/>
      <c r="J25" s="50"/>
      <c r="K25" s="50"/>
      <c r="L25" s="3"/>
      <c r="O25" s="2"/>
    </row>
    <row r="26" spans="2:15" x14ac:dyDescent="0.25">
      <c r="B26" s="51"/>
      <c r="C26" s="39" t="s">
        <v>74</v>
      </c>
      <c r="D26" s="48">
        <v>5000</v>
      </c>
      <c r="E26" s="48"/>
      <c r="F26" s="48"/>
      <c r="G26" s="48"/>
      <c r="H26" s="48"/>
      <c r="I26" s="48"/>
      <c r="J26" s="50"/>
      <c r="K26" s="50"/>
      <c r="L26" s="3"/>
      <c r="O26" s="2"/>
    </row>
    <row r="27" spans="2:15" x14ac:dyDescent="0.25">
      <c r="B27" s="51"/>
      <c r="C27" s="39"/>
      <c r="D27" s="48"/>
      <c r="E27" s="48"/>
      <c r="F27" s="48"/>
      <c r="G27" s="48"/>
      <c r="H27" s="48"/>
      <c r="I27" s="48"/>
      <c r="J27" s="50"/>
      <c r="K27" s="50"/>
      <c r="L27" s="3"/>
      <c r="O27" s="2"/>
    </row>
    <row r="28" spans="2:15" x14ac:dyDescent="0.25">
      <c r="B28" s="51"/>
      <c r="C28" s="39" t="s">
        <v>33</v>
      </c>
      <c r="D28" s="48">
        <f>D26+D27+SUM(D23:I23)</f>
        <v>24980</v>
      </c>
      <c r="E28" s="48"/>
      <c r="F28" s="48"/>
      <c r="G28" s="48"/>
      <c r="H28" s="48"/>
      <c r="I28" s="48"/>
      <c r="J28" s="50"/>
      <c r="K28" s="50"/>
      <c r="L28" s="3"/>
      <c r="O28" s="2"/>
    </row>
    <row r="29" spans="2:15" x14ac:dyDescent="0.25">
      <c r="B29" s="51"/>
      <c r="C29" s="39" t="s">
        <v>49</v>
      </c>
      <c r="D29" s="48">
        <f>SUM(J23:M23)</f>
        <v>36000</v>
      </c>
      <c r="E29" s="48"/>
      <c r="F29" s="48"/>
      <c r="G29" s="48"/>
      <c r="H29" s="48"/>
      <c r="I29" s="48"/>
      <c r="J29" s="50"/>
      <c r="K29" s="50"/>
      <c r="L29" s="3"/>
      <c r="O29" s="2"/>
    </row>
    <row r="30" spans="2:15" x14ac:dyDescent="0.25">
      <c r="B30" s="51"/>
      <c r="C30" s="39" t="s">
        <v>50</v>
      </c>
      <c r="D30" s="48">
        <f>SUM(D28:D29)</f>
        <v>60980</v>
      </c>
      <c r="E30" s="48"/>
      <c r="F30" s="48"/>
      <c r="G30" s="48"/>
      <c r="H30" s="48"/>
      <c r="I30" s="48"/>
      <c r="J30" s="50"/>
      <c r="K30" s="50"/>
      <c r="L30" s="3"/>
      <c r="O30" s="2"/>
    </row>
    <row r="31" spans="2:15" x14ac:dyDescent="0.25">
      <c r="D31" s="48"/>
      <c r="E31" s="48"/>
      <c r="F31" s="48"/>
      <c r="G31" s="48"/>
      <c r="H31" s="48"/>
      <c r="I31" s="48"/>
      <c r="J31" s="50"/>
      <c r="K31" s="50"/>
      <c r="L31" s="3"/>
      <c r="O31" s="2"/>
    </row>
    <row r="32" spans="2:15" ht="21.75" thickBot="1" x14ac:dyDescent="0.3">
      <c r="B32" s="187" t="s">
        <v>27</v>
      </c>
      <c r="C32" s="187"/>
      <c r="D32" s="188" t="s">
        <v>75</v>
      </c>
      <c r="E32" s="188"/>
      <c r="F32" s="188"/>
      <c r="G32" s="188"/>
      <c r="H32" s="188"/>
      <c r="I32" s="188"/>
      <c r="J32" s="188"/>
      <c r="K32" s="188"/>
      <c r="L32" s="188"/>
      <c r="M32" s="188"/>
      <c r="O32" s="2"/>
    </row>
    <row r="33" spans="2:15" ht="15" customHeight="1" x14ac:dyDescent="0.25">
      <c r="B33" s="182" t="s">
        <v>28</v>
      </c>
      <c r="C33" s="10" t="s">
        <v>29</v>
      </c>
      <c r="D33" s="22">
        <v>0</v>
      </c>
      <c r="E33" s="54">
        <v>0</v>
      </c>
      <c r="F33" s="23">
        <v>0</v>
      </c>
      <c r="G33" s="54">
        <v>0</v>
      </c>
      <c r="H33" s="23">
        <v>0</v>
      </c>
      <c r="I33" s="24">
        <v>0</v>
      </c>
      <c r="J33" s="151">
        <f>J19+J20</f>
        <v>300</v>
      </c>
      <c r="K33" s="111">
        <f>K19+K20</f>
        <v>300</v>
      </c>
      <c r="L33" s="15">
        <f>L19+L20</f>
        <v>300</v>
      </c>
      <c r="M33" s="148">
        <f>M19+M20</f>
        <v>300</v>
      </c>
    </row>
    <row r="34" spans="2:15" ht="15" customHeight="1" x14ac:dyDescent="0.25">
      <c r="B34" s="183"/>
      <c r="C34" s="12" t="s">
        <v>30</v>
      </c>
      <c r="D34" s="25">
        <v>30</v>
      </c>
      <c r="E34" s="55">
        <v>30</v>
      </c>
      <c r="F34" s="26">
        <v>30</v>
      </c>
      <c r="G34" s="55">
        <v>30</v>
      </c>
      <c r="H34" s="26">
        <v>30</v>
      </c>
      <c r="I34" s="27">
        <v>30</v>
      </c>
      <c r="J34" s="99">
        <v>30</v>
      </c>
      <c r="K34" s="60">
        <v>30</v>
      </c>
      <c r="L34" s="60">
        <v>30</v>
      </c>
      <c r="M34" s="149">
        <v>30</v>
      </c>
    </row>
    <row r="35" spans="2:15" x14ac:dyDescent="0.25">
      <c r="B35" s="183"/>
      <c r="C35" s="11" t="s">
        <v>31</v>
      </c>
      <c r="D35" s="25">
        <v>0</v>
      </c>
      <c r="E35" s="55">
        <v>0</v>
      </c>
      <c r="F35" s="26">
        <v>0</v>
      </c>
      <c r="G35" s="55">
        <v>0</v>
      </c>
      <c r="H35" s="26">
        <v>0</v>
      </c>
      <c r="I35" s="27">
        <v>0</v>
      </c>
      <c r="J35" s="152">
        <v>300</v>
      </c>
      <c r="K35" s="17">
        <v>300</v>
      </c>
      <c r="L35" s="17">
        <v>300</v>
      </c>
      <c r="M35" s="150">
        <v>300</v>
      </c>
    </row>
    <row r="36" spans="2:15" x14ac:dyDescent="0.25">
      <c r="B36" s="183"/>
      <c r="C36" s="11" t="s">
        <v>32</v>
      </c>
      <c r="D36" s="57">
        <v>30</v>
      </c>
      <c r="E36" s="58">
        <v>30</v>
      </c>
      <c r="F36" s="58">
        <v>30</v>
      </c>
      <c r="G36" s="59">
        <v>30</v>
      </c>
      <c r="H36" s="58">
        <v>30</v>
      </c>
      <c r="I36" s="68">
        <v>30</v>
      </c>
      <c r="J36" s="99">
        <v>30</v>
      </c>
      <c r="K36" s="60">
        <v>30</v>
      </c>
      <c r="L36" s="60">
        <v>30</v>
      </c>
      <c r="M36" s="149">
        <v>30</v>
      </c>
    </row>
    <row r="37" spans="2:15" ht="15.75" thickBot="1" x14ac:dyDescent="0.3">
      <c r="B37" s="184"/>
      <c r="C37" s="14" t="s">
        <v>40</v>
      </c>
      <c r="D37" s="92">
        <f t="shared" ref="D37:K37" si="10">D35*D36</f>
        <v>0</v>
      </c>
      <c r="E37" s="93">
        <f t="shared" si="10"/>
        <v>0</v>
      </c>
      <c r="F37" s="93">
        <f t="shared" si="10"/>
        <v>0</v>
      </c>
      <c r="G37" s="94">
        <f t="shared" si="10"/>
        <v>0</v>
      </c>
      <c r="H37" s="93">
        <f t="shared" si="10"/>
        <v>0</v>
      </c>
      <c r="I37" s="95">
        <f t="shared" si="10"/>
        <v>0</v>
      </c>
      <c r="J37" s="153">
        <f>J35*J36</f>
        <v>9000</v>
      </c>
      <c r="K37" s="96">
        <f t="shared" si="10"/>
        <v>9000</v>
      </c>
      <c r="L37" s="96">
        <f>L35*L36</f>
        <v>9000</v>
      </c>
      <c r="M37" s="97">
        <f t="shared" ref="M37" si="11">M35*M36</f>
        <v>9000</v>
      </c>
    </row>
    <row r="38" spans="2:15" ht="15.75" hidden="1" thickBot="1" x14ac:dyDescent="0.3">
      <c r="B38" s="85"/>
      <c r="C38" s="13" t="s">
        <v>46</v>
      </c>
      <c r="D38" s="86">
        <f>(D34*D33)-(D35*D36)</f>
        <v>0</v>
      </c>
      <c r="E38" s="87">
        <f t="shared" ref="E38:I38" si="12">(E34*E33)-(E35*E36)</f>
        <v>0</v>
      </c>
      <c r="F38" s="88">
        <f t="shared" si="12"/>
        <v>0</v>
      </c>
      <c r="G38" s="87">
        <f t="shared" si="12"/>
        <v>0</v>
      </c>
      <c r="H38" s="88">
        <f t="shared" si="12"/>
        <v>0</v>
      </c>
      <c r="I38" s="89">
        <f t="shared" si="12"/>
        <v>0</v>
      </c>
      <c r="J38" s="90">
        <f>(J33*J34)-(J35*J36)</f>
        <v>0</v>
      </c>
      <c r="K38" s="155">
        <f t="shared" ref="K38:M38" si="13">(K33*K34)-(K35*K36)</f>
        <v>0</v>
      </c>
      <c r="L38" s="90">
        <f>(L33*L34)-(L35*L36)</f>
        <v>0</v>
      </c>
      <c r="M38" s="91">
        <f t="shared" si="13"/>
        <v>0</v>
      </c>
    </row>
    <row r="39" spans="2:15" x14ac:dyDescent="0.25">
      <c r="B39" s="51"/>
      <c r="C39" s="39"/>
      <c r="D39" s="48"/>
      <c r="E39" s="48"/>
      <c r="F39" s="48"/>
      <c r="G39" s="48"/>
      <c r="H39" s="48"/>
      <c r="I39" s="48"/>
      <c r="J39" s="50"/>
      <c r="K39" s="50"/>
      <c r="L39" s="3"/>
      <c r="O39" s="2"/>
    </row>
    <row r="40" spans="2:15" x14ac:dyDescent="0.25">
      <c r="C40" s="71" t="s">
        <v>40</v>
      </c>
      <c r="D40" s="69">
        <f>SUM(D37:M37)</f>
        <v>36000</v>
      </c>
    </row>
    <row r="41" spans="2:15" x14ac:dyDescent="0.25">
      <c r="C41" s="71" t="s">
        <v>41</v>
      </c>
      <c r="D41" s="69">
        <f>MAX(0,D26+D27+SUM(D38:M38))</f>
        <v>5000</v>
      </c>
    </row>
    <row r="42" spans="2:15" x14ac:dyDescent="0.25">
      <c r="C42" s="71" t="s">
        <v>53</v>
      </c>
      <c r="D42" s="69">
        <f>SUM(D40:D41)</f>
        <v>41000</v>
      </c>
    </row>
    <row r="43" spans="2:15" ht="15.75" thickBot="1" x14ac:dyDescent="0.3">
      <c r="G43" s="3"/>
    </row>
    <row r="44" spans="2:15" ht="15" customHeight="1" x14ac:dyDescent="0.25">
      <c r="B44" s="182" t="s">
        <v>34</v>
      </c>
      <c r="C44" s="10" t="s">
        <v>35</v>
      </c>
      <c r="D44" s="22">
        <v>0</v>
      </c>
      <c r="E44" s="54">
        <v>0</v>
      </c>
      <c r="F44" s="23">
        <v>0</v>
      </c>
      <c r="G44" s="54">
        <v>0</v>
      </c>
      <c r="H44" s="23">
        <v>0</v>
      </c>
      <c r="I44" s="24">
        <v>0</v>
      </c>
      <c r="J44" s="15">
        <v>300</v>
      </c>
      <c r="K44" s="111">
        <v>300</v>
      </c>
      <c r="L44" s="111">
        <v>300</v>
      </c>
      <c r="M44" s="148">
        <v>300</v>
      </c>
    </row>
    <row r="45" spans="2:15" ht="15" customHeight="1" x14ac:dyDescent="0.25">
      <c r="B45" s="183"/>
      <c r="C45" s="12" t="s">
        <v>36</v>
      </c>
      <c r="D45" s="25">
        <v>30</v>
      </c>
      <c r="E45" s="55">
        <v>30</v>
      </c>
      <c r="F45" s="26">
        <v>30</v>
      </c>
      <c r="G45" s="55">
        <v>30</v>
      </c>
      <c r="H45" s="26">
        <v>30</v>
      </c>
      <c r="I45" s="27">
        <v>30</v>
      </c>
      <c r="J45" s="99">
        <v>30</v>
      </c>
      <c r="K45" s="60">
        <v>30</v>
      </c>
      <c r="L45" s="100">
        <v>30</v>
      </c>
      <c r="M45" s="149">
        <v>30</v>
      </c>
    </row>
    <row r="46" spans="2:15" x14ac:dyDescent="0.25">
      <c r="B46" s="183"/>
      <c r="C46" s="11" t="s">
        <v>39</v>
      </c>
      <c r="D46" s="25">
        <v>10</v>
      </c>
      <c r="E46" s="55">
        <v>10</v>
      </c>
      <c r="F46" s="26">
        <v>50</v>
      </c>
      <c r="G46" s="55">
        <v>160</v>
      </c>
      <c r="H46" s="26">
        <v>160</v>
      </c>
      <c r="I46" s="27">
        <v>200</v>
      </c>
      <c r="J46" s="152">
        <v>300</v>
      </c>
      <c r="K46" s="17">
        <v>300</v>
      </c>
      <c r="L46" s="112">
        <v>300</v>
      </c>
      <c r="M46" s="150">
        <v>300</v>
      </c>
    </row>
    <row r="47" spans="2:15" x14ac:dyDescent="0.25">
      <c r="B47" s="183"/>
      <c r="C47" s="11" t="s">
        <v>37</v>
      </c>
      <c r="D47" s="57">
        <v>30</v>
      </c>
      <c r="E47" s="58">
        <v>30</v>
      </c>
      <c r="F47" s="58">
        <v>30</v>
      </c>
      <c r="G47" s="59">
        <v>30</v>
      </c>
      <c r="H47" s="58">
        <v>30</v>
      </c>
      <c r="I47" s="68">
        <v>30</v>
      </c>
      <c r="J47" s="99">
        <v>30</v>
      </c>
      <c r="K47" s="60">
        <v>30</v>
      </c>
      <c r="L47" s="100">
        <v>30</v>
      </c>
      <c r="M47" s="149">
        <v>30</v>
      </c>
    </row>
    <row r="48" spans="2:15" ht="15.75" thickBot="1" x14ac:dyDescent="0.3">
      <c r="B48" s="184"/>
      <c r="C48" s="14" t="s">
        <v>38</v>
      </c>
      <c r="D48" s="92">
        <f>D47*(D46-D35)</f>
        <v>300</v>
      </c>
      <c r="E48" s="93">
        <f t="shared" ref="E48:K48" si="14">E47*(E46-E35)</f>
        <v>300</v>
      </c>
      <c r="F48" s="93">
        <f t="shared" si="14"/>
        <v>1500</v>
      </c>
      <c r="G48" s="94">
        <f t="shared" si="14"/>
        <v>4800</v>
      </c>
      <c r="H48" s="93">
        <f t="shared" si="14"/>
        <v>4800</v>
      </c>
      <c r="I48" s="95">
        <f t="shared" si="14"/>
        <v>6000</v>
      </c>
      <c r="J48" s="96">
        <f t="shared" si="14"/>
        <v>0</v>
      </c>
      <c r="K48" s="96">
        <f t="shared" si="14"/>
        <v>0</v>
      </c>
      <c r="L48" s="154">
        <f t="shared" ref="L48:M48" si="15">L47*(L46-L35)</f>
        <v>0</v>
      </c>
      <c r="M48" s="97">
        <f t="shared" si="15"/>
        <v>0</v>
      </c>
    </row>
    <row r="49" spans="2:13" ht="15.75" hidden="1" thickBot="1" x14ac:dyDescent="0.3">
      <c r="B49" s="85"/>
      <c r="C49" s="13" t="s">
        <v>45</v>
      </c>
      <c r="D49" s="86">
        <f>(D45*D46)</f>
        <v>300</v>
      </c>
      <c r="E49" s="87">
        <f>(E45*E46)</f>
        <v>300</v>
      </c>
      <c r="F49" s="156">
        <f t="shared" ref="F49:M49" si="16">(F45*F46)</f>
        <v>1500</v>
      </c>
      <c r="G49" s="87">
        <f t="shared" si="16"/>
        <v>4800</v>
      </c>
      <c r="H49" s="88">
        <f t="shared" si="16"/>
        <v>4800</v>
      </c>
      <c r="I49" s="89">
        <f t="shared" si="16"/>
        <v>6000</v>
      </c>
      <c r="J49" s="90">
        <f t="shared" si="16"/>
        <v>9000</v>
      </c>
      <c r="K49" s="155">
        <f t="shared" si="16"/>
        <v>9000</v>
      </c>
      <c r="L49" s="90">
        <f t="shared" si="16"/>
        <v>9000</v>
      </c>
      <c r="M49" s="91">
        <f t="shared" si="16"/>
        <v>9000</v>
      </c>
    </row>
    <row r="51" spans="2:13" x14ac:dyDescent="0.25">
      <c r="C51" s="71" t="s">
        <v>43</v>
      </c>
      <c r="D51" s="69">
        <f>SUM(D48:M48)</f>
        <v>17700</v>
      </c>
    </row>
    <row r="52" spans="2:13" x14ac:dyDescent="0.25">
      <c r="C52" s="71" t="s">
        <v>44</v>
      </c>
      <c r="D52" s="69">
        <f>MAX(0,D26+D27+SUM(D49:I49)-D51-D40-D41)</f>
        <v>0</v>
      </c>
    </row>
    <row r="53" spans="2:13" x14ac:dyDescent="0.25">
      <c r="C53" s="71" t="s">
        <v>54</v>
      </c>
      <c r="D53" s="69">
        <f>SUM(D51:D52)</f>
        <v>17700</v>
      </c>
    </row>
    <row r="54" spans="2:13" x14ac:dyDescent="0.25">
      <c r="C54" s="71" t="s">
        <v>56</v>
      </c>
      <c r="D54" s="69">
        <f>D42+D53</f>
        <v>58700</v>
      </c>
      <c r="H54" t="s">
        <v>57</v>
      </c>
      <c r="J54" s="69">
        <f>D54-D30</f>
        <v>-2280</v>
      </c>
    </row>
    <row r="55" spans="2:13" x14ac:dyDescent="0.25">
      <c r="C55" s="71"/>
      <c r="D55" s="69"/>
    </row>
    <row r="56" spans="2:13" x14ac:dyDescent="0.25">
      <c r="C56" s="39"/>
    </row>
    <row r="57" spans="2:13" x14ac:dyDescent="0.25">
      <c r="B57" t="s">
        <v>42</v>
      </c>
    </row>
    <row r="58" spans="2:13" x14ac:dyDescent="0.25">
      <c r="B58" t="s">
        <v>47</v>
      </c>
    </row>
  </sheetData>
  <mergeCells count="14">
    <mergeCell ref="B44:B48"/>
    <mergeCell ref="J18:M18"/>
    <mergeCell ref="D5:I5"/>
    <mergeCell ref="D32:M32"/>
    <mergeCell ref="G12:I12"/>
    <mergeCell ref="B13:B17"/>
    <mergeCell ref="D18:I18"/>
    <mergeCell ref="B19:B24"/>
    <mergeCell ref="B32:C32"/>
    <mergeCell ref="B2:C2"/>
    <mergeCell ref="I2:J2"/>
    <mergeCell ref="B3:C3"/>
    <mergeCell ref="B6:B11"/>
    <mergeCell ref="B33:B3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1"/>
  <sheetViews>
    <sheetView showGridLines="0" zoomScale="150" zoomScaleNormal="150" workbookViewId="0">
      <selection activeCell="K9" sqref="K9"/>
    </sheetView>
  </sheetViews>
  <sheetFormatPr defaultRowHeight="15" x14ac:dyDescent="0.25"/>
  <cols>
    <col min="1" max="1" width="1.42578125" customWidth="1"/>
    <col min="2" max="2" width="10.28515625" bestFit="1" customWidth="1"/>
    <col min="3" max="3" width="30.5703125" customWidth="1"/>
    <col min="4" max="11" width="12" customWidth="1"/>
    <col min="12" max="12" width="9.140625" customWidth="1"/>
    <col min="14" max="14" width="9.7109375" bestFit="1" customWidth="1"/>
    <col min="15" max="15" width="13.28515625" bestFit="1" customWidth="1"/>
  </cols>
  <sheetData>
    <row r="1" spans="2:14" ht="7.5" customHeight="1" thickBot="1" x14ac:dyDescent="0.3"/>
    <row r="2" spans="2:14" ht="15.75" thickBot="1" x14ac:dyDescent="0.3">
      <c r="B2" s="189" t="s">
        <v>63</v>
      </c>
      <c r="C2" s="190"/>
      <c r="D2" s="47"/>
      <c r="E2" s="47"/>
      <c r="I2" s="191" t="s">
        <v>72</v>
      </c>
      <c r="J2" s="192"/>
    </row>
    <row r="3" spans="2:14" ht="15.75" thickBot="1" x14ac:dyDescent="0.3">
      <c r="B3" s="189" t="s">
        <v>58</v>
      </c>
      <c r="C3" s="190"/>
      <c r="D3" s="47"/>
      <c r="E3" s="47"/>
      <c r="I3" s="7">
        <v>3</v>
      </c>
      <c r="J3" s="6" t="s">
        <v>4</v>
      </c>
    </row>
    <row r="4" spans="2:14" ht="15.75" thickBot="1" x14ac:dyDescent="0.3">
      <c r="D4" s="1" t="s">
        <v>17</v>
      </c>
      <c r="E4" s="1" t="s">
        <v>18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66</v>
      </c>
      <c r="M4" s="1" t="s">
        <v>67</v>
      </c>
    </row>
    <row r="5" spans="2:14" ht="15.75" thickBot="1" x14ac:dyDescent="0.3">
      <c r="D5" s="193" t="s">
        <v>71</v>
      </c>
      <c r="E5" s="194"/>
      <c r="F5" s="194"/>
      <c r="G5" s="194"/>
      <c r="H5" s="194"/>
      <c r="I5" s="195"/>
      <c r="J5" s="1"/>
      <c r="K5" s="1"/>
    </row>
    <row r="6" spans="2:14" x14ac:dyDescent="0.25">
      <c r="B6" s="199" t="s">
        <v>64</v>
      </c>
      <c r="C6" s="10"/>
      <c r="D6" s="138">
        <v>0</v>
      </c>
      <c r="E6" s="138">
        <v>0</v>
      </c>
      <c r="F6" s="161">
        <v>0</v>
      </c>
      <c r="G6" s="144">
        <v>0</v>
      </c>
      <c r="H6" s="140">
        <v>0</v>
      </c>
      <c r="I6" s="141">
        <v>0</v>
      </c>
      <c r="J6" s="39"/>
      <c r="K6" s="39"/>
      <c r="L6" s="3"/>
    </row>
    <row r="7" spans="2:14" x14ac:dyDescent="0.25">
      <c r="B7" s="200"/>
      <c r="C7" s="11" t="s">
        <v>13</v>
      </c>
      <c r="D7" s="43">
        <v>10</v>
      </c>
      <c r="E7" s="43">
        <v>10</v>
      </c>
      <c r="F7" s="162">
        <v>50</v>
      </c>
      <c r="G7" s="124">
        <v>50</v>
      </c>
      <c r="H7" s="117">
        <v>200</v>
      </c>
      <c r="I7" s="118">
        <v>200</v>
      </c>
      <c r="J7" s="39"/>
      <c r="K7" s="39"/>
      <c r="L7" s="3"/>
    </row>
    <row r="8" spans="2:14" x14ac:dyDescent="0.25">
      <c r="B8" s="200"/>
      <c r="C8" s="12" t="s">
        <v>5</v>
      </c>
      <c r="D8" s="44">
        <v>18000</v>
      </c>
      <c r="E8" s="44">
        <v>18000</v>
      </c>
      <c r="F8" s="163">
        <v>15000</v>
      </c>
      <c r="G8" s="158">
        <v>15000</v>
      </c>
      <c r="H8" s="119">
        <v>12000</v>
      </c>
      <c r="I8" s="120">
        <v>12000</v>
      </c>
      <c r="J8" s="40"/>
      <c r="K8" s="40"/>
      <c r="L8" s="4"/>
    </row>
    <row r="9" spans="2:14" x14ac:dyDescent="0.25">
      <c r="B9" s="200"/>
      <c r="C9" s="12" t="s">
        <v>73</v>
      </c>
      <c r="D9" s="44">
        <f>D8*(D6+D7)*1000*$I$3/1000000</f>
        <v>540</v>
      </c>
      <c r="E9" s="44">
        <f t="shared" ref="E9" si="0">E8*(E6+E7)*1000*$I$3/1000000</f>
        <v>540</v>
      </c>
      <c r="F9" s="163">
        <f>F8*(F6+F7)*1000*$I$3/1000000</f>
        <v>2250</v>
      </c>
      <c r="G9" s="159">
        <f>G8*(G6+G7)*1000*$I$3/1000000</f>
        <v>2250</v>
      </c>
      <c r="H9" s="121">
        <f>H8*(H6+H7)*1000*$I$3/1000000</f>
        <v>7200</v>
      </c>
      <c r="I9" s="120">
        <f>I8*(I6+I7)*1000*$I$3/1000000</f>
        <v>7200</v>
      </c>
      <c r="J9" s="40"/>
      <c r="K9" s="40"/>
      <c r="L9" s="4"/>
    </row>
    <row r="10" spans="2:14" x14ac:dyDescent="0.25">
      <c r="B10" s="200"/>
      <c r="C10" s="12" t="s">
        <v>26</v>
      </c>
      <c r="D10" s="44">
        <f t="shared" ref="D10:I10" si="1">SUM(D9:D9)</f>
        <v>540</v>
      </c>
      <c r="E10" s="44">
        <f t="shared" si="1"/>
        <v>540</v>
      </c>
      <c r="F10" s="163">
        <f t="shared" si="1"/>
        <v>2250</v>
      </c>
      <c r="G10" s="158">
        <f t="shared" si="1"/>
        <v>2250</v>
      </c>
      <c r="H10" s="119">
        <f t="shared" si="1"/>
        <v>7200</v>
      </c>
      <c r="I10" s="120">
        <f t="shared" si="1"/>
        <v>7200</v>
      </c>
      <c r="J10" s="40"/>
      <c r="K10" s="41"/>
    </row>
    <row r="11" spans="2:14" ht="15.75" thickBot="1" x14ac:dyDescent="0.3">
      <c r="B11" s="201"/>
      <c r="C11" s="13" t="s">
        <v>25</v>
      </c>
      <c r="D11" s="62">
        <f t="shared" ref="D11:I11" si="2">D10/(D6+D7)</f>
        <v>54</v>
      </c>
      <c r="E11" s="62">
        <f t="shared" si="2"/>
        <v>54</v>
      </c>
      <c r="F11" s="164">
        <f t="shared" si="2"/>
        <v>45</v>
      </c>
      <c r="G11" s="160">
        <f t="shared" si="2"/>
        <v>45</v>
      </c>
      <c r="H11" s="122">
        <f t="shared" si="2"/>
        <v>36</v>
      </c>
      <c r="I11" s="123">
        <f t="shared" si="2"/>
        <v>36</v>
      </c>
      <c r="J11" s="40"/>
      <c r="K11" s="40"/>
      <c r="L11" s="4"/>
      <c r="M11" s="3"/>
      <c r="N11" s="3"/>
    </row>
    <row r="12" spans="2:14" ht="15.75" thickBot="1" x14ac:dyDescent="0.3">
      <c r="G12" s="196"/>
      <c r="H12" s="197"/>
      <c r="I12" s="198"/>
      <c r="J12" s="41"/>
      <c r="K12" s="41"/>
    </row>
    <row r="13" spans="2:14" x14ac:dyDescent="0.25">
      <c r="B13" s="202" t="s">
        <v>69</v>
      </c>
      <c r="C13" s="10"/>
      <c r="D13" s="10"/>
      <c r="E13" s="10"/>
      <c r="F13" s="10"/>
      <c r="G13" s="142">
        <v>0</v>
      </c>
      <c r="H13" s="142">
        <v>0</v>
      </c>
      <c r="I13" s="143">
        <v>0</v>
      </c>
      <c r="J13" s="39"/>
      <c r="K13" s="39"/>
      <c r="L13" s="3"/>
    </row>
    <row r="14" spans="2:14" x14ac:dyDescent="0.25">
      <c r="B14" s="203"/>
      <c r="C14" s="12" t="s">
        <v>5</v>
      </c>
      <c r="D14" s="12"/>
      <c r="E14" s="12"/>
      <c r="F14" s="12"/>
      <c r="G14" s="29">
        <v>0</v>
      </c>
      <c r="H14" s="29">
        <v>0</v>
      </c>
      <c r="I14" s="30">
        <v>0</v>
      </c>
      <c r="J14" s="40"/>
      <c r="K14" s="40"/>
      <c r="L14" s="4"/>
    </row>
    <row r="15" spans="2:14" x14ac:dyDescent="0.25">
      <c r="B15" s="203"/>
      <c r="C15" s="12" t="s">
        <v>73</v>
      </c>
      <c r="D15" s="12"/>
      <c r="E15" s="12"/>
      <c r="F15" s="12"/>
      <c r="G15" s="29">
        <f>G14*G13*1000*$I$3/1000000</f>
        <v>0</v>
      </c>
      <c r="H15" s="29">
        <f>H14*H13*1000*$I$3/1000000</f>
        <v>0</v>
      </c>
      <c r="I15" s="30">
        <f>I14*I13*1000*$I$3/1000000</f>
        <v>0</v>
      </c>
      <c r="J15" s="40"/>
      <c r="K15" s="40"/>
      <c r="L15" s="4"/>
    </row>
    <row r="16" spans="2:14" x14ac:dyDescent="0.25">
      <c r="B16" s="203"/>
      <c r="C16" s="12" t="s">
        <v>26</v>
      </c>
      <c r="D16" s="52"/>
      <c r="E16" s="52"/>
      <c r="F16" s="52"/>
      <c r="G16" s="45">
        <f>SUM(G15:G15)</f>
        <v>0</v>
      </c>
      <c r="H16" s="45">
        <f>SUM(H15:H15)</f>
        <v>0</v>
      </c>
      <c r="I16" s="46">
        <f>SUM(I15:I15)</f>
        <v>0</v>
      </c>
      <c r="J16" s="40"/>
      <c r="K16" s="40"/>
      <c r="L16" s="4"/>
    </row>
    <row r="17" spans="2:15" ht="15.75" thickBot="1" x14ac:dyDescent="0.3">
      <c r="B17" s="204"/>
      <c r="C17" s="13" t="s">
        <v>25</v>
      </c>
      <c r="D17" s="14"/>
      <c r="E17" s="14"/>
      <c r="F17" s="14"/>
      <c r="G17" s="66" t="e">
        <f>G16/G13</f>
        <v>#DIV/0!</v>
      </c>
      <c r="H17" s="66" t="e">
        <f>H16/H13</f>
        <v>#DIV/0!</v>
      </c>
      <c r="I17" s="67" t="e">
        <f>I16/I13</f>
        <v>#DIV/0!</v>
      </c>
      <c r="J17" s="40"/>
      <c r="K17" s="40"/>
      <c r="L17" s="4"/>
    </row>
    <row r="18" spans="2:15" ht="15.75" thickBot="1" x14ac:dyDescent="0.3">
      <c r="B18" s="8"/>
      <c r="C18" s="9"/>
      <c r="D18" s="205" t="s">
        <v>65</v>
      </c>
      <c r="E18" s="205"/>
      <c r="F18" s="205"/>
      <c r="G18" s="205"/>
      <c r="H18" s="205"/>
      <c r="I18" s="206"/>
      <c r="J18" s="185" t="s">
        <v>68</v>
      </c>
      <c r="K18" s="186"/>
      <c r="L18" s="186"/>
      <c r="M18" s="186"/>
    </row>
    <row r="19" spans="2:15" ht="15" customHeight="1" x14ac:dyDescent="0.25">
      <c r="B19" s="182" t="s">
        <v>70</v>
      </c>
      <c r="C19" s="10"/>
      <c r="D19" s="139">
        <f t="shared" ref="D19:I19" si="3">D6+D13</f>
        <v>0</v>
      </c>
      <c r="E19" s="144">
        <f t="shared" si="3"/>
        <v>0</v>
      </c>
      <c r="F19" s="140">
        <f t="shared" si="3"/>
        <v>0</v>
      </c>
      <c r="G19" s="144">
        <f t="shared" si="3"/>
        <v>0</v>
      </c>
      <c r="H19" s="140">
        <f t="shared" si="3"/>
        <v>0</v>
      </c>
      <c r="I19" s="141">
        <f t="shared" si="3"/>
        <v>0</v>
      </c>
      <c r="J19" s="145">
        <v>0</v>
      </c>
      <c r="K19" s="146">
        <v>0</v>
      </c>
      <c r="L19" s="145">
        <v>0</v>
      </c>
      <c r="M19" s="147">
        <v>0</v>
      </c>
    </row>
    <row r="20" spans="2:15" ht="15" customHeight="1" x14ac:dyDescent="0.25">
      <c r="B20" s="183"/>
      <c r="C20" s="11" t="s">
        <v>13</v>
      </c>
      <c r="D20" s="116">
        <f t="shared" ref="D20:I20" si="4">D7</f>
        <v>10</v>
      </c>
      <c r="E20" s="124">
        <f t="shared" si="4"/>
        <v>10</v>
      </c>
      <c r="F20" s="117">
        <f t="shared" si="4"/>
        <v>50</v>
      </c>
      <c r="G20" s="124">
        <f t="shared" si="4"/>
        <v>50</v>
      </c>
      <c r="H20" s="117">
        <f t="shared" si="4"/>
        <v>200</v>
      </c>
      <c r="I20" s="118">
        <f t="shared" si="4"/>
        <v>200</v>
      </c>
      <c r="J20" s="17">
        <v>300</v>
      </c>
      <c r="K20" s="112">
        <v>300</v>
      </c>
      <c r="L20" s="17">
        <v>300</v>
      </c>
      <c r="M20" s="18">
        <v>300</v>
      </c>
    </row>
    <row r="21" spans="2:15" ht="15" customHeight="1" x14ac:dyDescent="0.25">
      <c r="B21" s="183"/>
      <c r="C21" s="11" t="s">
        <v>52</v>
      </c>
      <c r="D21" s="116">
        <f t="shared" ref="D21:M21" si="5">D19+D20</f>
        <v>10</v>
      </c>
      <c r="E21" s="124">
        <f t="shared" si="5"/>
        <v>10</v>
      </c>
      <c r="F21" s="117">
        <f t="shared" si="5"/>
        <v>50</v>
      </c>
      <c r="G21" s="124">
        <f t="shared" si="5"/>
        <v>50</v>
      </c>
      <c r="H21" s="117">
        <f t="shared" si="5"/>
        <v>200</v>
      </c>
      <c r="I21" s="118">
        <f t="shared" si="5"/>
        <v>200</v>
      </c>
      <c r="J21" s="17">
        <f t="shared" si="5"/>
        <v>300</v>
      </c>
      <c r="K21" s="112">
        <f t="shared" si="5"/>
        <v>300</v>
      </c>
      <c r="L21" s="17">
        <f t="shared" si="5"/>
        <v>300</v>
      </c>
      <c r="M21" s="18">
        <f t="shared" si="5"/>
        <v>300</v>
      </c>
    </row>
    <row r="22" spans="2:15" x14ac:dyDescent="0.25">
      <c r="B22" s="183"/>
      <c r="C22" s="12" t="s">
        <v>5</v>
      </c>
      <c r="D22" s="125"/>
      <c r="E22" s="126"/>
      <c r="F22" s="126"/>
      <c r="G22" s="127"/>
      <c r="H22" s="126"/>
      <c r="I22" s="128"/>
      <c r="J22" s="19">
        <v>10000</v>
      </c>
      <c r="K22" s="113">
        <v>10000</v>
      </c>
      <c r="L22" s="19">
        <v>10000</v>
      </c>
      <c r="M22" s="20">
        <v>10000</v>
      </c>
    </row>
    <row r="23" spans="2:15" x14ac:dyDescent="0.25">
      <c r="B23" s="183"/>
      <c r="C23" s="12" t="s">
        <v>26</v>
      </c>
      <c r="D23" s="129">
        <f t="shared" ref="D23:I23" si="6">D9+D15</f>
        <v>540</v>
      </c>
      <c r="E23" s="130">
        <f t="shared" si="6"/>
        <v>540</v>
      </c>
      <c r="F23" s="130">
        <f t="shared" si="6"/>
        <v>2250</v>
      </c>
      <c r="G23" s="131">
        <f t="shared" si="6"/>
        <v>2250</v>
      </c>
      <c r="H23" s="130">
        <f t="shared" si="6"/>
        <v>7200</v>
      </c>
      <c r="I23" s="132">
        <f t="shared" si="6"/>
        <v>7200</v>
      </c>
      <c r="J23" s="19">
        <f>J22*(J19+J20)*1000*$I$3/1000000</f>
        <v>9000</v>
      </c>
      <c r="K23" s="19">
        <f>K22*(K19+K20)*1000*$I$3/1000000</f>
        <v>9000</v>
      </c>
      <c r="L23" s="19">
        <f>L22*(L19+L20)*1000*$I$3/1000000</f>
        <v>9000</v>
      </c>
      <c r="M23" s="21">
        <f>M22*(M19+M20)*1000*$I$3/1000000</f>
        <v>9000</v>
      </c>
    </row>
    <row r="24" spans="2:15" x14ac:dyDescent="0.25">
      <c r="B24" s="183"/>
      <c r="C24" s="70" t="s">
        <v>25</v>
      </c>
      <c r="D24" s="135">
        <f t="shared" ref="D24:M24" si="7">D23/D21</f>
        <v>54</v>
      </c>
      <c r="E24" s="136">
        <f t="shared" si="7"/>
        <v>54</v>
      </c>
      <c r="F24" s="136">
        <f t="shared" si="7"/>
        <v>45</v>
      </c>
      <c r="G24" s="157">
        <f t="shared" si="7"/>
        <v>45</v>
      </c>
      <c r="H24" s="136">
        <f t="shared" si="7"/>
        <v>36</v>
      </c>
      <c r="I24" s="137">
        <f t="shared" si="7"/>
        <v>36</v>
      </c>
      <c r="J24" s="165">
        <f t="shared" si="7"/>
        <v>30</v>
      </c>
      <c r="K24" s="166">
        <f t="shared" si="7"/>
        <v>30</v>
      </c>
      <c r="L24" s="167">
        <f t="shared" si="7"/>
        <v>30</v>
      </c>
      <c r="M24" s="168">
        <f t="shared" si="7"/>
        <v>30</v>
      </c>
    </row>
    <row r="25" spans="2:15" x14ac:dyDescent="0.25">
      <c r="B25" s="183"/>
      <c r="C25" s="169" t="s">
        <v>61</v>
      </c>
      <c r="D25" s="171">
        <v>31.85</v>
      </c>
      <c r="E25" s="172">
        <v>31.85</v>
      </c>
      <c r="F25" s="172">
        <v>31.85</v>
      </c>
      <c r="G25" s="172">
        <v>31.85</v>
      </c>
      <c r="H25" s="172">
        <v>31.85</v>
      </c>
      <c r="I25" s="173">
        <v>31.85</v>
      </c>
      <c r="J25" s="174">
        <v>31.85</v>
      </c>
      <c r="K25" s="175">
        <v>31.85</v>
      </c>
      <c r="L25" s="175">
        <v>31.85</v>
      </c>
      <c r="M25" s="176">
        <v>31.85</v>
      </c>
    </row>
    <row r="26" spans="2:15" ht="15.75" thickBot="1" x14ac:dyDescent="0.3">
      <c r="B26" s="184"/>
      <c r="C26" s="170" t="s">
        <v>60</v>
      </c>
      <c r="D26" s="177">
        <f>D23-(D21*D25)</f>
        <v>221.5</v>
      </c>
      <c r="E26" s="177">
        <f t="shared" ref="E26:H26" si="8">E23-(E21*E25)</f>
        <v>221.5</v>
      </c>
      <c r="F26" s="177">
        <f t="shared" si="8"/>
        <v>657.5</v>
      </c>
      <c r="G26" s="177">
        <f t="shared" si="8"/>
        <v>657.5</v>
      </c>
      <c r="H26" s="177">
        <f t="shared" si="8"/>
        <v>830</v>
      </c>
      <c r="I26" s="178">
        <f>I23-(I21*I25)</f>
        <v>830</v>
      </c>
      <c r="J26" s="179"/>
      <c r="K26" s="180">
        <v>0</v>
      </c>
      <c r="L26" s="180"/>
      <c r="M26" s="181"/>
    </row>
    <row r="27" spans="2:15" x14ac:dyDescent="0.25">
      <c r="B27" s="51"/>
      <c r="C27" s="39"/>
      <c r="D27" s="48"/>
      <c r="E27" s="48"/>
      <c r="F27" s="48"/>
      <c r="G27" s="48"/>
      <c r="H27" s="48"/>
      <c r="I27" s="48"/>
      <c r="J27" s="50"/>
      <c r="K27" s="50"/>
      <c r="L27" s="3"/>
      <c r="O27" s="2"/>
    </row>
    <row r="28" spans="2:15" x14ac:dyDescent="0.25">
      <c r="B28" s="51"/>
      <c r="C28" s="39" t="s">
        <v>74</v>
      </c>
      <c r="D28" s="48">
        <v>5000</v>
      </c>
      <c r="E28" s="48"/>
      <c r="F28" s="48"/>
      <c r="G28" s="48"/>
      <c r="H28" s="48"/>
      <c r="I28" s="48"/>
      <c r="J28" s="50"/>
      <c r="K28" s="50"/>
      <c r="L28" s="3"/>
      <c r="O28" s="2"/>
    </row>
    <row r="29" spans="2:15" x14ac:dyDescent="0.25">
      <c r="B29" s="51"/>
      <c r="C29" s="39"/>
      <c r="D29" s="48"/>
      <c r="E29" s="48"/>
      <c r="F29" s="48"/>
      <c r="G29" s="48"/>
      <c r="H29" s="48"/>
      <c r="I29" s="48"/>
      <c r="J29" s="50"/>
      <c r="K29" s="50"/>
      <c r="L29" s="3"/>
      <c r="O29" s="2"/>
    </row>
    <row r="30" spans="2:15" x14ac:dyDescent="0.25">
      <c r="B30" s="51"/>
      <c r="C30" s="75" t="s">
        <v>60</v>
      </c>
      <c r="D30" s="76">
        <f>SUM(D26:I26)</f>
        <v>3418</v>
      </c>
      <c r="E30" s="48"/>
      <c r="F30" s="76" t="s">
        <v>62</v>
      </c>
      <c r="G30" s="76"/>
      <c r="H30" s="76">
        <f>SUM(D28:D30)</f>
        <v>8418</v>
      </c>
      <c r="I30" s="48"/>
      <c r="J30" s="50"/>
      <c r="K30" s="50"/>
      <c r="L30" s="3"/>
      <c r="O30" s="2"/>
    </row>
    <row r="31" spans="2:15" x14ac:dyDescent="0.25">
      <c r="B31" s="51"/>
      <c r="C31" s="39" t="s">
        <v>33</v>
      </c>
      <c r="D31" s="48">
        <f>D28+D29+SUM(D23:I23)</f>
        <v>24980</v>
      </c>
      <c r="E31" s="48"/>
      <c r="F31" s="48"/>
      <c r="G31" s="48"/>
      <c r="H31" s="48"/>
      <c r="I31" s="48"/>
      <c r="J31" s="50"/>
      <c r="K31" s="50"/>
      <c r="L31" s="3"/>
      <c r="O31" s="2"/>
    </row>
    <row r="32" spans="2:15" x14ac:dyDescent="0.25">
      <c r="B32" s="51"/>
      <c r="C32" s="39" t="s">
        <v>49</v>
      </c>
      <c r="D32" s="48">
        <f>SUM(J23:M23)</f>
        <v>36000</v>
      </c>
      <c r="E32" s="48"/>
      <c r="F32" s="48"/>
      <c r="G32" s="48"/>
      <c r="H32" s="48"/>
      <c r="I32" s="48"/>
      <c r="J32" s="50"/>
      <c r="K32" s="50"/>
      <c r="L32" s="3"/>
      <c r="O32" s="2"/>
    </row>
    <row r="33" spans="2:15" x14ac:dyDescent="0.25">
      <c r="B33" s="51"/>
      <c r="C33" s="39" t="s">
        <v>50</v>
      </c>
      <c r="D33" s="48">
        <f>SUM(D31:D32)</f>
        <v>60980</v>
      </c>
      <c r="E33" s="48"/>
      <c r="F33" s="48"/>
      <c r="G33" s="48"/>
      <c r="H33" s="48"/>
      <c r="I33" s="48"/>
      <c r="J33" s="50"/>
      <c r="K33" s="50"/>
      <c r="L33" s="3"/>
      <c r="O33" s="2"/>
    </row>
    <row r="34" spans="2:15" x14ac:dyDescent="0.25">
      <c r="D34" s="48"/>
      <c r="E34" s="48"/>
      <c r="F34" s="48"/>
      <c r="G34" s="48"/>
      <c r="H34" s="48"/>
      <c r="I34" s="48"/>
      <c r="J34" s="50"/>
      <c r="K34" s="50"/>
      <c r="L34" s="3"/>
      <c r="O34" s="2"/>
    </row>
    <row r="35" spans="2:15" ht="21.75" thickBot="1" x14ac:dyDescent="0.3">
      <c r="B35" s="187" t="s">
        <v>27</v>
      </c>
      <c r="C35" s="187"/>
      <c r="D35" s="188" t="s">
        <v>75</v>
      </c>
      <c r="E35" s="188"/>
      <c r="F35" s="188"/>
      <c r="G35" s="188"/>
      <c r="H35" s="188"/>
      <c r="I35" s="188"/>
      <c r="J35" s="188"/>
      <c r="K35" s="188"/>
      <c r="L35" s="188"/>
      <c r="M35" s="188"/>
      <c r="O35" s="2"/>
    </row>
    <row r="36" spans="2:15" ht="15" customHeight="1" x14ac:dyDescent="0.25">
      <c r="B36" s="182" t="s">
        <v>28</v>
      </c>
      <c r="C36" s="10" t="s">
        <v>29</v>
      </c>
      <c r="D36" s="22">
        <v>0</v>
      </c>
      <c r="E36" s="54">
        <v>0</v>
      </c>
      <c r="F36" s="23">
        <v>0</v>
      </c>
      <c r="G36" s="54">
        <v>0</v>
      </c>
      <c r="H36" s="23">
        <v>0</v>
      </c>
      <c r="I36" s="24">
        <v>0</v>
      </c>
      <c r="J36" s="151">
        <f>J19+J20</f>
        <v>300</v>
      </c>
      <c r="K36" s="111">
        <f>K19+K20</f>
        <v>300</v>
      </c>
      <c r="L36" s="15">
        <f>L19+L20</f>
        <v>300</v>
      </c>
      <c r="M36" s="148">
        <f>M19+M20</f>
        <v>300</v>
      </c>
    </row>
    <row r="37" spans="2:15" ht="15" customHeight="1" x14ac:dyDescent="0.25">
      <c r="B37" s="183"/>
      <c r="C37" s="12" t="s">
        <v>30</v>
      </c>
      <c r="D37" s="25">
        <v>30</v>
      </c>
      <c r="E37" s="55">
        <v>30</v>
      </c>
      <c r="F37" s="26">
        <v>30</v>
      </c>
      <c r="G37" s="55">
        <v>30</v>
      </c>
      <c r="H37" s="26">
        <v>30</v>
      </c>
      <c r="I37" s="27">
        <v>30</v>
      </c>
      <c r="J37" s="99">
        <v>30</v>
      </c>
      <c r="K37" s="60">
        <v>30</v>
      </c>
      <c r="L37" s="60">
        <v>30</v>
      </c>
      <c r="M37" s="149">
        <v>30</v>
      </c>
    </row>
    <row r="38" spans="2:15" x14ac:dyDescent="0.25">
      <c r="B38" s="183"/>
      <c r="C38" s="11" t="s">
        <v>31</v>
      </c>
      <c r="D38" s="25">
        <v>0</v>
      </c>
      <c r="E38" s="55">
        <v>0</v>
      </c>
      <c r="F38" s="26">
        <v>0</v>
      </c>
      <c r="G38" s="55">
        <v>0</v>
      </c>
      <c r="H38" s="26">
        <v>0</v>
      </c>
      <c r="I38" s="27">
        <v>0</v>
      </c>
      <c r="J38" s="152">
        <v>300</v>
      </c>
      <c r="K38" s="17">
        <v>300</v>
      </c>
      <c r="L38" s="17">
        <v>300</v>
      </c>
      <c r="M38" s="150">
        <v>300</v>
      </c>
    </row>
    <row r="39" spans="2:15" x14ac:dyDescent="0.25">
      <c r="B39" s="183"/>
      <c r="C39" s="11" t="s">
        <v>32</v>
      </c>
      <c r="D39" s="57">
        <v>30</v>
      </c>
      <c r="E39" s="58">
        <v>30</v>
      </c>
      <c r="F39" s="58">
        <v>30</v>
      </c>
      <c r="G39" s="59">
        <v>30</v>
      </c>
      <c r="H39" s="58">
        <v>30</v>
      </c>
      <c r="I39" s="68">
        <v>30</v>
      </c>
      <c r="J39" s="99">
        <v>30</v>
      </c>
      <c r="K39" s="60">
        <v>30</v>
      </c>
      <c r="L39" s="60">
        <v>30</v>
      </c>
      <c r="M39" s="149">
        <v>30</v>
      </c>
    </row>
    <row r="40" spans="2:15" ht="15.75" thickBot="1" x14ac:dyDescent="0.3">
      <c r="B40" s="184"/>
      <c r="C40" s="14" t="s">
        <v>40</v>
      </c>
      <c r="D40" s="92">
        <f t="shared" ref="D40:K40" si="9">D38*D39</f>
        <v>0</v>
      </c>
      <c r="E40" s="93">
        <f t="shared" si="9"/>
        <v>0</v>
      </c>
      <c r="F40" s="93">
        <f t="shared" si="9"/>
        <v>0</v>
      </c>
      <c r="G40" s="94">
        <f t="shared" si="9"/>
        <v>0</v>
      </c>
      <c r="H40" s="93">
        <f t="shared" si="9"/>
        <v>0</v>
      </c>
      <c r="I40" s="95">
        <f t="shared" si="9"/>
        <v>0</v>
      </c>
      <c r="J40" s="153">
        <f>J38*J39</f>
        <v>9000</v>
      </c>
      <c r="K40" s="96">
        <f t="shared" si="9"/>
        <v>9000</v>
      </c>
      <c r="L40" s="96">
        <f>L38*L39</f>
        <v>9000</v>
      </c>
      <c r="M40" s="97">
        <f t="shared" ref="M40" si="10">M38*M39</f>
        <v>9000</v>
      </c>
    </row>
    <row r="41" spans="2:15" ht="15.75" hidden="1" thickBot="1" x14ac:dyDescent="0.3">
      <c r="B41" s="85"/>
      <c r="C41" s="13" t="s">
        <v>46</v>
      </c>
      <c r="D41" s="86">
        <f>(D37*D36)-(D38*D39)</f>
        <v>0</v>
      </c>
      <c r="E41" s="87">
        <f t="shared" ref="E41:I41" si="11">(E37*E36)-(E38*E39)</f>
        <v>0</v>
      </c>
      <c r="F41" s="88">
        <f t="shared" si="11"/>
        <v>0</v>
      </c>
      <c r="G41" s="87">
        <f t="shared" si="11"/>
        <v>0</v>
      </c>
      <c r="H41" s="88">
        <f t="shared" si="11"/>
        <v>0</v>
      </c>
      <c r="I41" s="89">
        <f t="shared" si="11"/>
        <v>0</v>
      </c>
      <c r="J41" s="90">
        <f>(J36*J37)-(J38*J39)</f>
        <v>0</v>
      </c>
      <c r="K41" s="155">
        <f t="shared" ref="K41:M41" si="12">(K36*K37)-(K38*K39)</f>
        <v>0</v>
      </c>
      <c r="L41" s="90">
        <f>(L36*L37)-(L38*L39)</f>
        <v>0</v>
      </c>
      <c r="M41" s="91">
        <f t="shared" si="12"/>
        <v>0</v>
      </c>
    </row>
    <row r="42" spans="2:15" x14ac:dyDescent="0.25">
      <c r="B42" s="51"/>
      <c r="C42" s="39"/>
      <c r="D42" s="48"/>
      <c r="E42" s="48"/>
      <c r="F42" s="48"/>
      <c r="G42" s="48"/>
      <c r="H42" s="48"/>
      <c r="I42" s="48"/>
      <c r="J42" s="50"/>
      <c r="K42" s="50"/>
      <c r="L42" s="3"/>
      <c r="O42" s="2"/>
    </row>
    <row r="43" spans="2:15" x14ac:dyDescent="0.25">
      <c r="C43" s="71" t="s">
        <v>40</v>
      </c>
      <c r="D43" s="69">
        <f>SUM(D40:M40)</f>
        <v>36000</v>
      </c>
    </row>
    <row r="44" spans="2:15" x14ac:dyDescent="0.25">
      <c r="C44" s="71" t="s">
        <v>41</v>
      </c>
      <c r="D44" s="69">
        <f>MAX(0,D28+D29 +D30+SUM(D41:M41))</f>
        <v>8418</v>
      </c>
    </row>
    <row r="45" spans="2:15" x14ac:dyDescent="0.25">
      <c r="C45" s="71" t="s">
        <v>53</v>
      </c>
      <c r="D45" s="69">
        <f>SUM(D43:D44)</f>
        <v>44418</v>
      </c>
    </row>
    <row r="46" spans="2:15" ht="15.75" thickBot="1" x14ac:dyDescent="0.3">
      <c r="G46" s="3"/>
    </row>
    <row r="47" spans="2:15" ht="15" customHeight="1" x14ac:dyDescent="0.25">
      <c r="B47" s="182" t="s">
        <v>34</v>
      </c>
      <c r="C47" s="10" t="s">
        <v>35</v>
      </c>
      <c r="D47" s="22">
        <v>0</v>
      </c>
      <c r="E47" s="54">
        <v>0</v>
      </c>
      <c r="F47" s="23">
        <v>0</v>
      </c>
      <c r="G47" s="54">
        <v>0</v>
      </c>
      <c r="H47" s="23">
        <v>0</v>
      </c>
      <c r="I47" s="24">
        <v>0</v>
      </c>
      <c r="J47" s="15">
        <v>300</v>
      </c>
      <c r="K47" s="111">
        <v>300</v>
      </c>
      <c r="L47" s="111">
        <v>300</v>
      </c>
      <c r="M47" s="148">
        <v>300</v>
      </c>
    </row>
    <row r="48" spans="2:15" ht="15" customHeight="1" x14ac:dyDescent="0.25">
      <c r="B48" s="183"/>
      <c r="C48" s="12" t="s">
        <v>36</v>
      </c>
      <c r="D48" s="25">
        <v>30</v>
      </c>
      <c r="E48" s="55">
        <v>30</v>
      </c>
      <c r="F48" s="26">
        <v>30</v>
      </c>
      <c r="G48" s="55">
        <v>30</v>
      </c>
      <c r="H48" s="26">
        <v>30</v>
      </c>
      <c r="I48" s="27">
        <v>30</v>
      </c>
      <c r="J48" s="99">
        <v>30</v>
      </c>
      <c r="K48" s="60">
        <v>30</v>
      </c>
      <c r="L48" s="100">
        <v>30</v>
      </c>
      <c r="M48" s="149">
        <v>30</v>
      </c>
    </row>
    <row r="49" spans="2:13" x14ac:dyDescent="0.25">
      <c r="B49" s="183"/>
      <c r="C49" s="11" t="s">
        <v>39</v>
      </c>
      <c r="D49" s="25">
        <v>10</v>
      </c>
      <c r="E49" s="55">
        <v>10</v>
      </c>
      <c r="F49" s="26">
        <v>50</v>
      </c>
      <c r="G49" s="55">
        <v>160</v>
      </c>
      <c r="H49" s="26">
        <v>160</v>
      </c>
      <c r="I49" s="27">
        <v>200</v>
      </c>
      <c r="J49" s="152">
        <v>300</v>
      </c>
      <c r="K49" s="17">
        <v>300</v>
      </c>
      <c r="L49" s="112">
        <v>300</v>
      </c>
      <c r="M49" s="150">
        <v>300</v>
      </c>
    </row>
    <row r="50" spans="2:13" x14ac:dyDescent="0.25">
      <c r="B50" s="183"/>
      <c r="C50" s="11" t="s">
        <v>37</v>
      </c>
      <c r="D50" s="57">
        <v>30</v>
      </c>
      <c r="E50" s="58">
        <v>30</v>
      </c>
      <c r="F50" s="58">
        <v>30</v>
      </c>
      <c r="G50" s="59">
        <v>30</v>
      </c>
      <c r="H50" s="58">
        <v>30</v>
      </c>
      <c r="I50" s="68">
        <v>30</v>
      </c>
      <c r="J50" s="99">
        <v>30</v>
      </c>
      <c r="K50" s="60">
        <v>30</v>
      </c>
      <c r="L50" s="100">
        <v>30</v>
      </c>
      <c r="M50" s="149">
        <v>30</v>
      </c>
    </row>
    <row r="51" spans="2:13" ht="15.75" thickBot="1" x14ac:dyDescent="0.3">
      <c r="B51" s="184"/>
      <c r="C51" s="14" t="s">
        <v>38</v>
      </c>
      <c r="D51" s="92">
        <f>D50*(D49-D38)</f>
        <v>300</v>
      </c>
      <c r="E51" s="93">
        <f t="shared" ref="E51:M51" si="13">E50*(E49-E38)</f>
        <v>300</v>
      </c>
      <c r="F51" s="93">
        <f t="shared" si="13"/>
        <v>1500</v>
      </c>
      <c r="G51" s="94">
        <f t="shared" si="13"/>
        <v>4800</v>
      </c>
      <c r="H51" s="93">
        <f t="shared" si="13"/>
        <v>4800</v>
      </c>
      <c r="I51" s="95">
        <f t="shared" si="13"/>
        <v>6000</v>
      </c>
      <c r="J51" s="96">
        <f t="shared" si="13"/>
        <v>0</v>
      </c>
      <c r="K51" s="96">
        <f t="shared" si="13"/>
        <v>0</v>
      </c>
      <c r="L51" s="154">
        <f t="shared" si="13"/>
        <v>0</v>
      </c>
      <c r="M51" s="97">
        <f t="shared" si="13"/>
        <v>0</v>
      </c>
    </row>
    <row r="52" spans="2:13" ht="15.75" hidden="1" thickBot="1" x14ac:dyDescent="0.3">
      <c r="B52" s="85"/>
      <c r="C52" s="13" t="s">
        <v>45</v>
      </c>
      <c r="D52" s="86">
        <f>(D48*D49)</f>
        <v>300</v>
      </c>
      <c r="E52" s="87">
        <f>(E48*E49)</f>
        <v>300</v>
      </c>
      <c r="F52" s="156">
        <f t="shared" ref="F52:M52" si="14">(F48*F49)</f>
        <v>1500</v>
      </c>
      <c r="G52" s="87">
        <f t="shared" si="14"/>
        <v>4800</v>
      </c>
      <c r="H52" s="88">
        <f t="shared" si="14"/>
        <v>4800</v>
      </c>
      <c r="I52" s="89">
        <f t="shared" si="14"/>
        <v>6000</v>
      </c>
      <c r="J52" s="90">
        <f t="shared" si="14"/>
        <v>9000</v>
      </c>
      <c r="K52" s="155">
        <f t="shared" si="14"/>
        <v>9000</v>
      </c>
      <c r="L52" s="90">
        <f t="shared" si="14"/>
        <v>9000</v>
      </c>
      <c r="M52" s="91">
        <f t="shared" si="14"/>
        <v>9000</v>
      </c>
    </row>
    <row r="54" spans="2:13" x14ac:dyDescent="0.25">
      <c r="C54" s="71" t="s">
        <v>43</v>
      </c>
      <c r="D54" s="69">
        <f>SUM(D51:M51)</f>
        <v>17700</v>
      </c>
    </row>
    <row r="55" spans="2:13" x14ac:dyDescent="0.25">
      <c r="C55" s="71" t="s">
        <v>44</v>
      </c>
      <c r="D55" s="69">
        <f>MAX(0,D28+D29+SUM(D52:I52)-D54-D43-D44)</f>
        <v>0</v>
      </c>
    </row>
    <row r="56" spans="2:13" x14ac:dyDescent="0.25">
      <c r="C56" s="71" t="s">
        <v>54</v>
      </c>
      <c r="D56" s="69">
        <f>SUM(D54:D55)</f>
        <v>17700</v>
      </c>
    </row>
    <row r="57" spans="2:13" x14ac:dyDescent="0.25">
      <c r="C57" s="71" t="s">
        <v>56</v>
      </c>
      <c r="D57" s="69">
        <f>D45+D56</f>
        <v>62118</v>
      </c>
      <c r="H57" t="s">
        <v>57</v>
      </c>
      <c r="J57" s="69">
        <f>D57-D33</f>
        <v>1138</v>
      </c>
    </row>
    <row r="58" spans="2:13" x14ac:dyDescent="0.25">
      <c r="C58" s="71"/>
      <c r="D58" s="69"/>
    </row>
    <row r="59" spans="2:13" x14ac:dyDescent="0.25">
      <c r="C59" s="39"/>
    </row>
    <row r="60" spans="2:13" x14ac:dyDescent="0.25">
      <c r="B60" t="s">
        <v>42</v>
      </c>
    </row>
    <row r="61" spans="2:13" x14ac:dyDescent="0.25">
      <c r="B61" t="s">
        <v>47</v>
      </c>
    </row>
  </sheetData>
  <mergeCells count="14">
    <mergeCell ref="B36:B40"/>
    <mergeCell ref="B47:B51"/>
    <mergeCell ref="B19:B26"/>
    <mergeCell ref="B13:B17"/>
    <mergeCell ref="D18:I18"/>
    <mergeCell ref="J18:M18"/>
    <mergeCell ref="B35:C35"/>
    <mergeCell ref="D35:M35"/>
    <mergeCell ref="B2:C2"/>
    <mergeCell ref="I2:J2"/>
    <mergeCell ref="B3:C3"/>
    <mergeCell ref="D5:I5"/>
    <mergeCell ref="B6:B11"/>
    <mergeCell ref="G12:I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CC Start-Up without Soak Cost</vt:lpstr>
      <vt:lpstr>CC Start-Up with Soak Cost</vt:lpstr>
      <vt:lpstr>ST Start-Up without Soak Cost</vt:lpstr>
      <vt:lpstr>ST Start-Up with Soak Cost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Endress</dc:creator>
  <cp:lastModifiedBy>_</cp:lastModifiedBy>
  <dcterms:created xsi:type="dcterms:W3CDTF">2018-01-18T19:23:28Z</dcterms:created>
  <dcterms:modified xsi:type="dcterms:W3CDTF">2021-12-21T15:11:52Z</dcterms:modified>
</cp:coreProperties>
</file>