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mc:AlternateContent xmlns:mc="http://schemas.openxmlformats.org/markup-compatibility/2006">
    <mc:Choice Requires="x15">
      <x15ac:absPath xmlns:x15ac="http://schemas.microsoft.com/office/spreadsheetml/2010/11/ac" url="C:\Users\kimmed\AppData\Local\Temp\yvbdu2ln\"/>
    </mc:Choice>
  </mc:AlternateContent>
  <bookViews>
    <workbookView xWindow="0" yWindow="0" windowWidth="25200" windowHeight="11850" tabRatio="695" activeTab="5"/>
  </bookViews>
  <sheets>
    <sheet name="Heat Input Curve" sheetId="17" r:id="rId2"/>
    <sheet name="Sloped Offer" sheetId="12" r:id="rId3"/>
    <sheet name="Stepped Offer" sheetId="13" r:id="rId4"/>
    <sheet name="Block Offer" sheetId="14" r:id="rId5"/>
    <sheet name="For Graphing Purposes" sheetId="18" r:id="rId6"/>
    <sheet name="Incremental Offer Graph" sheetId="15" r:id="rId7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2" l="1"/>
</calcChain>
</file>

<file path=xl/sharedStrings.xml><?xml version="1.0" encoding="utf-8"?>
<sst xmlns="http://schemas.openxmlformats.org/spreadsheetml/2006/main" count="246" uniqueCount="67">
  <si>
    <t>Net Gen (MW)</t>
  </si>
  <si>
    <t>Unit Name</t>
  </si>
  <si>
    <t>Operating Cost ($/MWh)</t>
  </si>
  <si>
    <t>Total Fuel Related Cost =</t>
  </si>
  <si>
    <t>Performance Factor (PF) =</t>
  </si>
  <si>
    <t>$/MWh</t>
  </si>
  <si>
    <t>$/Hour</t>
  </si>
  <si>
    <t>$/Start</t>
  </si>
  <si>
    <t>$/mmBTU</t>
  </si>
  <si>
    <t>$/ESH</t>
  </si>
  <si>
    <t>Maintenance Adder =</t>
  </si>
  <si>
    <t>Operating Costs =</t>
  </si>
  <si>
    <t>Opportunity Cost Adder =</t>
  </si>
  <si>
    <t>$/Hr</t>
  </si>
  <si>
    <t>MW</t>
  </si>
  <si>
    <t>Incremental Offer ($/MWh)</t>
  </si>
  <si>
    <t>(lbs/MMBtu)</t>
  </si>
  <si>
    <t>NOx Emissions Rate</t>
  </si>
  <si>
    <t>Emissions Adders</t>
  </si>
  <si>
    <t>Allowance Cost</t>
  </si>
  <si>
    <t>$/ton</t>
  </si>
  <si>
    <t>VOM Adders</t>
  </si>
  <si>
    <t>$/MWh (Base)</t>
  </si>
  <si>
    <t>$/MWh (Peak)</t>
  </si>
  <si>
    <t>Peak MW Step</t>
  </si>
  <si>
    <t>Fuel Cost =</t>
  </si>
  <si>
    <t>Total Emission Adder =</t>
  </si>
  <si>
    <t>No Load Cost =</t>
  </si>
  <si>
    <t>No Load Fuel =</t>
  </si>
  <si>
    <t>mmBTU</t>
  </si>
  <si>
    <t>Heat Input (mmBTU/Hr)</t>
  </si>
  <si>
    <t>Maintenance Adder Cost ($/MWh)</t>
  </si>
  <si>
    <t>Total Fuel Related Cost ($/mmBTU)</t>
  </si>
  <si>
    <r>
      <t>X</t>
    </r>
    <r>
      <rPr>
        <vertAlign val="superscript"/>
        <sz val="10"/>
        <color theme="1"/>
        <rFont val="Arial"/>
        <family val="2"/>
        <scheme val="minor"/>
      </rPr>
      <t>0</t>
    </r>
    <r>
      <rPr>
        <sz val="10"/>
        <color theme="1"/>
        <rFont val="Arial"/>
        <family val="2"/>
        <scheme val="minor"/>
      </rPr>
      <t xml:space="preserve"> =</t>
    </r>
  </si>
  <si>
    <r>
      <t>X</t>
    </r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=</t>
    </r>
  </si>
  <si>
    <r>
      <t>X</t>
    </r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 xml:space="preserve"> =</t>
    </r>
  </si>
  <si>
    <r>
      <t>X</t>
    </r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 xml:space="preserve"> =</t>
    </r>
  </si>
  <si>
    <t>Opportunity Cost Adder ($/MWh)</t>
  </si>
  <si>
    <t>Output Range 1 (Base MW)</t>
  </si>
  <si>
    <t>Output Range 2</t>
  </si>
  <si>
    <t>Output Range 3</t>
  </si>
  <si>
    <t>Output Range 4</t>
  </si>
  <si>
    <t>Output Range 5</t>
  </si>
  <si>
    <t>Output Range 6</t>
  </si>
  <si>
    <r>
      <t>SO</t>
    </r>
    <r>
      <rPr>
        <vertAlign val="subscript"/>
        <sz val="10"/>
        <rFont val="Arial"/>
        <family val="2"/>
        <scheme val="minor"/>
      </rPr>
      <t>2</t>
    </r>
    <r>
      <rPr>
        <sz val="10"/>
        <rFont val="Arial"/>
        <family val="2"/>
        <scheme val="minor"/>
      </rPr>
      <t xml:space="preserve"> Emissions Rate</t>
    </r>
  </si>
  <si>
    <r>
      <t>CO</t>
    </r>
    <r>
      <rPr>
        <vertAlign val="subscript"/>
        <sz val="10"/>
        <rFont val="Arial"/>
        <family val="2"/>
        <scheme val="minor"/>
      </rPr>
      <t>2</t>
    </r>
    <r>
      <rPr>
        <sz val="10"/>
        <rFont val="Arial"/>
        <family val="2"/>
        <scheme val="minor"/>
      </rPr>
      <t xml:space="preserve"> Emissions Rate</t>
    </r>
  </si>
  <si>
    <t>From MW</t>
  </si>
  <si>
    <t>To MW</t>
  </si>
  <si>
    <t>Cyclic Peaking Factor</t>
  </si>
  <si>
    <t>Segment Maintenance Adder ($/MWh)</t>
  </si>
  <si>
    <t>Segment Operating Cost ($/MWh)</t>
  </si>
  <si>
    <t>Peak Incremental VOM Rate</t>
  </si>
  <si>
    <t>Base VOM Rate</t>
  </si>
  <si>
    <t>Sloped Incremental Heat Rate (mmBTU/MWh)</t>
  </si>
  <si>
    <t>Stepped Incremental Heat Rate (mmBTU/MWh)</t>
  </si>
  <si>
    <t>Block Loaded Average Heat Rate (mmBTU/MWh)</t>
  </si>
  <si>
    <t>Sloped</t>
  </si>
  <si>
    <t>Stepped</t>
  </si>
  <si>
    <t>Used For Graphing Purposes</t>
  </si>
  <si>
    <t>Corrected Incremental Offer ($/MWh)</t>
  </si>
  <si>
    <t>Error Check:</t>
  </si>
  <si>
    <t>Block</t>
  </si>
  <si>
    <t>X-Axis</t>
  </si>
  <si>
    <t>Y-Axis</t>
  </si>
  <si>
    <t>Stepped Offer</t>
  </si>
  <si>
    <t>Block Offer</t>
  </si>
  <si>
    <t>Example 2 -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</si>
</sst>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00000"/>
  </numFmts>
  <fonts count="1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sz val="10"/>
      <name val="Arial"/>
      <family val="2"/>
      <scheme val="minor"/>
    </font>
    <font>
      <vertAlign val="subscript"/>
      <sz val="10"/>
      <name val="Arial"/>
      <family val="2"/>
      <scheme val="minor"/>
    </font>
    <font>
      <sz val="20"/>
      <color theme="1" tint="0.35"/>
      <name val="Arial Narrow"/>
      <family val="2"/>
    </font>
    <font>
      <b/>
      <sz val="14"/>
      <color theme="1" tint="0.35"/>
      <name val="Arial Narrow"/>
      <family val="2"/>
    </font>
    <font>
      <sz val="14"/>
      <color theme="1" tint="0.3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"/>
        <bgColor indexed="64"/>
      </patternFill>
    </fill>
    <fill>
      <patternFill patternType="solid">
        <fgColor theme="0" tint="-0.2499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17" xfId="0" applyBorder="1"/>
    <xf numFmtId="0" fontId="4" fillId="0" borderId="18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2" fontId="0" fillId="0" borderId="17" xfId="0" applyNumberFormat="1" applyBorder="1"/>
    <xf numFmtId="1" fontId="0" fillId="0" borderId="18" xfId="0" applyNumberFormat="1" applyBorder="1" applyAlignment="1">
      <alignment horizontal="center" vertical="center"/>
    </xf>
    <xf numFmtId="2" fontId="0" fillId="0" borderId="21" xfId="0" applyNumberFormat="1" applyBorder="1"/>
    <xf numFmtId="0" fontId="3" fillId="0" borderId="1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styles" Target="styles.xml" /><Relationship Id="rId4" Type="http://schemas.openxmlformats.org/officeDocument/2006/relationships/worksheet" Target="worksheets/sheet3.xml" /><Relationship Id="rId9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10" Type="http://schemas.openxmlformats.org/officeDocument/2006/relationships/calcChain" Target="calcChain.xml" /><Relationship Id="rId3" Type="http://schemas.openxmlformats.org/officeDocument/2006/relationships/worksheet" Target="worksheets/sheet2.xml" /><Relationship Id="rId7" Type="http://schemas.openxmlformats.org/officeDocument/2006/relationships/chartsheet" Target="chartsheets/sheet1.xml" 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20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/>
                <a:ea typeface="Arial Narrow"/>
                <a:cs typeface="Arial Narrow"/>
              </a:rPr>
              <a:t>Incremental</a:t>
            </a:r>
            <a:r>
              <a:rPr lang="en-US" sz="20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/>
                <a:ea typeface="Arial Narrow"/>
                <a:cs typeface="Arial Narrow"/>
              </a:rPr>
              <a:t> Cost ($/MWh) Per Net Gen (MW)</a:t>
            </a:r>
          </a:p>
        </c:rich>
      </c:tx>
      <c:layout/>
      <c:overlay val="0"/>
      <c:spPr>
        <a:noFill/>
        <a:ln w="9525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Sloped Incremental Offer</c:v>
          </c:tx>
          <c:spPr>
            <a:ln w="28575" cap="rnd" cmpd="sng">
              <a:solidFill>
                <a:srgbClr val="013366"/>
              </a:solidFill>
              <a:round/>
            </a:ln>
          </c:spPr>
          <c:marker>
            <c:symbol val="none"/>
          </c:marker>
          <c:dPt>
            <c:idx val="0"/>
            <c:spPr>
              <a:ln w="28575" cap="rnd" cmpd="sng">
                <a:solidFill>
                  <a:srgbClr val="013366"/>
                </a:solidFill>
                <a:round/>
              </a:ln>
            </c:spPr>
          </c:dPt>
          <c:dPt>
            <c:idx val="1"/>
            <c:spPr>
              <a:ln w="28575" cap="rnd" cmpd="sng">
                <a:solidFill>
                  <a:srgbClr val="013366"/>
                </a:solidFill>
                <a:round/>
              </a:ln>
            </c:spP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'Sloped Offer'!$A$37:$A$56</c:f>
              <c:numCache>
                <c:formatCode>General</c:formatCode>
                <c:ptCount val="20"/>
                <c:pt idx="0">
                  <c:v>0</c:v>
                </c:pt>
                <c:pt idx="1">
                  <c:v>70</c:v>
                </c:pt>
                <c:pt idx="2">
                  <c:v>90</c:v>
                </c:pt>
                <c:pt idx="3">
                  <c:v>100</c:v>
                </c:pt>
              </c:numCache>
            </c:numRef>
          </c:xVal>
          <c:yVal>
            <c:numRef>
              <c:f>'Sloped Offer'!$H$37:$H$56</c:f>
              <c:numCache>
                <c:formatCode>0.00</c:formatCode>
                <c:ptCount val="20"/>
                <c:pt idx="0">
                  <c:v>3.313776</c:v>
                </c:pt>
                <c:pt idx="1">
                  <c:v>31.759536</c:v>
                </c:pt>
                <c:pt idx="2">
                  <c:v>39.886896</c:v>
                </c:pt>
                <c:pt idx="3">
                  <c:v>66.450576</c:v>
                </c:pt>
                <c:pt idx="4">
                  <c:v>3.313776</c:v>
                </c:pt>
                <c:pt idx="5">
                  <c:v>3.313776</c:v>
                </c:pt>
                <c:pt idx="6">
                  <c:v>3.313776</c:v>
                </c:pt>
                <c:pt idx="7">
                  <c:v>3.313776</c:v>
                </c:pt>
                <c:pt idx="8">
                  <c:v>3.313776</c:v>
                </c:pt>
                <c:pt idx="9">
                  <c:v>3.313776</c:v>
                </c:pt>
                <c:pt idx="10">
                  <c:v>3.313776</c:v>
                </c:pt>
                <c:pt idx="11">
                  <c:v>3.313776</c:v>
                </c:pt>
                <c:pt idx="12">
                  <c:v>3.313776</c:v>
                </c:pt>
                <c:pt idx="13">
                  <c:v>3.313776</c:v>
                </c:pt>
                <c:pt idx="14">
                  <c:v>3.313776</c:v>
                </c:pt>
                <c:pt idx="15">
                  <c:v>3.313776</c:v>
                </c:pt>
                <c:pt idx="16">
                  <c:v>3.313776</c:v>
                </c:pt>
                <c:pt idx="17">
                  <c:v>3.313776</c:v>
                </c:pt>
                <c:pt idx="18">
                  <c:v>3.313776</c:v>
                </c:pt>
                <c:pt idx="19">
                  <c:v>3.313776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415-4591-AF16-5A64C5F70A27}"/>
            </c:ext>
          </c:extLst>
        </c:ser>
        <c:axId val="52642894"/>
        <c:axId val="41003957"/>
      </c:scatterChart>
      <c:scatterChart>
        <c:scatterStyle val="lineMarker"/>
        <c:varyColors val="0"/>
        <c:ser>
          <c:idx val="1"/>
          <c:order val="1"/>
          <c:tx>
            <c:v>Stepped Incremental Offer</c:v>
          </c:tx>
          <c:spPr>
            <a:ln w="28575" cap="rnd" cmpd="sng">
              <a:solidFill>
                <a:schemeClr val="accent2"/>
              </a:solidFill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'For Graphing Purposes'!$A$3:$A$40</c:f>
              <c:numCache>
                <c:formatCode>General</c:formatCode>
                <c:ptCount val="38"/>
                <c:pt idx="0">
                  <c:v>70</c:v>
                </c:pt>
                <c:pt idx="1">
                  <c:v>70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xVal>
          <c:yVal>
            <c:numRef>
              <c:f>'For Graphing Purposes'!$B$3:$B$40</c:f>
              <c:numCache>
                <c:formatCode>0.00</c:formatCode>
                <c:ptCount val="38"/>
                <c:pt idx="0">
                  <c:v>17.536656</c:v>
                </c:pt>
                <c:pt idx="1">
                  <c:v>35.823216</c:v>
                </c:pt>
                <c:pt idx="2">
                  <c:v>35.823216</c:v>
                </c:pt>
                <c:pt idx="3">
                  <c:v>64.418736</c:v>
                </c:pt>
                <c:pt idx="4">
                  <c:v>64.418736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415-4591-AF16-5A64C5F70A27}"/>
            </c:ext>
          </c:extLst>
        </c:ser>
        <c:ser>
          <c:idx val="2"/>
          <c:order val="2"/>
          <c:tx>
            <c:v>Block Loaded Incremental Offer</c:v>
          </c:tx>
          <c:spPr>
            <a:ln w="28575" cap="rnd" cmpd="sng">
              <a:solidFill>
                <a:schemeClr val="accent3"/>
              </a:solidFill>
              <a:prstDash val="dash"/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'For Graphing Purposes'!$G$3:$G$22</c:f>
              <c:numCache>
                <c:formatCode>0</c:formatCode>
                <c:ptCount val="20"/>
                <c:pt idx="0">
                  <c:v>0</c:v>
                </c:pt>
                <c:pt idx="1">
                  <c:v>70</c:v>
                </c:pt>
                <c:pt idx="2">
                  <c:v>90</c:v>
                </c:pt>
                <c:pt idx="3">
                  <c:v>100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'For Graphing Purposes'!$H$3:$H$22</c:f>
              <c:numCache>
                <c:formatCode>0.00</c:formatCode>
                <c:ptCount val="20"/>
                <c:pt idx="0">
                  <c:v>69.72396</c:v>
                </c:pt>
                <c:pt idx="1">
                  <c:v>69.72396</c:v>
                </c:pt>
                <c:pt idx="2">
                  <c:v>69.72396</c:v>
                </c:pt>
                <c:pt idx="3">
                  <c:v>69.72396</c:v>
                </c:pt>
                <c:pt idx="4">
                  <c:v>69.72396</c:v>
                </c:pt>
                <c:pt idx="5">
                  <c:v>69.72396</c:v>
                </c:pt>
                <c:pt idx="6">
                  <c:v>69.72396</c:v>
                </c:pt>
                <c:pt idx="7">
                  <c:v>69.72396</c:v>
                </c:pt>
                <c:pt idx="8">
                  <c:v>69.72396</c:v>
                </c:pt>
                <c:pt idx="9">
                  <c:v>69.72396</c:v>
                </c:pt>
                <c:pt idx="10">
                  <c:v>69.72396</c:v>
                </c:pt>
                <c:pt idx="11">
                  <c:v>69.72396</c:v>
                </c:pt>
                <c:pt idx="12">
                  <c:v>69.72396</c:v>
                </c:pt>
                <c:pt idx="13">
                  <c:v>69.72396</c:v>
                </c:pt>
                <c:pt idx="14">
                  <c:v>69.72396</c:v>
                </c:pt>
                <c:pt idx="15">
                  <c:v>69.72396</c:v>
                </c:pt>
                <c:pt idx="16">
                  <c:v>69.72396</c:v>
                </c:pt>
                <c:pt idx="17">
                  <c:v>69.72396</c:v>
                </c:pt>
                <c:pt idx="18">
                  <c:v>69.72396</c:v>
                </c:pt>
                <c:pt idx="19">
                  <c:v>69.72396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415-4591-AF16-5A64C5F70A27}"/>
            </c:ext>
          </c:extLst>
        </c:ser>
        <c:ser>
          <c:idx val="3"/>
          <c:order val="3"/>
          <c:tx>
            <c:v>Extra</c:v>
          </c:tx>
          <c:spPr>
            <a:ln w="25400">
              <a:noFill/>
              <a:round/>
            </a:ln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noFill/>
              </a:ln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'Block Offer'!$A$37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'Block Offer'!$H$37</c:f>
              <c:numCache>
                <c:formatCode>0.00</c:formatCode>
                <c:ptCount val="1"/>
                <c:pt idx="0">
                  <c:v>69.72396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64-4EF7-A079-AB91B985894A}"/>
            </c:ext>
          </c:extLst>
        </c:ser>
        <c:axId val="52642894"/>
        <c:axId val="41003957"/>
      </c:scatterChart>
      <c:valAx>
        <c:axId val="52642894"/>
        <c:scaling>
          <c:orientation val="minMax"/>
        </c:scaling>
        <c:delete val="0"/>
        <c:axPos val="b"/>
        <c:title>
          <c:tx>
            <c:rich>
              <a:bodyPr vert="horz" rot="0"/>
              <a:lstStyle/>
              <a:p>
                <a:pPr algn="ctr">
                  <a:defRPr/>
                </a:pPr>
                <a:r>
                  <a:rPr lang="en-US" sz="14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/>
                    <a:ea typeface="Arial Narrow"/>
                    <a:cs typeface="Arial Narrow"/>
                  </a:rPr>
                  <a:t>Net Gen (MW)</a:t>
                </a:r>
              </a:p>
            </c:rich>
          </c:tx>
          <c:layout/>
          <c:overlay val="0"/>
          <c:spPr>
            <a:noFill/>
            <a:ln w="9525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/>
                <a:ea typeface="Arial Narrow"/>
                <a:cs typeface="Arial Narrow"/>
              </a:defRPr>
            </a:pPr>
          </a:p>
        </c:txPr>
        <c:crossAx val="41003957"/>
        <c:crosses val="autoZero"/>
        <c:crossBetween val="midCat"/>
      </c:valAx>
      <c:valAx>
        <c:axId val="41003957"/>
        <c:scaling>
          <c:orientation val="minMax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sz="1400" b="1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/>
                    <a:ea typeface="Arial Narrow"/>
                    <a:cs typeface="Arial Narrow"/>
                  </a:rPr>
                  <a:t>Incremental Cost ($/MWh)</a:t>
                </a:r>
              </a:p>
            </c:rich>
          </c:tx>
          <c:layout/>
          <c:overlay val="0"/>
          <c:spPr>
            <a:noFill/>
            <a:ln w="9525">
              <a:noFill/>
            </a:ln>
          </c:spPr>
        </c:title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/>
                <a:ea typeface="Arial Narrow"/>
                <a:cs typeface="Arial Narrow"/>
              </a:defRPr>
            </a:pPr>
          </a:p>
        </c:txPr>
        <c:crossAx val="52642894"/>
        <c:crosses val="autoZero"/>
        <c:crossBetween val="midCat"/>
      </c:valAx>
      <c:spPr>
        <a:noFill/>
        <a:ln w="9525">
          <a:noFill/>
        </a:ln>
      </c:spPr>
    </c:plotArea>
    <c:legend>
      <c:legendPos val="b"/>
      <c:legendEntry>
        <c:idx val="3"/>
        <c:delete val="1"/>
      </c:legendEntry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0" cap="flat" cmpd="sng">
      <a:solidFill>
        <a:schemeClr val="tx1"/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4.bin" /></Relationships>
</file>

<file path=xl/chartsheets/sheet1.xml><?xml version="1.0" encoding="utf-8"?>
<chartsheet xmlns="http://schemas.openxmlformats.org/spreadsheetml/2006/main" xmlns:r="http://schemas.openxmlformats.org/officeDocument/2006/relationships">
  <sheetViews>
    <sheetView tabSelected="1" workbookViewId="0"/>
  </sheetViews>
  <pageMargins left="0.7" right="0.7" top="0.75" bottom="0.75" header="0.3" footer="0.3"/>
  <pageSetup horizontalDpi="90" verticalDpi="90" orientation="landscape" paperSize="5" r:id="rId2"/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absoluteAnchor>
    <xdr:pos x="0" y="0"/>
    <xdr:ext cx="11439525" cy="6305550"/>
    <xdr:graphicFrame macro="">
      <xdr:nvGraphicFramePr>
        <xdr:cNvPr id="2" name="Chart 1"/>
        <xdr:cNvGraphicFramePr/>
      </xdr:nvGraphicFramePr>
      <xdr:xfrm>
        <a:off x="0" y="0"/>
        <a:ext cx="11439525" cy="6305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Public">
  <a:themeElements>
    <a:clrScheme name="PJM_Colorss">
      <a:dk1>
        <a:sysClr val="windowText" lastClr="000000"/>
      </a:dk1>
      <a:lt1>
        <a:srgbClr val="FFFFFF"/>
      </a:lt1>
      <a:dk2>
        <a:srgbClr val="000000"/>
      </a:dk2>
      <a:lt2>
        <a:srgbClr val="EEECE1"/>
      </a:lt2>
      <a:accent1>
        <a:srgbClr val="013366"/>
      </a:accent1>
      <a:accent2>
        <a:srgbClr val="99CC00"/>
      </a:accent2>
      <a:accent3>
        <a:srgbClr val="00B0F0"/>
      </a:accent3>
      <a:accent4>
        <a:srgbClr val="FF9900"/>
      </a:accent4>
      <a:accent5>
        <a:srgbClr val="808080"/>
      </a:accent5>
      <a:accent6>
        <a:srgbClr val="E70588"/>
      </a:accent6>
      <a:hlink>
        <a:srgbClr val="0000FF"/>
      </a:hlink>
      <a:folHlink>
        <a:srgbClr val="800080"/>
      </a:folHlink>
    </a:clrScheme>
    <a:fontScheme name="Office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Office Them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Office Them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Office Them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PJM_Widescreen" id="{CCCB7C1C-4E2C-41D0-A975-528CC51F3BC0}" vid="{2B650294-31F8-4B7D-80EE-9DE0F8430B2C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N25"/>
  <sheetViews>
    <sheetView workbookViewId="0" topLeftCell="A1">
      <selection pane="topLeft" activeCell="A1" sqref="A1:A6"/>
    </sheetView>
  </sheetViews>
  <sheetFormatPr defaultColWidth="12.625" defaultRowHeight="15" customHeight="1"/>
  <cols>
    <col min="1" max="14" width="12.625" customWidth="1"/>
  </cols>
  <sheetData>
    <row r="1" spans="1:14" s="66" customFormat="1" ht="30" customHeight="1">
      <c r="A1" s="107" t="s">
        <v>56</v>
      </c>
      <c r="B1" s="70" t="s">
        <v>38</v>
      </c>
      <c r="C1" s="71">
        <v>0</v>
      </c>
      <c r="D1" s="70" t="s">
        <v>39</v>
      </c>
      <c r="E1" s="72"/>
      <c r="F1" s="70" t="s">
        <v>40</v>
      </c>
      <c r="G1" s="72"/>
      <c r="H1" s="70" t="s">
        <v>41</v>
      </c>
      <c r="I1" s="72"/>
      <c r="J1" s="70" t="s">
        <v>42</v>
      </c>
      <c r="K1" s="72"/>
      <c r="L1" s="70" t="s">
        <v>43</v>
      </c>
      <c r="M1" s="72"/>
      <c r="N1" s="73"/>
    </row>
    <row r="2" spans="1:14" ht="15" customHeight="1">
      <c r="A2" s="108"/>
      <c r="B2" s="4"/>
      <c r="C2" s="6"/>
      <c r="D2" s="4"/>
      <c r="E2" s="6"/>
      <c r="F2" s="4"/>
      <c r="G2" s="6"/>
      <c r="H2" s="4"/>
      <c r="I2" s="6"/>
      <c r="J2" s="4"/>
      <c r="K2" s="6"/>
      <c r="L2" s="4"/>
      <c r="M2" s="6"/>
      <c r="N2" s="69"/>
    </row>
    <row r="3" spans="1:14" ht="15" customHeight="1">
      <c r="A3" s="108"/>
      <c r="B3" s="4" t="s">
        <v>33</v>
      </c>
      <c r="C3" s="8">
        <v>578.23</v>
      </c>
      <c r="D3" s="4" t="s">
        <v>33</v>
      </c>
      <c r="E3" s="8"/>
      <c r="F3" s="4" t="s">
        <v>33</v>
      </c>
      <c r="G3" s="8"/>
      <c r="H3" s="4" t="s">
        <v>33</v>
      </c>
      <c r="I3" s="8"/>
      <c r="J3" s="4" t="s">
        <v>33</v>
      </c>
      <c r="K3" s="8"/>
      <c r="L3" s="4" t="s">
        <v>33</v>
      </c>
      <c r="M3" s="8"/>
      <c r="N3" s="69"/>
    </row>
    <row r="4" spans="1:14" ht="15" customHeight="1">
      <c r="A4" s="108"/>
      <c r="B4" s="4" t="s">
        <v>34</v>
      </c>
      <c r="C4" s="8">
        <v>0.81220000000000003</v>
      </c>
      <c r="D4" s="4" t="s">
        <v>34</v>
      </c>
      <c r="E4" s="8"/>
      <c r="F4" s="4" t="s">
        <v>34</v>
      </c>
      <c r="G4" s="8"/>
      <c r="H4" s="4" t="s">
        <v>34</v>
      </c>
      <c r="I4" s="8"/>
      <c r="J4" s="4" t="s">
        <v>34</v>
      </c>
      <c r="K4" s="8"/>
      <c r="L4" s="4" t="s">
        <v>34</v>
      </c>
      <c r="M4" s="8"/>
      <c r="N4" s="69"/>
    </row>
    <row r="5" spans="1:14" ht="15" customHeight="1">
      <c r="A5" s="108"/>
      <c r="B5" s="4" t="s">
        <v>35</v>
      </c>
      <c r="C5" s="8">
        <v>0.049799999999999997</v>
      </c>
      <c r="D5" s="4" t="s">
        <v>35</v>
      </c>
      <c r="E5" s="8"/>
      <c r="F5" s="4" t="s">
        <v>35</v>
      </c>
      <c r="G5" s="8"/>
      <c r="H5" s="4" t="s">
        <v>35</v>
      </c>
      <c r="I5" s="8"/>
      <c r="J5" s="4" t="s">
        <v>35</v>
      </c>
      <c r="K5" s="8"/>
      <c r="L5" s="4" t="s">
        <v>35</v>
      </c>
      <c r="M5" s="8"/>
      <c r="N5" s="69"/>
    </row>
    <row r="6" spans="1:14" ht="15" customHeight="1">
      <c r="A6" s="109"/>
      <c r="B6" s="9" t="s">
        <v>36</v>
      </c>
      <c r="C6" s="10"/>
      <c r="D6" s="9" t="s">
        <v>36</v>
      </c>
      <c r="E6" s="10"/>
      <c r="F6" s="9" t="s">
        <v>36</v>
      </c>
      <c r="G6" s="10"/>
      <c r="H6" s="9" t="s">
        <v>36</v>
      </c>
      <c r="I6" s="10"/>
      <c r="J6" s="9" t="s">
        <v>36</v>
      </c>
      <c r="K6" s="10"/>
      <c r="L6" s="9" t="s">
        <v>36</v>
      </c>
      <c r="M6" s="10"/>
      <c r="N6" s="69"/>
    </row>
    <row r="7" spans="1:13" s="69" customFormat="1" ht="15" customHeight="1">
      <c r="A7" s="67"/>
      <c r="B7" s="5"/>
      <c r="C7" s="68"/>
      <c r="D7" s="5"/>
      <c r="E7" s="68"/>
      <c r="F7" s="5"/>
      <c r="G7" s="68"/>
      <c r="H7" s="5"/>
      <c r="I7" s="68"/>
      <c r="J7" s="5"/>
      <c r="K7" s="68"/>
      <c r="L7" s="5"/>
      <c r="M7" s="68"/>
    </row>
    <row r="8" spans="1:13" s="69" customFormat="1" ht="15" customHeight="1">
      <c r="A8" s="67"/>
      <c r="B8" s="5"/>
      <c r="C8" s="68"/>
      <c r="D8" s="5"/>
      <c r="E8" s="68"/>
      <c r="F8" s="5"/>
      <c r="G8" s="68"/>
      <c r="H8" s="5"/>
      <c r="I8" s="68"/>
      <c r="J8" s="5"/>
      <c r="K8" s="68"/>
      <c r="L8" s="5"/>
      <c r="M8" s="68"/>
    </row>
    <row r="9" s="69" customFormat="1" ht="15" customHeight="1"/>
    <row r="10" spans="1:14" ht="30" customHeight="1">
      <c r="A10" s="107" t="s">
        <v>57</v>
      </c>
      <c r="B10" s="70" t="s">
        <v>38</v>
      </c>
      <c r="C10" s="71">
        <v>0</v>
      </c>
      <c r="D10" s="70" t="s">
        <v>39</v>
      </c>
      <c r="E10" s="72"/>
      <c r="F10" s="70" t="s">
        <v>40</v>
      </c>
      <c r="G10" s="72"/>
      <c r="H10" s="70" t="s">
        <v>41</v>
      </c>
      <c r="I10" s="72"/>
      <c r="J10" s="70" t="s">
        <v>42</v>
      </c>
      <c r="K10" s="72"/>
      <c r="L10" s="70" t="s">
        <v>43</v>
      </c>
      <c r="M10" s="72"/>
      <c r="N10" s="69"/>
    </row>
    <row r="11" spans="1:14" ht="15" customHeight="1">
      <c r="A11" s="108"/>
      <c r="B11" s="4"/>
      <c r="C11" s="6"/>
      <c r="D11" s="4"/>
      <c r="E11" s="6"/>
      <c r="F11" s="4"/>
      <c r="G11" s="6"/>
      <c r="H11" s="4"/>
      <c r="I11" s="6"/>
      <c r="J11" s="4"/>
      <c r="K11" s="6"/>
      <c r="L11" s="4"/>
      <c r="M11" s="6"/>
      <c r="N11" s="69"/>
    </row>
    <row r="12" spans="1:14" ht="15" customHeight="1">
      <c r="A12" s="108"/>
      <c r="B12" s="4" t="s">
        <v>33</v>
      </c>
      <c r="C12" s="8">
        <v>578.23</v>
      </c>
      <c r="D12" s="4" t="s">
        <v>33</v>
      </c>
      <c r="E12" s="8"/>
      <c r="F12" s="4" t="s">
        <v>33</v>
      </c>
      <c r="G12" s="8"/>
      <c r="H12" s="4" t="s">
        <v>33</v>
      </c>
      <c r="I12" s="8"/>
      <c r="J12" s="4" t="s">
        <v>33</v>
      </c>
      <c r="K12" s="8"/>
      <c r="L12" s="4" t="s">
        <v>33</v>
      </c>
      <c r="M12" s="8"/>
      <c r="N12" s="69"/>
    </row>
    <row r="13" spans="1:14" ht="15" customHeight="1">
      <c r="A13" s="108"/>
      <c r="B13" s="4" t="s">
        <v>34</v>
      </c>
      <c r="C13" s="8">
        <v>0.81220000000000003</v>
      </c>
      <c r="D13" s="4" t="s">
        <v>34</v>
      </c>
      <c r="E13" s="8"/>
      <c r="F13" s="4" t="s">
        <v>34</v>
      </c>
      <c r="G13" s="8"/>
      <c r="H13" s="4" t="s">
        <v>34</v>
      </c>
      <c r="I13" s="8"/>
      <c r="J13" s="4" t="s">
        <v>34</v>
      </c>
      <c r="K13" s="8"/>
      <c r="L13" s="4" t="s">
        <v>34</v>
      </c>
      <c r="M13" s="8"/>
      <c r="N13" s="69"/>
    </row>
    <row r="14" spans="1:14" ht="15" customHeight="1">
      <c r="A14" s="108"/>
      <c r="B14" s="4" t="s">
        <v>35</v>
      </c>
      <c r="C14" s="8">
        <v>0.049799999999999997</v>
      </c>
      <c r="D14" s="4" t="s">
        <v>35</v>
      </c>
      <c r="E14" s="8"/>
      <c r="F14" s="4" t="s">
        <v>35</v>
      </c>
      <c r="G14" s="8"/>
      <c r="H14" s="4" t="s">
        <v>35</v>
      </c>
      <c r="I14" s="8"/>
      <c r="J14" s="4" t="s">
        <v>35</v>
      </c>
      <c r="K14" s="8"/>
      <c r="L14" s="4" t="s">
        <v>35</v>
      </c>
      <c r="M14" s="8"/>
      <c r="N14" s="69"/>
    </row>
    <row r="15" spans="1:14" ht="15" customHeight="1">
      <c r="A15" s="109"/>
      <c r="B15" s="9" t="s">
        <v>36</v>
      </c>
      <c r="C15" s="10"/>
      <c r="D15" s="9" t="s">
        <v>36</v>
      </c>
      <c r="E15" s="10"/>
      <c r="F15" s="9" t="s">
        <v>36</v>
      </c>
      <c r="G15" s="10"/>
      <c r="H15" s="9" t="s">
        <v>36</v>
      </c>
      <c r="I15" s="10"/>
      <c r="J15" s="9" t="s">
        <v>36</v>
      </c>
      <c r="K15" s="10"/>
      <c r="L15" s="9" t="s">
        <v>36</v>
      </c>
      <c r="M15" s="10"/>
      <c r="N15" s="69"/>
    </row>
    <row r="16" spans="1:14" ht="1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ht="1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" customHeight="1">
      <c r="A18" s="69"/>
      <c r="B18" s="69"/>
      <c r="C18" s="69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107" t="s">
        <v>61</v>
      </c>
      <c r="B19" s="70" t="s">
        <v>38</v>
      </c>
      <c r="C19" s="72">
        <v>100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3"/>
    </row>
    <row r="20" spans="1:14" ht="15" customHeight="1">
      <c r="A20" s="108"/>
      <c r="B20" s="4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83"/>
    </row>
    <row r="21" spans="1:14" ht="15" customHeight="1">
      <c r="A21" s="108"/>
      <c r="B21" s="4" t="s">
        <v>33</v>
      </c>
      <c r="C21" s="8">
        <v>578.23</v>
      </c>
      <c r="D21" s="5"/>
      <c r="E21" s="68"/>
      <c r="F21" s="5"/>
      <c r="G21" s="68"/>
      <c r="H21" s="5"/>
      <c r="I21" s="68"/>
      <c r="J21" s="5"/>
      <c r="K21" s="68"/>
      <c r="L21" s="5"/>
      <c r="M21" s="68"/>
      <c r="N21" s="83"/>
    </row>
    <row r="22" spans="1:14" ht="15" customHeight="1">
      <c r="A22" s="108"/>
      <c r="B22" s="4" t="s">
        <v>34</v>
      </c>
      <c r="C22" s="8">
        <v>0.81220000000000003</v>
      </c>
      <c r="D22" s="5"/>
      <c r="E22" s="68"/>
      <c r="F22" s="5"/>
      <c r="G22" s="68"/>
      <c r="H22" s="5"/>
      <c r="I22" s="68"/>
      <c r="J22" s="5"/>
      <c r="K22" s="68"/>
      <c r="L22" s="5"/>
      <c r="M22" s="68"/>
      <c r="N22" s="83"/>
    </row>
    <row r="23" spans="1:14" ht="15" customHeight="1">
      <c r="A23" s="108"/>
      <c r="B23" s="4" t="s">
        <v>35</v>
      </c>
      <c r="C23" s="8">
        <v>0.049799999999999997</v>
      </c>
      <c r="D23" s="5"/>
      <c r="E23" s="68"/>
      <c r="F23" s="5"/>
      <c r="G23" s="68"/>
      <c r="H23" s="5"/>
      <c r="I23" s="68"/>
      <c r="J23" s="5"/>
      <c r="K23" s="68"/>
      <c r="L23" s="5"/>
      <c r="M23" s="68"/>
      <c r="N23" s="83"/>
    </row>
    <row r="24" spans="1:14" ht="15" customHeight="1">
      <c r="A24" s="109"/>
      <c r="B24" s="9" t="s">
        <v>36</v>
      </c>
      <c r="C24" s="10"/>
      <c r="D24" s="5"/>
      <c r="E24" s="68"/>
      <c r="F24" s="5"/>
      <c r="G24" s="68"/>
      <c r="H24" s="5"/>
      <c r="I24" s="68"/>
      <c r="J24" s="5"/>
      <c r="K24" s="68"/>
      <c r="L24" s="5"/>
      <c r="M24" s="68"/>
      <c r="N24" s="85"/>
    </row>
    <row r="25" spans="1:14" ht="15" customHeight="1">
      <c r="A25" s="69"/>
      <c r="B25" s="69"/>
      <c r="C25" s="69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</sheetData>
  <mergeCells count="3">
    <mergeCell ref="A19:A24"/>
    <mergeCell ref="A1:A6"/>
    <mergeCell ref="A10:A1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J62"/>
  <sheetViews>
    <sheetView zoomScale="90" zoomScaleNormal="90" workbookViewId="0" topLeftCell="A1"/>
  </sheetViews>
  <sheetFormatPr defaultColWidth="25.625" defaultRowHeight="12.75"/>
  <cols>
    <col min="1" max="10" width="25.625" style="3"/>
    <col min="11" max="16384" width="25.625" style="3"/>
  </cols>
  <sheetData>
    <row r="1" spans="1:10" ht="12.75">
      <c r="A1" s="11" t="s">
        <v>1</v>
      </c>
      <c r="B1" s="12" t="s">
        <v>66</v>
      </c>
      <c r="C1" s="2"/>
      <c r="D1" s="2"/>
      <c r="E1" s="2"/>
      <c r="F1" s="2"/>
      <c r="G1" s="2"/>
      <c r="H1" s="2"/>
      <c r="I1" s="2"/>
      <c r="J1" s="2"/>
    </row>
    <row r="2" spans="1:10" ht="12.75">
      <c r="A2" s="4"/>
      <c r="B2" s="5"/>
      <c r="C2" s="5"/>
      <c r="D2" s="5"/>
      <c r="E2" s="5"/>
      <c r="F2" s="2"/>
      <c r="G2" s="2"/>
      <c r="H2" s="2"/>
      <c r="I2" s="2"/>
      <c r="J2" s="2"/>
    </row>
    <row r="3" spans="1:10" ht="12.75">
      <c r="A3" s="27" t="s">
        <v>4</v>
      </c>
      <c r="B3" s="12">
        <v>1.02</v>
      </c>
      <c r="C3" s="5"/>
      <c r="D3" s="5"/>
      <c r="E3" s="5"/>
      <c r="F3" s="2"/>
      <c r="G3" s="2"/>
      <c r="H3" s="2"/>
      <c r="I3" s="2"/>
      <c r="J3" s="2"/>
    </row>
    <row r="4" spans="1:10" ht="12.75">
      <c r="A4" s="2"/>
      <c r="B4" s="14"/>
      <c r="C4" s="5"/>
      <c r="D4" s="5"/>
      <c r="E4" s="5"/>
      <c r="F4" s="2"/>
      <c r="G4" s="2"/>
      <c r="H4" s="2"/>
      <c r="I4" s="2"/>
      <c r="J4" s="2"/>
    </row>
    <row r="5" spans="1:10" ht="12.75">
      <c r="A5" s="27" t="s">
        <v>25</v>
      </c>
      <c r="B5" s="15">
        <v>4</v>
      </c>
      <c r="C5" s="28" t="s">
        <v>8</v>
      </c>
      <c r="D5" s="2"/>
      <c r="E5" s="2"/>
      <c r="F5" s="2"/>
      <c r="G5" s="2"/>
      <c r="H5" s="2"/>
      <c r="I5" s="2"/>
      <c r="J5" s="2"/>
    </row>
    <row r="6" spans="1:10" ht="12.75">
      <c r="A6" s="2"/>
      <c r="B6" s="2"/>
      <c r="C6" s="2"/>
      <c r="D6" s="2"/>
      <c r="E6" s="2"/>
      <c r="F6" s="2"/>
      <c r="G6" s="2"/>
      <c r="H6" s="2"/>
      <c r="J6" s="2"/>
    </row>
    <row r="7" spans="1:10" ht="12.75">
      <c r="A7" s="110" t="s">
        <v>21</v>
      </c>
      <c r="B7" s="111"/>
      <c r="C7" s="111"/>
      <c r="D7" s="111"/>
      <c r="E7" s="111"/>
      <c r="F7" s="111"/>
      <c r="G7" s="111"/>
      <c r="H7" s="111"/>
      <c r="I7" s="112"/>
      <c r="J7" s="2"/>
    </row>
    <row r="8" spans="1:10" ht="12.75">
      <c r="A8" s="4"/>
      <c r="B8" s="5"/>
      <c r="C8" s="5"/>
      <c r="D8" s="5"/>
      <c r="E8" s="5"/>
      <c r="F8" s="5"/>
      <c r="G8" s="5"/>
      <c r="H8" s="5"/>
      <c r="I8" s="6"/>
      <c r="J8" s="2"/>
    </row>
    <row r="9" spans="1:10" ht="12.75">
      <c r="A9" s="113" t="s">
        <v>52</v>
      </c>
      <c r="B9" s="114"/>
      <c r="C9" s="115"/>
      <c r="D9" s="5"/>
      <c r="E9" s="113" t="s">
        <v>51</v>
      </c>
      <c r="F9" s="114"/>
      <c r="G9" s="114"/>
      <c r="H9" s="114"/>
      <c r="I9" s="115"/>
      <c r="J9" s="2"/>
    </row>
    <row r="10" spans="1:10" ht="12.75">
      <c r="A10" s="120" t="s">
        <v>10</v>
      </c>
      <c r="B10" s="17"/>
      <c r="C10" s="6" t="s">
        <v>5</v>
      </c>
      <c r="D10" s="5"/>
      <c r="E10" s="29" t="s">
        <v>46</v>
      </c>
      <c r="F10" s="30" t="s">
        <v>47</v>
      </c>
      <c r="G10" s="30" t="s">
        <v>48</v>
      </c>
      <c r="H10" s="49" t="s">
        <v>49</v>
      </c>
      <c r="I10" s="42" t="s">
        <v>50</v>
      </c>
      <c r="J10" s="2"/>
    </row>
    <row r="11" spans="1:10" ht="12.75">
      <c r="A11" s="120"/>
      <c r="B11" s="17"/>
      <c r="C11" s="6" t="s">
        <v>6</v>
      </c>
      <c r="D11" s="5"/>
      <c r="E11" s="43">
        <v>0</v>
      </c>
      <c r="F11" s="26">
        <v>70</v>
      </c>
      <c r="G11" s="21">
        <v>0</v>
      </c>
      <c r="H11" s="45">
        <f>$B$14*G11/(F11-E11)</f>
        <v>0</v>
      </c>
      <c r="I11" s="7"/>
      <c r="J11" s="2"/>
    </row>
    <row r="12" spans="1:10" ht="12.75">
      <c r="A12" s="120"/>
      <c r="B12" s="17"/>
      <c r="C12" s="6" t="s">
        <v>7</v>
      </c>
      <c r="D12" s="5"/>
      <c r="E12" s="44">
        <v>70</v>
      </c>
      <c r="F12" s="7">
        <v>90</v>
      </c>
      <c r="G12" s="17">
        <v>0</v>
      </c>
      <c r="H12" s="45">
        <f>$B$14*G12/(F12-E12)</f>
        <v>0</v>
      </c>
      <c r="I12" s="7"/>
      <c r="J12" s="2"/>
    </row>
    <row r="13" spans="1:10" ht="12.75">
      <c r="A13" s="120"/>
      <c r="B13" s="17"/>
      <c r="C13" s="6" t="s">
        <v>8</v>
      </c>
      <c r="D13" s="5"/>
      <c r="E13" s="44">
        <v>90</v>
      </c>
      <c r="F13" s="7">
        <v>100</v>
      </c>
      <c r="G13" s="17">
        <v>3</v>
      </c>
      <c r="H13" s="45">
        <f>$B$14*G13/(F13-E13)</f>
        <v>22.50</v>
      </c>
      <c r="I13" s="7"/>
      <c r="J13" s="2"/>
    </row>
    <row r="14" spans="1:10" ht="12.75">
      <c r="A14" s="120"/>
      <c r="B14" s="17">
        <v>75</v>
      </c>
      <c r="C14" s="6" t="s">
        <v>9</v>
      </c>
      <c r="D14" s="5"/>
      <c r="E14" s="44"/>
      <c r="F14" s="7"/>
      <c r="G14" s="17"/>
      <c r="H14" s="46"/>
      <c r="I14" s="7"/>
      <c r="J14" s="2"/>
    </row>
    <row r="15" spans="1:10" s="14" customFormat="1" ht="12.75">
      <c r="A15" s="4"/>
      <c r="B15" s="5"/>
      <c r="C15" s="6"/>
      <c r="D15" s="5"/>
      <c r="E15" s="47"/>
      <c r="F15" s="24"/>
      <c r="G15" s="19"/>
      <c r="H15" s="48"/>
      <c r="I15" s="24"/>
      <c r="J15" s="2"/>
    </row>
    <row r="16" spans="1:10" s="14" customFormat="1" ht="12.75">
      <c r="A16" s="120" t="s">
        <v>11</v>
      </c>
      <c r="B16" s="17"/>
      <c r="C16" s="18" t="s">
        <v>5</v>
      </c>
      <c r="D16" s="5"/>
      <c r="E16" s="5"/>
      <c r="F16" s="5"/>
      <c r="G16" s="5"/>
      <c r="H16" s="5"/>
      <c r="I16" s="6"/>
      <c r="J16" s="2"/>
    </row>
    <row r="17" spans="1:10" s="14" customFormat="1" ht="12.75">
      <c r="A17" s="117"/>
      <c r="B17" s="19"/>
      <c r="C17" s="20" t="s">
        <v>8</v>
      </c>
      <c r="D17" s="13"/>
      <c r="E17" s="13"/>
      <c r="F17" s="13"/>
      <c r="G17" s="13"/>
      <c r="H17" s="13"/>
      <c r="I17" s="20"/>
      <c r="J17" s="2"/>
    </row>
    <row r="18" spans="1:10" ht="12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4" customFormat="1" ht="12.75">
      <c r="A19" s="116" t="s">
        <v>18</v>
      </c>
      <c r="B19" s="118"/>
      <c r="C19" s="118"/>
      <c r="D19" s="118"/>
      <c r="E19" s="118"/>
      <c r="F19" s="118"/>
      <c r="G19" s="119"/>
      <c r="H19" s="2"/>
      <c r="I19" s="2"/>
      <c r="J19" s="2"/>
    </row>
    <row r="20" spans="1:10" s="14" customFormat="1" ht="12.75">
      <c r="A20" s="4"/>
      <c r="B20" s="5"/>
      <c r="C20" s="5"/>
      <c r="D20" s="5"/>
      <c r="E20" s="5"/>
      <c r="F20" s="5"/>
      <c r="G20" s="6"/>
      <c r="H20" s="2"/>
      <c r="I20" s="2"/>
      <c r="J20" s="2"/>
    </row>
    <row r="21" spans="1:10" ht="15.75">
      <c r="A21" s="38" t="s">
        <v>44</v>
      </c>
      <c r="B21" s="21"/>
      <c r="C21" s="23" t="s">
        <v>16</v>
      </c>
      <c r="D21" s="5"/>
      <c r="E21" s="25" t="s">
        <v>19</v>
      </c>
      <c r="F21" s="21"/>
      <c r="G21" s="23" t="s">
        <v>20</v>
      </c>
      <c r="H21" s="2"/>
      <c r="I21" s="2"/>
      <c r="J21" s="2"/>
    </row>
    <row r="22" spans="1:10" ht="12.75">
      <c r="A22" s="39" t="s">
        <v>17</v>
      </c>
      <c r="B22" s="17"/>
      <c r="C22" s="6" t="s">
        <v>16</v>
      </c>
      <c r="D22" s="5"/>
      <c r="E22" s="4" t="s">
        <v>19</v>
      </c>
      <c r="F22" s="17"/>
      <c r="G22" s="6" t="s">
        <v>20</v>
      </c>
      <c r="H22" s="2"/>
      <c r="I22" s="2"/>
      <c r="J22" s="2"/>
    </row>
    <row r="23" spans="1:10" ht="15.75">
      <c r="A23" s="40" t="s">
        <v>45</v>
      </c>
      <c r="B23" s="19"/>
      <c r="C23" s="20" t="s">
        <v>16</v>
      </c>
      <c r="D23" s="13"/>
      <c r="E23" s="9" t="s">
        <v>19</v>
      </c>
      <c r="F23" s="19"/>
      <c r="G23" s="20" t="s">
        <v>20</v>
      </c>
      <c r="H23" s="2"/>
      <c r="I23" s="2"/>
      <c r="J23" s="2"/>
    </row>
    <row r="24" spans="1:10" ht="12.7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>
      <c r="A25" s="116" t="s">
        <v>12</v>
      </c>
      <c r="B25" s="21"/>
      <c r="C25" s="16" t="s">
        <v>22</v>
      </c>
      <c r="D25" s="16"/>
      <c r="E25" s="22" t="s">
        <v>24</v>
      </c>
      <c r="F25" s="21"/>
      <c r="G25" s="23" t="s">
        <v>14</v>
      </c>
      <c r="H25" s="2"/>
      <c r="I25" s="2"/>
      <c r="J25" s="2"/>
    </row>
    <row r="26" spans="1:10" ht="12.75">
      <c r="A26" s="117"/>
      <c r="B26" s="19"/>
      <c r="C26" s="13" t="s">
        <v>23</v>
      </c>
      <c r="D26" s="13"/>
      <c r="E26" s="13"/>
      <c r="F26" s="13"/>
      <c r="G26" s="20"/>
      <c r="H26" s="2"/>
      <c r="I26" s="2"/>
      <c r="J26" s="2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78" t="s">
        <v>26</v>
      </c>
      <c r="B28" s="87">
        <f>((B21*F21)+(B22*F22)+(B23*F23))/2000</f>
        <v>0</v>
      </c>
      <c r="C28" s="77" t="s">
        <v>8</v>
      </c>
      <c r="D28" s="2"/>
      <c r="E28" s="2"/>
      <c r="F28" s="2"/>
      <c r="G28" s="2"/>
      <c r="H28" s="2"/>
      <c r="I28" s="2"/>
      <c r="J28" s="2"/>
    </row>
    <row r="29" spans="1:10" ht="12.75">
      <c r="A29" s="4"/>
      <c r="B29" s="86"/>
      <c r="C29" s="6"/>
      <c r="D29" s="2"/>
      <c r="E29" s="2"/>
      <c r="F29" s="2"/>
      <c r="G29" s="2"/>
      <c r="H29" s="2"/>
      <c r="I29" s="2"/>
      <c r="J29" s="2"/>
    </row>
    <row r="30" spans="1:10" ht="12.75">
      <c r="A30" s="80" t="s">
        <v>3</v>
      </c>
      <c r="B30" s="88">
        <f>B5+B13+B17+B28</f>
        <v>4</v>
      </c>
      <c r="C30" s="6" t="s">
        <v>8</v>
      </c>
      <c r="D30" s="2"/>
      <c r="E30" s="2"/>
      <c r="F30" s="2"/>
      <c r="G30" s="2"/>
      <c r="H30" s="2"/>
      <c r="I30" s="2"/>
      <c r="J30" s="2"/>
    </row>
    <row r="31" spans="1:10" ht="12.75">
      <c r="A31" s="4"/>
      <c r="B31" s="86"/>
      <c r="C31" s="6"/>
      <c r="D31" s="2"/>
      <c r="E31" s="2"/>
      <c r="F31" s="2"/>
      <c r="G31" s="2"/>
      <c r="H31" s="2"/>
      <c r="I31" s="2"/>
      <c r="J31" s="2"/>
    </row>
    <row r="32" spans="1:10" ht="12.75">
      <c r="A32" s="4" t="s">
        <v>28</v>
      </c>
      <c r="B32" s="51">
        <f>'Heat Input Curve'!C3</f>
        <v>578.23</v>
      </c>
      <c r="C32" s="6" t="s">
        <v>29</v>
      </c>
      <c r="D32" s="2"/>
      <c r="E32" s="2"/>
      <c r="F32" s="2"/>
      <c r="G32" s="2"/>
      <c r="H32" s="2"/>
      <c r="I32" s="2"/>
      <c r="J32" s="2"/>
    </row>
    <row r="33" spans="1:10" ht="12.75">
      <c r="A33" s="79" t="s">
        <v>27</v>
      </c>
      <c r="B33" s="56">
        <f>(B30*B32*B3)+B11+B14</f>
        <v>2434.1784000000002</v>
      </c>
      <c r="C33" s="20" t="s">
        <v>13</v>
      </c>
      <c r="D33" s="2"/>
      <c r="E33" s="2"/>
      <c r="F33" s="2"/>
      <c r="G33" s="2"/>
      <c r="H33" s="2"/>
      <c r="I33" s="2"/>
      <c r="J33" s="2"/>
    </row>
    <row r="34" spans="1:10" ht="12.75">
      <c r="A34" s="2"/>
      <c r="C34" s="2"/>
      <c r="D34" s="2"/>
      <c r="E34" s="2"/>
      <c r="F34" s="1"/>
      <c r="G34" s="1"/>
      <c r="H34" s="2"/>
      <c r="I34" s="2"/>
      <c r="J34" s="2"/>
    </row>
    <row r="35" spans="1:10" ht="12.75">
      <c r="A35" s="125" t="s">
        <v>0</v>
      </c>
      <c r="B35" s="127" t="s">
        <v>30</v>
      </c>
      <c r="C35" s="121" t="s">
        <v>53</v>
      </c>
      <c r="D35" s="121" t="s">
        <v>32</v>
      </c>
      <c r="E35" s="121" t="s">
        <v>31</v>
      </c>
      <c r="F35" s="121" t="s">
        <v>2</v>
      </c>
      <c r="G35" s="121" t="s">
        <v>37</v>
      </c>
      <c r="H35" s="123" t="s">
        <v>15</v>
      </c>
      <c r="I35" s="2"/>
      <c r="J35" s="2"/>
    </row>
    <row r="36" spans="1:10" ht="12.75">
      <c r="A36" s="126"/>
      <c r="B36" s="128"/>
      <c r="C36" s="122"/>
      <c r="D36" s="122"/>
      <c r="E36" s="122"/>
      <c r="F36" s="122"/>
      <c r="G36" s="122"/>
      <c r="H36" s="124"/>
      <c r="I36" s="2"/>
      <c r="J36" s="2"/>
    </row>
    <row r="37" spans="1:10" ht="12.75">
      <c r="A37" s="4">
        <v>0</v>
      </c>
      <c r="B37" s="50">
        <f>IF(AND(A37&gt;='Heat Input Curve'!$C$1,IF('Heat Input Curve'!$E$1=0,TRUE,A37&lt;'Heat Input Curve'!$E$1)),('Heat Input Curve'!$C$3*(IF(A37=0,1,A37^0)))+('Heat Input Curve'!$C$4*(A37^1))+('Heat Input Curve'!$C$5*(A37^2))+('Heat Input Curve'!$C$6*(A37^3)),IF(AND(A37&gt;='Heat Input Curve'!$E$1,IF('Heat Input Curve'!$G$1=0,TRUE,A37&lt;'Heat Input Curve'!$G$1)),('Heat Input Curve'!$E$3*(IF(A37=0,1,A37^0)))+('Heat Input Curve'!$E$4*(A37^1))+('Heat Input Curve'!$E$5*(A37^2))+('Heat Input Curve'!$E$6*(A37^3)),IF(AND(A37&gt;='Heat Input Curve'!$G$1,IF('Heat Input Curve'!$I$1=0,TRUE,A37&lt;'Heat Input Curve'!$I$1)),('Heat Input Curve'!$G$3*(IF(A37=0,1,A37^0)))+('Heat Input Curve'!$G$4*(A37^1))+('Heat Input Curve'!$G$5*(A37^2))+('Heat Input Curve'!$G$6*(A37^3)),IF(AND(A37&gt;='Heat Input Curve'!$I$1,IF('Heat Input Curve'!$K$1=0,TRUE,A37&lt;'Heat Input Curve'!$K$1)),('Heat Input Curve'!$I$3*(IF(A37=0,1,A37^0)))+('Heat Input Curve'!$I$4*(A37^1))+('Heat Input Curve'!$I$5*(A37^2))+('Heat Input Curve'!$I$6*(A37^3)),IF(AND(A37&gt;='Heat Input Curve'!$K$1,IF('Heat Input Curve'!$M$1=0,TRUE,A37&lt;'Heat Input Curve'!$M$1)),('Heat Input Curve'!$K$3*(IF(A37=0,1,A37^0)))+('Heat Input Curve'!$K$4*(A37^1))+('Heat Input Curve'!$K$5*(A37^2))+('Heat Input Curve'!$K$6*(A37^3)),IF(A37&gt;='Heat Input Curve'!$M$1,('Heat Input Curve'!$M$3*(IF(A37=0,1,A37^0)))+('Heat Input Curve'!$M$4*(A37^1))+('Heat Input Curve'!$M$5*(A37^2))+('Heat Input Curve'!$M$6*(A37^3)),"Error"))))))</f>
        <v>578.23</v>
      </c>
      <c r="C37" s="51">
        <f>IF(SUM('Heat Input Curve'!E1:M1)=0,((3*'Heat Input Curve'!$C$6*(A37^2))+(2*'Heat Input Curve'!$C$5*(A37^1))+(1*'Heat Input Curve'!$C$4*1)+(0*'Heat Input Curve'!$C$3))*$B$3,IF(A37&gt;MAX('Heat Input Curve'!$C$1,'Heat Input Curve'!$E$1,'Heat Input Curve'!$G$1,'Heat Input Curve'!$I$1,'Heat Input Curve'!$K$1,'Heat Input Curve'!$M$1),C36,IF(AND(A37&gt;='Heat Input Curve'!$C$1,IF('Heat Input Curve'!$E$1=0,TRUE,A37&lt;'Heat Input Curve'!$E$1)),(3*'Heat Input Curve'!$C$6*(A37^2))+(2*'Heat Input Curve'!$C$5*(A37^1))+(1*'Heat Input Curve'!$C$4*(IF(A37=0,1,A37^0)))+(0*'Heat Input Curve'!$C$3),IF(AND(A37&gt;='Heat Input Curve'!$E$1,IF('Heat Input Curve'!$G$1=0,TRUE,A37&lt;'Heat Input Curve'!$G$1)),(3*'Heat Input Curve'!$E$6*(A37^2))+(2*'Heat Input Curve'!$E$5*(A37^1))+(1*'Heat Input Curve'!$E$4*(IF(A37=0,1,A37^0)))+(0*'Heat Input Curve'!$E$3),IF(AND(A37&gt;='Heat Input Curve'!$G$1,IF('Heat Input Curve'!$I$1=0,TRUE,A37&lt;'Heat Input Curve'!$I$1)),(3*'Heat Input Curve'!$G$6*(A37^2))+(2*'Heat Input Curve'!$G$5*(A37^1))+(1*'Heat Input Curve'!$G$4*(IF(A37=0,1,A37^0)))+(0*'Heat Input Curve'!$G$3),IF(AND(A37&gt;='Heat Input Curve'!$I$1,IF('Heat Input Curve'!$K$1=0,TRUE,A37&lt;'Heat Input Curve'!$K$1)),(3*'Heat Input Curve'!$I$6*(A37^2))+(2*'Heat Input Curve'!$I$5*(A37^1))+(1*'Heat Input Curve'!$I$4*(IF(A37=0,1,A37^0)))+(0*'Heat Input Curve'!$I$3),IF(AND(A37&gt;='Heat Input Curve'!$K$1,IF('Heat Input Curve'!$M$1=0,TRUE,A37&lt;'Heat Input Curve'!$M$1)),(3*'Heat Input Curve'!$K$6*(A37^2))+(2*'Heat Input Curve'!$K$5*(A37^1))+(1*'Heat Input Curve'!$K$4*(IF(A37=0,1,A37^0)))+(0*'Heat Input Curve'!$K$3),IF(A37&gt;='Heat Input Curve'!$M$1,(3*'Heat Input Curve'!$M$6*(A37^2))+(2*'Heat Input Curve'!$M$5*(A37^1))+(1*'Heat Input Curve'!$M$4*(IF(A37=0,1,A37^0)))+(0*'Heat Input Curve'!$E$3),"Error"))))))*$B$3))</f>
        <v>0.82844400000000007</v>
      </c>
      <c r="D37" s="50">
        <f>$B$30</f>
        <v>4</v>
      </c>
      <c r="E37" s="51">
        <f>IF(SUM($E$11:$F$15)=0,0,IF(AND(A37&gt;=$E$11,A37&lt;=$F$11),$H$11,IF(AND(A37&gt;=$E$12,A37&lt;=$F$12),$H$12,IF(AND(A37&gt;=$E$13,A37&lt;=$F$13),$H$13,IF(AND(A37&gt;=$E$14,A37&lt;=$F$14),$H$14,IF(AND(A37&gt;=$E$15,A37&lt;=$F$15),$H$15,"Error")))))+$B$10)</f>
        <v>0</v>
      </c>
      <c r="F37" s="51">
        <f>IF(SUM(E11:F15)=0,0,IF(AND(A37&gt;=$E$11,A37&lt;=$F$11),$I$11,IF(AND(A37&gt;=$E$12,A37&lt;=$F$12),$I$12,IF(AND(A37&gt;=$E$13,A37&lt;=$F$13),$I$13,IF(AND(A37&gt;=$E$14,A37&lt;=$F$14),$I$14,IF(AND(A37&gt;=$E$15,A37&lt;=$F$15),$I$15,"Error")))))+$B$16)</f>
        <v>0</v>
      </c>
      <c r="G37" s="51">
        <f>IF(A37&lt;=$F$25,$B$25,IF(A37&gt;$F$25,$B$26+$B$25,"Error"))</f>
        <v>0</v>
      </c>
      <c r="H37" s="52">
        <f>((C37*D37)+E37+F37+G37)</f>
        <v>3.3137760000000003</v>
      </c>
      <c r="I37" s="2"/>
      <c r="J37" s="2"/>
    </row>
    <row r="38" spans="1:10" ht="12.75">
      <c r="A38" s="53">
        <v>70</v>
      </c>
      <c r="B38" s="50">
        <f>IF(AND(A38&gt;='Heat Input Curve'!$C$1,IF('Heat Input Curve'!$E$1=0,TRUE,A38&lt;'Heat Input Curve'!$E$1)),('Heat Input Curve'!$C$3*(IF(A38=0,1,A38^0)))+('Heat Input Curve'!$C$4*(A38^1))+('Heat Input Curve'!$C$5*(A38^2))+('Heat Input Curve'!$C$6*(A38^3)),IF(AND(A38&gt;='Heat Input Curve'!$E$1,IF('Heat Input Curve'!$G$1=0,TRUE,A38&lt;'Heat Input Curve'!$G$1)),('Heat Input Curve'!$E$3*(IF(A38=0,1,A38^0)))+('Heat Input Curve'!$E$4*(A38^1))+('Heat Input Curve'!$E$5*(A38^2))+('Heat Input Curve'!$E$6*(A38^3)),IF(AND(A38&gt;='Heat Input Curve'!$G$1,IF('Heat Input Curve'!$I$1=0,TRUE,A38&lt;'Heat Input Curve'!$I$1)),('Heat Input Curve'!$G$3*(IF(A38=0,1,A38^0)))+('Heat Input Curve'!$G$4*(A38^1))+('Heat Input Curve'!$G$5*(A38^2))+('Heat Input Curve'!$G$6*(A38^3)),IF(AND(A38&gt;='Heat Input Curve'!$I$1,IF('Heat Input Curve'!$K$1=0,TRUE,A38&lt;'Heat Input Curve'!$K$1)),('Heat Input Curve'!$I$3*(IF(A38=0,1,A38^0)))+('Heat Input Curve'!$I$4*(A38^1))+('Heat Input Curve'!$I$5*(A38^2))+('Heat Input Curve'!$I$6*(A38^3)),IF(AND(A38&gt;='Heat Input Curve'!$K$1,IF('Heat Input Curve'!$M$1=0,TRUE,A38&lt;'Heat Input Curve'!$M$1)),('Heat Input Curve'!$K$3*(IF(A38=0,1,A38^0)))+('Heat Input Curve'!$K$4*(A38^1))+('Heat Input Curve'!$K$5*(A38^2))+('Heat Input Curve'!$K$6*(A38^3)),IF(A38&gt;='Heat Input Curve'!$M$1,('Heat Input Curve'!$M$3*(IF(A38=0,1,A38^0)))+('Heat Input Curve'!$M$4*(A38^1))+('Heat Input Curve'!$M$5*(A38^2))+('Heat Input Curve'!$M$6*(A38^3)),"Error"))))))</f>
        <v>879.10400000000004</v>
      </c>
      <c r="C38" s="51">
        <f>IF(SUM('Heat Input Curve'!E2:M2)=0,((3*'Heat Input Curve'!$C$6*(A38^2))+(2*'Heat Input Curve'!$C$5*(A38^1))+(1*'Heat Input Curve'!$C$4*1)+(0*'Heat Input Curve'!$C$3))*$B$3,IF(A38&gt;MAX('Heat Input Curve'!$C$1,'Heat Input Curve'!$E$1,'Heat Input Curve'!$G$1,'Heat Input Curve'!$I$1,'Heat Input Curve'!$K$1,'Heat Input Curve'!$M$1),C37,IF(AND(A38&gt;='Heat Input Curve'!$C$1,IF('Heat Input Curve'!$E$1=0,TRUE,A38&lt;'Heat Input Curve'!$E$1)),(3*'Heat Input Curve'!$C$6*(A38^2))+(2*'Heat Input Curve'!$C$5*(A38^1))+(1*'Heat Input Curve'!$C$4*(IF(A38=0,1,A38^0)))+(0*'Heat Input Curve'!$C$3),IF(AND(A38&gt;='Heat Input Curve'!$E$1,IF('Heat Input Curve'!$G$1=0,TRUE,A38&lt;'Heat Input Curve'!$G$1)),(3*'Heat Input Curve'!$E$6*(A38^2))+(2*'Heat Input Curve'!$E$5*(A38^1))+(1*'Heat Input Curve'!$E$4*(IF(A38=0,1,A38^0)))+(0*'Heat Input Curve'!$E$3),IF(AND(A38&gt;='Heat Input Curve'!$G$1,IF('Heat Input Curve'!$I$1=0,TRUE,A38&lt;'Heat Input Curve'!$I$1)),(3*'Heat Input Curve'!$G$6*(A38^2))+(2*'Heat Input Curve'!$G$5*(A38^1))+(1*'Heat Input Curve'!$G$4*(IF(A38=0,1,A38^0)))+(0*'Heat Input Curve'!$G$3),IF(AND(A38&gt;='Heat Input Curve'!$I$1,IF('Heat Input Curve'!$K$1=0,TRUE,A38&lt;'Heat Input Curve'!$K$1)),(3*'Heat Input Curve'!$I$6*(A38^2))+(2*'Heat Input Curve'!$I$5*(A38^1))+(1*'Heat Input Curve'!$I$4*(IF(A38=0,1,A38^0)))+(0*'Heat Input Curve'!$I$3),IF(AND(A38&gt;='Heat Input Curve'!$K$1,IF('Heat Input Curve'!$M$1=0,TRUE,A38&lt;'Heat Input Curve'!$M$1)),(3*'Heat Input Curve'!$K$6*(A38^2))+(2*'Heat Input Curve'!$K$5*(A38^1))+(1*'Heat Input Curve'!$K$4*(IF(A38=0,1,A38^0)))+(0*'Heat Input Curve'!$K$3),IF(A38&gt;='Heat Input Curve'!$M$1,(3*'Heat Input Curve'!$M$6*(A38^2))+(2*'Heat Input Curve'!$M$5*(A38^1))+(1*'Heat Input Curve'!$M$4*(IF(A38=0,1,A38^0)))+(0*'Heat Input Curve'!$E$3),"Error"))))))*$B$3))</f>
        <v>7.9398839999999993</v>
      </c>
      <c r="D38" s="50">
        <f t="shared" si="0" ref="D38:D56">$B$30</f>
        <v>4</v>
      </c>
      <c r="E38" s="51">
        <f t="shared" si="1" ref="E38:E56">IF(SUM($E$11:$F$15)=0,0,IF(AND(A38&gt;=$E$11,A38&lt;=$F$11),$H$11,IF(AND(A38&gt;=$E$12,A38&lt;=$F$12),$H$12,IF(AND(A38&gt;=$E$13,A38&lt;=$F$13),$H$13,IF(AND(A38&gt;=$E$14,A38&lt;=$F$14),$H$14,IF(AND(A38&gt;=$E$15,A38&lt;=$F$15),$H$15,"Error")))))+$B$10)</f>
        <v>0</v>
      </c>
      <c r="F38" s="51">
        <f t="shared" si="2" ref="F38:F56">IF(SUM(E12:F16)=0,0,IF(AND(A38&gt;=$E$11,A38&lt;=$F$11),$I$11,IF(AND(A38&gt;=$E$12,A38&lt;=$F$12),$I$12,IF(AND(A38&gt;=$E$13,A38&lt;=$F$13),$I$13,IF(AND(A38&gt;=$E$14,A38&lt;=$F$14),$I$14,IF(AND(A38&gt;=$E$15,A38&lt;=$F$15),$I$15,"Error")))))+$B$16)</f>
        <v>0</v>
      </c>
      <c r="G38" s="51">
        <f t="shared" si="3" ref="G38:G56">IF(A38&lt;=$F$25,$B$25,IF(A38&gt;$F$25,$B$26+$B$25,"Error"))</f>
        <v>0</v>
      </c>
      <c r="H38" s="52">
        <f t="shared" si="4" ref="H38:H56">((C38*D38)+E38+F38+G38)</f>
        <v>31.759535999999997</v>
      </c>
      <c r="I38" s="2"/>
      <c r="J38" s="2"/>
    </row>
    <row r="39" spans="1:10" ht="12.75">
      <c r="A39" s="53">
        <v>90</v>
      </c>
      <c r="B39" s="50">
        <f>IF(AND(A39&gt;='Heat Input Curve'!$C$1,IF('Heat Input Curve'!$E$1=0,TRUE,A39&lt;'Heat Input Curve'!$E$1)),('Heat Input Curve'!$C$3*(IF(A39=0,1,A39^0)))+('Heat Input Curve'!$C$4*(A39^1))+('Heat Input Curve'!$C$5*(A39^2))+('Heat Input Curve'!$C$6*(A39^3)),IF(AND(A39&gt;='Heat Input Curve'!$E$1,IF('Heat Input Curve'!$G$1=0,TRUE,A39&lt;'Heat Input Curve'!$G$1)),('Heat Input Curve'!$E$3*(IF(A39=0,1,A39^0)))+('Heat Input Curve'!$E$4*(A39^1))+('Heat Input Curve'!$E$5*(A39^2))+('Heat Input Curve'!$E$6*(A39^3)),IF(AND(A39&gt;='Heat Input Curve'!$G$1,IF('Heat Input Curve'!$I$1=0,TRUE,A39&lt;'Heat Input Curve'!$I$1)),('Heat Input Curve'!$G$3*(IF(A39=0,1,A39^0)))+('Heat Input Curve'!$G$4*(A39^1))+('Heat Input Curve'!$G$5*(A39^2))+('Heat Input Curve'!$G$6*(A39^3)),IF(AND(A39&gt;='Heat Input Curve'!$I$1,IF('Heat Input Curve'!$K$1=0,TRUE,A39&lt;'Heat Input Curve'!$K$1)),('Heat Input Curve'!$I$3*(IF(A39=0,1,A39^0)))+('Heat Input Curve'!$I$4*(A39^1))+('Heat Input Curve'!$I$5*(A39^2))+('Heat Input Curve'!$I$6*(A39^3)),IF(AND(A39&gt;='Heat Input Curve'!$K$1,IF('Heat Input Curve'!$M$1=0,TRUE,A39&lt;'Heat Input Curve'!$M$1)),('Heat Input Curve'!$K$3*(IF(A39=0,1,A39^0)))+('Heat Input Curve'!$K$4*(A39^1))+('Heat Input Curve'!$K$5*(A39^2))+('Heat Input Curve'!$K$6*(A39^3)),IF(A39&gt;='Heat Input Curve'!$M$1,('Heat Input Curve'!$M$3*(IF(A39=0,1,A39^0)))+('Heat Input Curve'!$M$4*(A39^1))+('Heat Input Curve'!$M$5*(A39^2))+('Heat Input Curve'!$M$6*(A39^3)),"Error"))))))</f>
        <v>1054.7080000000001</v>
      </c>
      <c r="C39" s="51">
        <f>IF(SUM('Heat Input Curve'!E3:M3)=0,((3*'Heat Input Curve'!$C$6*(A39^2))+(2*'Heat Input Curve'!$C$5*(A39^1))+(1*'Heat Input Curve'!$C$4*1)+(0*'Heat Input Curve'!$C$3))*$B$3,IF(A39&gt;MAX('Heat Input Curve'!$C$1,'Heat Input Curve'!$E$1,'Heat Input Curve'!$G$1,'Heat Input Curve'!$I$1,'Heat Input Curve'!$K$1,'Heat Input Curve'!$M$1),C38,IF(AND(A39&gt;='Heat Input Curve'!$C$1,IF('Heat Input Curve'!$E$1=0,TRUE,A39&lt;'Heat Input Curve'!$E$1)),(3*'Heat Input Curve'!$C$6*(A39^2))+(2*'Heat Input Curve'!$C$5*(A39^1))+(1*'Heat Input Curve'!$C$4*(IF(A39=0,1,A39^0)))+(0*'Heat Input Curve'!$C$3),IF(AND(A39&gt;='Heat Input Curve'!$E$1,IF('Heat Input Curve'!$G$1=0,TRUE,A39&lt;'Heat Input Curve'!$G$1)),(3*'Heat Input Curve'!$E$6*(A39^2))+(2*'Heat Input Curve'!$E$5*(A39^1))+(1*'Heat Input Curve'!$E$4*(IF(A39=0,1,A39^0)))+(0*'Heat Input Curve'!$E$3),IF(AND(A39&gt;='Heat Input Curve'!$G$1,IF('Heat Input Curve'!$I$1=0,TRUE,A39&lt;'Heat Input Curve'!$I$1)),(3*'Heat Input Curve'!$G$6*(A39^2))+(2*'Heat Input Curve'!$G$5*(A39^1))+(1*'Heat Input Curve'!$G$4*(IF(A39=0,1,A39^0)))+(0*'Heat Input Curve'!$G$3),IF(AND(A39&gt;='Heat Input Curve'!$I$1,IF('Heat Input Curve'!$K$1=0,TRUE,A39&lt;'Heat Input Curve'!$K$1)),(3*'Heat Input Curve'!$I$6*(A39^2))+(2*'Heat Input Curve'!$I$5*(A39^1))+(1*'Heat Input Curve'!$I$4*(IF(A39=0,1,A39^0)))+(0*'Heat Input Curve'!$I$3),IF(AND(A39&gt;='Heat Input Curve'!$K$1,IF('Heat Input Curve'!$M$1=0,TRUE,A39&lt;'Heat Input Curve'!$M$1)),(3*'Heat Input Curve'!$K$6*(A39^2))+(2*'Heat Input Curve'!$K$5*(A39^1))+(1*'Heat Input Curve'!$K$4*(IF(A39=0,1,A39^0)))+(0*'Heat Input Curve'!$K$3),IF(A39&gt;='Heat Input Curve'!$M$1,(3*'Heat Input Curve'!$M$6*(A39^2))+(2*'Heat Input Curve'!$M$5*(A39^1))+(1*'Heat Input Curve'!$M$4*(IF(A39=0,1,A39^0)))+(0*'Heat Input Curve'!$E$3),"Error"))))))*$B$3))</f>
        <v>9.971724</v>
      </c>
      <c r="D39" s="50">
        <f>$B$30</f>
        <v>4</v>
      </c>
      <c r="E39" s="51">
        <f>IF(SUM($E$11:$F$15)=0,0,IF(AND(A39&gt;=$E$11,A39&lt;=$F$11),$H$11,IF(AND(A39&gt;=$E$12,A39&lt;=$F$12),$H$12,IF(AND(A39&gt;=$E$13,A39&lt;=$F$13),$H$13,IF(AND(A39&gt;=$E$14,A39&lt;=$F$14),$H$14,IF(AND(A39&gt;=$E$15,A39&lt;=$F$15),$H$15,"Error")))))+$B$10)</f>
        <v>0</v>
      </c>
      <c r="F39" s="51">
        <f>IF(SUM(E13:F17)=0,0,IF(AND(A39&gt;=$E$11,A39&lt;=$F$11),$I$11,IF(AND(A39&gt;=$E$12,A39&lt;=$F$12),$I$12,IF(AND(A39&gt;=$E$13,A39&lt;=$F$13),$I$13,IF(AND(A39&gt;=$E$14,A39&lt;=$F$14),$I$14,IF(AND(A39&gt;=$E$15,A39&lt;=$F$15),$I$15,"Error")))))+$B$16)</f>
        <v>0</v>
      </c>
      <c r="G39" s="51">
        <f>IF(A39&lt;=$F$25,$B$25,IF(A39&gt;$F$25,$B$26+$B$25,"Error"))</f>
        <v>0</v>
      </c>
      <c r="H39" s="52">
        <f>((C39*D39)+E39+F39+G39)</f>
        <v>39.886896</v>
      </c>
      <c r="I39" s="2"/>
      <c r="J39" s="2"/>
    </row>
    <row r="40" spans="1:10" ht="12.75">
      <c r="A40" s="53">
        <v>100</v>
      </c>
      <c r="B40" s="50">
        <f>IF(AND(A40&gt;='Heat Input Curve'!$C$1,IF('Heat Input Curve'!$E$1=0,TRUE,A40&lt;'Heat Input Curve'!$E$1)),('Heat Input Curve'!$C$3*(IF(A40=0,1,A40^0)))+('Heat Input Curve'!$C$4*(A40^1))+('Heat Input Curve'!$C$5*(A40^2))+('Heat Input Curve'!$C$6*(A40^3)),IF(AND(A40&gt;='Heat Input Curve'!$E$1,IF('Heat Input Curve'!$G$1=0,TRUE,A40&lt;'Heat Input Curve'!$G$1)),('Heat Input Curve'!$E$3*(IF(A40=0,1,A40^0)))+('Heat Input Curve'!$E$4*(A40^1))+('Heat Input Curve'!$E$5*(A40^2))+('Heat Input Curve'!$E$6*(A40^3)),IF(AND(A40&gt;='Heat Input Curve'!$G$1,IF('Heat Input Curve'!$I$1=0,TRUE,A40&lt;'Heat Input Curve'!$I$1)),('Heat Input Curve'!$G$3*(IF(A40=0,1,A40^0)))+('Heat Input Curve'!$G$4*(A40^1))+('Heat Input Curve'!$G$5*(A40^2))+('Heat Input Curve'!$G$6*(A40^3)),IF(AND(A40&gt;='Heat Input Curve'!$I$1,IF('Heat Input Curve'!$K$1=0,TRUE,A40&lt;'Heat Input Curve'!$K$1)),('Heat Input Curve'!$I$3*(IF(A40=0,1,A40^0)))+('Heat Input Curve'!$I$4*(A40^1))+('Heat Input Curve'!$I$5*(A40^2))+('Heat Input Curve'!$I$6*(A40^3)),IF(AND(A40&gt;='Heat Input Curve'!$K$1,IF('Heat Input Curve'!$M$1=0,TRUE,A40&lt;'Heat Input Curve'!$M$1)),('Heat Input Curve'!$K$3*(IF(A40=0,1,A40^0)))+('Heat Input Curve'!$K$4*(A40^1))+('Heat Input Curve'!$K$5*(A40^2))+('Heat Input Curve'!$K$6*(A40^3)),IF(A40&gt;='Heat Input Curve'!$M$1,('Heat Input Curve'!$M$3*(IF(A40=0,1,A40^0)))+('Heat Input Curve'!$M$4*(A40^1))+('Heat Input Curve'!$M$5*(A40^2))+('Heat Input Curve'!$M$6*(A40^3)),"Error"))))))</f>
        <v>1157.45</v>
      </c>
      <c r="C40" s="51">
        <f>IF(SUM('Heat Input Curve'!E4:M4)=0,((3*'Heat Input Curve'!$C$6*(A40^2))+(2*'Heat Input Curve'!$C$5*(A40^1))+(1*'Heat Input Curve'!$C$4*1)+(0*'Heat Input Curve'!$C$3))*$B$3,IF(A40&gt;MAX('Heat Input Curve'!$C$1,'Heat Input Curve'!$E$1,'Heat Input Curve'!$G$1,'Heat Input Curve'!$I$1,'Heat Input Curve'!$K$1,'Heat Input Curve'!$M$1),C39,IF(AND(A40&gt;='Heat Input Curve'!$C$1,IF('Heat Input Curve'!$E$1=0,TRUE,A40&lt;'Heat Input Curve'!$E$1)),(3*'Heat Input Curve'!$C$6*(A40^2))+(2*'Heat Input Curve'!$C$5*(A40^1))+(1*'Heat Input Curve'!$C$4*(IF(A40=0,1,A40^0)))+(0*'Heat Input Curve'!$C$3),IF(AND(A40&gt;='Heat Input Curve'!$E$1,IF('Heat Input Curve'!$G$1=0,TRUE,A40&lt;'Heat Input Curve'!$G$1)),(3*'Heat Input Curve'!$E$6*(A40^2))+(2*'Heat Input Curve'!$E$5*(A40^1))+(1*'Heat Input Curve'!$E$4*(IF(A40=0,1,A40^0)))+(0*'Heat Input Curve'!$E$3),IF(AND(A40&gt;='Heat Input Curve'!$G$1,IF('Heat Input Curve'!$I$1=0,TRUE,A40&lt;'Heat Input Curve'!$I$1)),(3*'Heat Input Curve'!$G$6*(A40^2))+(2*'Heat Input Curve'!$G$5*(A40^1))+(1*'Heat Input Curve'!$G$4*(IF(A40=0,1,A40^0)))+(0*'Heat Input Curve'!$G$3),IF(AND(A40&gt;='Heat Input Curve'!$I$1,IF('Heat Input Curve'!$K$1=0,TRUE,A40&lt;'Heat Input Curve'!$K$1)),(3*'Heat Input Curve'!$I$6*(A40^2))+(2*'Heat Input Curve'!$I$5*(A40^1))+(1*'Heat Input Curve'!$I$4*(IF(A40=0,1,A40^0)))+(0*'Heat Input Curve'!$I$3),IF(AND(A40&gt;='Heat Input Curve'!$K$1,IF('Heat Input Curve'!$M$1=0,TRUE,A40&lt;'Heat Input Curve'!$M$1)),(3*'Heat Input Curve'!$K$6*(A40^2))+(2*'Heat Input Curve'!$K$5*(A40^1))+(1*'Heat Input Curve'!$K$4*(IF(A40=0,1,A40^0)))+(0*'Heat Input Curve'!$K$3),IF(A40&gt;='Heat Input Curve'!$M$1,(3*'Heat Input Curve'!$M$6*(A40^2))+(2*'Heat Input Curve'!$M$5*(A40^1))+(1*'Heat Input Curve'!$M$4*(IF(A40=0,1,A40^0)))+(0*'Heat Input Curve'!$E$3),"Error"))))))*$B$3))</f>
        <v>10.987644</v>
      </c>
      <c r="D40" s="50">
        <f>$B$30</f>
        <v>4</v>
      </c>
      <c r="E40" s="51">
        <f>IF(SUM($E$11:$F$15)=0,0,IF(AND(A40&gt;=$E$11,A40&lt;=$F$11),$H$11,IF(AND(A40&gt;=$E$12,A40&lt;=$F$12),$H$12,IF(AND(A40&gt;=$E$13,A40&lt;=$F$13),$H$13,IF(AND(A40&gt;=$E$14,A40&lt;=$F$14),$H$14,IF(AND(A40&gt;=$E$15,A40&lt;=$F$15),$H$15,"Error")))))+$B$10)</f>
        <v>22.50</v>
      </c>
      <c r="F40" s="51">
        <f>IF(SUM(E14:F18)=0,0,IF(AND(A40&gt;=$E$11,A40&lt;=$F$11),$I$11,IF(AND(A40&gt;=$E$12,A40&lt;=$F$12),$I$12,IF(AND(A40&gt;=$E$13,A40&lt;=$F$13),$I$13,IF(AND(A40&gt;=$E$14,A40&lt;=$F$14),$I$14,IF(AND(A40&gt;=$E$15,A40&lt;=$F$15),$I$15,"Error")))))+$B$16)</f>
        <v>0</v>
      </c>
      <c r="G40" s="51">
        <f>IF(A40&lt;=$F$25,$B$25,IF(A40&gt;$F$25,$B$26+$B$25,"Error"))</f>
        <v>0</v>
      </c>
      <c r="H40" s="52">
        <f>((C40*D40)+E40+F40+G40)</f>
        <v>66.450575999999998</v>
      </c>
      <c r="I40" s="2"/>
      <c r="J40" s="2"/>
    </row>
    <row r="41" spans="1:10" ht="12.75">
      <c r="A41" s="53"/>
      <c r="B41" s="50">
        <f>IF(AND(A41&gt;='Heat Input Curve'!$C$1,IF('Heat Input Curve'!$E$1=0,TRUE,A41&lt;'Heat Input Curve'!$E$1)),('Heat Input Curve'!$C$3*(IF(A41=0,1,A41^0)))+('Heat Input Curve'!$C$4*(A41^1))+('Heat Input Curve'!$C$5*(A41^2))+('Heat Input Curve'!$C$6*(A41^3)),IF(AND(A41&gt;='Heat Input Curve'!$E$1,IF('Heat Input Curve'!$G$1=0,TRUE,A41&lt;'Heat Input Curve'!$G$1)),('Heat Input Curve'!$E$3*(IF(A41=0,1,A41^0)))+('Heat Input Curve'!$E$4*(A41^1))+('Heat Input Curve'!$E$5*(A41^2))+('Heat Input Curve'!$E$6*(A41^3)),IF(AND(A41&gt;='Heat Input Curve'!$G$1,IF('Heat Input Curve'!$I$1=0,TRUE,A41&lt;'Heat Input Curve'!$I$1)),('Heat Input Curve'!$G$3*(IF(A41=0,1,A41^0)))+('Heat Input Curve'!$G$4*(A41^1))+('Heat Input Curve'!$G$5*(A41^2))+('Heat Input Curve'!$G$6*(A41^3)),IF(AND(A41&gt;='Heat Input Curve'!$I$1,IF('Heat Input Curve'!$K$1=0,TRUE,A41&lt;'Heat Input Curve'!$K$1)),('Heat Input Curve'!$I$3*(IF(A41=0,1,A41^0)))+('Heat Input Curve'!$I$4*(A41^1))+('Heat Input Curve'!$I$5*(A41^2))+('Heat Input Curve'!$I$6*(A41^3)),IF(AND(A41&gt;='Heat Input Curve'!$K$1,IF('Heat Input Curve'!$M$1=0,TRUE,A41&lt;'Heat Input Curve'!$M$1)),('Heat Input Curve'!$K$3*(IF(A41=0,1,A41^0)))+('Heat Input Curve'!$K$4*(A41^1))+('Heat Input Curve'!$K$5*(A41^2))+('Heat Input Curve'!$K$6*(A41^3)),IF(A41&gt;='Heat Input Curve'!$M$1,('Heat Input Curve'!$M$3*(IF(A41=0,1,A41^0)))+('Heat Input Curve'!$M$4*(A41^1))+('Heat Input Curve'!$M$5*(A41^2))+('Heat Input Curve'!$M$6*(A41^3)),"Error"))))))</f>
        <v>578.23</v>
      </c>
      <c r="C41" s="51">
        <f>IF(SUM('Heat Input Curve'!E5:M5)=0,((3*'Heat Input Curve'!$C$6*(A41^2))+(2*'Heat Input Curve'!$C$5*(A41^1))+(1*'Heat Input Curve'!$C$4*1)+(0*'Heat Input Curve'!$C$3))*$B$3,IF(A41&gt;MAX('Heat Input Curve'!$C$1,'Heat Input Curve'!$E$1,'Heat Input Curve'!$G$1,'Heat Input Curve'!$I$1,'Heat Input Curve'!$K$1,'Heat Input Curve'!$M$1),C40,IF(AND(A41&gt;='Heat Input Curve'!$C$1,IF('Heat Input Curve'!$E$1=0,TRUE,A41&lt;'Heat Input Curve'!$E$1)),(3*'Heat Input Curve'!$C$6*(A41^2))+(2*'Heat Input Curve'!$C$5*(A41^1))+(1*'Heat Input Curve'!$C$4*(IF(A41=0,1,A41^0)))+(0*'Heat Input Curve'!$C$3),IF(AND(A41&gt;='Heat Input Curve'!$E$1,IF('Heat Input Curve'!$G$1=0,TRUE,A41&lt;'Heat Input Curve'!$G$1)),(3*'Heat Input Curve'!$E$6*(A41^2))+(2*'Heat Input Curve'!$E$5*(A41^1))+(1*'Heat Input Curve'!$E$4*(IF(A41=0,1,A41^0)))+(0*'Heat Input Curve'!$E$3),IF(AND(A41&gt;='Heat Input Curve'!$G$1,IF('Heat Input Curve'!$I$1=0,TRUE,A41&lt;'Heat Input Curve'!$I$1)),(3*'Heat Input Curve'!$G$6*(A41^2))+(2*'Heat Input Curve'!$G$5*(A41^1))+(1*'Heat Input Curve'!$G$4*(IF(A41=0,1,A41^0)))+(0*'Heat Input Curve'!$G$3),IF(AND(A41&gt;='Heat Input Curve'!$I$1,IF('Heat Input Curve'!$K$1=0,TRUE,A41&lt;'Heat Input Curve'!$K$1)),(3*'Heat Input Curve'!$I$6*(A41^2))+(2*'Heat Input Curve'!$I$5*(A41^1))+(1*'Heat Input Curve'!$I$4*(IF(A41=0,1,A41^0)))+(0*'Heat Input Curve'!$I$3),IF(AND(A41&gt;='Heat Input Curve'!$K$1,IF('Heat Input Curve'!$M$1=0,TRUE,A41&lt;'Heat Input Curve'!$M$1)),(3*'Heat Input Curve'!$K$6*(A41^2))+(2*'Heat Input Curve'!$K$5*(A41^1))+(1*'Heat Input Curve'!$K$4*(IF(A41=0,1,A41^0)))+(0*'Heat Input Curve'!$K$3),IF(A41&gt;='Heat Input Curve'!$M$1,(3*'Heat Input Curve'!$M$6*(A41^2))+(2*'Heat Input Curve'!$M$5*(A41^1))+(1*'Heat Input Curve'!$M$4*(IF(A41=0,1,A41^0)))+(0*'Heat Input Curve'!$E$3),"Error"))))))*$B$3))</f>
        <v>0.82844400000000007</v>
      </c>
      <c r="D41" s="50">
        <f>$B$30</f>
        <v>4</v>
      </c>
      <c r="E41" s="51">
        <f>IF(SUM($E$11:$F$15)=0,0,IF(AND(A41&gt;=$E$11,A41&lt;=$F$11),$H$11,IF(AND(A41&gt;=$E$12,A41&lt;=$F$12),$H$12,IF(AND(A41&gt;=$E$13,A41&lt;=$F$13),$H$13,IF(AND(A41&gt;=$E$14,A41&lt;=$F$14),$H$14,IF(AND(A41&gt;=$E$15,A41&lt;=$F$15),$H$15,"Error")))))+$B$10)</f>
        <v>0</v>
      </c>
      <c r="F41" s="51">
        <f>IF(SUM(E15:F19)=0,0,IF(AND(A41&gt;=$E$11,A41&lt;=$F$11),$I$11,IF(AND(A41&gt;=$E$12,A41&lt;=$F$12),$I$12,IF(AND(A41&gt;=$E$13,A41&lt;=$F$13),$I$13,IF(AND(A41&gt;=$E$14,A41&lt;=$F$14),$I$14,IF(AND(A41&gt;=$E$15,A41&lt;=$F$15),$I$15,"Error")))))+$B$16)</f>
        <v>0</v>
      </c>
      <c r="G41" s="51">
        <f>IF(A41&lt;=$F$25,$B$25,IF(A41&gt;$F$25,$B$26+$B$25,"Error"))</f>
        <v>0</v>
      </c>
      <c r="H41" s="52">
        <f>((C41*D41)+E41+F41+G41)</f>
        <v>3.3137760000000003</v>
      </c>
      <c r="I41" s="2"/>
      <c r="J41" s="2"/>
    </row>
    <row r="42" spans="1:10" ht="12.75">
      <c r="A42" s="53"/>
      <c r="B42" s="50">
        <f>IF(AND(A42&gt;='Heat Input Curve'!$C$1,IF('Heat Input Curve'!$E$1=0,TRUE,A42&lt;'Heat Input Curve'!$E$1)),('Heat Input Curve'!$C$3*(IF(A42=0,1,A42^0)))+('Heat Input Curve'!$C$4*(A42^1))+('Heat Input Curve'!$C$5*(A42^2))+('Heat Input Curve'!$C$6*(A42^3)),IF(AND(A42&gt;='Heat Input Curve'!$E$1,IF('Heat Input Curve'!$G$1=0,TRUE,A42&lt;'Heat Input Curve'!$G$1)),('Heat Input Curve'!$E$3*(IF(A42=0,1,A42^0)))+('Heat Input Curve'!$E$4*(A42^1))+('Heat Input Curve'!$E$5*(A42^2))+('Heat Input Curve'!$E$6*(A42^3)),IF(AND(A42&gt;='Heat Input Curve'!$G$1,IF('Heat Input Curve'!$I$1=0,TRUE,A42&lt;'Heat Input Curve'!$I$1)),('Heat Input Curve'!$G$3*(IF(A42=0,1,A42^0)))+('Heat Input Curve'!$G$4*(A42^1))+('Heat Input Curve'!$G$5*(A42^2))+('Heat Input Curve'!$G$6*(A42^3)),IF(AND(A42&gt;='Heat Input Curve'!$I$1,IF('Heat Input Curve'!$K$1=0,TRUE,A42&lt;'Heat Input Curve'!$K$1)),('Heat Input Curve'!$I$3*(IF(A42=0,1,A42^0)))+('Heat Input Curve'!$I$4*(A42^1))+('Heat Input Curve'!$I$5*(A42^2))+('Heat Input Curve'!$I$6*(A42^3)),IF(AND(A42&gt;='Heat Input Curve'!$K$1,IF('Heat Input Curve'!$M$1=0,TRUE,A42&lt;'Heat Input Curve'!$M$1)),('Heat Input Curve'!$K$3*(IF(A42=0,1,A42^0)))+('Heat Input Curve'!$K$4*(A42^1))+('Heat Input Curve'!$K$5*(A42^2))+('Heat Input Curve'!$K$6*(A42^3)),IF(A42&gt;='Heat Input Curve'!$M$1,('Heat Input Curve'!$M$3*(IF(A42=0,1,A42^0)))+('Heat Input Curve'!$M$4*(A42^1))+('Heat Input Curve'!$M$5*(A42^2))+('Heat Input Curve'!$M$6*(A42^3)),"Error"))))))</f>
        <v>578.23</v>
      </c>
      <c r="C42" s="51">
        <f>IF(SUM('Heat Input Curve'!E6:M6)=0,((3*'Heat Input Curve'!$C$6*(A42^2))+(2*'Heat Input Curve'!$C$5*(A42^1))+(1*'Heat Input Curve'!$C$4*1)+(0*'Heat Input Curve'!$C$3))*$B$3,IF(A42&gt;MAX('Heat Input Curve'!$C$1,'Heat Input Curve'!$E$1,'Heat Input Curve'!$G$1,'Heat Input Curve'!$I$1,'Heat Input Curve'!$K$1,'Heat Input Curve'!$M$1),C41,IF(AND(A42&gt;='Heat Input Curve'!$C$1,IF('Heat Input Curve'!$E$1=0,TRUE,A42&lt;'Heat Input Curve'!$E$1)),(3*'Heat Input Curve'!$C$6*(A42^2))+(2*'Heat Input Curve'!$C$5*(A42^1))+(1*'Heat Input Curve'!$C$4*(IF(A42=0,1,A42^0)))+(0*'Heat Input Curve'!$C$3),IF(AND(A42&gt;='Heat Input Curve'!$E$1,IF('Heat Input Curve'!$G$1=0,TRUE,A42&lt;'Heat Input Curve'!$G$1)),(3*'Heat Input Curve'!$E$6*(A42^2))+(2*'Heat Input Curve'!$E$5*(A42^1))+(1*'Heat Input Curve'!$E$4*(IF(A42=0,1,A42^0)))+(0*'Heat Input Curve'!$E$3),IF(AND(A42&gt;='Heat Input Curve'!$G$1,IF('Heat Input Curve'!$I$1=0,TRUE,A42&lt;'Heat Input Curve'!$I$1)),(3*'Heat Input Curve'!$G$6*(A42^2))+(2*'Heat Input Curve'!$G$5*(A42^1))+(1*'Heat Input Curve'!$G$4*(IF(A42=0,1,A42^0)))+(0*'Heat Input Curve'!$G$3),IF(AND(A42&gt;='Heat Input Curve'!$I$1,IF('Heat Input Curve'!$K$1=0,TRUE,A42&lt;'Heat Input Curve'!$K$1)),(3*'Heat Input Curve'!$I$6*(A42^2))+(2*'Heat Input Curve'!$I$5*(A42^1))+(1*'Heat Input Curve'!$I$4*(IF(A42=0,1,A42^0)))+(0*'Heat Input Curve'!$I$3),IF(AND(A42&gt;='Heat Input Curve'!$K$1,IF('Heat Input Curve'!$M$1=0,TRUE,A42&lt;'Heat Input Curve'!$M$1)),(3*'Heat Input Curve'!$K$6*(A42^2))+(2*'Heat Input Curve'!$K$5*(A42^1))+(1*'Heat Input Curve'!$K$4*(IF(A42=0,1,A42^0)))+(0*'Heat Input Curve'!$K$3),IF(A42&gt;='Heat Input Curve'!$M$1,(3*'Heat Input Curve'!$M$6*(A42^2))+(2*'Heat Input Curve'!$M$5*(A42^1))+(1*'Heat Input Curve'!$M$4*(IF(A42=0,1,A42^0)))+(0*'Heat Input Curve'!$E$3),"Error"))))))*$B$3))</f>
        <v>0.82844400000000007</v>
      </c>
      <c r="D42" s="50">
        <f>$B$30</f>
        <v>4</v>
      </c>
      <c r="E42" s="51">
        <f>IF(SUM($E$11:$F$15)=0,0,IF(AND(A42&gt;=$E$11,A42&lt;=$F$11),$H$11,IF(AND(A42&gt;=$E$12,A42&lt;=$F$12),$H$12,IF(AND(A42&gt;=$E$13,A42&lt;=$F$13),$H$13,IF(AND(A42&gt;=$E$14,A42&lt;=$F$14),$H$14,IF(AND(A42&gt;=$E$15,A42&lt;=$F$15),$H$15,"Error")))))+$B$10)</f>
        <v>0</v>
      </c>
      <c r="F42" s="51">
        <f>IF(SUM(E16:F20)=0,0,IF(AND(A42&gt;=$E$11,A42&lt;=$F$11),$I$11,IF(AND(A42&gt;=$E$12,A42&lt;=$F$12),$I$12,IF(AND(A42&gt;=$E$13,A42&lt;=$F$13),$I$13,IF(AND(A42&gt;=$E$14,A42&lt;=$F$14),$I$14,IF(AND(A42&gt;=$E$15,A42&lt;=$F$15),$I$15,"Error")))))+$B$16)</f>
        <v>0</v>
      </c>
      <c r="G42" s="51">
        <f>IF(A42&lt;=$F$25,$B$25,IF(A42&gt;$F$25,$B$26+$B$25,"Error"))</f>
        <v>0</v>
      </c>
      <c r="H42" s="52">
        <f>((C42*D42)+E42+F42+G42)</f>
        <v>3.3137760000000003</v>
      </c>
      <c r="I42" s="2"/>
      <c r="J42" s="2"/>
    </row>
    <row r="43" spans="1:10" ht="12.75">
      <c r="A43" s="53"/>
      <c r="B43" s="50">
        <f>IF(AND(A43&gt;='Heat Input Curve'!$C$1,IF('Heat Input Curve'!$E$1=0,TRUE,A43&lt;'Heat Input Curve'!$E$1)),('Heat Input Curve'!$C$3*(IF(A43=0,1,A43^0)))+('Heat Input Curve'!$C$4*(A43^1))+('Heat Input Curve'!$C$5*(A43^2))+('Heat Input Curve'!$C$6*(A43^3)),IF(AND(A43&gt;='Heat Input Curve'!$E$1,IF('Heat Input Curve'!$G$1=0,TRUE,A43&lt;'Heat Input Curve'!$G$1)),('Heat Input Curve'!$E$3*(IF(A43=0,1,A43^0)))+('Heat Input Curve'!$E$4*(A43^1))+('Heat Input Curve'!$E$5*(A43^2))+('Heat Input Curve'!$E$6*(A43^3)),IF(AND(A43&gt;='Heat Input Curve'!$G$1,IF('Heat Input Curve'!$I$1=0,TRUE,A43&lt;'Heat Input Curve'!$I$1)),('Heat Input Curve'!$G$3*(IF(A43=0,1,A43^0)))+('Heat Input Curve'!$G$4*(A43^1))+('Heat Input Curve'!$G$5*(A43^2))+('Heat Input Curve'!$G$6*(A43^3)),IF(AND(A43&gt;='Heat Input Curve'!$I$1,IF('Heat Input Curve'!$K$1=0,TRUE,A43&lt;'Heat Input Curve'!$K$1)),('Heat Input Curve'!$I$3*(IF(A43=0,1,A43^0)))+('Heat Input Curve'!$I$4*(A43^1))+('Heat Input Curve'!$I$5*(A43^2))+('Heat Input Curve'!$I$6*(A43^3)),IF(AND(A43&gt;='Heat Input Curve'!$K$1,IF('Heat Input Curve'!$M$1=0,TRUE,A43&lt;'Heat Input Curve'!$M$1)),('Heat Input Curve'!$K$3*(IF(A43=0,1,A43^0)))+('Heat Input Curve'!$K$4*(A43^1))+('Heat Input Curve'!$K$5*(A43^2))+('Heat Input Curve'!$K$6*(A43^3)),IF(A43&gt;='Heat Input Curve'!$M$1,('Heat Input Curve'!$M$3*(IF(A43=0,1,A43^0)))+('Heat Input Curve'!$M$4*(A43^1))+('Heat Input Curve'!$M$5*(A43^2))+('Heat Input Curve'!$M$6*(A43^3)),"Error"))))))</f>
        <v>578.23</v>
      </c>
      <c r="C43" s="51">
        <f>IF(SUM('Heat Input Curve'!E7:M7)=0,((3*'Heat Input Curve'!$C$6*(A43^2))+(2*'Heat Input Curve'!$C$5*(A43^1))+(1*'Heat Input Curve'!$C$4*1)+(0*'Heat Input Curve'!$C$3))*$B$3,IF(A43&gt;MAX('Heat Input Curve'!$C$1,'Heat Input Curve'!$E$1,'Heat Input Curve'!$G$1,'Heat Input Curve'!$I$1,'Heat Input Curve'!$K$1,'Heat Input Curve'!$M$1),C42,IF(AND(A43&gt;='Heat Input Curve'!$C$1,IF('Heat Input Curve'!$E$1=0,TRUE,A43&lt;'Heat Input Curve'!$E$1)),(3*'Heat Input Curve'!$C$6*(A43^2))+(2*'Heat Input Curve'!$C$5*(A43^1))+(1*'Heat Input Curve'!$C$4*(IF(A43=0,1,A43^0)))+(0*'Heat Input Curve'!$C$3),IF(AND(A43&gt;='Heat Input Curve'!$E$1,IF('Heat Input Curve'!$G$1=0,TRUE,A43&lt;'Heat Input Curve'!$G$1)),(3*'Heat Input Curve'!$E$6*(A43^2))+(2*'Heat Input Curve'!$E$5*(A43^1))+(1*'Heat Input Curve'!$E$4*(IF(A43=0,1,A43^0)))+(0*'Heat Input Curve'!$E$3),IF(AND(A43&gt;='Heat Input Curve'!$G$1,IF('Heat Input Curve'!$I$1=0,TRUE,A43&lt;'Heat Input Curve'!$I$1)),(3*'Heat Input Curve'!$G$6*(A43^2))+(2*'Heat Input Curve'!$G$5*(A43^1))+(1*'Heat Input Curve'!$G$4*(IF(A43=0,1,A43^0)))+(0*'Heat Input Curve'!$G$3),IF(AND(A43&gt;='Heat Input Curve'!$I$1,IF('Heat Input Curve'!$K$1=0,TRUE,A43&lt;'Heat Input Curve'!$K$1)),(3*'Heat Input Curve'!$I$6*(A43^2))+(2*'Heat Input Curve'!$I$5*(A43^1))+(1*'Heat Input Curve'!$I$4*(IF(A43=0,1,A43^0)))+(0*'Heat Input Curve'!$I$3),IF(AND(A43&gt;='Heat Input Curve'!$K$1,IF('Heat Input Curve'!$M$1=0,TRUE,A43&lt;'Heat Input Curve'!$M$1)),(3*'Heat Input Curve'!$K$6*(A43^2))+(2*'Heat Input Curve'!$K$5*(A43^1))+(1*'Heat Input Curve'!$K$4*(IF(A43=0,1,A43^0)))+(0*'Heat Input Curve'!$K$3),IF(A43&gt;='Heat Input Curve'!$M$1,(3*'Heat Input Curve'!$M$6*(A43^2))+(2*'Heat Input Curve'!$M$5*(A43^1))+(1*'Heat Input Curve'!$M$4*(IF(A43=0,1,A43^0)))+(0*'Heat Input Curve'!$E$3),"Error"))))))*$B$3))</f>
        <v>0.82844400000000007</v>
      </c>
      <c r="D43" s="50">
        <f>$B$30</f>
        <v>4</v>
      </c>
      <c r="E43" s="51">
        <f>IF(SUM($E$11:$F$15)=0,0,IF(AND(A43&gt;=$E$11,A43&lt;=$F$11),$H$11,IF(AND(A43&gt;=$E$12,A43&lt;=$F$12),$H$12,IF(AND(A43&gt;=$E$13,A43&lt;=$F$13),$H$13,IF(AND(A43&gt;=$E$14,A43&lt;=$F$14),$H$14,IF(AND(A43&gt;=$E$15,A43&lt;=$F$15),$H$15,"Error")))))+$B$10)</f>
        <v>0</v>
      </c>
      <c r="F43" s="51">
        <f>IF(SUM(E17:F21)=0,0,IF(AND(A43&gt;=$E$11,A43&lt;=$F$11),$I$11,IF(AND(A43&gt;=$E$12,A43&lt;=$F$12),$I$12,IF(AND(A43&gt;=$E$13,A43&lt;=$F$13),$I$13,IF(AND(A43&gt;=$E$14,A43&lt;=$F$14),$I$14,IF(AND(A43&gt;=$E$15,A43&lt;=$F$15),$I$15,"Error")))))+$B$16)</f>
        <v>0</v>
      </c>
      <c r="G43" s="51">
        <f>IF(A43&lt;=$F$25,$B$25,IF(A43&gt;$F$25,$B$26+$B$25,"Error"))</f>
        <v>0</v>
      </c>
      <c r="H43" s="52">
        <f>((C43*D43)+E43+F43+G43)</f>
        <v>3.3137760000000003</v>
      </c>
      <c r="I43" s="2"/>
      <c r="J43" s="2"/>
    </row>
    <row r="44" spans="1:10" ht="12.75">
      <c r="A44" s="53"/>
      <c r="B44" s="50">
        <f>IF(AND(A44&gt;='Heat Input Curve'!$C$1,IF('Heat Input Curve'!$E$1=0,TRUE,A44&lt;'Heat Input Curve'!$E$1)),('Heat Input Curve'!$C$3*(IF(A44=0,1,A44^0)))+('Heat Input Curve'!$C$4*(A44^1))+('Heat Input Curve'!$C$5*(A44^2))+('Heat Input Curve'!$C$6*(A44^3)),IF(AND(A44&gt;='Heat Input Curve'!$E$1,IF('Heat Input Curve'!$G$1=0,TRUE,A44&lt;'Heat Input Curve'!$G$1)),('Heat Input Curve'!$E$3*(IF(A44=0,1,A44^0)))+('Heat Input Curve'!$E$4*(A44^1))+('Heat Input Curve'!$E$5*(A44^2))+('Heat Input Curve'!$E$6*(A44^3)),IF(AND(A44&gt;='Heat Input Curve'!$G$1,IF('Heat Input Curve'!$I$1=0,TRUE,A44&lt;'Heat Input Curve'!$I$1)),('Heat Input Curve'!$G$3*(IF(A44=0,1,A44^0)))+('Heat Input Curve'!$G$4*(A44^1))+('Heat Input Curve'!$G$5*(A44^2))+('Heat Input Curve'!$G$6*(A44^3)),IF(AND(A44&gt;='Heat Input Curve'!$I$1,IF('Heat Input Curve'!$K$1=0,TRUE,A44&lt;'Heat Input Curve'!$K$1)),('Heat Input Curve'!$I$3*(IF(A44=0,1,A44^0)))+('Heat Input Curve'!$I$4*(A44^1))+('Heat Input Curve'!$I$5*(A44^2))+('Heat Input Curve'!$I$6*(A44^3)),IF(AND(A44&gt;='Heat Input Curve'!$K$1,IF('Heat Input Curve'!$M$1=0,TRUE,A44&lt;'Heat Input Curve'!$M$1)),('Heat Input Curve'!$K$3*(IF(A44=0,1,A44^0)))+('Heat Input Curve'!$K$4*(A44^1))+('Heat Input Curve'!$K$5*(A44^2))+('Heat Input Curve'!$K$6*(A44^3)),IF(A44&gt;='Heat Input Curve'!$M$1,('Heat Input Curve'!$M$3*(IF(A44=0,1,A44^0)))+('Heat Input Curve'!$M$4*(A44^1))+('Heat Input Curve'!$M$5*(A44^2))+('Heat Input Curve'!$M$6*(A44^3)),"Error"))))))</f>
        <v>578.23</v>
      </c>
      <c r="C44" s="51">
        <f>IF(SUM('Heat Input Curve'!E8:M8)=0,((3*'Heat Input Curve'!$C$6*(A44^2))+(2*'Heat Input Curve'!$C$5*(A44^1))+(1*'Heat Input Curve'!$C$4*1)+(0*'Heat Input Curve'!$C$3))*$B$3,IF(A44&gt;MAX('Heat Input Curve'!$C$1,'Heat Input Curve'!$E$1,'Heat Input Curve'!$G$1,'Heat Input Curve'!$I$1,'Heat Input Curve'!$K$1,'Heat Input Curve'!$M$1),C43,IF(AND(A44&gt;='Heat Input Curve'!$C$1,IF('Heat Input Curve'!$E$1=0,TRUE,A44&lt;'Heat Input Curve'!$E$1)),(3*'Heat Input Curve'!$C$6*(A44^2))+(2*'Heat Input Curve'!$C$5*(A44^1))+(1*'Heat Input Curve'!$C$4*(IF(A44=0,1,A44^0)))+(0*'Heat Input Curve'!$C$3),IF(AND(A44&gt;='Heat Input Curve'!$E$1,IF('Heat Input Curve'!$G$1=0,TRUE,A44&lt;'Heat Input Curve'!$G$1)),(3*'Heat Input Curve'!$E$6*(A44^2))+(2*'Heat Input Curve'!$E$5*(A44^1))+(1*'Heat Input Curve'!$E$4*(IF(A44=0,1,A44^0)))+(0*'Heat Input Curve'!$E$3),IF(AND(A44&gt;='Heat Input Curve'!$G$1,IF('Heat Input Curve'!$I$1=0,TRUE,A44&lt;'Heat Input Curve'!$I$1)),(3*'Heat Input Curve'!$G$6*(A44^2))+(2*'Heat Input Curve'!$G$5*(A44^1))+(1*'Heat Input Curve'!$G$4*(IF(A44=0,1,A44^0)))+(0*'Heat Input Curve'!$G$3),IF(AND(A44&gt;='Heat Input Curve'!$I$1,IF('Heat Input Curve'!$K$1=0,TRUE,A44&lt;'Heat Input Curve'!$K$1)),(3*'Heat Input Curve'!$I$6*(A44^2))+(2*'Heat Input Curve'!$I$5*(A44^1))+(1*'Heat Input Curve'!$I$4*(IF(A44=0,1,A44^0)))+(0*'Heat Input Curve'!$I$3),IF(AND(A44&gt;='Heat Input Curve'!$K$1,IF('Heat Input Curve'!$M$1=0,TRUE,A44&lt;'Heat Input Curve'!$M$1)),(3*'Heat Input Curve'!$K$6*(A44^2))+(2*'Heat Input Curve'!$K$5*(A44^1))+(1*'Heat Input Curve'!$K$4*(IF(A44=0,1,A44^0)))+(0*'Heat Input Curve'!$K$3),IF(A44&gt;='Heat Input Curve'!$M$1,(3*'Heat Input Curve'!$M$6*(A44^2))+(2*'Heat Input Curve'!$M$5*(A44^1))+(1*'Heat Input Curve'!$M$4*(IF(A44=0,1,A44^0)))+(0*'Heat Input Curve'!$E$3),"Error"))))))*$B$3))</f>
        <v>0.82844400000000007</v>
      </c>
      <c r="D44" s="50">
        <f>$B$30</f>
        <v>4</v>
      </c>
      <c r="E44" s="51">
        <f>IF(SUM($E$11:$F$15)=0,0,IF(AND(A44&gt;=$E$11,A44&lt;=$F$11),$H$11,IF(AND(A44&gt;=$E$12,A44&lt;=$F$12),$H$12,IF(AND(A44&gt;=$E$13,A44&lt;=$F$13),$H$13,IF(AND(A44&gt;=$E$14,A44&lt;=$F$14),$H$14,IF(AND(A44&gt;=$E$15,A44&lt;=$F$15),$H$15,"Error")))))+$B$10)</f>
        <v>0</v>
      </c>
      <c r="F44" s="51">
        <f>IF(SUM(E18:F22)=0,0,IF(AND(A44&gt;=$E$11,A44&lt;=$F$11),$I$11,IF(AND(A44&gt;=$E$12,A44&lt;=$F$12),$I$12,IF(AND(A44&gt;=$E$13,A44&lt;=$F$13),$I$13,IF(AND(A44&gt;=$E$14,A44&lt;=$F$14),$I$14,IF(AND(A44&gt;=$E$15,A44&lt;=$F$15),$I$15,"Error")))))+$B$16)</f>
        <v>0</v>
      </c>
      <c r="G44" s="51">
        <f>IF(A44&lt;=$F$25,$B$25,IF(A44&gt;$F$25,$B$26+$B$25,"Error"))</f>
        <v>0</v>
      </c>
      <c r="H44" s="52">
        <f>((C44*D44)+E44+F44+G44)</f>
        <v>3.3137760000000003</v>
      </c>
      <c r="I44" s="2"/>
      <c r="J44" s="2"/>
    </row>
    <row r="45" spans="1:10" ht="12.75">
      <c r="A45" s="53"/>
      <c r="B45" s="50">
        <f>IF(AND(A45&gt;='Heat Input Curve'!$C$1,IF('Heat Input Curve'!$E$1=0,TRUE,A45&lt;'Heat Input Curve'!$E$1)),('Heat Input Curve'!$C$3*(IF(A45=0,1,A45^0)))+('Heat Input Curve'!$C$4*(A45^1))+('Heat Input Curve'!$C$5*(A45^2))+('Heat Input Curve'!$C$6*(A45^3)),IF(AND(A45&gt;='Heat Input Curve'!$E$1,IF('Heat Input Curve'!$G$1=0,TRUE,A45&lt;'Heat Input Curve'!$G$1)),('Heat Input Curve'!$E$3*(IF(A45=0,1,A45^0)))+('Heat Input Curve'!$E$4*(A45^1))+('Heat Input Curve'!$E$5*(A45^2))+('Heat Input Curve'!$E$6*(A45^3)),IF(AND(A45&gt;='Heat Input Curve'!$G$1,IF('Heat Input Curve'!$I$1=0,TRUE,A45&lt;'Heat Input Curve'!$I$1)),('Heat Input Curve'!$G$3*(IF(A45=0,1,A45^0)))+('Heat Input Curve'!$G$4*(A45^1))+('Heat Input Curve'!$G$5*(A45^2))+('Heat Input Curve'!$G$6*(A45^3)),IF(AND(A45&gt;='Heat Input Curve'!$I$1,IF('Heat Input Curve'!$K$1=0,TRUE,A45&lt;'Heat Input Curve'!$K$1)),('Heat Input Curve'!$I$3*(IF(A45=0,1,A45^0)))+('Heat Input Curve'!$I$4*(A45^1))+('Heat Input Curve'!$I$5*(A45^2))+('Heat Input Curve'!$I$6*(A45^3)),IF(AND(A45&gt;='Heat Input Curve'!$K$1,IF('Heat Input Curve'!$M$1=0,TRUE,A45&lt;'Heat Input Curve'!$M$1)),('Heat Input Curve'!$K$3*(IF(A45=0,1,A45^0)))+('Heat Input Curve'!$K$4*(A45^1))+('Heat Input Curve'!$K$5*(A45^2))+('Heat Input Curve'!$K$6*(A45^3)),IF(A45&gt;='Heat Input Curve'!$M$1,('Heat Input Curve'!$M$3*(IF(A45=0,1,A45^0)))+('Heat Input Curve'!$M$4*(A45^1))+('Heat Input Curve'!$M$5*(A45^2))+('Heat Input Curve'!$M$6*(A45^3)),"Error"))))))</f>
        <v>578.23</v>
      </c>
      <c r="C45" s="51">
        <f>IF(SUM('Heat Input Curve'!E9:M9)=0,((3*'Heat Input Curve'!$C$6*(A45^2))+(2*'Heat Input Curve'!$C$5*(A45^1))+(1*'Heat Input Curve'!$C$4*1)+(0*'Heat Input Curve'!$C$3))*$B$3,IF(A45&gt;MAX('Heat Input Curve'!$C$1,'Heat Input Curve'!$E$1,'Heat Input Curve'!$G$1,'Heat Input Curve'!$I$1,'Heat Input Curve'!$K$1,'Heat Input Curve'!$M$1),C44,IF(AND(A45&gt;='Heat Input Curve'!$C$1,IF('Heat Input Curve'!$E$1=0,TRUE,A45&lt;'Heat Input Curve'!$E$1)),(3*'Heat Input Curve'!$C$6*(A45^2))+(2*'Heat Input Curve'!$C$5*(A45^1))+(1*'Heat Input Curve'!$C$4*(IF(A45=0,1,A45^0)))+(0*'Heat Input Curve'!$C$3),IF(AND(A45&gt;='Heat Input Curve'!$E$1,IF('Heat Input Curve'!$G$1=0,TRUE,A45&lt;'Heat Input Curve'!$G$1)),(3*'Heat Input Curve'!$E$6*(A45^2))+(2*'Heat Input Curve'!$E$5*(A45^1))+(1*'Heat Input Curve'!$E$4*(IF(A45=0,1,A45^0)))+(0*'Heat Input Curve'!$E$3),IF(AND(A45&gt;='Heat Input Curve'!$G$1,IF('Heat Input Curve'!$I$1=0,TRUE,A45&lt;'Heat Input Curve'!$I$1)),(3*'Heat Input Curve'!$G$6*(A45^2))+(2*'Heat Input Curve'!$G$5*(A45^1))+(1*'Heat Input Curve'!$G$4*(IF(A45=0,1,A45^0)))+(0*'Heat Input Curve'!$G$3),IF(AND(A45&gt;='Heat Input Curve'!$I$1,IF('Heat Input Curve'!$K$1=0,TRUE,A45&lt;'Heat Input Curve'!$K$1)),(3*'Heat Input Curve'!$I$6*(A45^2))+(2*'Heat Input Curve'!$I$5*(A45^1))+(1*'Heat Input Curve'!$I$4*(IF(A45=0,1,A45^0)))+(0*'Heat Input Curve'!$I$3),IF(AND(A45&gt;='Heat Input Curve'!$K$1,IF('Heat Input Curve'!$M$1=0,TRUE,A45&lt;'Heat Input Curve'!$M$1)),(3*'Heat Input Curve'!$K$6*(A45^2))+(2*'Heat Input Curve'!$K$5*(A45^1))+(1*'Heat Input Curve'!$K$4*(IF(A45=0,1,A45^0)))+(0*'Heat Input Curve'!$K$3),IF(A45&gt;='Heat Input Curve'!$M$1,(3*'Heat Input Curve'!$M$6*(A45^2))+(2*'Heat Input Curve'!$M$5*(A45^1))+(1*'Heat Input Curve'!$M$4*(IF(A45=0,1,A45^0)))+(0*'Heat Input Curve'!$E$3),"Error"))))))*$B$3))</f>
        <v>0.82844400000000007</v>
      </c>
      <c r="D45" s="50">
        <f>$B$30</f>
        <v>4</v>
      </c>
      <c r="E45" s="51">
        <f>IF(SUM($E$11:$F$15)=0,0,IF(AND(A45&gt;=$E$11,A45&lt;=$F$11),$H$11,IF(AND(A45&gt;=$E$12,A45&lt;=$F$12),$H$12,IF(AND(A45&gt;=$E$13,A45&lt;=$F$13),$H$13,IF(AND(A45&gt;=$E$14,A45&lt;=$F$14),$H$14,IF(AND(A45&gt;=$E$15,A45&lt;=$F$15),$H$15,"Error")))))+$B$10)</f>
        <v>0</v>
      </c>
      <c r="F45" s="51">
        <f>IF(SUM(E19:F23)=0,0,IF(AND(A45&gt;=$E$11,A45&lt;=$F$11),$I$11,IF(AND(A45&gt;=$E$12,A45&lt;=$F$12),$I$12,IF(AND(A45&gt;=$E$13,A45&lt;=$F$13),$I$13,IF(AND(A45&gt;=$E$14,A45&lt;=$F$14),$I$14,IF(AND(A45&gt;=$E$15,A45&lt;=$F$15),$I$15,"Error")))))+$B$16)</f>
        <v>0</v>
      </c>
      <c r="G45" s="51">
        <f>IF(A45&lt;=$F$25,$B$25,IF(A45&gt;$F$25,$B$26+$B$25,"Error"))</f>
        <v>0</v>
      </c>
      <c r="H45" s="52">
        <f>((C45*D45)+E45+F45+G45)</f>
        <v>3.3137760000000003</v>
      </c>
      <c r="I45" s="2"/>
      <c r="J45" s="2"/>
    </row>
    <row r="46" spans="1:10" ht="12.75">
      <c r="A46" s="53"/>
      <c r="B46" s="50">
        <f>IF(AND(A46&gt;='Heat Input Curve'!$C$1,IF('Heat Input Curve'!$E$1=0,TRUE,A46&lt;'Heat Input Curve'!$E$1)),('Heat Input Curve'!$C$3*(IF(A46=0,1,A46^0)))+('Heat Input Curve'!$C$4*(A46^1))+('Heat Input Curve'!$C$5*(A46^2))+('Heat Input Curve'!$C$6*(A46^3)),IF(AND(A46&gt;='Heat Input Curve'!$E$1,IF('Heat Input Curve'!$G$1=0,TRUE,A46&lt;'Heat Input Curve'!$G$1)),('Heat Input Curve'!$E$3*(IF(A46=0,1,A46^0)))+('Heat Input Curve'!$E$4*(A46^1))+('Heat Input Curve'!$E$5*(A46^2))+('Heat Input Curve'!$E$6*(A46^3)),IF(AND(A46&gt;='Heat Input Curve'!$G$1,IF('Heat Input Curve'!$I$1=0,TRUE,A46&lt;'Heat Input Curve'!$I$1)),('Heat Input Curve'!$G$3*(IF(A46=0,1,A46^0)))+('Heat Input Curve'!$G$4*(A46^1))+('Heat Input Curve'!$G$5*(A46^2))+('Heat Input Curve'!$G$6*(A46^3)),IF(AND(A46&gt;='Heat Input Curve'!$I$1,IF('Heat Input Curve'!$K$1=0,TRUE,A46&lt;'Heat Input Curve'!$K$1)),('Heat Input Curve'!$I$3*(IF(A46=0,1,A46^0)))+('Heat Input Curve'!$I$4*(A46^1))+('Heat Input Curve'!$I$5*(A46^2))+('Heat Input Curve'!$I$6*(A46^3)),IF(AND(A46&gt;='Heat Input Curve'!$K$1,IF('Heat Input Curve'!$M$1=0,TRUE,A46&lt;'Heat Input Curve'!$M$1)),('Heat Input Curve'!$K$3*(IF(A46=0,1,A46^0)))+('Heat Input Curve'!$K$4*(A46^1))+('Heat Input Curve'!$K$5*(A46^2))+('Heat Input Curve'!$K$6*(A46^3)),IF(A46&gt;='Heat Input Curve'!$M$1,('Heat Input Curve'!$M$3*(IF(A46=0,1,A46^0)))+('Heat Input Curve'!$M$4*(A46^1))+('Heat Input Curve'!$M$5*(A46^2))+('Heat Input Curve'!$M$6*(A46^3)),"Error"))))))</f>
        <v>578.23</v>
      </c>
      <c r="C46" s="51">
        <f>IF(SUM('Heat Input Curve'!E10:M10)=0,((3*'Heat Input Curve'!$C$6*(A46^2))+(2*'Heat Input Curve'!$C$5*(A46^1))+(1*'Heat Input Curve'!$C$4*1)+(0*'Heat Input Curve'!$C$3))*$B$3,IF(A46&gt;MAX('Heat Input Curve'!$C$1,'Heat Input Curve'!$E$1,'Heat Input Curve'!$G$1,'Heat Input Curve'!$I$1,'Heat Input Curve'!$K$1,'Heat Input Curve'!$M$1),C45,IF(AND(A46&gt;='Heat Input Curve'!$C$1,IF('Heat Input Curve'!$E$1=0,TRUE,A46&lt;'Heat Input Curve'!$E$1)),(3*'Heat Input Curve'!$C$6*(A46^2))+(2*'Heat Input Curve'!$C$5*(A46^1))+(1*'Heat Input Curve'!$C$4*(IF(A46=0,1,A46^0)))+(0*'Heat Input Curve'!$C$3),IF(AND(A46&gt;='Heat Input Curve'!$E$1,IF('Heat Input Curve'!$G$1=0,TRUE,A46&lt;'Heat Input Curve'!$G$1)),(3*'Heat Input Curve'!$E$6*(A46^2))+(2*'Heat Input Curve'!$E$5*(A46^1))+(1*'Heat Input Curve'!$E$4*(IF(A46=0,1,A46^0)))+(0*'Heat Input Curve'!$E$3),IF(AND(A46&gt;='Heat Input Curve'!$G$1,IF('Heat Input Curve'!$I$1=0,TRUE,A46&lt;'Heat Input Curve'!$I$1)),(3*'Heat Input Curve'!$G$6*(A46^2))+(2*'Heat Input Curve'!$G$5*(A46^1))+(1*'Heat Input Curve'!$G$4*(IF(A46=0,1,A46^0)))+(0*'Heat Input Curve'!$G$3),IF(AND(A46&gt;='Heat Input Curve'!$I$1,IF('Heat Input Curve'!$K$1=0,TRUE,A46&lt;'Heat Input Curve'!$K$1)),(3*'Heat Input Curve'!$I$6*(A46^2))+(2*'Heat Input Curve'!$I$5*(A46^1))+(1*'Heat Input Curve'!$I$4*(IF(A46=0,1,A46^0)))+(0*'Heat Input Curve'!$I$3),IF(AND(A46&gt;='Heat Input Curve'!$K$1,IF('Heat Input Curve'!$M$1=0,TRUE,A46&lt;'Heat Input Curve'!$M$1)),(3*'Heat Input Curve'!$K$6*(A46^2))+(2*'Heat Input Curve'!$K$5*(A46^1))+(1*'Heat Input Curve'!$K$4*(IF(A46=0,1,A46^0)))+(0*'Heat Input Curve'!$K$3),IF(A46&gt;='Heat Input Curve'!$M$1,(3*'Heat Input Curve'!$M$6*(A46^2))+(2*'Heat Input Curve'!$M$5*(A46^1))+(1*'Heat Input Curve'!$M$4*(IF(A46=0,1,A46^0)))+(0*'Heat Input Curve'!$E$3),"Error"))))))*$B$3))</f>
        <v>0.82844400000000007</v>
      </c>
      <c r="D46" s="50">
        <f>$B$30</f>
        <v>4</v>
      </c>
      <c r="E46" s="51">
        <f>IF(SUM($E$11:$F$15)=0,0,IF(AND(A46&gt;=$E$11,A46&lt;=$F$11),$H$11,IF(AND(A46&gt;=$E$12,A46&lt;=$F$12),$H$12,IF(AND(A46&gt;=$E$13,A46&lt;=$F$13),$H$13,IF(AND(A46&gt;=$E$14,A46&lt;=$F$14),$H$14,IF(AND(A46&gt;=$E$15,A46&lt;=$F$15),$H$15,"Error")))))+$B$10)</f>
        <v>0</v>
      </c>
      <c r="F46" s="51">
        <f>IF(SUM(E20:F24)=0,0,IF(AND(A46&gt;=$E$11,A46&lt;=$F$11),$I$11,IF(AND(A46&gt;=$E$12,A46&lt;=$F$12),$I$12,IF(AND(A46&gt;=$E$13,A46&lt;=$F$13),$I$13,IF(AND(A46&gt;=$E$14,A46&lt;=$F$14),$I$14,IF(AND(A46&gt;=$E$15,A46&lt;=$F$15),$I$15,"Error")))))+$B$16)</f>
        <v>0</v>
      </c>
      <c r="G46" s="51">
        <f>IF(A46&lt;=$F$25,$B$25,IF(A46&gt;$F$25,$B$26+$B$25,"Error"))</f>
        <v>0</v>
      </c>
      <c r="H46" s="52">
        <f>((C46*D46)+E46+F46+G46)</f>
        <v>3.3137760000000003</v>
      </c>
      <c r="I46" s="2"/>
      <c r="J46" s="2"/>
    </row>
    <row r="47" spans="1:10" ht="12.75">
      <c r="A47" s="53"/>
      <c r="B47" s="50">
        <f>IF(AND(A47&gt;='Heat Input Curve'!$C$1,IF('Heat Input Curve'!$E$1=0,TRUE,A47&lt;'Heat Input Curve'!$E$1)),('Heat Input Curve'!$C$3*(IF(A47=0,1,A47^0)))+('Heat Input Curve'!$C$4*(A47^1))+('Heat Input Curve'!$C$5*(A47^2))+('Heat Input Curve'!$C$6*(A47^3)),IF(AND(A47&gt;='Heat Input Curve'!$E$1,IF('Heat Input Curve'!$G$1=0,TRUE,A47&lt;'Heat Input Curve'!$G$1)),('Heat Input Curve'!$E$3*(IF(A47=0,1,A47^0)))+('Heat Input Curve'!$E$4*(A47^1))+('Heat Input Curve'!$E$5*(A47^2))+('Heat Input Curve'!$E$6*(A47^3)),IF(AND(A47&gt;='Heat Input Curve'!$G$1,IF('Heat Input Curve'!$I$1=0,TRUE,A47&lt;'Heat Input Curve'!$I$1)),('Heat Input Curve'!$G$3*(IF(A47=0,1,A47^0)))+('Heat Input Curve'!$G$4*(A47^1))+('Heat Input Curve'!$G$5*(A47^2))+('Heat Input Curve'!$G$6*(A47^3)),IF(AND(A47&gt;='Heat Input Curve'!$I$1,IF('Heat Input Curve'!$K$1=0,TRUE,A47&lt;'Heat Input Curve'!$K$1)),('Heat Input Curve'!$I$3*(IF(A47=0,1,A47^0)))+('Heat Input Curve'!$I$4*(A47^1))+('Heat Input Curve'!$I$5*(A47^2))+('Heat Input Curve'!$I$6*(A47^3)),IF(AND(A47&gt;='Heat Input Curve'!$K$1,IF('Heat Input Curve'!$M$1=0,TRUE,A47&lt;'Heat Input Curve'!$M$1)),('Heat Input Curve'!$K$3*(IF(A47=0,1,A47^0)))+('Heat Input Curve'!$K$4*(A47^1))+('Heat Input Curve'!$K$5*(A47^2))+('Heat Input Curve'!$K$6*(A47^3)),IF(A47&gt;='Heat Input Curve'!$M$1,('Heat Input Curve'!$M$3*(IF(A47=0,1,A47^0)))+('Heat Input Curve'!$M$4*(A47^1))+('Heat Input Curve'!$M$5*(A47^2))+('Heat Input Curve'!$M$6*(A47^3)),"Error"))))))</f>
        <v>578.23</v>
      </c>
      <c r="C47" s="51">
        <f>IF(SUM('Heat Input Curve'!E11:M11)=0,((3*'Heat Input Curve'!$C$6*(A47^2))+(2*'Heat Input Curve'!$C$5*(A47^1))+(1*'Heat Input Curve'!$C$4*1)+(0*'Heat Input Curve'!$C$3))*$B$3,IF(A47&gt;MAX('Heat Input Curve'!$C$1,'Heat Input Curve'!$E$1,'Heat Input Curve'!$G$1,'Heat Input Curve'!$I$1,'Heat Input Curve'!$K$1,'Heat Input Curve'!$M$1),C46,IF(AND(A47&gt;='Heat Input Curve'!$C$1,IF('Heat Input Curve'!$E$1=0,TRUE,A47&lt;'Heat Input Curve'!$E$1)),(3*'Heat Input Curve'!$C$6*(A47^2))+(2*'Heat Input Curve'!$C$5*(A47^1))+(1*'Heat Input Curve'!$C$4*(IF(A47=0,1,A47^0)))+(0*'Heat Input Curve'!$C$3),IF(AND(A47&gt;='Heat Input Curve'!$E$1,IF('Heat Input Curve'!$G$1=0,TRUE,A47&lt;'Heat Input Curve'!$G$1)),(3*'Heat Input Curve'!$E$6*(A47^2))+(2*'Heat Input Curve'!$E$5*(A47^1))+(1*'Heat Input Curve'!$E$4*(IF(A47=0,1,A47^0)))+(0*'Heat Input Curve'!$E$3),IF(AND(A47&gt;='Heat Input Curve'!$G$1,IF('Heat Input Curve'!$I$1=0,TRUE,A47&lt;'Heat Input Curve'!$I$1)),(3*'Heat Input Curve'!$G$6*(A47^2))+(2*'Heat Input Curve'!$G$5*(A47^1))+(1*'Heat Input Curve'!$G$4*(IF(A47=0,1,A47^0)))+(0*'Heat Input Curve'!$G$3),IF(AND(A47&gt;='Heat Input Curve'!$I$1,IF('Heat Input Curve'!$K$1=0,TRUE,A47&lt;'Heat Input Curve'!$K$1)),(3*'Heat Input Curve'!$I$6*(A47^2))+(2*'Heat Input Curve'!$I$5*(A47^1))+(1*'Heat Input Curve'!$I$4*(IF(A47=0,1,A47^0)))+(0*'Heat Input Curve'!$I$3),IF(AND(A47&gt;='Heat Input Curve'!$K$1,IF('Heat Input Curve'!$M$1=0,TRUE,A47&lt;'Heat Input Curve'!$M$1)),(3*'Heat Input Curve'!$K$6*(A47^2))+(2*'Heat Input Curve'!$K$5*(A47^1))+(1*'Heat Input Curve'!$K$4*(IF(A47=0,1,A47^0)))+(0*'Heat Input Curve'!$K$3),IF(A47&gt;='Heat Input Curve'!$M$1,(3*'Heat Input Curve'!$M$6*(A47^2))+(2*'Heat Input Curve'!$M$5*(A47^1))+(1*'Heat Input Curve'!$M$4*(IF(A47=0,1,A47^0)))+(0*'Heat Input Curve'!$E$3),"Error"))))))*$B$3))</f>
        <v>0.82844400000000007</v>
      </c>
      <c r="D47" s="50">
        <f>$B$30</f>
        <v>4</v>
      </c>
      <c r="E47" s="51">
        <f>IF(SUM($E$11:$F$15)=0,0,IF(AND(A47&gt;=$E$11,A47&lt;=$F$11),$H$11,IF(AND(A47&gt;=$E$12,A47&lt;=$F$12),$H$12,IF(AND(A47&gt;=$E$13,A47&lt;=$F$13),$H$13,IF(AND(A47&gt;=$E$14,A47&lt;=$F$14),$H$14,IF(AND(A47&gt;=$E$15,A47&lt;=$F$15),$H$15,"Error")))))+$B$10)</f>
        <v>0</v>
      </c>
      <c r="F47" s="51">
        <f>IF(SUM(E21:F25)=0,0,IF(AND(A47&gt;=$E$11,A47&lt;=$F$11),$I$11,IF(AND(A47&gt;=$E$12,A47&lt;=$F$12),$I$12,IF(AND(A47&gt;=$E$13,A47&lt;=$F$13),$I$13,IF(AND(A47&gt;=$E$14,A47&lt;=$F$14),$I$14,IF(AND(A47&gt;=$E$15,A47&lt;=$F$15),$I$15,"Error")))))+$B$16)</f>
        <v>0</v>
      </c>
      <c r="G47" s="51">
        <f>IF(A47&lt;=$F$25,$B$25,IF(A47&gt;$F$25,$B$26+$B$25,"Error"))</f>
        <v>0</v>
      </c>
      <c r="H47" s="52">
        <f>((C47*D47)+E47+F47+G47)</f>
        <v>3.3137760000000003</v>
      </c>
      <c r="I47" s="2"/>
      <c r="J47" s="2"/>
    </row>
    <row r="48" spans="1:10" ht="12.75">
      <c r="A48" s="53"/>
      <c r="B48" s="50">
        <f>IF(AND(A48&gt;='Heat Input Curve'!$C$1,IF('Heat Input Curve'!$E$1=0,TRUE,A48&lt;'Heat Input Curve'!$E$1)),('Heat Input Curve'!$C$3*(IF(A48=0,1,A48^0)))+('Heat Input Curve'!$C$4*(A48^1))+('Heat Input Curve'!$C$5*(A48^2))+('Heat Input Curve'!$C$6*(A48^3)),IF(AND(A48&gt;='Heat Input Curve'!$E$1,IF('Heat Input Curve'!$G$1=0,TRUE,A48&lt;'Heat Input Curve'!$G$1)),('Heat Input Curve'!$E$3*(IF(A48=0,1,A48^0)))+('Heat Input Curve'!$E$4*(A48^1))+('Heat Input Curve'!$E$5*(A48^2))+('Heat Input Curve'!$E$6*(A48^3)),IF(AND(A48&gt;='Heat Input Curve'!$G$1,IF('Heat Input Curve'!$I$1=0,TRUE,A48&lt;'Heat Input Curve'!$I$1)),('Heat Input Curve'!$G$3*(IF(A48=0,1,A48^0)))+('Heat Input Curve'!$G$4*(A48^1))+('Heat Input Curve'!$G$5*(A48^2))+('Heat Input Curve'!$G$6*(A48^3)),IF(AND(A48&gt;='Heat Input Curve'!$I$1,IF('Heat Input Curve'!$K$1=0,TRUE,A48&lt;'Heat Input Curve'!$K$1)),('Heat Input Curve'!$I$3*(IF(A48=0,1,A48^0)))+('Heat Input Curve'!$I$4*(A48^1))+('Heat Input Curve'!$I$5*(A48^2))+('Heat Input Curve'!$I$6*(A48^3)),IF(AND(A48&gt;='Heat Input Curve'!$K$1,IF('Heat Input Curve'!$M$1=0,TRUE,A48&lt;'Heat Input Curve'!$M$1)),('Heat Input Curve'!$K$3*(IF(A48=0,1,A48^0)))+('Heat Input Curve'!$K$4*(A48^1))+('Heat Input Curve'!$K$5*(A48^2))+('Heat Input Curve'!$K$6*(A48^3)),IF(A48&gt;='Heat Input Curve'!$M$1,('Heat Input Curve'!$M$3*(IF(A48=0,1,A48^0)))+('Heat Input Curve'!$M$4*(A48^1))+('Heat Input Curve'!$M$5*(A48^2))+('Heat Input Curve'!$M$6*(A48^3)),"Error"))))))</f>
        <v>578.23</v>
      </c>
      <c r="C48" s="51">
        <f>IF(SUM('Heat Input Curve'!E12:M12)=0,((3*'Heat Input Curve'!$C$6*(A48^2))+(2*'Heat Input Curve'!$C$5*(A48^1))+(1*'Heat Input Curve'!$C$4*1)+(0*'Heat Input Curve'!$C$3))*$B$3,IF(A48&gt;MAX('Heat Input Curve'!$C$1,'Heat Input Curve'!$E$1,'Heat Input Curve'!$G$1,'Heat Input Curve'!$I$1,'Heat Input Curve'!$K$1,'Heat Input Curve'!$M$1),C47,IF(AND(A48&gt;='Heat Input Curve'!$C$1,IF('Heat Input Curve'!$E$1=0,TRUE,A48&lt;'Heat Input Curve'!$E$1)),(3*'Heat Input Curve'!$C$6*(A48^2))+(2*'Heat Input Curve'!$C$5*(A48^1))+(1*'Heat Input Curve'!$C$4*(IF(A48=0,1,A48^0)))+(0*'Heat Input Curve'!$C$3),IF(AND(A48&gt;='Heat Input Curve'!$E$1,IF('Heat Input Curve'!$G$1=0,TRUE,A48&lt;'Heat Input Curve'!$G$1)),(3*'Heat Input Curve'!$E$6*(A48^2))+(2*'Heat Input Curve'!$E$5*(A48^1))+(1*'Heat Input Curve'!$E$4*(IF(A48=0,1,A48^0)))+(0*'Heat Input Curve'!$E$3),IF(AND(A48&gt;='Heat Input Curve'!$G$1,IF('Heat Input Curve'!$I$1=0,TRUE,A48&lt;'Heat Input Curve'!$I$1)),(3*'Heat Input Curve'!$G$6*(A48^2))+(2*'Heat Input Curve'!$G$5*(A48^1))+(1*'Heat Input Curve'!$G$4*(IF(A48=0,1,A48^0)))+(0*'Heat Input Curve'!$G$3),IF(AND(A48&gt;='Heat Input Curve'!$I$1,IF('Heat Input Curve'!$K$1=0,TRUE,A48&lt;'Heat Input Curve'!$K$1)),(3*'Heat Input Curve'!$I$6*(A48^2))+(2*'Heat Input Curve'!$I$5*(A48^1))+(1*'Heat Input Curve'!$I$4*(IF(A48=0,1,A48^0)))+(0*'Heat Input Curve'!$I$3),IF(AND(A48&gt;='Heat Input Curve'!$K$1,IF('Heat Input Curve'!$M$1=0,TRUE,A48&lt;'Heat Input Curve'!$M$1)),(3*'Heat Input Curve'!$K$6*(A48^2))+(2*'Heat Input Curve'!$K$5*(A48^1))+(1*'Heat Input Curve'!$K$4*(IF(A48=0,1,A48^0)))+(0*'Heat Input Curve'!$K$3),IF(A48&gt;='Heat Input Curve'!$M$1,(3*'Heat Input Curve'!$M$6*(A48^2))+(2*'Heat Input Curve'!$M$5*(A48^1))+(1*'Heat Input Curve'!$M$4*(IF(A48=0,1,A48^0)))+(0*'Heat Input Curve'!$E$3),"Error"))))))*$B$3))</f>
        <v>0.82844400000000007</v>
      </c>
      <c r="D48" s="50">
        <f>$B$30</f>
        <v>4</v>
      </c>
      <c r="E48" s="51">
        <f>IF(SUM($E$11:$F$15)=0,0,IF(AND(A48&gt;=$E$11,A48&lt;=$F$11),$H$11,IF(AND(A48&gt;=$E$12,A48&lt;=$F$12),$H$12,IF(AND(A48&gt;=$E$13,A48&lt;=$F$13),$H$13,IF(AND(A48&gt;=$E$14,A48&lt;=$F$14),$H$14,IF(AND(A48&gt;=$E$15,A48&lt;=$F$15),$H$15,"Error")))))+$B$10)</f>
        <v>0</v>
      </c>
      <c r="F48" s="51">
        <f>IF(SUM(E22:F26)=0,0,IF(AND(A48&gt;=$E$11,A48&lt;=$F$11),$I$11,IF(AND(A48&gt;=$E$12,A48&lt;=$F$12),$I$12,IF(AND(A48&gt;=$E$13,A48&lt;=$F$13),$I$13,IF(AND(A48&gt;=$E$14,A48&lt;=$F$14),$I$14,IF(AND(A48&gt;=$E$15,A48&lt;=$F$15),$I$15,"Error")))))+$B$16)</f>
        <v>0</v>
      </c>
      <c r="G48" s="51">
        <f>IF(A48&lt;=$F$25,$B$25,IF(A48&gt;$F$25,$B$26+$B$25,"Error"))</f>
        <v>0</v>
      </c>
      <c r="H48" s="52">
        <f>((C48*D48)+E48+F48+G48)</f>
        <v>3.3137760000000003</v>
      </c>
      <c r="I48" s="2"/>
      <c r="J48" s="2"/>
    </row>
    <row r="49" spans="1:10" ht="12.75">
      <c r="A49" s="53"/>
      <c r="B49" s="50">
        <f>IF(AND(A49&gt;='Heat Input Curve'!$C$1,IF('Heat Input Curve'!$E$1=0,TRUE,A49&lt;'Heat Input Curve'!$E$1)),('Heat Input Curve'!$C$3*(IF(A49=0,1,A49^0)))+('Heat Input Curve'!$C$4*(A49^1))+('Heat Input Curve'!$C$5*(A49^2))+('Heat Input Curve'!$C$6*(A49^3)),IF(AND(A49&gt;='Heat Input Curve'!$E$1,IF('Heat Input Curve'!$G$1=0,TRUE,A49&lt;'Heat Input Curve'!$G$1)),('Heat Input Curve'!$E$3*(IF(A49=0,1,A49^0)))+('Heat Input Curve'!$E$4*(A49^1))+('Heat Input Curve'!$E$5*(A49^2))+('Heat Input Curve'!$E$6*(A49^3)),IF(AND(A49&gt;='Heat Input Curve'!$G$1,IF('Heat Input Curve'!$I$1=0,TRUE,A49&lt;'Heat Input Curve'!$I$1)),('Heat Input Curve'!$G$3*(IF(A49=0,1,A49^0)))+('Heat Input Curve'!$G$4*(A49^1))+('Heat Input Curve'!$G$5*(A49^2))+('Heat Input Curve'!$G$6*(A49^3)),IF(AND(A49&gt;='Heat Input Curve'!$I$1,IF('Heat Input Curve'!$K$1=0,TRUE,A49&lt;'Heat Input Curve'!$K$1)),('Heat Input Curve'!$I$3*(IF(A49=0,1,A49^0)))+('Heat Input Curve'!$I$4*(A49^1))+('Heat Input Curve'!$I$5*(A49^2))+('Heat Input Curve'!$I$6*(A49^3)),IF(AND(A49&gt;='Heat Input Curve'!$K$1,IF('Heat Input Curve'!$M$1=0,TRUE,A49&lt;'Heat Input Curve'!$M$1)),('Heat Input Curve'!$K$3*(IF(A49=0,1,A49^0)))+('Heat Input Curve'!$K$4*(A49^1))+('Heat Input Curve'!$K$5*(A49^2))+('Heat Input Curve'!$K$6*(A49^3)),IF(A49&gt;='Heat Input Curve'!$M$1,('Heat Input Curve'!$M$3*(IF(A49=0,1,A49^0)))+('Heat Input Curve'!$M$4*(A49^1))+('Heat Input Curve'!$M$5*(A49^2))+('Heat Input Curve'!$M$6*(A49^3)),"Error"))))))</f>
        <v>578.23</v>
      </c>
      <c r="C49" s="51">
        <f>IF(SUM('Heat Input Curve'!E13:M13)=0,((3*'Heat Input Curve'!$C$6*(A49^2))+(2*'Heat Input Curve'!$C$5*(A49^1))+(1*'Heat Input Curve'!$C$4*1)+(0*'Heat Input Curve'!$C$3))*$B$3,IF(A49&gt;MAX('Heat Input Curve'!$C$1,'Heat Input Curve'!$E$1,'Heat Input Curve'!$G$1,'Heat Input Curve'!$I$1,'Heat Input Curve'!$K$1,'Heat Input Curve'!$M$1),C48,IF(AND(A49&gt;='Heat Input Curve'!$C$1,IF('Heat Input Curve'!$E$1=0,TRUE,A49&lt;'Heat Input Curve'!$E$1)),(3*'Heat Input Curve'!$C$6*(A49^2))+(2*'Heat Input Curve'!$C$5*(A49^1))+(1*'Heat Input Curve'!$C$4*(IF(A49=0,1,A49^0)))+(0*'Heat Input Curve'!$C$3),IF(AND(A49&gt;='Heat Input Curve'!$E$1,IF('Heat Input Curve'!$G$1=0,TRUE,A49&lt;'Heat Input Curve'!$G$1)),(3*'Heat Input Curve'!$E$6*(A49^2))+(2*'Heat Input Curve'!$E$5*(A49^1))+(1*'Heat Input Curve'!$E$4*(IF(A49=0,1,A49^0)))+(0*'Heat Input Curve'!$E$3),IF(AND(A49&gt;='Heat Input Curve'!$G$1,IF('Heat Input Curve'!$I$1=0,TRUE,A49&lt;'Heat Input Curve'!$I$1)),(3*'Heat Input Curve'!$G$6*(A49^2))+(2*'Heat Input Curve'!$G$5*(A49^1))+(1*'Heat Input Curve'!$G$4*(IF(A49=0,1,A49^0)))+(0*'Heat Input Curve'!$G$3),IF(AND(A49&gt;='Heat Input Curve'!$I$1,IF('Heat Input Curve'!$K$1=0,TRUE,A49&lt;'Heat Input Curve'!$K$1)),(3*'Heat Input Curve'!$I$6*(A49^2))+(2*'Heat Input Curve'!$I$5*(A49^1))+(1*'Heat Input Curve'!$I$4*(IF(A49=0,1,A49^0)))+(0*'Heat Input Curve'!$I$3),IF(AND(A49&gt;='Heat Input Curve'!$K$1,IF('Heat Input Curve'!$M$1=0,TRUE,A49&lt;'Heat Input Curve'!$M$1)),(3*'Heat Input Curve'!$K$6*(A49^2))+(2*'Heat Input Curve'!$K$5*(A49^1))+(1*'Heat Input Curve'!$K$4*(IF(A49=0,1,A49^0)))+(0*'Heat Input Curve'!$K$3),IF(A49&gt;='Heat Input Curve'!$M$1,(3*'Heat Input Curve'!$M$6*(A49^2))+(2*'Heat Input Curve'!$M$5*(A49^1))+(1*'Heat Input Curve'!$M$4*(IF(A49=0,1,A49^0)))+(0*'Heat Input Curve'!$E$3),"Error"))))))*$B$3))</f>
        <v>0.82844400000000007</v>
      </c>
      <c r="D49" s="50">
        <f>$B$30</f>
        <v>4</v>
      </c>
      <c r="E49" s="51">
        <f>IF(SUM($E$11:$F$15)=0,0,IF(AND(A49&gt;=$E$11,A49&lt;=$F$11),$H$11,IF(AND(A49&gt;=$E$12,A49&lt;=$F$12),$H$12,IF(AND(A49&gt;=$E$13,A49&lt;=$F$13),$H$13,IF(AND(A49&gt;=$E$14,A49&lt;=$F$14),$H$14,IF(AND(A49&gt;=$E$15,A49&lt;=$F$15),$H$15,"Error")))))+$B$10)</f>
        <v>0</v>
      </c>
      <c r="F49" s="51">
        <f>IF(SUM(E23:F27)=0,0,IF(AND(A49&gt;=$E$11,A49&lt;=$F$11),$I$11,IF(AND(A49&gt;=$E$12,A49&lt;=$F$12),$I$12,IF(AND(A49&gt;=$E$13,A49&lt;=$F$13),$I$13,IF(AND(A49&gt;=$E$14,A49&lt;=$F$14),$I$14,IF(AND(A49&gt;=$E$15,A49&lt;=$F$15),$I$15,"Error")))))+$B$16)</f>
        <v>0</v>
      </c>
      <c r="G49" s="51">
        <f>IF(A49&lt;=$F$25,$B$25,IF(A49&gt;$F$25,$B$26+$B$25,"Error"))</f>
        <v>0</v>
      </c>
      <c r="H49" s="52">
        <f>((C49*D49)+E49+F49+G49)</f>
        <v>3.3137760000000003</v>
      </c>
      <c r="I49" s="2"/>
      <c r="J49" s="2"/>
    </row>
    <row r="50" spans="1:10" ht="12.75">
      <c r="A50" s="53"/>
      <c r="B50" s="50">
        <f>IF(AND(A50&gt;='Heat Input Curve'!$C$1,IF('Heat Input Curve'!$E$1=0,TRUE,A50&lt;'Heat Input Curve'!$E$1)),('Heat Input Curve'!$C$3*(IF(A50=0,1,A50^0)))+('Heat Input Curve'!$C$4*(A50^1))+('Heat Input Curve'!$C$5*(A50^2))+('Heat Input Curve'!$C$6*(A50^3)),IF(AND(A50&gt;='Heat Input Curve'!$E$1,IF('Heat Input Curve'!$G$1=0,TRUE,A50&lt;'Heat Input Curve'!$G$1)),('Heat Input Curve'!$E$3*(IF(A50=0,1,A50^0)))+('Heat Input Curve'!$E$4*(A50^1))+('Heat Input Curve'!$E$5*(A50^2))+('Heat Input Curve'!$E$6*(A50^3)),IF(AND(A50&gt;='Heat Input Curve'!$G$1,IF('Heat Input Curve'!$I$1=0,TRUE,A50&lt;'Heat Input Curve'!$I$1)),('Heat Input Curve'!$G$3*(IF(A50=0,1,A50^0)))+('Heat Input Curve'!$G$4*(A50^1))+('Heat Input Curve'!$G$5*(A50^2))+('Heat Input Curve'!$G$6*(A50^3)),IF(AND(A50&gt;='Heat Input Curve'!$I$1,IF('Heat Input Curve'!$K$1=0,TRUE,A50&lt;'Heat Input Curve'!$K$1)),('Heat Input Curve'!$I$3*(IF(A50=0,1,A50^0)))+('Heat Input Curve'!$I$4*(A50^1))+('Heat Input Curve'!$I$5*(A50^2))+('Heat Input Curve'!$I$6*(A50^3)),IF(AND(A50&gt;='Heat Input Curve'!$K$1,IF('Heat Input Curve'!$M$1=0,TRUE,A50&lt;'Heat Input Curve'!$M$1)),('Heat Input Curve'!$K$3*(IF(A50=0,1,A50^0)))+('Heat Input Curve'!$K$4*(A50^1))+('Heat Input Curve'!$K$5*(A50^2))+('Heat Input Curve'!$K$6*(A50^3)),IF(A50&gt;='Heat Input Curve'!$M$1,('Heat Input Curve'!$M$3*(IF(A50=0,1,A50^0)))+('Heat Input Curve'!$M$4*(A50^1))+('Heat Input Curve'!$M$5*(A50^2))+('Heat Input Curve'!$M$6*(A50^3)),"Error"))))))</f>
        <v>578.23</v>
      </c>
      <c r="C50" s="51">
        <f>IF(SUM('Heat Input Curve'!E14:M14)=0,((3*'Heat Input Curve'!$C$6*(A50^2))+(2*'Heat Input Curve'!$C$5*(A50^1))+(1*'Heat Input Curve'!$C$4*1)+(0*'Heat Input Curve'!$C$3))*$B$3,IF(A50&gt;MAX('Heat Input Curve'!$C$1,'Heat Input Curve'!$E$1,'Heat Input Curve'!$G$1,'Heat Input Curve'!$I$1,'Heat Input Curve'!$K$1,'Heat Input Curve'!$M$1),C49,IF(AND(A50&gt;='Heat Input Curve'!$C$1,IF('Heat Input Curve'!$E$1=0,TRUE,A50&lt;'Heat Input Curve'!$E$1)),(3*'Heat Input Curve'!$C$6*(A50^2))+(2*'Heat Input Curve'!$C$5*(A50^1))+(1*'Heat Input Curve'!$C$4*(IF(A50=0,1,A50^0)))+(0*'Heat Input Curve'!$C$3),IF(AND(A50&gt;='Heat Input Curve'!$E$1,IF('Heat Input Curve'!$G$1=0,TRUE,A50&lt;'Heat Input Curve'!$G$1)),(3*'Heat Input Curve'!$E$6*(A50^2))+(2*'Heat Input Curve'!$E$5*(A50^1))+(1*'Heat Input Curve'!$E$4*(IF(A50=0,1,A50^0)))+(0*'Heat Input Curve'!$E$3),IF(AND(A50&gt;='Heat Input Curve'!$G$1,IF('Heat Input Curve'!$I$1=0,TRUE,A50&lt;'Heat Input Curve'!$I$1)),(3*'Heat Input Curve'!$G$6*(A50^2))+(2*'Heat Input Curve'!$G$5*(A50^1))+(1*'Heat Input Curve'!$G$4*(IF(A50=0,1,A50^0)))+(0*'Heat Input Curve'!$G$3),IF(AND(A50&gt;='Heat Input Curve'!$I$1,IF('Heat Input Curve'!$K$1=0,TRUE,A50&lt;'Heat Input Curve'!$K$1)),(3*'Heat Input Curve'!$I$6*(A50^2))+(2*'Heat Input Curve'!$I$5*(A50^1))+(1*'Heat Input Curve'!$I$4*(IF(A50=0,1,A50^0)))+(0*'Heat Input Curve'!$I$3),IF(AND(A50&gt;='Heat Input Curve'!$K$1,IF('Heat Input Curve'!$M$1=0,TRUE,A50&lt;'Heat Input Curve'!$M$1)),(3*'Heat Input Curve'!$K$6*(A50^2))+(2*'Heat Input Curve'!$K$5*(A50^1))+(1*'Heat Input Curve'!$K$4*(IF(A50=0,1,A50^0)))+(0*'Heat Input Curve'!$K$3),IF(A50&gt;='Heat Input Curve'!$M$1,(3*'Heat Input Curve'!$M$6*(A50^2))+(2*'Heat Input Curve'!$M$5*(A50^1))+(1*'Heat Input Curve'!$M$4*(IF(A50=0,1,A50^0)))+(0*'Heat Input Curve'!$E$3),"Error"))))))*$B$3))</f>
        <v>0.82844400000000007</v>
      </c>
      <c r="D50" s="50">
        <f>$B$30</f>
        <v>4</v>
      </c>
      <c r="E50" s="51">
        <f>IF(SUM($E$11:$F$15)=0,0,IF(AND(A50&gt;=$E$11,A50&lt;=$F$11),$H$11,IF(AND(A50&gt;=$E$12,A50&lt;=$F$12),$H$12,IF(AND(A50&gt;=$E$13,A50&lt;=$F$13),$H$13,IF(AND(A50&gt;=$E$14,A50&lt;=$F$14),$H$14,IF(AND(A50&gt;=$E$15,A50&lt;=$F$15),$H$15,"Error")))))+$B$10)</f>
        <v>0</v>
      </c>
      <c r="F50" s="51">
        <f>IF(SUM(E24:F28)=0,0,IF(AND(A50&gt;=$E$11,A50&lt;=$F$11),$I$11,IF(AND(A50&gt;=$E$12,A50&lt;=$F$12),$I$12,IF(AND(A50&gt;=$E$13,A50&lt;=$F$13),$I$13,IF(AND(A50&gt;=$E$14,A50&lt;=$F$14),$I$14,IF(AND(A50&gt;=$E$15,A50&lt;=$F$15),$I$15,"Error")))))+$B$16)</f>
        <v>0</v>
      </c>
      <c r="G50" s="51">
        <f>IF(A50&lt;=$F$25,$B$25,IF(A50&gt;$F$25,$B$26+$B$25,"Error"))</f>
        <v>0</v>
      </c>
      <c r="H50" s="52">
        <f>((C50*D50)+E50+F50+G50)</f>
        <v>3.3137760000000003</v>
      </c>
      <c r="I50" s="2"/>
      <c r="J50" s="2"/>
    </row>
    <row r="51" spans="1:10" ht="12.75">
      <c r="A51" s="53"/>
      <c r="B51" s="50">
        <f>IF(AND(A51&gt;='Heat Input Curve'!$C$1,IF('Heat Input Curve'!$E$1=0,TRUE,A51&lt;'Heat Input Curve'!$E$1)),('Heat Input Curve'!$C$3*(IF(A51=0,1,A51^0)))+('Heat Input Curve'!$C$4*(A51^1))+('Heat Input Curve'!$C$5*(A51^2))+('Heat Input Curve'!$C$6*(A51^3)),IF(AND(A51&gt;='Heat Input Curve'!$E$1,IF('Heat Input Curve'!$G$1=0,TRUE,A51&lt;'Heat Input Curve'!$G$1)),('Heat Input Curve'!$E$3*(IF(A51=0,1,A51^0)))+('Heat Input Curve'!$E$4*(A51^1))+('Heat Input Curve'!$E$5*(A51^2))+('Heat Input Curve'!$E$6*(A51^3)),IF(AND(A51&gt;='Heat Input Curve'!$G$1,IF('Heat Input Curve'!$I$1=0,TRUE,A51&lt;'Heat Input Curve'!$I$1)),('Heat Input Curve'!$G$3*(IF(A51=0,1,A51^0)))+('Heat Input Curve'!$G$4*(A51^1))+('Heat Input Curve'!$G$5*(A51^2))+('Heat Input Curve'!$G$6*(A51^3)),IF(AND(A51&gt;='Heat Input Curve'!$I$1,IF('Heat Input Curve'!$K$1=0,TRUE,A51&lt;'Heat Input Curve'!$K$1)),('Heat Input Curve'!$I$3*(IF(A51=0,1,A51^0)))+('Heat Input Curve'!$I$4*(A51^1))+('Heat Input Curve'!$I$5*(A51^2))+('Heat Input Curve'!$I$6*(A51^3)),IF(AND(A51&gt;='Heat Input Curve'!$K$1,IF('Heat Input Curve'!$M$1=0,TRUE,A51&lt;'Heat Input Curve'!$M$1)),('Heat Input Curve'!$K$3*(IF(A51=0,1,A51^0)))+('Heat Input Curve'!$K$4*(A51^1))+('Heat Input Curve'!$K$5*(A51^2))+('Heat Input Curve'!$K$6*(A51^3)),IF(A51&gt;='Heat Input Curve'!$M$1,('Heat Input Curve'!$M$3*(IF(A51=0,1,A51^0)))+('Heat Input Curve'!$M$4*(A51^1))+('Heat Input Curve'!$M$5*(A51^2))+('Heat Input Curve'!$M$6*(A51^3)),"Error"))))))</f>
        <v>578.23</v>
      </c>
      <c r="C51" s="51">
        <f>IF(SUM('Heat Input Curve'!E15:M15)=0,((3*'Heat Input Curve'!$C$6*(A51^2))+(2*'Heat Input Curve'!$C$5*(A51^1))+(1*'Heat Input Curve'!$C$4*1)+(0*'Heat Input Curve'!$C$3))*$B$3,IF(A51&gt;MAX('Heat Input Curve'!$C$1,'Heat Input Curve'!$E$1,'Heat Input Curve'!$G$1,'Heat Input Curve'!$I$1,'Heat Input Curve'!$K$1,'Heat Input Curve'!$M$1),C50,IF(AND(A51&gt;='Heat Input Curve'!$C$1,IF('Heat Input Curve'!$E$1=0,TRUE,A51&lt;'Heat Input Curve'!$E$1)),(3*'Heat Input Curve'!$C$6*(A51^2))+(2*'Heat Input Curve'!$C$5*(A51^1))+(1*'Heat Input Curve'!$C$4*(IF(A51=0,1,A51^0)))+(0*'Heat Input Curve'!$C$3),IF(AND(A51&gt;='Heat Input Curve'!$E$1,IF('Heat Input Curve'!$G$1=0,TRUE,A51&lt;'Heat Input Curve'!$G$1)),(3*'Heat Input Curve'!$E$6*(A51^2))+(2*'Heat Input Curve'!$E$5*(A51^1))+(1*'Heat Input Curve'!$E$4*(IF(A51=0,1,A51^0)))+(0*'Heat Input Curve'!$E$3),IF(AND(A51&gt;='Heat Input Curve'!$G$1,IF('Heat Input Curve'!$I$1=0,TRUE,A51&lt;'Heat Input Curve'!$I$1)),(3*'Heat Input Curve'!$G$6*(A51^2))+(2*'Heat Input Curve'!$G$5*(A51^1))+(1*'Heat Input Curve'!$G$4*(IF(A51=0,1,A51^0)))+(0*'Heat Input Curve'!$G$3),IF(AND(A51&gt;='Heat Input Curve'!$I$1,IF('Heat Input Curve'!$K$1=0,TRUE,A51&lt;'Heat Input Curve'!$K$1)),(3*'Heat Input Curve'!$I$6*(A51^2))+(2*'Heat Input Curve'!$I$5*(A51^1))+(1*'Heat Input Curve'!$I$4*(IF(A51=0,1,A51^0)))+(0*'Heat Input Curve'!$I$3),IF(AND(A51&gt;='Heat Input Curve'!$K$1,IF('Heat Input Curve'!$M$1=0,TRUE,A51&lt;'Heat Input Curve'!$M$1)),(3*'Heat Input Curve'!$K$6*(A51^2))+(2*'Heat Input Curve'!$K$5*(A51^1))+(1*'Heat Input Curve'!$K$4*(IF(A51=0,1,A51^0)))+(0*'Heat Input Curve'!$K$3),IF(A51&gt;='Heat Input Curve'!$M$1,(3*'Heat Input Curve'!$M$6*(A51^2))+(2*'Heat Input Curve'!$M$5*(A51^1))+(1*'Heat Input Curve'!$M$4*(IF(A51=0,1,A51^0)))+(0*'Heat Input Curve'!$E$3),"Error"))))))*$B$3))</f>
        <v>0.82844400000000007</v>
      </c>
      <c r="D51" s="50">
        <f>$B$30</f>
        <v>4</v>
      </c>
      <c r="E51" s="51">
        <f>IF(SUM($E$11:$F$15)=0,0,IF(AND(A51&gt;=$E$11,A51&lt;=$F$11),$H$11,IF(AND(A51&gt;=$E$12,A51&lt;=$F$12),$H$12,IF(AND(A51&gt;=$E$13,A51&lt;=$F$13),$H$13,IF(AND(A51&gt;=$E$14,A51&lt;=$F$14),$H$14,IF(AND(A51&gt;=$E$15,A51&lt;=$F$15),$H$15,"Error")))))+$B$10)</f>
        <v>0</v>
      </c>
      <c r="F51" s="51">
        <f>IF(SUM(E25:F29)=0,0,IF(AND(A51&gt;=$E$11,A51&lt;=$F$11),$I$11,IF(AND(A51&gt;=$E$12,A51&lt;=$F$12),$I$12,IF(AND(A51&gt;=$E$13,A51&lt;=$F$13),$I$13,IF(AND(A51&gt;=$E$14,A51&lt;=$F$14),$I$14,IF(AND(A51&gt;=$E$15,A51&lt;=$F$15),$I$15,"Error")))))+$B$16)</f>
        <v>0</v>
      </c>
      <c r="G51" s="51">
        <f>IF(A51&lt;=$F$25,$B$25,IF(A51&gt;$F$25,$B$26+$B$25,"Error"))</f>
        <v>0</v>
      </c>
      <c r="H51" s="52">
        <f>((C51*D51)+E51+F51+G51)</f>
        <v>3.3137760000000003</v>
      </c>
      <c r="I51" s="2"/>
      <c r="J51" s="2"/>
    </row>
    <row r="52" spans="1:10" ht="12.75">
      <c r="A52" s="53"/>
      <c r="B52" s="50">
        <f>IF(AND(A52&gt;='Heat Input Curve'!$C$1,IF('Heat Input Curve'!$E$1=0,TRUE,A52&lt;'Heat Input Curve'!$E$1)),('Heat Input Curve'!$C$3*(IF(A52=0,1,A52^0)))+('Heat Input Curve'!$C$4*(A52^1))+('Heat Input Curve'!$C$5*(A52^2))+('Heat Input Curve'!$C$6*(A52^3)),IF(AND(A52&gt;='Heat Input Curve'!$E$1,IF('Heat Input Curve'!$G$1=0,TRUE,A52&lt;'Heat Input Curve'!$G$1)),('Heat Input Curve'!$E$3*(IF(A52=0,1,A52^0)))+('Heat Input Curve'!$E$4*(A52^1))+('Heat Input Curve'!$E$5*(A52^2))+('Heat Input Curve'!$E$6*(A52^3)),IF(AND(A52&gt;='Heat Input Curve'!$G$1,IF('Heat Input Curve'!$I$1=0,TRUE,A52&lt;'Heat Input Curve'!$I$1)),('Heat Input Curve'!$G$3*(IF(A52=0,1,A52^0)))+('Heat Input Curve'!$G$4*(A52^1))+('Heat Input Curve'!$G$5*(A52^2))+('Heat Input Curve'!$G$6*(A52^3)),IF(AND(A52&gt;='Heat Input Curve'!$I$1,IF('Heat Input Curve'!$K$1=0,TRUE,A52&lt;'Heat Input Curve'!$K$1)),('Heat Input Curve'!$I$3*(IF(A52=0,1,A52^0)))+('Heat Input Curve'!$I$4*(A52^1))+('Heat Input Curve'!$I$5*(A52^2))+('Heat Input Curve'!$I$6*(A52^3)),IF(AND(A52&gt;='Heat Input Curve'!$K$1,IF('Heat Input Curve'!$M$1=0,TRUE,A52&lt;'Heat Input Curve'!$M$1)),('Heat Input Curve'!$K$3*(IF(A52=0,1,A52^0)))+('Heat Input Curve'!$K$4*(A52^1))+('Heat Input Curve'!$K$5*(A52^2))+('Heat Input Curve'!$K$6*(A52^3)),IF(A52&gt;='Heat Input Curve'!$M$1,('Heat Input Curve'!$M$3*(IF(A52=0,1,A52^0)))+('Heat Input Curve'!$M$4*(A52^1))+('Heat Input Curve'!$M$5*(A52^2))+('Heat Input Curve'!$M$6*(A52^3)),"Error"))))))</f>
        <v>578.23</v>
      </c>
      <c r="C52" s="51">
        <f>IF(SUM('Heat Input Curve'!E16:M16)=0,((3*'Heat Input Curve'!$C$6*(A52^2))+(2*'Heat Input Curve'!$C$5*(A52^1))+(1*'Heat Input Curve'!$C$4*1)+(0*'Heat Input Curve'!$C$3))*$B$3,IF(A52&gt;MAX('Heat Input Curve'!$C$1,'Heat Input Curve'!$E$1,'Heat Input Curve'!$G$1,'Heat Input Curve'!$I$1,'Heat Input Curve'!$K$1,'Heat Input Curve'!$M$1),C51,IF(AND(A52&gt;='Heat Input Curve'!$C$1,IF('Heat Input Curve'!$E$1=0,TRUE,A52&lt;'Heat Input Curve'!$E$1)),(3*'Heat Input Curve'!$C$6*(A52^2))+(2*'Heat Input Curve'!$C$5*(A52^1))+(1*'Heat Input Curve'!$C$4*(IF(A52=0,1,A52^0)))+(0*'Heat Input Curve'!$C$3),IF(AND(A52&gt;='Heat Input Curve'!$E$1,IF('Heat Input Curve'!$G$1=0,TRUE,A52&lt;'Heat Input Curve'!$G$1)),(3*'Heat Input Curve'!$E$6*(A52^2))+(2*'Heat Input Curve'!$E$5*(A52^1))+(1*'Heat Input Curve'!$E$4*(IF(A52=0,1,A52^0)))+(0*'Heat Input Curve'!$E$3),IF(AND(A52&gt;='Heat Input Curve'!$G$1,IF('Heat Input Curve'!$I$1=0,TRUE,A52&lt;'Heat Input Curve'!$I$1)),(3*'Heat Input Curve'!$G$6*(A52^2))+(2*'Heat Input Curve'!$G$5*(A52^1))+(1*'Heat Input Curve'!$G$4*(IF(A52=0,1,A52^0)))+(0*'Heat Input Curve'!$G$3),IF(AND(A52&gt;='Heat Input Curve'!$I$1,IF('Heat Input Curve'!$K$1=0,TRUE,A52&lt;'Heat Input Curve'!$K$1)),(3*'Heat Input Curve'!$I$6*(A52^2))+(2*'Heat Input Curve'!$I$5*(A52^1))+(1*'Heat Input Curve'!$I$4*(IF(A52=0,1,A52^0)))+(0*'Heat Input Curve'!$I$3),IF(AND(A52&gt;='Heat Input Curve'!$K$1,IF('Heat Input Curve'!$M$1=0,TRUE,A52&lt;'Heat Input Curve'!$M$1)),(3*'Heat Input Curve'!$K$6*(A52^2))+(2*'Heat Input Curve'!$K$5*(A52^1))+(1*'Heat Input Curve'!$K$4*(IF(A52=0,1,A52^0)))+(0*'Heat Input Curve'!$K$3),IF(A52&gt;='Heat Input Curve'!$M$1,(3*'Heat Input Curve'!$M$6*(A52^2))+(2*'Heat Input Curve'!$M$5*(A52^1))+(1*'Heat Input Curve'!$M$4*(IF(A52=0,1,A52^0)))+(0*'Heat Input Curve'!$E$3),"Error"))))))*$B$3))</f>
        <v>0.82844400000000007</v>
      </c>
      <c r="D52" s="50">
        <f>$B$30</f>
        <v>4</v>
      </c>
      <c r="E52" s="51">
        <f>IF(SUM($E$11:$F$15)=0,0,IF(AND(A52&gt;=$E$11,A52&lt;=$F$11),$H$11,IF(AND(A52&gt;=$E$12,A52&lt;=$F$12),$H$12,IF(AND(A52&gt;=$E$13,A52&lt;=$F$13),$H$13,IF(AND(A52&gt;=$E$14,A52&lt;=$F$14),$H$14,IF(AND(A52&gt;=$E$15,A52&lt;=$F$15),$H$15,"Error")))))+$B$10)</f>
        <v>0</v>
      </c>
      <c r="F52" s="51">
        <f>IF(SUM(E26:F30)=0,0,IF(AND(A52&gt;=$E$11,A52&lt;=$F$11),$I$11,IF(AND(A52&gt;=$E$12,A52&lt;=$F$12),$I$12,IF(AND(A52&gt;=$E$13,A52&lt;=$F$13),$I$13,IF(AND(A52&gt;=$E$14,A52&lt;=$F$14),$I$14,IF(AND(A52&gt;=$E$15,A52&lt;=$F$15),$I$15,"Error")))))+$B$16)</f>
        <v>0</v>
      </c>
      <c r="G52" s="51">
        <f>IF(A52&lt;=$F$25,$B$25,IF(A52&gt;$F$25,$B$26+$B$25,"Error"))</f>
        <v>0</v>
      </c>
      <c r="H52" s="52">
        <f>((C52*D52)+E52+F52+G52)</f>
        <v>3.3137760000000003</v>
      </c>
      <c r="I52" s="2"/>
      <c r="J52" s="2"/>
    </row>
    <row r="53" spans="1:10" ht="12.75">
      <c r="A53" s="53"/>
      <c r="B53" s="50">
        <f>IF(AND(A53&gt;='Heat Input Curve'!$C$1,IF('Heat Input Curve'!$E$1=0,TRUE,A53&lt;'Heat Input Curve'!$E$1)),('Heat Input Curve'!$C$3*(IF(A53=0,1,A53^0)))+('Heat Input Curve'!$C$4*(A53^1))+('Heat Input Curve'!$C$5*(A53^2))+('Heat Input Curve'!$C$6*(A53^3)),IF(AND(A53&gt;='Heat Input Curve'!$E$1,IF('Heat Input Curve'!$G$1=0,TRUE,A53&lt;'Heat Input Curve'!$G$1)),('Heat Input Curve'!$E$3*(IF(A53=0,1,A53^0)))+('Heat Input Curve'!$E$4*(A53^1))+('Heat Input Curve'!$E$5*(A53^2))+('Heat Input Curve'!$E$6*(A53^3)),IF(AND(A53&gt;='Heat Input Curve'!$G$1,IF('Heat Input Curve'!$I$1=0,TRUE,A53&lt;'Heat Input Curve'!$I$1)),('Heat Input Curve'!$G$3*(IF(A53=0,1,A53^0)))+('Heat Input Curve'!$G$4*(A53^1))+('Heat Input Curve'!$G$5*(A53^2))+('Heat Input Curve'!$G$6*(A53^3)),IF(AND(A53&gt;='Heat Input Curve'!$I$1,IF('Heat Input Curve'!$K$1=0,TRUE,A53&lt;'Heat Input Curve'!$K$1)),('Heat Input Curve'!$I$3*(IF(A53=0,1,A53^0)))+('Heat Input Curve'!$I$4*(A53^1))+('Heat Input Curve'!$I$5*(A53^2))+('Heat Input Curve'!$I$6*(A53^3)),IF(AND(A53&gt;='Heat Input Curve'!$K$1,IF('Heat Input Curve'!$M$1=0,TRUE,A53&lt;'Heat Input Curve'!$M$1)),('Heat Input Curve'!$K$3*(IF(A53=0,1,A53^0)))+('Heat Input Curve'!$K$4*(A53^1))+('Heat Input Curve'!$K$5*(A53^2))+('Heat Input Curve'!$K$6*(A53^3)),IF(A53&gt;='Heat Input Curve'!$M$1,('Heat Input Curve'!$M$3*(IF(A53=0,1,A53^0)))+('Heat Input Curve'!$M$4*(A53^1))+('Heat Input Curve'!$M$5*(A53^2))+('Heat Input Curve'!$M$6*(A53^3)),"Error"))))))</f>
        <v>578.23</v>
      </c>
      <c r="C53" s="51">
        <f>IF(SUM('Heat Input Curve'!E17:M17)=0,((3*'Heat Input Curve'!$C$6*(A53^2))+(2*'Heat Input Curve'!$C$5*(A53^1))+(1*'Heat Input Curve'!$C$4*1)+(0*'Heat Input Curve'!$C$3))*$B$3,IF(A53&gt;MAX('Heat Input Curve'!$C$1,'Heat Input Curve'!$E$1,'Heat Input Curve'!$G$1,'Heat Input Curve'!$I$1,'Heat Input Curve'!$K$1,'Heat Input Curve'!$M$1),C52,IF(AND(A53&gt;='Heat Input Curve'!$C$1,IF('Heat Input Curve'!$E$1=0,TRUE,A53&lt;'Heat Input Curve'!$E$1)),(3*'Heat Input Curve'!$C$6*(A53^2))+(2*'Heat Input Curve'!$C$5*(A53^1))+(1*'Heat Input Curve'!$C$4*(IF(A53=0,1,A53^0)))+(0*'Heat Input Curve'!$C$3),IF(AND(A53&gt;='Heat Input Curve'!$E$1,IF('Heat Input Curve'!$G$1=0,TRUE,A53&lt;'Heat Input Curve'!$G$1)),(3*'Heat Input Curve'!$E$6*(A53^2))+(2*'Heat Input Curve'!$E$5*(A53^1))+(1*'Heat Input Curve'!$E$4*(IF(A53=0,1,A53^0)))+(0*'Heat Input Curve'!$E$3),IF(AND(A53&gt;='Heat Input Curve'!$G$1,IF('Heat Input Curve'!$I$1=0,TRUE,A53&lt;'Heat Input Curve'!$I$1)),(3*'Heat Input Curve'!$G$6*(A53^2))+(2*'Heat Input Curve'!$G$5*(A53^1))+(1*'Heat Input Curve'!$G$4*(IF(A53=0,1,A53^0)))+(0*'Heat Input Curve'!$G$3),IF(AND(A53&gt;='Heat Input Curve'!$I$1,IF('Heat Input Curve'!$K$1=0,TRUE,A53&lt;'Heat Input Curve'!$K$1)),(3*'Heat Input Curve'!$I$6*(A53^2))+(2*'Heat Input Curve'!$I$5*(A53^1))+(1*'Heat Input Curve'!$I$4*(IF(A53=0,1,A53^0)))+(0*'Heat Input Curve'!$I$3),IF(AND(A53&gt;='Heat Input Curve'!$K$1,IF('Heat Input Curve'!$M$1=0,TRUE,A53&lt;'Heat Input Curve'!$M$1)),(3*'Heat Input Curve'!$K$6*(A53^2))+(2*'Heat Input Curve'!$K$5*(A53^1))+(1*'Heat Input Curve'!$K$4*(IF(A53=0,1,A53^0)))+(0*'Heat Input Curve'!$K$3),IF(A53&gt;='Heat Input Curve'!$M$1,(3*'Heat Input Curve'!$M$6*(A53^2))+(2*'Heat Input Curve'!$M$5*(A53^1))+(1*'Heat Input Curve'!$M$4*(IF(A53=0,1,A53^0)))+(0*'Heat Input Curve'!$E$3),"Error"))))))*$B$3))</f>
        <v>0.82844400000000007</v>
      </c>
      <c r="D53" s="50">
        <f>$B$30</f>
        <v>4</v>
      </c>
      <c r="E53" s="51">
        <f>IF(SUM($E$11:$F$15)=0,0,IF(AND(A53&gt;=$E$11,A53&lt;=$F$11),$H$11,IF(AND(A53&gt;=$E$12,A53&lt;=$F$12),$H$12,IF(AND(A53&gt;=$E$13,A53&lt;=$F$13),$H$13,IF(AND(A53&gt;=$E$14,A53&lt;=$F$14),$H$14,IF(AND(A53&gt;=$E$15,A53&lt;=$F$15),$H$15,"Error")))))+$B$10)</f>
        <v>0</v>
      </c>
      <c r="F53" s="51">
        <f>IF(SUM(E27:F31)=0,0,IF(AND(A53&gt;=$E$11,A53&lt;=$F$11),$I$11,IF(AND(A53&gt;=$E$12,A53&lt;=$F$12),$I$12,IF(AND(A53&gt;=$E$13,A53&lt;=$F$13),$I$13,IF(AND(A53&gt;=$E$14,A53&lt;=$F$14),$I$14,IF(AND(A53&gt;=$E$15,A53&lt;=$F$15),$I$15,"Error")))))+$B$16)</f>
        <v>0</v>
      </c>
      <c r="G53" s="51">
        <f>IF(A53&lt;=$F$25,$B$25,IF(A53&gt;$F$25,$B$26+$B$25,"Error"))</f>
        <v>0</v>
      </c>
      <c r="H53" s="52">
        <f>((C53*D53)+E53+F53+G53)</f>
        <v>3.3137760000000003</v>
      </c>
      <c r="I53" s="2"/>
      <c r="J53" s="2"/>
    </row>
    <row r="54" spans="1:10" ht="12.75">
      <c r="A54" s="53"/>
      <c r="B54" s="50">
        <f>IF(AND(A54&gt;='Heat Input Curve'!$C$1,IF('Heat Input Curve'!$E$1=0,TRUE,A54&lt;'Heat Input Curve'!$E$1)),('Heat Input Curve'!$C$3*(IF(A54=0,1,A54^0)))+('Heat Input Curve'!$C$4*(A54^1))+('Heat Input Curve'!$C$5*(A54^2))+('Heat Input Curve'!$C$6*(A54^3)),IF(AND(A54&gt;='Heat Input Curve'!$E$1,IF('Heat Input Curve'!$G$1=0,TRUE,A54&lt;'Heat Input Curve'!$G$1)),('Heat Input Curve'!$E$3*(IF(A54=0,1,A54^0)))+('Heat Input Curve'!$E$4*(A54^1))+('Heat Input Curve'!$E$5*(A54^2))+('Heat Input Curve'!$E$6*(A54^3)),IF(AND(A54&gt;='Heat Input Curve'!$G$1,IF('Heat Input Curve'!$I$1=0,TRUE,A54&lt;'Heat Input Curve'!$I$1)),('Heat Input Curve'!$G$3*(IF(A54=0,1,A54^0)))+('Heat Input Curve'!$G$4*(A54^1))+('Heat Input Curve'!$G$5*(A54^2))+('Heat Input Curve'!$G$6*(A54^3)),IF(AND(A54&gt;='Heat Input Curve'!$I$1,IF('Heat Input Curve'!$K$1=0,TRUE,A54&lt;'Heat Input Curve'!$K$1)),('Heat Input Curve'!$I$3*(IF(A54=0,1,A54^0)))+('Heat Input Curve'!$I$4*(A54^1))+('Heat Input Curve'!$I$5*(A54^2))+('Heat Input Curve'!$I$6*(A54^3)),IF(AND(A54&gt;='Heat Input Curve'!$K$1,IF('Heat Input Curve'!$M$1=0,TRUE,A54&lt;'Heat Input Curve'!$M$1)),('Heat Input Curve'!$K$3*(IF(A54=0,1,A54^0)))+('Heat Input Curve'!$K$4*(A54^1))+('Heat Input Curve'!$K$5*(A54^2))+('Heat Input Curve'!$K$6*(A54^3)),IF(A54&gt;='Heat Input Curve'!$M$1,('Heat Input Curve'!$M$3*(IF(A54=0,1,A54^0)))+('Heat Input Curve'!$M$4*(A54^1))+('Heat Input Curve'!$M$5*(A54^2))+('Heat Input Curve'!$M$6*(A54^3)),"Error"))))))</f>
        <v>578.23</v>
      </c>
      <c r="C54" s="51">
        <f>IF(SUM('Heat Input Curve'!E18:M18)=0,((3*'Heat Input Curve'!$C$6*(A54^2))+(2*'Heat Input Curve'!$C$5*(A54^1))+(1*'Heat Input Curve'!$C$4*1)+(0*'Heat Input Curve'!$C$3))*$B$3,IF(A54&gt;MAX('Heat Input Curve'!$C$1,'Heat Input Curve'!$E$1,'Heat Input Curve'!$G$1,'Heat Input Curve'!$I$1,'Heat Input Curve'!$K$1,'Heat Input Curve'!$M$1),C53,IF(AND(A54&gt;='Heat Input Curve'!$C$1,IF('Heat Input Curve'!$E$1=0,TRUE,A54&lt;'Heat Input Curve'!$E$1)),(3*'Heat Input Curve'!$C$6*(A54^2))+(2*'Heat Input Curve'!$C$5*(A54^1))+(1*'Heat Input Curve'!$C$4*(IF(A54=0,1,A54^0)))+(0*'Heat Input Curve'!$C$3),IF(AND(A54&gt;='Heat Input Curve'!$E$1,IF('Heat Input Curve'!$G$1=0,TRUE,A54&lt;'Heat Input Curve'!$G$1)),(3*'Heat Input Curve'!$E$6*(A54^2))+(2*'Heat Input Curve'!$E$5*(A54^1))+(1*'Heat Input Curve'!$E$4*(IF(A54=0,1,A54^0)))+(0*'Heat Input Curve'!$E$3),IF(AND(A54&gt;='Heat Input Curve'!$G$1,IF('Heat Input Curve'!$I$1=0,TRUE,A54&lt;'Heat Input Curve'!$I$1)),(3*'Heat Input Curve'!$G$6*(A54^2))+(2*'Heat Input Curve'!$G$5*(A54^1))+(1*'Heat Input Curve'!$G$4*(IF(A54=0,1,A54^0)))+(0*'Heat Input Curve'!$G$3),IF(AND(A54&gt;='Heat Input Curve'!$I$1,IF('Heat Input Curve'!$K$1=0,TRUE,A54&lt;'Heat Input Curve'!$K$1)),(3*'Heat Input Curve'!$I$6*(A54^2))+(2*'Heat Input Curve'!$I$5*(A54^1))+(1*'Heat Input Curve'!$I$4*(IF(A54=0,1,A54^0)))+(0*'Heat Input Curve'!$I$3),IF(AND(A54&gt;='Heat Input Curve'!$K$1,IF('Heat Input Curve'!$M$1=0,TRUE,A54&lt;'Heat Input Curve'!$M$1)),(3*'Heat Input Curve'!$K$6*(A54^2))+(2*'Heat Input Curve'!$K$5*(A54^1))+(1*'Heat Input Curve'!$K$4*(IF(A54=0,1,A54^0)))+(0*'Heat Input Curve'!$K$3),IF(A54&gt;='Heat Input Curve'!$M$1,(3*'Heat Input Curve'!$M$6*(A54^2))+(2*'Heat Input Curve'!$M$5*(A54^1))+(1*'Heat Input Curve'!$M$4*(IF(A54=0,1,A54^0)))+(0*'Heat Input Curve'!$E$3),"Error"))))))*$B$3))</f>
        <v>0.82844400000000007</v>
      </c>
      <c r="D54" s="50">
        <f>$B$30</f>
        <v>4</v>
      </c>
      <c r="E54" s="51">
        <f>IF(SUM($E$11:$F$15)=0,0,IF(AND(A54&gt;=$E$11,A54&lt;=$F$11),$H$11,IF(AND(A54&gt;=$E$12,A54&lt;=$F$12),$H$12,IF(AND(A54&gt;=$E$13,A54&lt;=$F$13),$H$13,IF(AND(A54&gt;=$E$14,A54&lt;=$F$14),$H$14,IF(AND(A54&gt;=$E$15,A54&lt;=$F$15),$H$15,"Error")))))+$B$10)</f>
        <v>0</v>
      </c>
      <c r="F54" s="51">
        <f>IF(SUM(E28:F32)=0,0,IF(AND(A54&gt;=$E$11,A54&lt;=$F$11),$I$11,IF(AND(A54&gt;=$E$12,A54&lt;=$F$12),$I$12,IF(AND(A54&gt;=$E$13,A54&lt;=$F$13),$I$13,IF(AND(A54&gt;=$E$14,A54&lt;=$F$14),$I$14,IF(AND(A54&gt;=$E$15,A54&lt;=$F$15),$I$15,"Error")))))+$B$16)</f>
        <v>0</v>
      </c>
      <c r="G54" s="51">
        <f>IF(A54&lt;=$F$25,$B$25,IF(A54&gt;$F$25,$B$26+$B$25,"Error"))</f>
        <v>0</v>
      </c>
      <c r="H54" s="52">
        <f>((C54*D54)+E54+F54+G54)</f>
        <v>3.3137760000000003</v>
      </c>
      <c r="I54" s="2"/>
      <c r="J54" s="2"/>
    </row>
    <row r="55" spans="1:10" ht="12.75">
      <c r="A55" s="53"/>
      <c r="B55" s="50">
        <f>IF(AND(A55&gt;='Heat Input Curve'!$C$1,IF('Heat Input Curve'!$E$1=0,TRUE,A55&lt;'Heat Input Curve'!$E$1)),('Heat Input Curve'!$C$3*(IF(A55=0,1,A55^0)))+('Heat Input Curve'!$C$4*(A55^1))+('Heat Input Curve'!$C$5*(A55^2))+('Heat Input Curve'!$C$6*(A55^3)),IF(AND(A55&gt;='Heat Input Curve'!$E$1,IF('Heat Input Curve'!$G$1=0,TRUE,A55&lt;'Heat Input Curve'!$G$1)),('Heat Input Curve'!$E$3*(IF(A55=0,1,A55^0)))+('Heat Input Curve'!$E$4*(A55^1))+('Heat Input Curve'!$E$5*(A55^2))+('Heat Input Curve'!$E$6*(A55^3)),IF(AND(A55&gt;='Heat Input Curve'!$G$1,IF('Heat Input Curve'!$I$1=0,TRUE,A55&lt;'Heat Input Curve'!$I$1)),('Heat Input Curve'!$G$3*(IF(A55=0,1,A55^0)))+('Heat Input Curve'!$G$4*(A55^1))+('Heat Input Curve'!$G$5*(A55^2))+('Heat Input Curve'!$G$6*(A55^3)),IF(AND(A55&gt;='Heat Input Curve'!$I$1,IF('Heat Input Curve'!$K$1=0,TRUE,A55&lt;'Heat Input Curve'!$K$1)),('Heat Input Curve'!$I$3*(IF(A55=0,1,A55^0)))+('Heat Input Curve'!$I$4*(A55^1))+('Heat Input Curve'!$I$5*(A55^2))+('Heat Input Curve'!$I$6*(A55^3)),IF(AND(A55&gt;='Heat Input Curve'!$K$1,IF('Heat Input Curve'!$M$1=0,TRUE,A55&lt;'Heat Input Curve'!$M$1)),('Heat Input Curve'!$K$3*(IF(A55=0,1,A55^0)))+('Heat Input Curve'!$K$4*(A55^1))+('Heat Input Curve'!$K$5*(A55^2))+('Heat Input Curve'!$K$6*(A55^3)),IF(A55&gt;='Heat Input Curve'!$M$1,('Heat Input Curve'!$M$3*(IF(A55=0,1,A55^0)))+('Heat Input Curve'!$M$4*(A55^1))+('Heat Input Curve'!$M$5*(A55^2))+('Heat Input Curve'!$M$6*(A55^3)),"Error"))))))</f>
        <v>578.23</v>
      </c>
      <c r="C55" s="51">
        <f>IF(SUM('Heat Input Curve'!E19:M19)=0,((3*'Heat Input Curve'!$C$6*(A55^2))+(2*'Heat Input Curve'!$C$5*(A55^1))+(1*'Heat Input Curve'!$C$4*1)+(0*'Heat Input Curve'!$C$3))*$B$3,IF(A55&gt;MAX('Heat Input Curve'!$C$1,'Heat Input Curve'!$E$1,'Heat Input Curve'!$G$1,'Heat Input Curve'!$I$1,'Heat Input Curve'!$K$1,'Heat Input Curve'!$M$1),C54,IF(AND(A55&gt;='Heat Input Curve'!$C$1,IF('Heat Input Curve'!$E$1=0,TRUE,A55&lt;'Heat Input Curve'!$E$1)),(3*'Heat Input Curve'!$C$6*(A55^2))+(2*'Heat Input Curve'!$C$5*(A55^1))+(1*'Heat Input Curve'!$C$4*(IF(A55=0,1,A55^0)))+(0*'Heat Input Curve'!$C$3),IF(AND(A55&gt;='Heat Input Curve'!$E$1,IF('Heat Input Curve'!$G$1=0,TRUE,A55&lt;'Heat Input Curve'!$G$1)),(3*'Heat Input Curve'!$E$6*(A55^2))+(2*'Heat Input Curve'!$E$5*(A55^1))+(1*'Heat Input Curve'!$E$4*(IF(A55=0,1,A55^0)))+(0*'Heat Input Curve'!$E$3),IF(AND(A55&gt;='Heat Input Curve'!$G$1,IF('Heat Input Curve'!$I$1=0,TRUE,A55&lt;'Heat Input Curve'!$I$1)),(3*'Heat Input Curve'!$G$6*(A55^2))+(2*'Heat Input Curve'!$G$5*(A55^1))+(1*'Heat Input Curve'!$G$4*(IF(A55=0,1,A55^0)))+(0*'Heat Input Curve'!$G$3),IF(AND(A55&gt;='Heat Input Curve'!$I$1,IF('Heat Input Curve'!$K$1=0,TRUE,A55&lt;'Heat Input Curve'!$K$1)),(3*'Heat Input Curve'!$I$6*(A55^2))+(2*'Heat Input Curve'!$I$5*(A55^1))+(1*'Heat Input Curve'!$I$4*(IF(A55=0,1,A55^0)))+(0*'Heat Input Curve'!$I$3),IF(AND(A55&gt;='Heat Input Curve'!$K$1,IF('Heat Input Curve'!$M$1=0,TRUE,A55&lt;'Heat Input Curve'!$M$1)),(3*'Heat Input Curve'!$K$6*(A55^2))+(2*'Heat Input Curve'!$K$5*(A55^1))+(1*'Heat Input Curve'!$K$4*(IF(A55=0,1,A55^0)))+(0*'Heat Input Curve'!$K$3),IF(A55&gt;='Heat Input Curve'!$M$1,(3*'Heat Input Curve'!$M$6*(A55^2))+(2*'Heat Input Curve'!$M$5*(A55^1))+(1*'Heat Input Curve'!$M$4*(IF(A55=0,1,A55^0)))+(0*'Heat Input Curve'!$E$3),"Error"))))))*$B$3))</f>
        <v>0.82844400000000007</v>
      </c>
      <c r="D55" s="50">
        <f>$B$30</f>
        <v>4</v>
      </c>
      <c r="E55" s="51">
        <f>IF(SUM($E$11:$F$15)=0,0,IF(AND(A55&gt;=$E$11,A55&lt;=$F$11),$H$11,IF(AND(A55&gt;=$E$12,A55&lt;=$F$12),$H$12,IF(AND(A55&gt;=$E$13,A55&lt;=$F$13),$H$13,IF(AND(A55&gt;=$E$14,A55&lt;=$F$14),$H$14,IF(AND(A55&gt;=$E$15,A55&lt;=$F$15),$H$15,"Error")))))+$B$10)</f>
        <v>0</v>
      </c>
      <c r="F55" s="51">
        <f>IF(SUM(E29:F33)=0,0,IF(AND(A55&gt;=$E$11,A55&lt;=$F$11),$I$11,IF(AND(A55&gt;=$E$12,A55&lt;=$F$12),$I$12,IF(AND(A55&gt;=$E$13,A55&lt;=$F$13),$I$13,IF(AND(A55&gt;=$E$14,A55&lt;=$F$14),$I$14,IF(AND(A55&gt;=$E$15,A55&lt;=$F$15),$I$15,"Error")))))+$B$16)</f>
        <v>0</v>
      </c>
      <c r="G55" s="51">
        <f>IF(A55&lt;=$F$25,$B$25,IF(A55&gt;$F$25,$B$26+$B$25,"Error"))</f>
        <v>0</v>
      </c>
      <c r="H55" s="52">
        <f>((C55*D55)+E55+F55+G55)</f>
        <v>3.3137760000000003</v>
      </c>
      <c r="I55" s="2"/>
      <c r="J55" s="2"/>
    </row>
    <row r="56" spans="1:10" ht="12.75">
      <c r="A56" s="54"/>
      <c r="B56" s="55">
        <f>IF(AND(A56&gt;='Heat Input Curve'!$C$1,IF('Heat Input Curve'!$E$1=0,TRUE,A56&lt;'Heat Input Curve'!$E$1)),('Heat Input Curve'!$C$3*(IF(A56=0,1,A56^0)))+('Heat Input Curve'!$C$4*(A56^1))+('Heat Input Curve'!$C$5*(A56^2))+('Heat Input Curve'!$C$6*(A56^3)),IF(AND(A56&gt;='Heat Input Curve'!$E$1,IF('Heat Input Curve'!$G$1=0,TRUE,A56&lt;'Heat Input Curve'!$G$1)),('Heat Input Curve'!$E$3*(IF(A56=0,1,A56^0)))+('Heat Input Curve'!$E$4*(A56^1))+('Heat Input Curve'!$E$5*(A56^2))+('Heat Input Curve'!$E$6*(A56^3)),IF(AND(A56&gt;='Heat Input Curve'!$G$1,IF('Heat Input Curve'!$I$1=0,TRUE,A56&lt;'Heat Input Curve'!$I$1)),('Heat Input Curve'!$G$3*(IF(A56=0,1,A56^0)))+('Heat Input Curve'!$G$4*(A56^1))+('Heat Input Curve'!$G$5*(A56^2))+('Heat Input Curve'!$G$6*(A56^3)),IF(AND(A56&gt;='Heat Input Curve'!$I$1,IF('Heat Input Curve'!$K$1=0,TRUE,A56&lt;'Heat Input Curve'!$K$1)),('Heat Input Curve'!$I$3*(IF(A56=0,1,A56^0)))+('Heat Input Curve'!$I$4*(A56^1))+('Heat Input Curve'!$I$5*(A56^2))+('Heat Input Curve'!$I$6*(A56^3)),IF(AND(A56&gt;='Heat Input Curve'!$K$1,IF('Heat Input Curve'!$M$1=0,TRUE,A56&lt;'Heat Input Curve'!$M$1)),('Heat Input Curve'!$K$3*(IF(A56=0,1,A56^0)))+('Heat Input Curve'!$K$4*(A56^1))+('Heat Input Curve'!$K$5*(A56^2))+('Heat Input Curve'!$K$6*(A56^3)),IF(A56&gt;='Heat Input Curve'!$M$1,('Heat Input Curve'!$M$3*(IF(A56=0,1,A56^0)))+('Heat Input Curve'!$M$4*(A56^1))+('Heat Input Curve'!$M$5*(A56^2))+('Heat Input Curve'!$M$6*(A56^3)),"Error"))))))</f>
        <v>578.23</v>
      </c>
      <c r="C56" s="56">
        <f>IF(SUM('Heat Input Curve'!E20:M20)=0,((3*'Heat Input Curve'!$C$6*(A56^2))+(2*'Heat Input Curve'!$C$5*(A56^1))+(1*'Heat Input Curve'!$C$4*1)+(0*'Heat Input Curve'!$C$3))*$B$3,IF(A56&gt;MAX('Heat Input Curve'!$C$1,'Heat Input Curve'!$E$1,'Heat Input Curve'!$G$1,'Heat Input Curve'!$I$1,'Heat Input Curve'!$K$1,'Heat Input Curve'!$M$1),C55,IF(AND(A56&gt;='Heat Input Curve'!$C$1,IF('Heat Input Curve'!$E$1=0,TRUE,A56&lt;'Heat Input Curve'!$E$1)),(3*'Heat Input Curve'!$C$6*(A56^2))+(2*'Heat Input Curve'!$C$5*(A56^1))+(1*'Heat Input Curve'!$C$4*(IF(A56=0,1,A56^0)))+(0*'Heat Input Curve'!$C$3),IF(AND(A56&gt;='Heat Input Curve'!$E$1,IF('Heat Input Curve'!$G$1=0,TRUE,A56&lt;'Heat Input Curve'!$G$1)),(3*'Heat Input Curve'!$E$6*(A56^2))+(2*'Heat Input Curve'!$E$5*(A56^1))+(1*'Heat Input Curve'!$E$4*(IF(A56=0,1,A56^0)))+(0*'Heat Input Curve'!$E$3),IF(AND(A56&gt;='Heat Input Curve'!$G$1,IF('Heat Input Curve'!$I$1=0,TRUE,A56&lt;'Heat Input Curve'!$I$1)),(3*'Heat Input Curve'!$G$6*(A56^2))+(2*'Heat Input Curve'!$G$5*(A56^1))+(1*'Heat Input Curve'!$G$4*(IF(A56=0,1,A56^0)))+(0*'Heat Input Curve'!$G$3),IF(AND(A56&gt;='Heat Input Curve'!$I$1,IF('Heat Input Curve'!$K$1=0,TRUE,A56&lt;'Heat Input Curve'!$K$1)),(3*'Heat Input Curve'!$I$6*(A56^2))+(2*'Heat Input Curve'!$I$5*(A56^1))+(1*'Heat Input Curve'!$I$4*(IF(A56=0,1,A56^0)))+(0*'Heat Input Curve'!$I$3),IF(AND(A56&gt;='Heat Input Curve'!$K$1,IF('Heat Input Curve'!$M$1=0,TRUE,A56&lt;'Heat Input Curve'!$M$1)),(3*'Heat Input Curve'!$K$6*(A56^2))+(2*'Heat Input Curve'!$K$5*(A56^1))+(1*'Heat Input Curve'!$K$4*(IF(A56=0,1,A56^0)))+(0*'Heat Input Curve'!$K$3),IF(A56&gt;='Heat Input Curve'!$M$1,(3*'Heat Input Curve'!$M$6*(A56^2))+(2*'Heat Input Curve'!$M$5*(A56^1))+(1*'Heat Input Curve'!$M$4*(IF(A56=0,1,A56^0)))+(0*'Heat Input Curve'!$E$3),"Error"))))))*$B$3))</f>
        <v>0.82844400000000007</v>
      </c>
      <c r="D56" s="55">
        <f>$B$30</f>
        <v>4</v>
      </c>
      <c r="E56" s="56">
        <f>IF(SUM($E$11:$F$15)=0,0,IF(AND(A56&gt;=$E$11,A56&lt;=$F$11),$H$11,IF(AND(A56&gt;=$E$12,A56&lt;=$F$12),$H$12,IF(AND(A56&gt;=$E$13,A56&lt;=$F$13),$H$13,IF(AND(A56&gt;=$E$14,A56&lt;=$F$14),$H$14,IF(AND(A56&gt;=$E$15,A56&lt;=$F$15),$H$15,"Error")))))+$B$10)</f>
        <v>0</v>
      </c>
      <c r="F56" s="56">
        <f>IF(SUM(E30:F34)=0,0,IF(AND(A56&gt;=$E$11,A56&lt;=$F$11),$I$11,IF(AND(A56&gt;=$E$12,A56&lt;=$F$12),$I$12,IF(AND(A56&gt;=$E$13,A56&lt;=$F$13),$I$13,IF(AND(A56&gt;=$E$14,A56&lt;=$F$14),$I$14,IF(AND(A56&gt;=$E$15,A56&lt;=$F$15),$I$15,"Error")))))+$B$16)</f>
        <v>0</v>
      </c>
      <c r="G56" s="56">
        <f>IF(A56&lt;=$F$25,$B$25,IF(A56&gt;$F$25,$B$26+$B$25,"Error"))</f>
        <v>0</v>
      </c>
      <c r="H56" s="57">
        <f>((C56*D56)+E56+F56+G56)</f>
        <v>3.3137760000000003</v>
      </c>
      <c r="I56" s="2"/>
      <c r="J56" s="2"/>
    </row>
    <row r="57" spans="1:10" ht="12.7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>
      <c r="A58" s="2"/>
      <c r="B58" s="76"/>
      <c r="C58" s="2"/>
      <c r="D58" s="2"/>
      <c r="E58" s="76"/>
      <c r="F58" s="76"/>
      <c r="G58" s="2"/>
      <c r="H58" s="2"/>
      <c r="I58" s="2"/>
      <c r="J58" s="2"/>
    </row>
    <row r="59" spans="1:10" ht="12.7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>
      <c r="A60" s="105" t="s">
        <v>60</v>
      </c>
      <c r="B60" s="106" t="str">
        <f>IF(COUNTA('Heat Input Curve'!C3:C6)=0,"Heat Input Coefficients missing",IF(B3=0,"Performace Factor missing",IF(B30=0,"Total Fuel Related Cost missing",IF(SUM('Heat Input Curve'!B1:M1)&gt;0,IF(MAX(A37:A56)&gt;MAX('Heat Input Curve'!B1:M1),"Net Gen MW outside possible heat input curve range",IF(SUM(A37:A56)=0,"No Net Gen MW entered","No issues found")),"No issues found"))))</f>
        <v>No issues found</v>
      </c>
      <c r="C60" s="2"/>
      <c r="D60" s="2"/>
      <c r="E60" s="2"/>
      <c r="F60" s="2"/>
      <c r="G60" s="2"/>
      <c r="H60" s="2"/>
      <c r="I60" s="2"/>
      <c r="J60" s="2"/>
    </row>
    <row r="61" spans="1:10" ht="12.7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0:10" ht="12.75">
      <c r="J62" s="2"/>
    </row>
  </sheetData>
  <mergeCells count="15">
    <mergeCell ref="F35:F36"/>
    <mergeCell ref="G35:G36"/>
    <mergeCell ref="H35:H36"/>
    <mergeCell ref="A35:A36"/>
    <mergeCell ref="B35:B36"/>
    <mergeCell ref="C35:C36"/>
    <mergeCell ref="D35:D36"/>
    <mergeCell ref="E35:E36"/>
    <mergeCell ref="A7:I7"/>
    <mergeCell ref="E9:I9"/>
    <mergeCell ref="A25:A26"/>
    <mergeCell ref="A19:G19"/>
    <mergeCell ref="A9:C9"/>
    <mergeCell ref="A10:A14"/>
    <mergeCell ref="A16:A17"/>
  </mergeCells>
  <pageMargins left="0.7" right="0.7" top="0.75" bottom="0.75" header="0.3" footer="0.3"/>
  <pageSetup horizontalDpi="90" verticalDpi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J61"/>
  <sheetViews>
    <sheetView zoomScale="90" zoomScaleNormal="90" workbookViewId="0" topLeftCell="A1"/>
  </sheetViews>
  <sheetFormatPr defaultColWidth="25.625" defaultRowHeight="12.75"/>
  <cols>
    <col min="1" max="10" width="25.625" style="3"/>
    <col min="11" max="16384" width="25.625" style="3"/>
  </cols>
  <sheetData>
    <row r="1" spans="1:10" ht="12.75">
      <c r="A1" s="33" t="s">
        <v>1</v>
      </c>
      <c r="B1" s="12" t="s">
        <v>66</v>
      </c>
      <c r="C1" s="2"/>
      <c r="D1" s="2"/>
      <c r="E1" s="2"/>
      <c r="F1" s="2"/>
      <c r="G1" s="2"/>
      <c r="H1" s="2"/>
      <c r="I1" s="2"/>
      <c r="J1" s="2"/>
    </row>
    <row r="2" spans="1:10" ht="12.75">
      <c r="A2" s="4"/>
      <c r="B2" s="5"/>
      <c r="C2" s="5"/>
      <c r="D2" s="5"/>
      <c r="E2" s="5"/>
      <c r="F2" s="2"/>
      <c r="G2" s="2"/>
      <c r="H2" s="2"/>
      <c r="I2" s="2"/>
      <c r="J2" s="2"/>
    </row>
    <row r="3" spans="1:10" ht="12.75">
      <c r="A3" s="33" t="s">
        <v>4</v>
      </c>
      <c r="B3" s="12">
        <v>1.02</v>
      </c>
      <c r="C3" s="5"/>
      <c r="D3" s="5"/>
      <c r="E3" s="5"/>
      <c r="F3" s="2"/>
      <c r="G3" s="2"/>
      <c r="H3" s="2"/>
      <c r="I3" s="2"/>
      <c r="J3" s="2"/>
    </row>
    <row r="4" spans="1:10" ht="12.75">
      <c r="A4" s="2"/>
      <c r="B4" s="14"/>
      <c r="C4" s="5"/>
      <c r="D4" s="5"/>
      <c r="E4" s="5"/>
      <c r="F4" s="2"/>
      <c r="G4" s="2"/>
      <c r="H4" s="2"/>
      <c r="I4" s="2"/>
      <c r="J4" s="2"/>
    </row>
    <row r="5" spans="1:10" ht="12.75">
      <c r="A5" s="33" t="s">
        <v>25</v>
      </c>
      <c r="B5" s="15">
        <v>4</v>
      </c>
      <c r="C5" s="34" t="s">
        <v>8</v>
      </c>
      <c r="D5" s="2"/>
      <c r="E5" s="2"/>
      <c r="F5" s="2"/>
      <c r="G5" s="2"/>
      <c r="H5" s="2"/>
      <c r="I5" s="2"/>
      <c r="J5" s="2"/>
    </row>
    <row r="6" spans="1:10" ht="12.75">
      <c r="A6" s="2"/>
      <c r="B6" s="2"/>
      <c r="C6" s="2"/>
      <c r="D6" s="2"/>
      <c r="E6" s="2"/>
      <c r="F6" s="2"/>
      <c r="G6" s="2"/>
      <c r="H6" s="2"/>
      <c r="J6" s="2"/>
    </row>
    <row r="7" spans="1:10" ht="12.75">
      <c r="A7" s="110" t="s">
        <v>21</v>
      </c>
      <c r="B7" s="111"/>
      <c r="C7" s="111"/>
      <c r="D7" s="111"/>
      <c r="E7" s="111"/>
      <c r="F7" s="111"/>
      <c r="G7" s="111"/>
      <c r="H7" s="111"/>
      <c r="I7" s="112"/>
      <c r="J7" s="41"/>
    </row>
    <row r="8" spans="1:10" ht="12.75">
      <c r="A8" s="4"/>
      <c r="B8" s="5"/>
      <c r="C8" s="5"/>
      <c r="D8" s="5"/>
      <c r="E8" s="5"/>
      <c r="F8" s="5"/>
      <c r="G8" s="5"/>
      <c r="H8" s="5"/>
      <c r="I8" s="6"/>
      <c r="J8" s="5"/>
    </row>
    <row r="9" spans="1:10" ht="12.75">
      <c r="A9" s="113" t="s">
        <v>52</v>
      </c>
      <c r="B9" s="114"/>
      <c r="C9" s="115"/>
      <c r="D9" s="5"/>
      <c r="E9" s="113" t="s">
        <v>51</v>
      </c>
      <c r="F9" s="114"/>
      <c r="G9" s="114"/>
      <c r="H9" s="114"/>
      <c r="I9" s="115"/>
      <c r="J9" s="5"/>
    </row>
    <row r="10" spans="1:10" ht="12.75">
      <c r="A10" s="120" t="s">
        <v>10</v>
      </c>
      <c r="B10" s="17"/>
      <c r="C10" s="6" t="s">
        <v>5</v>
      </c>
      <c r="D10" s="5"/>
      <c r="E10" s="31" t="s">
        <v>46</v>
      </c>
      <c r="F10" s="32" t="s">
        <v>47</v>
      </c>
      <c r="G10" s="32" t="s">
        <v>48</v>
      </c>
      <c r="H10" s="49" t="s">
        <v>49</v>
      </c>
      <c r="I10" s="42" t="s">
        <v>50</v>
      </c>
      <c r="J10" s="5"/>
    </row>
    <row r="11" spans="1:10" ht="12.75">
      <c r="A11" s="120"/>
      <c r="B11" s="17"/>
      <c r="C11" s="6" t="s">
        <v>6</v>
      </c>
      <c r="D11" s="5"/>
      <c r="E11" s="43">
        <v>0</v>
      </c>
      <c r="F11" s="26">
        <v>70</v>
      </c>
      <c r="G11" s="21">
        <v>0</v>
      </c>
      <c r="H11" s="45">
        <f>$B$14*G11/(F11-E11)</f>
        <v>0</v>
      </c>
      <c r="I11" s="7"/>
      <c r="J11" s="5"/>
    </row>
    <row r="12" spans="1:10" ht="12.75">
      <c r="A12" s="120"/>
      <c r="B12" s="17"/>
      <c r="C12" s="6" t="s">
        <v>7</v>
      </c>
      <c r="D12" s="5"/>
      <c r="E12" s="44">
        <v>70</v>
      </c>
      <c r="F12" s="7">
        <v>90</v>
      </c>
      <c r="G12" s="17">
        <v>0</v>
      </c>
      <c r="H12" s="45">
        <f>$B$14*G12/(F12-E12)</f>
        <v>0</v>
      </c>
      <c r="I12" s="7"/>
      <c r="J12" s="5"/>
    </row>
    <row r="13" spans="1:10" ht="12.75">
      <c r="A13" s="120"/>
      <c r="B13" s="17"/>
      <c r="C13" s="6" t="s">
        <v>8</v>
      </c>
      <c r="D13" s="5"/>
      <c r="E13" s="44">
        <v>90</v>
      </c>
      <c r="F13" s="7">
        <v>100</v>
      </c>
      <c r="G13" s="17">
        <v>3</v>
      </c>
      <c r="H13" s="45">
        <f>$B$14*G13/(F13-E13)</f>
        <v>22.50</v>
      </c>
      <c r="I13" s="7"/>
      <c r="J13" s="5"/>
    </row>
    <row r="14" spans="1:10" ht="12.75">
      <c r="A14" s="120"/>
      <c r="B14" s="17">
        <v>75</v>
      </c>
      <c r="C14" s="6" t="s">
        <v>9</v>
      </c>
      <c r="D14" s="5"/>
      <c r="E14" s="44"/>
      <c r="F14" s="7"/>
      <c r="G14" s="17"/>
      <c r="H14" s="46"/>
      <c r="I14" s="7"/>
      <c r="J14" s="5"/>
    </row>
    <row r="15" spans="1:10" s="14" customFormat="1" ht="12.75">
      <c r="A15" s="4"/>
      <c r="B15" s="5"/>
      <c r="C15" s="6"/>
      <c r="D15" s="5"/>
      <c r="E15" s="47"/>
      <c r="F15" s="24"/>
      <c r="G15" s="19"/>
      <c r="H15" s="48"/>
      <c r="I15" s="24"/>
      <c r="J15" s="5"/>
    </row>
    <row r="16" spans="1:10" s="14" customFormat="1" ht="12.75">
      <c r="A16" s="120" t="s">
        <v>11</v>
      </c>
      <c r="B16" s="17"/>
      <c r="C16" s="18" t="s">
        <v>5</v>
      </c>
      <c r="D16" s="5"/>
      <c r="E16" s="5"/>
      <c r="F16" s="5"/>
      <c r="G16" s="5"/>
      <c r="H16" s="5"/>
      <c r="I16" s="6"/>
      <c r="J16" s="5"/>
    </row>
    <row r="17" spans="1:10" s="14" customFormat="1" ht="12.75">
      <c r="A17" s="117"/>
      <c r="B17" s="19"/>
      <c r="C17" s="20" t="s">
        <v>8</v>
      </c>
      <c r="D17" s="13"/>
      <c r="E17" s="13"/>
      <c r="F17" s="13"/>
      <c r="G17" s="13"/>
      <c r="H17" s="13"/>
      <c r="I17" s="20"/>
      <c r="J17" s="5"/>
    </row>
    <row r="18" spans="1:10" ht="12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4" customFormat="1" ht="12.75">
      <c r="A19" s="116" t="s">
        <v>18</v>
      </c>
      <c r="B19" s="118"/>
      <c r="C19" s="118"/>
      <c r="D19" s="118"/>
      <c r="E19" s="118"/>
      <c r="F19" s="118"/>
      <c r="G19" s="119"/>
      <c r="H19" s="2"/>
      <c r="I19" s="2"/>
      <c r="J19" s="2"/>
    </row>
    <row r="20" spans="1:10" s="14" customFormat="1" ht="12.75">
      <c r="A20" s="4"/>
      <c r="B20" s="5"/>
      <c r="C20" s="5"/>
      <c r="D20" s="5"/>
      <c r="E20" s="5"/>
      <c r="F20" s="5"/>
      <c r="G20" s="6"/>
      <c r="H20" s="2"/>
      <c r="I20" s="2"/>
      <c r="J20" s="2"/>
    </row>
    <row r="21" spans="1:10" ht="15.75">
      <c r="A21" s="38" t="s">
        <v>44</v>
      </c>
      <c r="B21" s="21"/>
      <c r="C21" s="37" t="s">
        <v>16</v>
      </c>
      <c r="D21" s="5"/>
      <c r="E21" s="35" t="s">
        <v>19</v>
      </c>
      <c r="F21" s="21"/>
      <c r="G21" s="37" t="s">
        <v>20</v>
      </c>
      <c r="H21" s="2"/>
      <c r="I21" s="2"/>
      <c r="J21" s="2"/>
    </row>
    <row r="22" spans="1:10" ht="12.75">
      <c r="A22" s="39" t="s">
        <v>17</v>
      </c>
      <c r="B22" s="17"/>
      <c r="C22" s="6" t="s">
        <v>16</v>
      </c>
      <c r="D22" s="5"/>
      <c r="E22" s="4" t="s">
        <v>19</v>
      </c>
      <c r="F22" s="17"/>
      <c r="G22" s="6" t="s">
        <v>20</v>
      </c>
      <c r="H22" s="2"/>
      <c r="I22" s="2"/>
      <c r="J22" s="2"/>
    </row>
    <row r="23" spans="1:10" ht="15.75">
      <c r="A23" s="40" t="s">
        <v>45</v>
      </c>
      <c r="B23" s="19"/>
      <c r="C23" s="20" t="s">
        <v>16</v>
      </c>
      <c r="D23" s="13"/>
      <c r="E23" s="9" t="s">
        <v>19</v>
      </c>
      <c r="F23" s="19"/>
      <c r="G23" s="20" t="s">
        <v>20</v>
      </c>
      <c r="H23" s="2"/>
      <c r="I23" s="2"/>
      <c r="J23" s="2"/>
    </row>
    <row r="24" spans="1:10" ht="12.7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>
      <c r="A25" s="116" t="s">
        <v>12</v>
      </c>
      <c r="B25" s="21"/>
      <c r="C25" s="36" t="s">
        <v>22</v>
      </c>
      <c r="D25" s="36"/>
      <c r="E25" s="32" t="s">
        <v>24</v>
      </c>
      <c r="F25" s="21"/>
      <c r="G25" s="37" t="s">
        <v>14</v>
      </c>
      <c r="H25" s="2"/>
      <c r="I25" s="2"/>
      <c r="J25" s="2"/>
    </row>
    <row r="26" spans="1:10" ht="12.75">
      <c r="A26" s="117"/>
      <c r="B26" s="19"/>
      <c r="C26" s="13" t="s">
        <v>23</v>
      </c>
      <c r="D26" s="13"/>
      <c r="E26" s="13"/>
      <c r="F26" s="13"/>
      <c r="G26" s="20"/>
      <c r="H26" s="2"/>
      <c r="I26" s="2"/>
      <c r="J26" s="2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78" t="s">
        <v>26</v>
      </c>
      <c r="B28" s="87">
        <f>((B21*F21)+(B22*F22)+(B23*F23))/2000</f>
        <v>0</v>
      </c>
      <c r="C28" s="77" t="s">
        <v>8</v>
      </c>
      <c r="D28" s="2"/>
      <c r="E28" s="2"/>
      <c r="F28" s="2"/>
      <c r="G28" s="2"/>
      <c r="H28" s="2"/>
      <c r="I28" s="2"/>
      <c r="J28" s="2"/>
    </row>
    <row r="29" spans="1:10" ht="12.75">
      <c r="A29" s="4"/>
      <c r="B29" s="86"/>
      <c r="C29" s="6"/>
      <c r="D29" s="2"/>
      <c r="E29" s="2"/>
      <c r="F29" s="2"/>
      <c r="G29" s="2"/>
      <c r="H29" s="2"/>
      <c r="I29" s="2"/>
      <c r="J29" s="2"/>
    </row>
    <row r="30" spans="1:10" ht="12.75">
      <c r="A30" s="80" t="s">
        <v>3</v>
      </c>
      <c r="B30" s="51">
        <f>B5+B13+B17+B28</f>
        <v>4</v>
      </c>
      <c r="C30" s="6" t="s">
        <v>8</v>
      </c>
      <c r="D30" s="2"/>
      <c r="E30" s="2"/>
      <c r="F30" s="2"/>
      <c r="G30" s="2"/>
      <c r="H30" s="2"/>
      <c r="I30" s="2"/>
      <c r="J30" s="2"/>
    </row>
    <row r="31" spans="1:10" ht="12.75">
      <c r="A31" s="4"/>
      <c r="B31" s="86"/>
      <c r="C31" s="6"/>
      <c r="D31" s="2"/>
      <c r="E31" s="2"/>
      <c r="F31" s="2"/>
      <c r="G31" s="2"/>
      <c r="H31" s="2"/>
      <c r="I31" s="2"/>
      <c r="J31" s="2"/>
    </row>
    <row r="32" spans="1:10" ht="12.75">
      <c r="A32" s="4" t="s">
        <v>28</v>
      </c>
      <c r="B32" s="51">
        <f>'Heat Input Curve'!C12</f>
        <v>578.23</v>
      </c>
      <c r="C32" s="6" t="s">
        <v>29</v>
      </c>
      <c r="D32" s="2"/>
      <c r="E32" s="2"/>
      <c r="F32" s="2"/>
      <c r="G32" s="2"/>
      <c r="H32" s="2"/>
      <c r="I32" s="2"/>
      <c r="J32" s="2"/>
    </row>
    <row r="33" spans="1:10" ht="12.75">
      <c r="A33" s="79" t="s">
        <v>27</v>
      </c>
      <c r="B33" s="56">
        <f>(B30*B32*B3)+B11+B14</f>
        <v>2434.1784000000002</v>
      </c>
      <c r="C33" s="20" t="s">
        <v>13</v>
      </c>
      <c r="D33" s="2"/>
      <c r="E33" s="2"/>
      <c r="F33" s="2"/>
      <c r="G33" s="2"/>
      <c r="H33" s="2"/>
      <c r="I33" s="2"/>
      <c r="J33" s="2"/>
    </row>
    <row r="34" spans="1:10" ht="12.75">
      <c r="A34" s="2"/>
      <c r="C34" s="2"/>
      <c r="D34" s="2"/>
      <c r="E34" s="2"/>
      <c r="F34" s="1"/>
      <c r="G34" s="1"/>
      <c r="H34" s="2"/>
      <c r="I34" s="2"/>
      <c r="J34" s="2"/>
    </row>
    <row r="35" spans="1:10" ht="12.75">
      <c r="A35" s="125" t="s">
        <v>0</v>
      </c>
      <c r="B35" s="127" t="s">
        <v>30</v>
      </c>
      <c r="C35" s="121" t="s">
        <v>54</v>
      </c>
      <c r="D35" s="121" t="s">
        <v>32</v>
      </c>
      <c r="E35" s="121" t="s">
        <v>31</v>
      </c>
      <c r="F35" s="121" t="s">
        <v>2</v>
      </c>
      <c r="G35" s="121" t="s">
        <v>37</v>
      </c>
      <c r="H35" s="123" t="s">
        <v>15</v>
      </c>
      <c r="I35" s="2"/>
      <c r="J35" s="2"/>
    </row>
    <row r="36" spans="1:10" ht="12.75">
      <c r="A36" s="126"/>
      <c r="B36" s="128"/>
      <c r="C36" s="122"/>
      <c r="D36" s="122"/>
      <c r="E36" s="122"/>
      <c r="F36" s="122"/>
      <c r="G36" s="122"/>
      <c r="H36" s="124"/>
      <c r="I36" s="2"/>
      <c r="J36" s="2"/>
    </row>
    <row r="37" spans="1:10" ht="12.75">
      <c r="A37" s="53">
        <v>70</v>
      </c>
      <c r="B37" s="50">
        <f>IF(AND(A37&gt;='Heat Input Curve'!$C$10,IF('Heat Input Curve'!$E$10=0,TRUE,A37&lt;'Heat Input Curve'!$E$10)),('Heat Input Curve'!$C$12*(IF(A37=0,1,A37^0)))+('Heat Input Curve'!$C$13*(A37^1))+('Heat Input Curve'!$C$14*(A37^2))+('Heat Input Curve'!$C$15*(A37^3)),IF(AND(A37&gt;='Heat Input Curve'!$E$10,IF('Heat Input Curve'!$G$10=0,TRUE,A37&lt;'Heat Input Curve'!$G$10)),('Heat Input Curve'!$E$12*(IF(A37=0,1,A37^0)))+('Heat Input Curve'!$E$13*(A37^1))+('Heat Input Curve'!$E$14*(A37^2))+('Heat Input Curve'!$E$15*(A37^3)),IF(AND(A37&gt;='Heat Input Curve'!$G$10,IF('Heat Input Curve'!$I$10=0,TRUE,A37&lt;'Heat Input Curve'!$I$10)),('Heat Input Curve'!$G$12*(IF(A37=0,1,A37^0)))+('Heat Input Curve'!$G$13*(A37^1))+('Heat Input Curve'!$G$14*(A37^2))+('Heat Input Curve'!$G$15*(A37^3)),IF(AND(A37&gt;='Heat Input Curve'!$I$10,IF('Heat Input Curve'!$K$10=0,TRUE,A37&lt;'Heat Input Curve'!$K$10)),('Heat Input Curve'!$I$12*(IF(A37=0,1,A37^0)))+('Heat Input Curve'!$I$13*(A37^1))+('Heat Input Curve'!$I$14*(A37^2))+('Heat Input Curve'!$I$15*(A37^3)),IF(AND(A37&gt;='Heat Input Curve'!$K$10,IF('Heat Input Curve'!$M$10=0,TRUE,A37&lt;'Heat Input Curve'!$M$10)),('Heat Input Curve'!$K$12*(IF(A37=0,1,A37^0)))+('Heat Input Curve'!$K$13*(A37^1))+('Heat Input Curve'!$K$14*(A37^2))+('Heat Input Curve'!$K$15*(A37^3)),IF(A37&gt;='Heat Input Curve'!$M$10,('Heat Input Curve'!$M$12*(IF(A37=0,1,A37^0)))+('Heat Input Curve'!$M$13*(A37^1))+('Heat Input Curve'!$M$14*(A37^2))+('Heat Input Curve'!$M$15*(A37^3)),"Error"))))))</f>
        <v>879.10400000000004</v>
      </c>
      <c r="C37" s="51">
        <f>IF(SUM('Heat Input Curve'!$E$10:$M$10)=0,IF(A37=0,0,(((B37-B32)/(A37-0))*$B$3)),IF(A37&gt;MAX('Heat Input Curve'!$C$10,'Heat Input Curve'!$E$10,'Heat Input Curve'!$G$10,'Heat Input Curve'!$I$10,'Heat Input Curve'!$K$10,'Heat Input Curve'!$M$10),0,IF(A37=0,0,(((B37-B32)/(A37-0))*$B$3))))</f>
        <v>4.3841640000000002</v>
      </c>
      <c r="D37" s="50">
        <f t="shared" si="0" ref="D37:D55">$B$30</f>
        <v>4</v>
      </c>
      <c r="E37" s="51">
        <f>IF(SUM($E$11:$F$15)=0,0,IF(AND(A37&gt;=$E$11,A37&lt;=$F$11),$H$11,IF(AND(A37&gt;=$E$12,A37&lt;=$F$12),$H$12,IF(AND(A37&gt;=$E$13,A37&lt;=$F$13),$H$13,IF(AND(A37&gt;=$E$14,A37&lt;=$F$14),$H$14,IF(AND(A37&gt;=$E$15,A37&lt;=$F$15),$H$15,"Error")))))+$B$10)</f>
        <v>0</v>
      </c>
      <c r="F37" s="51">
        <f>IF(SUM($E$11:$F$15)=0,0,IF(AND(A37&gt;=$E$11,A37&lt;=$F$11),$I$11,IF(AND(A37&gt;=$E$12,A37&lt;=$F$12),$I$12,IF(AND(A37&gt;=$E$13,A37&lt;=$F$13),$I$13,IF(AND(A37&gt;=$E$14,A37&lt;=$F$14),$I$14,IF(AND(A37&gt;=$E$15,A37&lt;=$F$15),$I$15,"Error")))))+$B$16)</f>
        <v>0</v>
      </c>
      <c r="G37" s="51">
        <f t="shared" si="1" ref="G37:G55">IF(A37&lt;=$F$25,$B$25,IF(A37&gt;$F$25,$B$26+$B$25,"Error"))</f>
        <v>0</v>
      </c>
      <c r="H37" s="52">
        <f>'For Graphing Purposes'!E3</f>
        <v>17.536656000000001</v>
      </c>
      <c r="I37" s="65"/>
      <c r="J37" s="2"/>
    </row>
    <row r="38" spans="1:10" ht="12.75">
      <c r="A38" s="53">
        <v>90</v>
      </c>
      <c r="B38" s="50">
        <f>IF(AND(A38&gt;='Heat Input Curve'!$C$10,IF('Heat Input Curve'!$E$10=0,TRUE,A38&lt;'Heat Input Curve'!$E$10)),('Heat Input Curve'!$C$12*(IF(A38=0,1,A38^0)))+('Heat Input Curve'!$C$13*(A38^1))+('Heat Input Curve'!$C$14*(A38^2))+('Heat Input Curve'!$C$15*(A38^3)),IF(AND(A38&gt;='Heat Input Curve'!$E$10,IF('Heat Input Curve'!$G$10=0,TRUE,A38&lt;'Heat Input Curve'!$G$10)),('Heat Input Curve'!$E$12*(IF(A38=0,1,A38^0)))+('Heat Input Curve'!$E$13*(A38^1))+('Heat Input Curve'!$E$14*(A38^2))+('Heat Input Curve'!$E$15*(A38^3)),IF(AND(A38&gt;='Heat Input Curve'!$G$10,IF('Heat Input Curve'!$I$10=0,TRUE,A38&lt;'Heat Input Curve'!$I$10)),('Heat Input Curve'!$G$12*(IF(A38=0,1,A38^0)))+('Heat Input Curve'!$G$13*(A38^1))+('Heat Input Curve'!$G$14*(A38^2))+('Heat Input Curve'!$G$15*(A38^3)),IF(AND(A38&gt;='Heat Input Curve'!$I$10,IF('Heat Input Curve'!$K$10=0,TRUE,A38&lt;'Heat Input Curve'!$K$10)),('Heat Input Curve'!$I$12*(IF(A38=0,1,A38^0)))+('Heat Input Curve'!$I$13*(A38^1))+('Heat Input Curve'!$I$14*(A38^2))+('Heat Input Curve'!$I$15*(A38^3)),IF(AND(A38&gt;='Heat Input Curve'!$K$10,IF('Heat Input Curve'!$M$10=0,TRUE,A38&lt;'Heat Input Curve'!$M$10)),('Heat Input Curve'!$K$12*(IF(A38=0,1,A38^0)))+('Heat Input Curve'!$K$13*(A38^1))+('Heat Input Curve'!$K$14*(A38^2))+('Heat Input Curve'!$K$15*(A38^3)),IF(A38&gt;='Heat Input Curve'!$M$10,('Heat Input Curve'!$M$12*(IF(A38=0,1,A38^0)))+('Heat Input Curve'!$M$13*(A38^1))+('Heat Input Curve'!$M$14*(A38^2))+('Heat Input Curve'!$M$15*(A38^3)),"Error"))))))</f>
        <v>1054.7080000000001</v>
      </c>
      <c r="C38" s="51">
        <f>IF(SUM('Heat Input Curve'!$E$10:$M$10)=0,IF(A38=0,0,(((B38-B37)/(A38-A37))*$B$3)),IF(A38&gt;MAX('Heat Input Curve'!$C$10,'Heat Input Curve'!$E$10,'Heat Input Curve'!$G$10,'Heat Input Curve'!$I$10,'Heat Input Curve'!$K$10,'Heat Input Curve'!$M$10),0,IF(A38=0,0,(((B38-B37)/(A38-A37))*$B$3))))</f>
        <v>8.9558040000000023</v>
      </c>
      <c r="D38" s="50">
        <f>$B$30</f>
        <v>4</v>
      </c>
      <c r="E38" s="51">
        <f t="shared" si="2" ref="E38:E55">IF(SUM($E$11:$F$15)=0,0,IF(AND(A38&gt;=$E$11,A38&lt;=$F$11),$H$11,IF(AND(A38&gt;=$E$12,A38&lt;=$F$12),$H$12,IF(AND(A38&gt;=$E$13,A38&lt;=$F$13),$H$13,IF(AND(A38&gt;=$E$14,A38&lt;=$F$14),$H$14,IF(AND(A38&gt;=$E$15,A38&lt;=$F$15),$H$15,"Error")))))+$B$10)</f>
        <v>0</v>
      </c>
      <c r="F38" s="51">
        <f t="shared" si="3" ref="F38:F55">IF(SUM($E$11:$F$15)=0,0,IF(AND(A38&gt;=$E$11,A38&lt;=$F$11),$I$11,IF(AND(A38&gt;=$E$12,A38&lt;=$F$12),$I$12,IF(AND(A38&gt;=$E$13,A38&lt;=$F$13),$I$13,IF(AND(A38&gt;=$E$14,A38&lt;=$F$14),$I$14,IF(AND(A38&gt;=$E$15,A38&lt;=$F$15),$I$15,"Error")))))+$B$16)</f>
        <v>0</v>
      </c>
      <c r="G38" s="51">
        <f>IF(A38&lt;=$F$25,$B$25,IF(A38&gt;$F$25,$B$26+$B$25,"Error"))</f>
        <v>0</v>
      </c>
      <c r="H38" s="52">
        <f>'For Graphing Purposes'!E4</f>
        <v>35.823216000000009</v>
      </c>
      <c r="I38" s="65"/>
      <c r="J38" s="2"/>
    </row>
    <row r="39" spans="1:10" ht="12.75">
      <c r="A39" s="53">
        <v>100</v>
      </c>
      <c r="B39" s="50">
        <f>IF(AND(A39&gt;='Heat Input Curve'!$C$10,IF('Heat Input Curve'!$E$10=0,TRUE,A39&lt;'Heat Input Curve'!$E$10)),('Heat Input Curve'!$C$12*(IF(A39=0,1,A39^0)))+('Heat Input Curve'!$C$13*(A39^1))+('Heat Input Curve'!$C$14*(A39^2))+('Heat Input Curve'!$C$15*(A39^3)),IF(AND(A39&gt;='Heat Input Curve'!$E$10,IF('Heat Input Curve'!$G$10=0,TRUE,A39&lt;'Heat Input Curve'!$G$10)),('Heat Input Curve'!$E$12*(IF(A39=0,1,A39^0)))+('Heat Input Curve'!$E$13*(A39^1))+('Heat Input Curve'!$E$14*(A39^2))+('Heat Input Curve'!$E$15*(A39^3)),IF(AND(A39&gt;='Heat Input Curve'!$G$10,IF('Heat Input Curve'!$I$10=0,TRUE,A39&lt;'Heat Input Curve'!$I$10)),('Heat Input Curve'!$G$12*(IF(A39=0,1,A39^0)))+('Heat Input Curve'!$G$13*(A39^1))+('Heat Input Curve'!$G$14*(A39^2))+('Heat Input Curve'!$G$15*(A39^3)),IF(AND(A39&gt;='Heat Input Curve'!$I$10,IF('Heat Input Curve'!$K$10=0,TRUE,A39&lt;'Heat Input Curve'!$K$10)),('Heat Input Curve'!$I$12*(IF(A39=0,1,A39^0)))+('Heat Input Curve'!$I$13*(A39^1))+('Heat Input Curve'!$I$14*(A39^2))+('Heat Input Curve'!$I$15*(A39^3)),IF(AND(A39&gt;='Heat Input Curve'!$K$10,IF('Heat Input Curve'!$M$10=0,TRUE,A39&lt;'Heat Input Curve'!$M$10)),('Heat Input Curve'!$K$12*(IF(A39=0,1,A39^0)))+('Heat Input Curve'!$K$13*(A39^1))+('Heat Input Curve'!$K$14*(A39^2))+('Heat Input Curve'!$K$15*(A39^3)),IF(A39&gt;='Heat Input Curve'!$M$10,('Heat Input Curve'!$M$12*(IF(A39=0,1,A39^0)))+('Heat Input Curve'!$M$13*(A39^1))+('Heat Input Curve'!$M$14*(A39^2))+('Heat Input Curve'!$M$15*(A39^3)),"Error"))))))</f>
        <v>1157.45</v>
      </c>
      <c r="C39" s="51">
        <f>IF(SUM('Heat Input Curve'!$E$10:$M$10)=0,IF(A39=0,0,(((B39-B38)/(A39-A38))*$B$3)),IF(A39&gt;MAX('Heat Input Curve'!$C$10,'Heat Input Curve'!$E$10,'Heat Input Curve'!$G$10,'Heat Input Curve'!$I$10,'Heat Input Curve'!$K$10,'Heat Input Curve'!$M$10),0,IF(A39=0,0,(((B39-B38)/(A39-A38))*$B$3))))</f>
        <v>10.479683999999997</v>
      </c>
      <c r="D39" s="50">
        <f>$B$30</f>
        <v>4</v>
      </c>
      <c r="E39" s="51">
        <f>IF(SUM($E$11:$F$15)=0,0,IF(AND(A39&gt;=$E$11,A39&lt;=$F$11),$H$11,IF(AND(A39&gt;=$E$12,A39&lt;=$F$12),$H$12,IF(AND(A39&gt;=$E$13,A39&lt;=$F$13),$H$13,IF(AND(A39&gt;=$E$14,A39&lt;=$F$14),$H$14,IF(AND(A39&gt;=$E$15,A39&lt;=$F$15),$H$15,"Error")))))+$B$10)</f>
        <v>22.50</v>
      </c>
      <c r="F39" s="51">
        <f>IF(SUM($E$11:$F$15)=0,0,IF(AND(A39&gt;=$E$11,A39&lt;=$F$11),$I$11,IF(AND(A39&gt;=$E$12,A39&lt;=$F$12),$I$12,IF(AND(A39&gt;=$E$13,A39&lt;=$F$13),$I$13,IF(AND(A39&gt;=$E$14,A39&lt;=$F$14),$I$14,IF(AND(A39&gt;=$E$15,A39&lt;=$F$15),$I$15,"Error")))))+$B$16)</f>
        <v>0</v>
      </c>
      <c r="G39" s="51">
        <f>IF(A39&lt;=$F$25,$B$25,IF(A39&gt;$F$25,$B$26+$B$25,"Error"))</f>
        <v>0</v>
      </c>
      <c r="H39" s="52">
        <f>'For Graphing Purposes'!E5</f>
        <v>64.418735999999996</v>
      </c>
      <c r="I39" s="65"/>
      <c r="J39" s="2"/>
    </row>
    <row r="40" spans="1:10" ht="12.75">
      <c r="A40" s="53"/>
      <c r="B40" s="50">
        <f>IF(AND(A40&gt;='Heat Input Curve'!$C$10,IF('Heat Input Curve'!$E$10=0,TRUE,A40&lt;'Heat Input Curve'!$E$10)),('Heat Input Curve'!$C$12*(IF(A40=0,1,A40^0)))+('Heat Input Curve'!$C$13*(A40^1))+('Heat Input Curve'!$C$14*(A40^2))+('Heat Input Curve'!$C$15*(A40^3)),IF(AND(A40&gt;='Heat Input Curve'!$E$10,IF('Heat Input Curve'!$G$10=0,TRUE,A40&lt;'Heat Input Curve'!$G$10)),('Heat Input Curve'!$E$12*(IF(A40=0,1,A40^0)))+('Heat Input Curve'!$E$13*(A40^1))+('Heat Input Curve'!$E$14*(A40^2))+('Heat Input Curve'!$E$15*(A40^3)),IF(AND(A40&gt;='Heat Input Curve'!$G$10,IF('Heat Input Curve'!$I$10=0,TRUE,A40&lt;'Heat Input Curve'!$I$10)),('Heat Input Curve'!$G$12*(IF(A40=0,1,A40^0)))+('Heat Input Curve'!$G$13*(A40^1))+('Heat Input Curve'!$G$14*(A40^2))+('Heat Input Curve'!$G$15*(A40^3)),IF(AND(A40&gt;='Heat Input Curve'!$I$10,IF('Heat Input Curve'!$K$10=0,TRUE,A40&lt;'Heat Input Curve'!$K$10)),('Heat Input Curve'!$I$12*(IF(A40=0,1,A40^0)))+('Heat Input Curve'!$I$13*(A40^1))+('Heat Input Curve'!$I$14*(A40^2))+('Heat Input Curve'!$I$15*(A40^3)),IF(AND(A40&gt;='Heat Input Curve'!$K$10,IF('Heat Input Curve'!$M$10=0,TRUE,A40&lt;'Heat Input Curve'!$M$10)),('Heat Input Curve'!$K$12*(IF(A40=0,1,A40^0)))+('Heat Input Curve'!$K$13*(A40^1))+('Heat Input Curve'!$K$14*(A40^2))+('Heat Input Curve'!$K$15*(A40^3)),IF(A40&gt;='Heat Input Curve'!$M$10,('Heat Input Curve'!$M$12*(IF(A40=0,1,A40^0)))+('Heat Input Curve'!$M$13*(A40^1))+('Heat Input Curve'!$M$14*(A40^2))+('Heat Input Curve'!$M$15*(A40^3)),"Error"))))))</f>
        <v>578.23</v>
      </c>
      <c r="C40" s="51">
        <f>IF(SUM('Heat Input Curve'!$E$10:$M$10)=0,IF(A40=0,0,(((B40-B39)/(A40-A39))*$B$3)),IF(A40&gt;MAX('Heat Input Curve'!$C$10,'Heat Input Curve'!$E$10,'Heat Input Curve'!$G$10,'Heat Input Curve'!$I$10,'Heat Input Curve'!$K$10,'Heat Input Curve'!$M$10),0,IF(A40=0,0,(((B40-B39)/(A40-A39))*$B$3))))</f>
        <v>0</v>
      </c>
      <c r="D40" s="50">
        <f>$B$30</f>
        <v>4</v>
      </c>
      <c r="E40" s="51">
        <f>IF(SUM($E$11:$F$15)=0,0,IF(AND(A40&gt;=$E$11,A40&lt;=$F$11),$H$11,IF(AND(A40&gt;=$E$12,A40&lt;=$F$12),$H$12,IF(AND(A40&gt;=$E$13,A40&lt;=$F$13),$H$13,IF(AND(A40&gt;=$E$14,A40&lt;=$F$14),$H$14,IF(AND(A40&gt;=$E$15,A40&lt;=$F$15),$H$15,"Error")))))+$B$10)</f>
        <v>0</v>
      </c>
      <c r="F40" s="51">
        <f>IF(SUM($E$11:$F$15)=0,0,IF(AND(A40&gt;=$E$11,A40&lt;=$F$11),$I$11,IF(AND(A40&gt;=$E$12,A40&lt;=$F$12),$I$12,IF(AND(A40&gt;=$E$13,A40&lt;=$F$13),$I$13,IF(AND(A40&gt;=$E$14,A40&lt;=$F$14),$I$14,IF(AND(A40&gt;=$E$15,A40&lt;=$F$15),$I$15,"Error")))))+$B$16)</f>
        <v>0</v>
      </c>
      <c r="G40" s="51">
        <f>IF(A40&lt;=$F$25,$B$25,IF(A40&gt;$F$25,$B$26+$B$25,"Error"))</f>
        <v>0</v>
      </c>
      <c r="H40" s="52">
        <f>'For Graphing Purposes'!E6</f>
        <v>0</v>
      </c>
      <c r="I40" s="65"/>
      <c r="J40" s="2"/>
    </row>
    <row r="41" spans="1:10" ht="12.75">
      <c r="A41" s="53"/>
      <c r="B41" s="50">
        <f>IF(AND(A41&gt;='Heat Input Curve'!$C$10,IF('Heat Input Curve'!$E$10=0,TRUE,A41&lt;'Heat Input Curve'!$E$10)),('Heat Input Curve'!$C$12*(IF(A41=0,1,A41^0)))+('Heat Input Curve'!$C$13*(A41^1))+('Heat Input Curve'!$C$14*(A41^2))+('Heat Input Curve'!$C$15*(A41^3)),IF(AND(A41&gt;='Heat Input Curve'!$E$10,IF('Heat Input Curve'!$G$10=0,TRUE,A41&lt;'Heat Input Curve'!$G$10)),('Heat Input Curve'!$E$12*(IF(A41=0,1,A41^0)))+('Heat Input Curve'!$E$13*(A41^1))+('Heat Input Curve'!$E$14*(A41^2))+('Heat Input Curve'!$E$15*(A41^3)),IF(AND(A41&gt;='Heat Input Curve'!$G$10,IF('Heat Input Curve'!$I$10=0,TRUE,A41&lt;'Heat Input Curve'!$I$10)),('Heat Input Curve'!$G$12*(IF(A41=0,1,A41^0)))+('Heat Input Curve'!$G$13*(A41^1))+('Heat Input Curve'!$G$14*(A41^2))+('Heat Input Curve'!$G$15*(A41^3)),IF(AND(A41&gt;='Heat Input Curve'!$I$10,IF('Heat Input Curve'!$K$10=0,TRUE,A41&lt;'Heat Input Curve'!$K$10)),('Heat Input Curve'!$I$12*(IF(A41=0,1,A41^0)))+('Heat Input Curve'!$I$13*(A41^1))+('Heat Input Curve'!$I$14*(A41^2))+('Heat Input Curve'!$I$15*(A41^3)),IF(AND(A41&gt;='Heat Input Curve'!$K$10,IF('Heat Input Curve'!$M$10=0,TRUE,A41&lt;'Heat Input Curve'!$M$10)),('Heat Input Curve'!$K$12*(IF(A41=0,1,A41^0)))+('Heat Input Curve'!$K$13*(A41^1))+('Heat Input Curve'!$K$14*(A41^2))+('Heat Input Curve'!$K$15*(A41^3)),IF(A41&gt;='Heat Input Curve'!$M$10,('Heat Input Curve'!$M$12*(IF(A41=0,1,A41^0)))+('Heat Input Curve'!$M$13*(A41^1))+('Heat Input Curve'!$M$14*(A41^2))+('Heat Input Curve'!$M$15*(A41^3)),"Error"))))))</f>
        <v>578.23</v>
      </c>
      <c r="C41" s="51">
        <f>IF(SUM('Heat Input Curve'!$E$10:$M$10)=0,IF(A41=0,0,(((B41-B40)/(A41-A40))*$B$3)),IF(A41&gt;MAX('Heat Input Curve'!$C$10,'Heat Input Curve'!$E$10,'Heat Input Curve'!$G$10,'Heat Input Curve'!$I$10,'Heat Input Curve'!$K$10,'Heat Input Curve'!$M$10),0,IF(A41=0,0,(((B41-B40)/(A41-A40))*$B$3))))</f>
        <v>0</v>
      </c>
      <c r="D41" s="50">
        <f>$B$30</f>
        <v>4</v>
      </c>
      <c r="E41" s="51">
        <f>IF(SUM($E$11:$F$15)=0,0,IF(AND(A41&gt;=$E$11,A41&lt;=$F$11),$H$11,IF(AND(A41&gt;=$E$12,A41&lt;=$F$12),$H$12,IF(AND(A41&gt;=$E$13,A41&lt;=$F$13),$H$13,IF(AND(A41&gt;=$E$14,A41&lt;=$F$14),$H$14,IF(AND(A41&gt;=$E$15,A41&lt;=$F$15),$H$15,"Error")))))+$B$10)</f>
        <v>0</v>
      </c>
      <c r="F41" s="51">
        <f>IF(SUM($E$11:$F$15)=0,0,IF(AND(A41&gt;=$E$11,A41&lt;=$F$11),$I$11,IF(AND(A41&gt;=$E$12,A41&lt;=$F$12),$I$12,IF(AND(A41&gt;=$E$13,A41&lt;=$F$13),$I$13,IF(AND(A41&gt;=$E$14,A41&lt;=$F$14),$I$14,IF(AND(A41&gt;=$E$15,A41&lt;=$F$15),$I$15,"Error")))))+$B$16)</f>
        <v>0</v>
      </c>
      <c r="G41" s="51">
        <f>IF(A41&lt;=$F$25,$B$25,IF(A41&gt;$F$25,$B$26+$B$25,"Error"))</f>
        <v>0</v>
      </c>
      <c r="H41" s="52">
        <f>'For Graphing Purposes'!E7</f>
        <v>0</v>
      </c>
      <c r="I41" s="65"/>
      <c r="J41" s="2"/>
    </row>
    <row r="42" spans="1:10" ht="12.75">
      <c r="A42" s="53"/>
      <c r="B42" s="50">
        <f>IF(AND(A42&gt;='Heat Input Curve'!$C$10,IF('Heat Input Curve'!$E$10=0,TRUE,A42&lt;'Heat Input Curve'!$E$10)),('Heat Input Curve'!$C$12*(IF(A42=0,1,A42^0)))+('Heat Input Curve'!$C$13*(A42^1))+('Heat Input Curve'!$C$14*(A42^2))+('Heat Input Curve'!$C$15*(A42^3)),IF(AND(A42&gt;='Heat Input Curve'!$E$10,IF('Heat Input Curve'!$G$10=0,TRUE,A42&lt;'Heat Input Curve'!$G$10)),('Heat Input Curve'!$E$12*(IF(A42=0,1,A42^0)))+('Heat Input Curve'!$E$13*(A42^1))+('Heat Input Curve'!$E$14*(A42^2))+('Heat Input Curve'!$E$15*(A42^3)),IF(AND(A42&gt;='Heat Input Curve'!$G$10,IF('Heat Input Curve'!$I$10=0,TRUE,A42&lt;'Heat Input Curve'!$I$10)),('Heat Input Curve'!$G$12*(IF(A42=0,1,A42^0)))+('Heat Input Curve'!$G$13*(A42^1))+('Heat Input Curve'!$G$14*(A42^2))+('Heat Input Curve'!$G$15*(A42^3)),IF(AND(A42&gt;='Heat Input Curve'!$I$10,IF('Heat Input Curve'!$K$10=0,TRUE,A42&lt;'Heat Input Curve'!$K$10)),('Heat Input Curve'!$I$12*(IF(A42=0,1,A42^0)))+('Heat Input Curve'!$I$13*(A42^1))+('Heat Input Curve'!$I$14*(A42^2))+('Heat Input Curve'!$I$15*(A42^3)),IF(AND(A42&gt;='Heat Input Curve'!$K$10,IF('Heat Input Curve'!$M$10=0,TRUE,A42&lt;'Heat Input Curve'!$M$10)),('Heat Input Curve'!$K$12*(IF(A42=0,1,A42^0)))+('Heat Input Curve'!$K$13*(A42^1))+('Heat Input Curve'!$K$14*(A42^2))+('Heat Input Curve'!$K$15*(A42^3)),IF(A42&gt;='Heat Input Curve'!$M$10,('Heat Input Curve'!$M$12*(IF(A42=0,1,A42^0)))+('Heat Input Curve'!$M$13*(A42^1))+('Heat Input Curve'!$M$14*(A42^2))+('Heat Input Curve'!$M$15*(A42^3)),"Error"))))))</f>
        <v>578.23</v>
      </c>
      <c r="C42" s="51">
        <f>IF(SUM('Heat Input Curve'!$E$10:$M$10)=0,IF(A42=0,0,(((B42-B41)/(A42-A41))*$B$3)),IF(A42&gt;MAX('Heat Input Curve'!$C$10,'Heat Input Curve'!$E$10,'Heat Input Curve'!$G$10,'Heat Input Curve'!$I$10,'Heat Input Curve'!$K$10,'Heat Input Curve'!$M$10),0,IF(A42=0,0,(((B42-B41)/(A42-A41))*$B$3))))</f>
        <v>0</v>
      </c>
      <c r="D42" s="50">
        <f>$B$30</f>
        <v>4</v>
      </c>
      <c r="E42" s="51">
        <f>IF(SUM($E$11:$F$15)=0,0,IF(AND(A42&gt;=$E$11,A42&lt;=$F$11),$H$11,IF(AND(A42&gt;=$E$12,A42&lt;=$F$12),$H$12,IF(AND(A42&gt;=$E$13,A42&lt;=$F$13),$H$13,IF(AND(A42&gt;=$E$14,A42&lt;=$F$14),$H$14,IF(AND(A42&gt;=$E$15,A42&lt;=$F$15),$H$15,"Error")))))+$B$10)</f>
        <v>0</v>
      </c>
      <c r="F42" s="51">
        <f>IF(SUM($E$11:$F$15)=0,0,IF(AND(A42&gt;=$E$11,A42&lt;=$F$11),$I$11,IF(AND(A42&gt;=$E$12,A42&lt;=$F$12),$I$12,IF(AND(A42&gt;=$E$13,A42&lt;=$F$13),$I$13,IF(AND(A42&gt;=$E$14,A42&lt;=$F$14),$I$14,IF(AND(A42&gt;=$E$15,A42&lt;=$F$15),$I$15,"Error")))))+$B$16)</f>
        <v>0</v>
      </c>
      <c r="G42" s="51">
        <f>IF(A42&lt;=$F$25,$B$25,IF(A42&gt;$F$25,$B$26+$B$25,"Error"))</f>
        <v>0</v>
      </c>
      <c r="H42" s="52">
        <f>'For Graphing Purposes'!E8</f>
        <v>0</v>
      </c>
      <c r="I42" s="65"/>
      <c r="J42" s="2"/>
    </row>
    <row r="43" spans="1:10" ht="12.75">
      <c r="A43" s="53"/>
      <c r="B43" s="50">
        <f>IF(AND(A43&gt;='Heat Input Curve'!$C$10,IF('Heat Input Curve'!$E$10=0,TRUE,A43&lt;'Heat Input Curve'!$E$10)),('Heat Input Curve'!$C$12*(IF(A43=0,1,A43^0)))+('Heat Input Curve'!$C$13*(A43^1))+('Heat Input Curve'!$C$14*(A43^2))+('Heat Input Curve'!$C$15*(A43^3)),IF(AND(A43&gt;='Heat Input Curve'!$E$10,IF('Heat Input Curve'!$G$10=0,TRUE,A43&lt;'Heat Input Curve'!$G$10)),('Heat Input Curve'!$E$12*(IF(A43=0,1,A43^0)))+('Heat Input Curve'!$E$13*(A43^1))+('Heat Input Curve'!$E$14*(A43^2))+('Heat Input Curve'!$E$15*(A43^3)),IF(AND(A43&gt;='Heat Input Curve'!$G$10,IF('Heat Input Curve'!$I$10=0,TRUE,A43&lt;'Heat Input Curve'!$I$10)),('Heat Input Curve'!$G$12*(IF(A43=0,1,A43^0)))+('Heat Input Curve'!$G$13*(A43^1))+('Heat Input Curve'!$G$14*(A43^2))+('Heat Input Curve'!$G$15*(A43^3)),IF(AND(A43&gt;='Heat Input Curve'!$I$10,IF('Heat Input Curve'!$K$10=0,TRUE,A43&lt;'Heat Input Curve'!$K$10)),('Heat Input Curve'!$I$12*(IF(A43=0,1,A43^0)))+('Heat Input Curve'!$I$13*(A43^1))+('Heat Input Curve'!$I$14*(A43^2))+('Heat Input Curve'!$I$15*(A43^3)),IF(AND(A43&gt;='Heat Input Curve'!$K$10,IF('Heat Input Curve'!$M$10=0,TRUE,A43&lt;'Heat Input Curve'!$M$10)),('Heat Input Curve'!$K$12*(IF(A43=0,1,A43^0)))+('Heat Input Curve'!$K$13*(A43^1))+('Heat Input Curve'!$K$14*(A43^2))+('Heat Input Curve'!$K$15*(A43^3)),IF(A43&gt;='Heat Input Curve'!$M$10,('Heat Input Curve'!$M$12*(IF(A43=0,1,A43^0)))+('Heat Input Curve'!$M$13*(A43^1))+('Heat Input Curve'!$M$14*(A43^2))+('Heat Input Curve'!$M$15*(A43^3)),"Error"))))))</f>
        <v>578.23</v>
      </c>
      <c r="C43" s="51">
        <f>IF(SUM('Heat Input Curve'!$E$10:$M$10)=0,IF(A43=0,0,(((B43-B42)/(A43-A42))*$B$3)),IF(A43&gt;MAX('Heat Input Curve'!$C$10,'Heat Input Curve'!$E$10,'Heat Input Curve'!$G$10,'Heat Input Curve'!$I$10,'Heat Input Curve'!$K$10,'Heat Input Curve'!$M$10),0,IF(A43=0,0,(((B43-B42)/(A43-A42))*$B$3))))</f>
        <v>0</v>
      </c>
      <c r="D43" s="50">
        <f>$B$30</f>
        <v>4</v>
      </c>
      <c r="E43" s="51">
        <f>IF(SUM($E$11:$F$15)=0,0,IF(AND(A43&gt;=$E$11,A43&lt;=$F$11),$H$11,IF(AND(A43&gt;=$E$12,A43&lt;=$F$12),$H$12,IF(AND(A43&gt;=$E$13,A43&lt;=$F$13),$H$13,IF(AND(A43&gt;=$E$14,A43&lt;=$F$14),$H$14,IF(AND(A43&gt;=$E$15,A43&lt;=$F$15),$H$15,"Error")))))+$B$10)</f>
        <v>0</v>
      </c>
      <c r="F43" s="51">
        <f>IF(SUM($E$11:$F$15)=0,0,IF(AND(A43&gt;=$E$11,A43&lt;=$F$11),$I$11,IF(AND(A43&gt;=$E$12,A43&lt;=$F$12),$I$12,IF(AND(A43&gt;=$E$13,A43&lt;=$F$13),$I$13,IF(AND(A43&gt;=$E$14,A43&lt;=$F$14),$I$14,IF(AND(A43&gt;=$E$15,A43&lt;=$F$15),$I$15,"Error")))))+$B$16)</f>
        <v>0</v>
      </c>
      <c r="G43" s="51">
        <f>IF(A43&lt;=$F$25,$B$25,IF(A43&gt;$F$25,$B$26+$B$25,"Error"))</f>
        <v>0</v>
      </c>
      <c r="H43" s="52">
        <f>'For Graphing Purposes'!E9</f>
        <v>0</v>
      </c>
      <c r="I43" s="65"/>
      <c r="J43" s="2"/>
    </row>
    <row r="44" spans="1:10" ht="12.75">
      <c r="A44" s="53"/>
      <c r="B44" s="50">
        <f>IF(AND(A44&gt;='Heat Input Curve'!$C$10,IF('Heat Input Curve'!$E$10=0,TRUE,A44&lt;'Heat Input Curve'!$E$10)),('Heat Input Curve'!$C$12*(IF(A44=0,1,A44^0)))+('Heat Input Curve'!$C$13*(A44^1))+('Heat Input Curve'!$C$14*(A44^2))+('Heat Input Curve'!$C$15*(A44^3)),IF(AND(A44&gt;='Heat Input Curve'!$E$10,IF('Heat Input Curve'!$G$10=0,TRUE,A44&lt;'Heat Input Curve'!$G$10)),('Heat Input Curve'!$E$12*(IF(A44=0,1,A44^0)))+('Heat Input Curve'!$E$13*(A44^1))+('Heat Input Curve'!$E$14*(A44^2))+('Heat Input Curve'!$E$15*(A44^3)),IF(AND(A44&gt;='Heat Input Curve'!$G$10,IF('Heat Input Curve'!$I$10=0,TRUE,A44&lt;'Heat Input Curve'!$I$10)),('Heat Input Curve'!$G$12*(IF(A44=0,1,A44^0)))+('Heat Input Curve'!$G$13*(A44^1))+('Heat Input Curve'!$G$14*(A44^2))+('Heat Input Curve'!$G$15*(A44^3)),IF(AND(A44&gt;='Heat Input Curve'!$I$10,IF('Heat Input Curve'!$K$10=0,TRUE,A44&lt;'Heat Input Curve'!$K$10)),('Heat Input Curve'!$I$12*(IF(A44=0,1,A44^0)))+('Heat Input Curve'!$I$13*(A44^1))+('Heat Input Curve'!$I$14*(A44^2))+('Heat Input Curve'!$I$15*(A44^3)),IF(AND(A44&gt;='Heat Input Curve'!$K$10,IF('Heat Input Curve'!$M$10=0,TRUE,A44&lt;'Heat Input Curve'!$M$10)),('Heat Input Curve'!$K$12*(IF(A44=0,1,A44^0)))+('Heat Input Curve'!$K$13*(A44^1))+('Heat Input Curve'!$K$14*(A44^2))+('Heat Input Curve'!$K$15*(A44^3)),IF(A44&gt;='Heat Input Curve'!$M$10,('Heat Input Curve'!$M$12*(IF(A44=0,1,A44^0)))+('Heat Input Curve'!$M$13*(A44^1))+('Heat Input Curve'!$M$14*(A44^2))+('Heat Input Curve'!$M$15*(A44^3)),"Error"))))))</f>
        <v>578.23</v>
      </c>
      <c r="C44" s="51">
        <f>IF(SUM('Heat Input Curve'!$E$10:$M$10)=0,IF(A44=0,0,(((B44-B43)/(A44-A43))*$B$3)),IF(A44&gt;MAX('Heat Input Curve'!$C$10,'Heat Input Curve'!$E$10,'Heat Input Curve'!$G$10,'Heat Input Curve'!$I$10,'Heat Input Curve'!$K$10,'Heat Input Curve'!$M$10),0,IF(A44=0,0,(((B44-B43)/(A44-A43))*$B$3))))</f>
        <v>0</v>
      </c>
      <c r="D44" s="50">
        <f>$B$30</f>
        <v>4</v>
      </c>
      <c r="E44" s="51">
        <f>IF(SUM($E$11:$F$15)=0,0,IF(AND(A44&gt;=$E$11,A44&lt;=$F$11),$H$11,IF(AND(A44&gt;=$E$12,A44&lt;=$F$12),$H$12,IF(AND(A44&gt;=$E$13,A44&lt;=$F$13),$H$13,IF(AND(A44&gt;=$E$14,A44&lt;=$F$14),$H$14,IF(AND(A44&gt;=$E$15,A44&lt;=$F$15),$H$15,"Error")))))+$B$10)</f>
        <v>0</v>
      </c>
      <c r="F44" s="51">
        <f>IF(SUM($E$11:$F$15)=0,0,IF(AND(A44&gt;=$E$11,A44&lt;=$F$11),$I$11,IF(AND(A44&gt;=$E$12,A44&lt;=$F$12),$I$12,IF(AND(A44&gt;=$E$13,A44&lt;=$F$13),$I$13,IF(AND(A44&gt;=$E$14,A44&lt;=$F$14),$I$14,IF(AND(A44&gt;=$E$15,A44&lt;=$F$15),$I$15,"Error")))))+$B$16)</f>
        <v>0</v>
      </c>
      <c r="G44" s="51">
        <f>IF(A44&lt;=$F$25,$B$25,IF(A44&gt;$F$25,$B$26+$B$25,"Error"))</f>
        <v>0</v>
      </c>
      <c r="H44" s="52">
        <f>'For Graphing Purposes'!E10</f>
        <v>0</v>
      </c>
      <c r="I44" s="2"/>
      <c r="J44" s="2"/>
    </row>
    <row r="45" spans="1:10" ht="12.75">
      <c r="A45" s="53"/>
      <c r="B45" s="50">
        <f>IF(AND(A45&gt;='Heat Input Curve'!$C$10,IF('Heat Input Curve'!$E$10=0,TRUE,A45&lt;'Heat Input Curve'!$E$10)),('Heat Input Curve'!$C$12*(IF(A45=0,1,A45^0)))+('Heat Input Curve'!$C$13*(A45^1))+('Heat Input Curve'!$C$14*(A45^2))+('Heat Input Curve'!$C$15*(A45^3)),IF(AND(A45&gt;='Heat Input Curve'!$E$10,IF('Heat Input Curve'!$G$10=0,TRUE,A45&lt;'Heat Input Curve'!$G$10)),('Heat Input Curve'!$E$12*(IF(A45=0,1,A45^0)))+('Heat Input Curve'!$E$13*(A45^1))+('Heat Input Curve'!$E$14*(A45^2))+('Heat Input Curve'!$E$15*(A45^3)),IF(AND(A45&gt;='Heat Input Curve'!$G$10,IF('Heat Input Curve'!$I$10=0,TRUE,A45&lt;'Heat Input Curve'!$I$10)),('Heat Input Curve'!$G$12*(IF(A45=0,1,A45^0)))+('Heat Input Curve'!$G$13*(A45^1))+('Heat Input Curve'!$G$14*(A45^2))+('Heat Input Curve'!$G$15*(A45^3)),IF(AND(A45&gt;='Heat Input Curve'!$I$10,IF('Heat Input Curve'!$K$10=0,TRUE,A45&lt;'Heat Input Curve'!$K$10)),('Heat Input Curve'!$I$12*(IF(A45=0,1,A45^0)))+('Heat Input Curve'!$I$13*(A45^1))+('Heat Input Curve'!$I$14*(A45^2))+('Heat Input Curve'!$I$15*(A45^3)),IF(AND(A45&gt;='Heat Input Curve'!$K$10,IF('Heat Input Curve'!$M$10=0,TRUE,A45&lt;'Heat Input Curve'!$M$10)),('Heat Input Curve'!$K$12*(IF(A45=0,1,A45^0)))+('Heat Input Curve'!$K$13*(A45^1))+('Heat Input Curve'!$K$14*(A45^2))+('Heat Input Curve'!$K$15*(A45^3)),IF(A45&gt;='Heat Input Curve'!$M$10,('Heat Input Curve'!$M$12*(IF(A45=0,1,A45^0)))+('Heat Input Curve'!$M$13*(A45^1))+('Heat Input Curve'!$M$14*(A45^2))+('Heat Input Curve'!$M$15*(A45^3)),"Error"))))))</f>
        <v>578.23</v>
      </c>
      <c r="C45" s="51">
        <f>IF(SUM('Heat Input Curve'!$E$10:$M$10)=0,IF(A45=0,0,(((B45-B44)/(A45-A44))*$B$3)),IF(A45&gt;MAX('Heat Input Curve'!$C$10,'Heat Input Curve'!$E$10,'Heat Input Curve'!$G$10,'Heat Input Curve'!$I$10,'Heat Input Curve'!$K$10,'Heat Input Curve'!$M$10),0,IF(A45=0,0,(((B45-B44)/(A45-A44))*$B$3))))</f>
        <v>0</v>
      </c>
      <c r="D45" s="50">
        <f>$B$30</f>
        <v>4</v>
      </c>
      <c r="E45" s="51">
        <f>IF(SUM($E$11:$F$15)=0,0,IF(AND(A45&gt;=$E$11,A45&lt;=$F$11),$H$11,IF(AND(A45&gt;=$E$12,A45&lt;=$F$12),$H$12,IF(AND(A45&gt;=$E$13,A45&lt;=$F$13),$H$13,IF(AND(A45&gt;=$E$14,A45&lt;=$F$14),$H$14,IF(AND(A45&gt;=$E$15,A45&lt;=$F$15),$H$15,"Error")))))+$B$10)</f>
        <v>0</v>
      </c>
      <c r="F45" s="51">
        <f>IF(SUM($E$11:$F$15)=0,0,IF(AND(A45&gt;=$E$11,A45&lt;=$F$11),$I$11,IF(AND(A45&gt;=$E$12,A45&lt;=$F$12),$I$12,IF(AND(A45&gt;=$E$13,A45&lt;=$F$13),$I$13,IF(AND(A45&gt;=$E$14,A45&lt;=$F$14),$I$14,IF(AND(A45&gt;=$E$15,A45&lt;=$F$15),$I$15,"Error")))))+$B$16)</f>
        <v>0</v>
      </c>
      <c r="G45" s="51">
        <f>IF(A45&lt;=$F$25,$B$25,IF(A45&gt;$F$25,$B$26+$B$25,"Error"))</f>
        <v>0</v>
      </c>
      <c r="H45" s="52">
        <f>'For Graphing Purposes'!E11</f>
        <v>0</v>
      </c>
      <c r="I45" s="2"/>
      <c r="J45" s="2"/>
    </row>
    <row r="46" spans="1:10" ht="12.75">
      <c r="A46" s="53"/>
      <c r="B46" s="50">
        <f>IF(AND(A46&gt;='Heat Input Curve'!$C$10,IF('Heat Input Curve'!$E$10=0,TRUE,A46&lt;'Heat Input Curve'!$E$10)),('Heat Input Curve'!$C$12*(IF(A46=0,1,A46^0)))+('Heat Input Curve'!$C$13*(A46^1))+('Heat Input Curve'!$C$14*(A46^2))+('Heat Input Curve'!$C$15*(A46^3)),IF(AND(A46&gt;='Heat Input Curve'!$E$10,IF('Heat Input Curve'!$G$10=0,TRUE,A46&lt;'Heat Input Curve'!$G$10)),('Heat Input Curve'!$E$12*(IF(A46=0,1,A46^0)))+('Heat Input Curve'!$E$13*(A46^1))+('Heat Input Curve'!$E$14*(A46^2))+('Heat Input Curve'!$E$15*(A46^3)),IF(AND(A46&gt;='Heat Input Curve'!$G$10,IF('Heat Input Curve'!$I$10=0,TRUE,A46&lt;'Heat Input Curve'!$I$10)),('Heat Input Curve'!$G$12*(IF(A46=0,1,A46^0)))+('Heat Input Curve'!$G$13*(A46^1))+('Heat Input Curve'!$G$14*(A46^2))+('Heat Input Curve'!$G$15*(A46^3)),IF(AND(A46&gt;='Heat Input Curve'!$I$10,IF('Heat Input Curve'!$K$10=0,TRUE,A46&lt;'Heat Input Curve'!$K$10)),('Heat Input Curve'!$I$12*(IF(A46=0,1,A46^0)))+('Heat Input Curve'!$I$13*(A46^1))+('Heat Input Curve'!$I$14*(A46^2))+('Heat Input Curve'!$I$15*(A46^3)),IF(AND(A46&gt;='Heat Input Curve'!$K$10,IF('Heat Input Curve'!$M$10=0,TRUE,A46&lt;'Heat Input Curve'!$M$10)),('Heat Input Curve'!$K$12*(IF(A46=0,1,A46^0)))+('Heat Input Curve'!$K$13*(A46^1))+('Heat Input Curve'!$K$14*(A46^2))+('Heat Input Curve'!$K$15*(A46^3)),IF(A46&gt;='Heat Input Curve'!$M$10,('Heat Input Curve'!$M$12*(IF(A46=0,1,A46^0)))+('Heat Input Curve'!$M$13*(A46^1))+('Heat Input Curve'!$M$14*(A46^2))+('Heat Input Curve'!$M$15*(A46^3)),"Error"))))))</f>
        <v>578.23</v>
      </c>
      <c r="C46" s="51">
        <f>IF(SUM('Heat Input Curve'!$E$10:$M$10)=0,IF(A46=0,0,(((B46-B45)/(A46-A45))*$B$3)),IF(A46&gt;MAX('Heat Input Curve'!$C$10,'Heat Input Curve'!$E$10,'Heat Input Curve'!$G$10,'Heat Input Curve'!$I$10,'Heat Input Curve'!$K$10,'Heat Input Curve'!$M$10),0,IF(A46=0,0,(((B46-B45)/(A46-A45))*$B$3))))</f>
        <v>0</v>
      </c>
      <c r="D46" s="50">
        <f>$B$30</f>
        <v>4</v>
      </c>
      <c r="E46" s="51">
        <f>IF(SUM($E$11:$F$15)=0,0,IF(AND(A46&gt;=$E$11,A46&lt;=$F$11),$H$11,IF(AND(A46&gt;=$E$12,A46&lt;=$F$12),$H$12,IF(AND(A46&gt;=$E$13,A46&lt;=$F$13),$H$13,IF(AND(A46&gt;=$E$14,A46&lt;=$F$14),$H$14,IF(AND(A46&gt;=$E$15,A46&lt;=$F$15),$H$15,"Error")))))+$B$10)</f>
        <v>0</v>
      </c>
      <c r="F46" s="51">
        <f>IF(SUM($E$11:$F$15)=0,0,IF(AND(A46&gt;=$E$11,A46&lt;=$F$11),$I$11,IF(AND(A46&gt;=$E$12,A46&lt;=$F$12),$I$12,IF(AND(A46&gt;=$E$13,A46&lt;=$F$13),$I$13,IF(AND(A46&gt;=$E$14,A46&lt;=$F$14),$I$14,IF(AND(A46&gt;=$E$15,A46&lt;=$F$15),$I$15,"Error")))))+$B$16)</f>
        <v>0</v>
      </c>
      <c r="G46" s="51">
        <f>IF(A46&lt;=$F$25,$B$25,IF(A46&gt;$F$25,$B$26+$B$25,"Error"))</f>
        <v>0</v>
      </c>
      <c r="H46" s="52">
        <f>'For Graphing Purposes'!E12</f>
        <v>0</v>
      </c>
      <c r="I46" s="2"/>
      <c r="J46" s="2"/>
    </row>
    <row r="47" spans="1:10" ht="12.75">
      <c r="A47" s="53"/>
      <c r="B47" s="50">
        <f>IF(AND(A47&gt;='Heat Input Curve'!$C$10,IF('Heat Input Curve'!$E$10=0,TRUE,A47&lt;'Heat Input Curve'!$E$10)),('Heat Input Curve'!$C$12*(IF(A47=0,1,A47^0)))+('Heat Input Curve'!$C$13*(A47^1))+('Heat Input Curve'!$C$14*(A47^2))+('Heat Input Curve'!$C$15*(A47^3)),IF(AND(A47&gt;='Heat Input Curve'!$E$10,IF('Heat Input Curve'!$G$10=0,TRUE,A47&lt;'Heat Input Curve'!$G$10)),('Heat Input Curve'!$E$12*(IF(A47=0,1,A47^0)))+('Heat Input Curve'!$E$13*(A47^1))+('Heat Input Curve'!$E$14*(A47^2))+('Heat Input Curve'!$E$15*(A47^3)),IF(AND(A47&gt;='Heat Input Curve'!$G$10,IF('Heat Input Curve'!$I$10=0,TRUE,A47&lt;'Heat Input Curve'!$I$10)),('Heat Input Curve'!$G$12*(IF(A47=0,1,A47^0)))+('Heat Input Curve'!$G$13*(A47^1))+('Heat Input Curve'!$G$14*(A47^2))+('Heat Input Curve'!$G$15*(A47^3)),IF(AND(A47&gt;='Heat Input Curve'!$I$10,IF('Heat Input Curve'!$K$10=0,TRUE,A47&lt;'Heat Input Curve'!$K$10)),('Heat Input Curve'!$I$12*(IF(A47=0,1,A47^0)))+('Heat Input Curve'!$I$13*(A47^1))+('Heat Input Curve'!$I$14*(A47^2))+('Heat Input Curve'!$I$15*(A47^3)),IF(AND(A47&gt;='Heat Input Curve'!$K$10,IF('Heat Input Curve'!$M$10=0,TRUE,A47&lt;'Heat Input Curve'!$M$10)),('Heat Input Curve'!$K$12*(IF(A47=0,1,A47^0)))+('Heat Input Curve'!$K$13*(A47^1))+('Heat Input Curve'!$K$14*(A47^2))+('Heat Input Curve'!$K$15*(A47^3)),IF(A47&gt;='Heat Input Curve'!$M$10,('Heat Input Curve'!$M$12*(IF(A47=0,1,A47^0)))+('Heat Input Curve'!$M$13*(A47^1))+('Heat Input Curve'!$M$14*(A47^2))+('Heat Input Curve'!$M$15*(A47^3)),"Error"))))))</f>
        <v>578.23</v>
      </c>
      <c r="C47" s="51">
        <f>IF(SUM('Heat Input Curve'!$E$10:$M$10)=0,IF(A47=0,0,(((B47-B46)/(A47-A46))*$B$3)),IF(A47&gt;MAX('Heat Input Curve'!$C$10,'Heat Input Curve'!$E$10,'Heat Input Curve'!$G$10,'Heat Input Curve'!$I$10,'Heat Input Curve'!$K$10,'Heat Input Curve'!$M$10),0,IF(A47=0,0,(((B47-B46)/(A47-A46))*$B$3))))</f>
        <v>0</v>
      </c>
      <c r="D47" s="50">
        <f>$B$30</f>
        <v>4</v>
      </c>
      <c r="E47" s="51">
        <f>IF(SUM($E$11:$F$15)=0,0,IF(AND(A47&gt;=$E$11,A47&lt;=$F$11),$H$11,IF(AND(A47&gt;=$E$12,A47&lt;=$F$12),$H$12,IF(AND(A47&gt;=$E$13,A47&lt;=$F$13),$H$13,IF(AND(A47&gt;=$E$14,A47&lt;=$F$14),$H$14,IF(AND(A47&gt;=$E$15,A47&lt;=$F$15),$H$15,"Error")))))+$B$10)</f>
        <v>0</v>
      </c>
      <c r="F47" s="51">
        <f>IF(SUM($E$11:$F$15)=0,0,IF(AND(A47&gt;=$E$11,A47&lt;=$F$11),$I$11,IF(AND(A47&gt;=$E$12,A47&lt;=$F$12),$I$12,IF(AND(A47&gt;=$E$13,A47&lt;=$F$13),$I$13,IF(AND(A47&gt;=$E$14,A47&lt;=$F$14),$I$14,IF(AND(A47&gt;=$E$15,A47&lt;=$F$15),$I$15,"Error")))))+$B$16)</f>
        <v>0</v>
      </c>
      <c r="G47" s="51">
        <f>IF(A47&lt;=$F$25,$B$25,IF(A47&gt;$F$25,$B$26+$B$25,"Error"))</f>
        <v>0</v>
      </c>
      <c r="H47" s="52">
        <f>'For Graphing Purposes'!E13</f>
        <v>0</v>
      </c>
      <c r="I47" s="2"/>
      <c r="J47" s="2"/>
    </row>
    <row r="48" spans="1:10" ht="12.75">
      <c r="A48" s="53"/>
      <c r="B48" s="50">
        <f>IF(AND(A48&gt;='Heat Input Curve'!$C$10,IF('Heat Input Curve'!$E$10=0,TRUE,A48&lt;'Heat Input Curve'!$E$10)),('Heat Input Curve'!$C$12*(IF(A48=0,1,A48^0)))+('Heat Input Curve'!$C$13*(A48^1))+('Heat Input Curve'!$C$14*(A48^2))+('Heat Input Curve'!$C$15*(A48^3)),IF(AND(A48&gt;='Heat Input Curve'!$E$10,IF('Heat Input Curve'!$G$10=0,TRUE,A48&lt;'Heat Input Curve'!$G$10)),('Heat Input Curve'!$E$12*(IF(A48=0,1,A48^0)))+('Heat Input Curve'!$E$13*(A48^1))+('Heat Input Curve'!$E$14*(A48^2))+('Heat Input Curve'!$E$15*(A48^3)),IF(AND(A48&gt;='Heat Input Curve'!$G$10,IF('Heat Input Curve'!$I$10=0,TRUE,A48&lt;'Heat Input Curve'!$I$10)),('Heat Input Curve'!$G$12*(IF(A48=0,1,A48^0)))+('Heat Input Curve'!$G$13*(A48^1))+('Heat Input Curve'!$G$14*(A48^2))+('Heat Input Curve'!$G$15*(A48^3)),IF(AND(A48&gt;='Heat Input Curve'!$I$10,IF('Heat Input Curve'!$K$10=0,TRUE,A48&lt;'Heat Input Curve'!$K$10)),('Heat Input Curve'!$I$12*(IF(A48=0,1,A48^0)))+('Heat Input Curve'!$I$13*(A48^1))+('Heat Input Curve'!$I$14*(A48^2))+('Heat Input Curve'!$I$15*(A48^3)),IF(AND(A48&gt;='Heat Input Curve'!$K$10,IF('Heat Input Curve'!$M$10=0,TRUE,A48&lt;'Heat Input Curve'!$M$10)),('Heat Input Curve'!$K$12*(IF(A48=0,1,A48^0)))+('Heat Input Curve'!$K$13*(A48^1))+('Heat Input Curve'!$K$14*(A48^2))+('Heat Input Curve'!$K$15*(A48^3)),IF(A48&gt;='Heat Input Curve'!$M$10,('Heat Input Curve'!$M$12*(IF(A48=0,1,A48^0)))+('Heat Input Curve'!$M$13*(A48^1))+('Heat Input Curve'!$M$14*(A48^2))+('Heat Input Curve'!$M$15*(A48^3)),"Error"))))))</f>
        <v>578.23</v>
      </c>
      <c r="C48" s="51">
        <f>IF(SUM('Heat Input Curve'!$E$10:$M$10)=0,IF(A48=0,0,(((B48-B47)/(A48-A47))*$B$3)),IF(A48&gt;MAX('Heat Input Curve'!$C$10,'Heat Input Curve'!$E$10,'Heat Input Curve'!$G$10,'Heat Input Curve'!$I$10,'Heat Input Curve'!$K$10,'Heat Input Curve'!$M$10),0,IF(A48=0,0,(((B48-B47)/(A48-A47))*$B$3))))</f>
        <v>0</v>
      </c>
      <c r="D48" s="50">
        <f>$B$30</f>
        <v>4</v>
      </c>
      <c r="E48" s="51">
        <f>IF(SUM($E$11:$F$15)=0,0,IF(AND(A48&gt;=$E$11,A48&lt;=$F$11),$H$11,IF(AND(A48&gt;=$E$12,A48&lt;=$F$12),$H$12,IF(AND(A48&gt;=$E$13,A48&lt;=$F$13),$H$13,IF(AND(A48&gt;=$E$14,A48&lt;=$F$14),$H$14,IF(AND(A48&gt;=$E$15,A48&lt;=$F$15),$H$15,"Error")))))+$B$10)</f>
        <v>0</v>
      </c>
      <c r="F48" s="51">
        <f>IF(SUM($E$11:$F$15)=0,0,IF(AND(A48&gt;=$E$11,A48&lt;=$F$11),$I$11,IF(AND(A48&gt;=$E$12,A48&lt;=$F$12),$I$12,IF(AND(A48&gt;=$E$13,A48&lt;=$F$13),$I$13,IF(AND(A48&gt;=$E$14,A48&lt;=$F$14),$I$14,IF(AND(A48&gt;=$E$15,A48&lt;=$F$15),$I$15,"Error")))))+$B$16)</f>
        <v>0</v>
      </c>
      <c r="G48" s="51">
        <f>IF(A48&lt;=$F$25,$B$25,IF(A48&gt;$F$25,$B$26+$B$25,"Error"))</f>
        <v>0</v>
      </c>
      <c r="H48" s="52">
        <f>'For Graphing Purposes'!E14</f>
        <v>0</v>
      </c>
      <c r="I48" s="2"/>
      <c r="J48" s="2"/>
    </row>
    <row r="49" spans="1:10" ht="12.75">
      <c r="A49" s="53"/>
      <c r="B49" s="50">
        <f>IF(AND(A49&gt;='Heat Input Curve'!$C$10,IF('Heat Input Curve'!$E$10=0,TRUE,A49&lt;'Heat Input Curve'!$E$10)),('Heat Input Curve'!$C$12*(IF(A49=0,1,A49^0)))+('Heat Input Curve'!$C$13*(A49^1))+('Heat Input Curve'!$C$14*(A49^2))+('Heat Input Curve'!$C$15*(A49^3)),IF(AND(A49&gt;='Heat Input Curve'!$E$10,IF('Heat Input Curve'!$G$10=0,TRUE,A49&lt;'Heat Input Curve'!$G$10)),('Heat Input Curve'!$E$12*(IF(A49=0,1,A49^0)))+('Heat Input Curve'!$E$13*(A49^1))+('Heat Input Curve'!$E$14*(A49^2))+('Heat Input Curve'!$E$15*(A49^3)),IF(AND(A49&gt;='Heat Input Curve'!$G$10,IF('Heat Input Curve'!$I$10=0,TRUE,A49&lt;'Heat Input Curve'!$I$10)),('Heat Input Curve'!$G$12*(IF(A49=0,1,A49^0)))+('Heat Input Curve'!$G$13*(A49^1))+('Heat Input Curve'!$G$14*(A49^2))+('Heat Input Curve'!$G$15*(A49^3)),IF(AND(A49&gt;='Heat Input Curve'!$I$10,IF('Heat Input Curve'!$K$10=0,TRUE,A49&lt;'Heat Input Curve'!$K$10)),('Heat Input Curve'!$I$12*(IF(A49=0,1,A49^0)))+('Heat Input Curve'!$I$13*(A49^1))+('Heat Input Curve'!$I$14*(A49^2))+('Heat Input Curve'!$I$15*(A49^3)),IF(AND(A49&gt;='Heat Input Curve'!$K$10,IF('Heat Input Curve'!$M$10=0,TRUE,A49&lt;'Heat Input Curve'!$M$10)),('Heat Input Curve'!$K$12*(IF(A49=0,1,A49^0)))+('Heat Input Curve'!$K$13*(A49^1))+('Heat Input Curve'!$K$14*(A49^2))+('Heat Input Curve'!$K$15*(A49^3)),IF(A49&gt;='Heat Input Curve'!$M$10,('Heat Input Curve'!$M$12*(IF(A49=0,1,A49^0)))+('Heat Input Curve'!$M$13*(A49^1))+('Heat Input Curve'!$M$14*(A49^2))+('Heat Input Curve'!$M$15*(A49^3)),"Error"))))))</f>
        <v>578.23</v>
      </c>
      <c r="C49" s="51">
        <f>IF(SUM('Heat Input Curve'!$E$10:$M$10)=0,IF(A49=0,0,(((B49-B48)/(A49-A48))*$B$3)),IF(A49&gt;MAX('Heat Input Curve'!$C$10,'Heat Input Curve'!$E$10,'Heat Input Curve'!$G$10,'Heat Input Curve'!$I$10,'Heat Input Curve'!$K$10,'Heat Input Curve'!$M$10),0,IF(A49=0,0,(((B49-B48)/(A49-A48))*$B$3))))</f>
        <v>0</v>
      </c>
      <c r="D49" s="50">
        <f>$B$30</f>
        <v>4</v>
      </c>
      <c r="E49" s="51">
        <f>IF(SUM($E$11:$F$15)=0,0,IF(AND(A49&gt;=$E$11,A49&lt;=$F$11),$H$11,IF(AND(A49&gt;=$E$12,A49&lt;=$F$12),$H$12,IF(AND(A49&gt;=$E$13,A49&lt;=$F$13),$H$13,IF(AND(A49&gt;=$E$14,A49&lt;=$F$14),$H$14,IF(AND(A49&gt;=$E$15,A49&lt;=$F$15),$H$15,"Error")))))+$B$10)</f>
        <v>0</v>
      </c>
      <c r="F49" s="51">
        <f>IF(SUM($E$11:$F$15)=0,0,IF(AND(A49&gt;=$E$11,A49&lt;=$F$11),$I$11,IF(AND(A49&gt;=$E$12,A49&lt;=$F$12),$I$12,IF(AND(A49&gt;=$E$13,A49&lt;=$F$13),$I$13,IF(AND(A49&gt;=$E$14,A49&lt;=$F$14),$I$14,IF(AND(A49&gt;=$E$15,A49&lt;=$F$15),$I$15,"Error")))))+$B$16)</f>
        <v>0</v>
      </c>
      <c r="G49" s="51">
        <f>IF(A49&lt;=$F$25,$B$25,IF(A49&gt;$F$25,$B$26+$B$25,"Error"))</f>
        <v>0</v>
      </c>
      <c r="H49" s="52">
        <f>'For Graphing Purposes'!E15</f>
        <v>0</v>
      </c>
      <c r="I49" s="2"/>
      <c r="J49" s="2"/>
    </row>
    <row r="50" spans="1:10" ht="12.75">
      <c r="A50" s="53"/>
      <c r="B50" s="50">
        <f>IF(AND(A50&gt;='Heat Input Curve'!$C$10,IF('Heat Input Curve'!$E$10=0,TRUE,A50&lt;'Heat Input Curve'!$E$10)),('Heat Input Curve'!$C$12*(IF(A50=0,1,A50^0)))+('Heat Input Curve'!$C$13*(A50^1))+('Heat Input Curve'!$C$14*(A50^2))+('Heat Input Curve'!$C$15*(A50^3)),IF(AND(A50&gt;='Heat Input Curve'!$E$10,IF('Heat Input Curve'!$G$10=0,TRUE,A50&lt;'Heat Input Curve'!$G$10)),('Heat Input Curve'!$E$12*(IF(A50=0,1,A50^0)))+('Heat Input Curve'!$E$13*(A50^1))+('Heat Input Curve'!$E$14*(A50^2))+('Heat Input Curve'!$E$15*(A50^3)),IF(AND(A50&gt;='Heat Input Curve'!$G$10,IF('Heat Input Curve'!$I$10=0,TRUE,A50&lt;'Heat Input Curve'!$I$10)),('Heat Input Curve'!$G$12*(IF(A50=0,1,A50^0)))+('Heat Input Curve'!$G$13*(A50^1))+('Heat Input Curve'!$G$14*(A50^2))+('Heat Input Curve'!$G$15*(A50^3)),IF(AND(A50&gt;='Heat Input Curve'!$I$10,IF('Heat Input Curve'!$K$10=0,TRUE,A50&lt;'Heat Input Curve'!$K$10)),('Heat Input Curve'!$I$12*(IF(A50=0,1,A50^0)))+('Heat Input Curve'!$I$13*(A50^1))+('Heat Input Curve'!$I$14*(A50^2))+('Heat Input Curve'!$I$15*(A50^3)),IF(AND(A50&gt;='Heat Input Curve'!$K$10,IF('Heat Input Curve'!$M$10=0,TRUE,A50&lt;'Heat Input Curve'!$M$10)),('Heat Input Curve'!$K$12*(IF(A50=0,1,A50^0)))+('Heat Input Curve'!$K$13*(A50^1))+('Heat Input Curve'!$K$14*(A50^2))+('Heat Input Curve'!$K$15*(A50^3)),IF(A50&gt;='Heat Input Curve'!$M$10,('Heat Input Curve'!$M$12*(IF(A50=0,1,A50^0)))+('Heat Input Curve'!$M$13*(A50^1))+('Heat Input Curve'!$M$14*(A50^2))+('Heat Input Curve'!$M$15*(A50^3)),"Error"))))))</f>
        <v>578.23</v>
      </c>
      <c r="C50" s="51">
        <f>IF(SUM('Heat Input Curve'!$E$10:$M$10)=0,IF(A50=0,0,(((B50-B49)/(A50-A49))*$B$3)),IF(A50&gt;MAX('Heat Input Curve'!$C$10,'Heat Input Curve'!$E$10,'Heat Input Curve'!$G$10,'Heat Input Curve'!$I$10,'Heat Input Curve'!$K$10,'Heat Input Curve'!$M$10),0,IF(A50=0,0,(((B50-B49)/(A50-A49))*$B$3))))</f>
        <v>0</v>
      </c>
      <c r="D50" s="50">
        <f>$B$30</f>
        <v>4</v>
      </c>
      <c r="E50" s="51">
        <f>IF(SUM($E$11:$F$15)=0,0,IF(AND(A50&gt;=$E$11,A50&lt;=$F$11),$H$11,IF(AND(A50&gt;=$E$12,A50&lt;=$F$12),$H$12,IF(AND(A50&gt;=$E$13,A50&lt;=$F$13),$H$13,IF(AND(A50&gt;=$E$14,A50&lt;=$F$14),$H$14,IF(AND(A50&gt;=$E$15,A50&lt;=$F$15),$H$15,"Error")))))+$B$10)</f>
        <v>0</v>
      </c>
      <c r="F50" s="51">
        <f>IF(SUM($E$11:$F$15)=0,0,IF(AND(A50&gt;=$E$11,A50&lt;=$F$11),$I$11,IF(AND(A50&gt;=$E$12,A50&lt;=$F$12),$I$12,IF(AND(A50&gt;=$E$13,A50&lt;=$F$13),$I$13,IF(AND(A50&gt;=$E$14,A50&lt;=$F$14),$I$14,IF(AND(A50&gt;=$E$15,A50&lt;=$F$15),$I$15,"Error")))))+$B$16)</f>
        <v>0</v>
      </c>
      <c r="G50" s="51">
        <f>IF(A50&lt;=$F$25,$B$25,IF(A50&gt;$F$25,$B$26+$B$25,"Error"))</f>
        <v>0</v>
      </c>
      <c r="H50" s="52">
        <f>'For Graphing Purposes'!E16</f>
        <v>0</v>
      </c>
      <c r="I50" s="2"/>
      <c r="J50" s="2"/>
    </row>
    <row r="51" spans="1:10" ht="12.75">
      <c r="A51" s="53"/>
      <c r="B51" s="50">
        <f>IF(AND(A51&gt;='Heat Input Curve'!$C$10,IF('Heat Input Curve'!$E$10=0,TRUE,A51&lt;'Heat Input Curve'!$E$10)),('Heat Input Curve'!$C$12*(IF(A51=0,1,A51^0)))+('Heat Input Curve'!$C$13*(A51^1))+('Heat Input Curve'!$C$14*(A51^2))+('Heat Input Curve'!$C$15*(A51^3)),IF(AND(A51&gt;='Heat Input Curve'!$E$10,IF('Heat Input Curve'!$G$10=0,TRUE,A51&lt;'Heat Input Curve'!$G$10)),('Heat Input Curve'!$E$12*(IF(A51=0,1,A51^0)))+('Heat Input Curve'!$E$13*(A51^1))+('Heat Input Curve'!$E$14*(A51^2))+('Heat Input Curve'!$E$15*(A51^3)),IF(AND(A51&gt;='Heat Input Curve'!$G$10,IF('Heat Input Curve'!$I$10=0,TRUE,A51&lt;'Heat Input Curve'!$I$10)),('Heat Input Curve'!$G$12*(IF(A51=0,1,A51^0)))+('Heat Input Curve'!$G$13*(A51^1))+('Heat Input Curve'!$G$14*(A51^2))+('Heat Input Curve'!$G$15*(A51^3)),IF(AND(A51&gt;='Heat Input Curve'!$I$10,IF('Heat Input Curve'!$K$10=0,TRUE,A51&lt;'Heat Input Curve'!$K$10)),('Heat Input Curve'!$I$12*(IF(A51=0,1,A51^0)))+('Heat Input Curve'!$I$13*(A51^1))+('Heat Input Curve'!$I$14*(A51^2))+('Heat Input Curve'!$I$15*(A51^3)),IF(AND(A51&gt;='Heat Input Curve'!$K$10,IF('Heat Input Curve'!$M$10=0,TRUE,A51&lt;'Heat Input Curve'!$M$10)),('Heat Input Curve'!$K$12*(IF(A51=0,1,A51^0)))+('Heat Input Curve'!$K$13*(A51^1))+('Heat Input Curve'!$K$14*(A51^2))+('Heat Input Curve'!$K$15*(A51^3)),IF(A51&gt;='Heat Input Curve'!$M$10,('Heat Input Curve'!$M$12*(IF(A51=0,1,A51^0)))+('Heat Input Curve'!$M$13*(A51^1))+('Heat Input Curve'!$M$14*(A51^2))+('Heat Input Curve'!$M$15*(A51^3)),"Error"))))))</f>
        <v>578.23</v>
      </c>
      <c r="C51" s="51">
        <f>IF(SUM('Heat Input Curve'!$E$10:$M$10)=0,IF(A51=0,0,(((B51-B50)/(A51-A50))*$B$3)),IF(A51&gt;MAX('Heat Input Curve'!$C$10,'Heat Input Curve'!$E$10,'Heat Input Curve'!$G$10,'Heat Input Curve'!$I$10,'Heat Input Curve'!$K$10,'Heat Input Curve'!$M$10),0,IF(A51=0,0,(((B51-B50)/(A51-A50))*$B$3))))</f>
        <v>0</v>
      </c>
      <c r="D51" s="50">
        <f>$B$30</f>
        <v>4</v>
      </c>
      <c r="E51" s="51">
        <f>IF(SUM($E$11:$F$15)=0,0,IF(AND(A51&gt;=$E$11,A51&lt;=$F$11),$H$11,IF(AND(A51&gt;=$E$12,A51&lt;=$F$12),$H$12,IF(AND(A51&gt;=$E$13,A51&lt;=$F$13),$H$13,IF(AND(A51&gt;=$E$14,A51&lt;=$F$14),$H$14,IF(AND(A51&gt;=$E$15,A51&lt;=$F$15),$H$15,"Error")))))+$B$10)</f>
        <v>0</v>
      </c>
      <c r="F51" s="51">
        <f>IF(SUM($E$11:$F$15)=0,0,IF(AND(A51&gt;=$E$11,A51&lt;=$F$11),$I$11,IF(AND(A51&gt;=$E$12,A51&lt;=$F$12),$I$12,IF(AND(A51&gt;=$E$13,A51&lt;=$F$13),$I$13,IF(AND(A51&gt;=$E$14,A51&lt;=$F$14),$I$14,IF(AND(A51&gt;=$E$15,A51&lt;=$F$15),$I$15,"Error")))))+$B$16)</f>
        <v>0</v>
      </c>
      <c r="G51" s="51">
        <f>IF(A51&lt;=$F$25,$B$25,IF(A51&gt;$F$25,$B$26+$B$25,"Error"))</f>
        <v>0</v>
      </c>
      <c r="H51" s="52">
        <f>'For Graphing Purposes'!E17</f>
        <v>0</v>
      </c>
      <c r="I51" s="2"/>
      <c r="J51" s="2"/>
    </row>
    <row r="52" spans="1:10" ht="12.75">
      <c r="A52" s="53"/>
      <c r="B52" s="50">
        <f>IF(AND(A52&gt;='Heat Input Curve'!$C$10,IF('Heat Input Curve'!$E$10=0,TRUE,A52&lt;'Heat Input Curve'!$E$10)),('Heat Input Curve'!$C$12*(IF(A52=0,1,A52^0)))+('Heat Input Curve'!$C$13*(A52^1))+('Heat Input Curve'!$C$14*(A52^2))+('Heat Input Curve'!$C$15*(A52^3)),IF(AND(A52&gt;='Heat Input Curve'!$E$10,IF('Heat Input Curve'!$G$10=0,TRUE,A52&lt;'Heat Input Curve'!$G$10)),('Heat Input Curve'!$E$12*(IF(A52=0,1,A52^0)))+('Heat Input Curve'!$E$13*(A52^1))+('Heat Input Curve'!$E$14*(A52^2))+('Heat Input Curve'!$E$15*(A52^3)),IF(AND(A52&gt;='Heat Input Curve'!$G$10,IF('Heat Input Curve'!$I$10=0,TRUE,A52&lt;'Heat Input Curve'!$I$10)),('Heat Input Curve'!$G$12*(IF(A52=0,1,A52^0)))+('Heat Input Curve'!$G$13*(A52^1))+('Heat Input Curve'!$G$14*(A52^2))+('Heat Input Curve'!$G$15*(A52^3)),IF(AND(A52&gt;='Heat Input Curve'!$I$10,IF('Heat Input Curve'!$K$10=0,TRUE,A52&lt;'Heat Input Curve'!$K$10)),('Heat Input Curve'!$I$12*(IF(A52=0,1,A52^0)))+('Heat Input Curve'!$I$13*(A52^1))+('Heat Input Curve'!$I$14*(A52^2))+('Heat Input Curve'!$I$15*(A52^3)),IF(AND(A52&gt;='Heat Input Curve'!$K$10,IF('Heat Input Curve'!$M$10=0,TRUE,A52&lt;'Heat Input Curve'!$M$10)),('Heat Input Curve'!$K$12*(IF(A52=0,1,A52^0)))+('Heat Input Curve'!$K$13*(A52^1))+('Heat Input Curve'!$K$14*(A52^2))+('Heat Input Curve'!$K$15*(A52^3)),IF(A52&gt;='Heat Input Curve'!$M$10,('Heat Input Curve'!$M$12*(IF(A52=0,1,A52^0)))+('Heat Input Curve'!$M$13*(A52^1))+('Heat Input Curve'!$M$14*(A52^2))+('Heat Input Curve'!$M$15*(A52^3)),"Error"))))))</f>
        <v>578.23</v>
      </c>
      <c r="C52" s="51">
        <f>IF(SUM('Heat Input Curve'!$E$10:$M$10)=0,IF(A52=0,0,(((B52-B51)/(A52-A51))*$B$3)),IF(A52&gt;MAX('Heat Input Curve'!$C$10,'Heat Input Curve'!$E$10,'Heat Input Curve'!$G$10,'Heat Input Curve'!$I$10,'Heat Input Curve'!$K$10,'Heat Input Curve'!$M$10),0,IF(A52=0,0,(((B52-B51)/(A52-A51))*$B$3))))</f>
        <v>0</v>
      </c>
      <c r="D52" s="50">
        <f>$B$30</f>
        <v>4</v>
      </c>
      <c r="E52" s="51">
        <f>IF(SUM($E$11:$F$15)=0,0,IF(AND(A52&gt;=$E$11,A52&lt;=$F$11),$H$11,IF(AND(A52&gt;=$E$12,A52&lt;=$F$12),$H$12,IF(AND(A52&gt;=$E$13,A52&lt;=$F$13),$H$13,IF(AND(A52&gt;=$E$14,A52&lt;=$F$14),$H$14,IF(AND(A52&gt;=$E$15,A52&lt;=$F$15),$H$15,"Error")))))+$B$10)</f>
        <v>0</v>
      </c>
      <c r="F52" s="51">
        <f>IF(SUM($E$11:$F$15)=0,0,IF(AND(A52&gt;=$E$11,A52&lt;=$F$11),$I$11,IF(AND(A52&gt;=$E$12,A52&lt;=$F$12),$I$12,IF(AND(A52&gt;=$E$13,A52&lt;=$F$13),$I$13,IF(AND(A52&gt;=$E$14,A52&lt;=$F$14),$I$14,IF(AND(A52&gt;=$E$15,A52&lt;=$F$15),$I$15,"Error")))))+$B$16)</f>
        <v>0</v>
      </c>
      <c r="G52" s="51">
        <f>IF(A52&lt;=$F$25,$B$25,IF(A52&gt;$F$25,$B$26+$B$25,"Error"))</f>
        <v>0</v>
      </c>
      <c r="H52" s="52">
        <f>'For Graphing Purposes'!E18</f>
        <v>0</v>
      </c>
      <c r="I52" s="2"/>
      <c r="J52" s="2"/>
    </row>
    <row r="53" spans="1:10" ht="12.75">
      <c r="A53" s="53"/>
      <c r="B53" s="50">
        <f>IF(AND(A53&gt;='Heat Input Curve'!$C$10,IF('Heat Input Curve'!$E$10=0,TRUE,A53&lt;'Heat Input Curve'!$E$10)),('Heat Input Curve'!$C$12*(IF(A53=0,1,A53^0)))+('Heat Input Curve'!$C$13*(A53^1))+('Heat Input Curve'!$C$14*(A53^2))+('Heat Input Curve'!$C$15*(A53^3)),IF(AND(A53&gt;='Heat Input Curve'!$E$10,IF('Heat Input Curve'!$G$10=0,TRUE,A53&lt;'Heat Input Curve'!$G$10)),('Heat Input Curve'!$E$12*(IF(A53=0,1,A53^0)))+('Heat Input Curve'!$E$13*(A53^1))+('Heat Input Curve'!$E$14*(A53^2))+('Heat Input Curve'!$E$15*(A53^3)),IF(AND(A53&gt;='Heat Input Curve'!$G$10,IF('Heat Input Curve'!$I$10=0,TRUE,A53&lt;'Heat Input Curve'!$I$10)),('Heat Input Curve'!$G$12*(IF(A53=0,1,A53^0)))+('Heat Input Curve'!$G$13*(A53^1))+('Heat Input Curve'!$G$14*(A53^2))+('Heat Input Curve'!$G$15*(A53^3)),IF(AND(A53&gt;='Heat Input Curve'!$I$10,IF('Heat Input Curve'!$K$10=0,TRUE,A53&lt;'Heat Input Curve'!$K$10)),('Heat Input Curve'!$I$12*(IF(A53=0,1,A53^0)))+('Heat Input Curve'!$I$13*(A53^1))+('Heat Input Curve'!$I$14*(A53^2))+('Heat Input Curve'!$I$15*(A53^3)),IF(AND(A53&gt;='Heat Input Curve'!$K$10,IF('Heat Input Curve'!$M$10=0,TRUE,A53&lt;'Heat Input Curve'!$M$10)),('Heat Input Curve'!$K$12*(IF(A53=0,1,A53^0)))+('Heat Input Curve'!$K$13*(A53^1))+('Heat Input Curve'!$K$14*(A53^2))+('Heat Input Curve'!$K$15*(A53^3)),IF(A53&gt;='Heat Input Curve'!$M$10,('Heat Input Curve'!$M$12*(IF(A53=0,1,A53^0)))+('Heat Input Curve'!$M$13*(A53^1))+('Heat Input Curve'!$M$14*(A53^2))+('Heat Input Curve'!$M$15*(A53^3)),"Error"))))))</f>
        <v>578.23</v>
      </c>
      <c r="C53" s="51">
        <f>IF(SUM('Heat Input Curve'!$E$10:$M$10)=0,IF(A53=0,0,(((B53-B52)/(A53-A52))*$B$3)),IF(A53&gt;MAX('Heat Input Curve'!$C$10,'Heat Input Curve'!$E$10,'Heat Input Curve'!$G$10,'Heat Input Curve'!$I$10,'Heat Input Curve'!$K$10,'Heat Input Curve'!$M$10),0,IF(A53=0,0,(((B53-B52)/(A53-A52))*$B$3))))</f>
        <v>0</v>
      </c>
      <c r="D53" s="50">
        <f>$B$30</f>
        <v>4</v>
      </c>
      <c r="E53" s="51">
        <f>IF(SUM($E$11:$F$15)=0,0,IF(AND(A53&gt;=$E$11,A53&lt;=$F$11),$H$11,IF(AND(A53&gt;=$E$12,A53&lt;=$F$12),$H$12,IF(AND(A53&gt;=$E$13,A53&lt;=$F$13),$H$13,IF(AND(A53&gt;=$E$14,A53&lt;=$F$14),$H$14,IF(AND(A53&gt;=$E$15,A53&lt;=$F$15),$H$15,"Error")))))+$B$10)</f>
        <v>0</v>
      </c>
      <c r="F53" s="51">
        <f>IF(SUM($E$11:$F$15)=0,0,IF(AND(A53&gt;=$E$11,A53&lt;=$F$11),$I$11,IF(AND(A53&gt;=$E$12,A53&lt;=$F$12),$I$12,IF(AND(A53&gt;=$E$13,A53&lt;=$F$13),$I$13,IF(AND(A53&gt;=$E$14,A53&lt;=$F$14),$I$14,IF(AND(A53&gt;=$E$15,A53&lt;=$F$15),$I$15,"Error")))))+$B$16)</f>
        <v>0</v>
      </c>
      <c r="G53" s="51">
        <f>IF(A53&lt;=$F$25,$B$25,IF(A53&gt;$F$25,$B$26+$B$25,"Error"))</f>
        <v>0</v>
      </c>
      <c r="H53" s="52">
        <f>'For Graphing Purposes'!E19</f>
        <v>0</v>
      </c>
      <c r="I53" s="2"/>
      <c r="J53" s="2"/>
    </row>
    <row r="54" spans="1:10" ht="12.75">
      <c r="A54" s="53"/>
      <c r="B54" s="50">
        <f>IF(AND(A54&gt;='Heat Input Curve'!$C$10,IF('Heat Input Curve'!$E$10=0,TRUE,A54&lt;'Heat Input Curve'!$E$10)),('Heat Input Curve'!$C$12*(IF(A54=0,1,A54^0)))+('Heat Input Curve'!$C$13*(A54^1))+('Heat Input Curve'!$C$14*(A54^2))+('Heat Input Curve'!$C$15*(A54^3)),IF(AND(A54&gt;='Heat Input Curve'!$E$10,IF('Heat Input Curve'!$G$10=0,TRUE,A54&lt;'Heat Input Curve'!$G$10)),('Heat Input Curve'!$E$12*(IF(A54=0,1,A54^0)))+('Heat Input Curve'!$E$13*(A54^1))+('Heat Input Curve'!$E$14*(A54^2))+('Heat Input Curve'!$E$15*(A54^3)),IF(AND(A54&gt;='Heat Input Curve'!$G$10,IF('Heat Input Curve'!$I$10=0,TRUE,A54&lt;'Heat Input Curve'!$I$10)),('Heat Input Curve'!$G$12*(IF(A54=0,1,A54^0)))+('Heat Input Curve'!$G$13*(A54^1))+('Heat Input Curve'!$G$14*(A54^2))+('Heat Input Curve'!$G$15*(A54^3)),IF(AND(A54&gt;='Heat Input Curve'!$I$10,IF('Heat Input Curve'!$K$10=0,TRUE,A54&lt;'Heat Input Curve'!$K$10)),('Heat Input Curve'!$I$12*(IF(A54=0,1,A54^0)))+('Heat Input Curve'!$I$13*(A54^1))+('Heat Input Curve'!$I$14*(A54^2))+('Heat Input Curve'!$I$15*(A54^3)),IF(AND(A54&gt;='Heat Input Curve'!$K$10,IF('Heat Input Curve'!$M$10=0,TRUE,A54&lt;'Heat Input Curve'!$M$10)),('Heat Input Curve'!$K$12*(IF(A54=0,1,A54^0)))+('Heat Input Curve'!$K$13*(A54^1))+('Heat Input Curve'!$K$14*(A54^2))+('Heat Input Curve'!$K$15*(A54^3)),IF(A54&gt;='Heat Input Curve'!$M$10,('Heat Input Curve'!$M$12*(IF(A54=0,1,A54^0)))+('Heat Input Curve'!$M$13*(A54^1))+('Heat Input Curve'!$M$14*(A54^2))+('Heat Input Curve'!$M$15*(A54^3)),"Error"))))))</f>
        <v>578.23</v>
      </c>
      <c r="C54" s="51">
        <f>IF(SUM('Heat Input Curve'!$E$10:$M$10)=0,IF(A54=0,0,(((B54-B53)/(A54-A53))*$B$3)),IF(A54&gt;MAX('Heat Input Curve'!$C$10,'Heat Input Curve'!$E$10,'Heat Input Curve'!$G$10,'Heat Input Curve'!$I$10,'Heat Input Curve'!$K$10,'Heat Input Curve'!$M$10),0,IF(A54=0,0,(((B54-B53)/(A54-A53))*$B$3))))</f>
        <v>0</v>
      </c>
      <c r="D54" s="50">
        <f>$B$30</f>
        <v>4</v>
      </c>
      <c r="E54" s="51">
        <f>IF(SUM($E$11:$F$15)=0,0,IF(AND(A54&gt;=$E$11,A54&lt;=$F$11),$H$11,IF(AND(A54&gt;=$E$12,A54&lt;=$F$12),$H$12,IF(AND(A54&gt;=$E$13,A54&lt;=$F$13),$H$13,IF(AND(A54&gt;=$E$14,A54&lt;=$F$14),$H$14,IF(AND(A54&gt;=$E$15,A54&lt;=$F$15),$H$15,"Error")))))+$B$10)</f>
        <v>0</v>
      </c>
      <c r="F54" s="51">
        <f>IF(SUM($E$11:$F$15)=0,0,IF(AND(A54&gt;=$E$11,A54&lt;=$F$11),$I$11,IF(AND(A54&gt;=$E$12,A54&lt;=$F$12),$I$12,IF(AND(A54&gt;=$E$13,A54&lt;=$F$13),$I$13,IF(AND(A54&gt;=$E$14,A54&lt;=$F$14),$I$14,IF(AND(A54&gt;=$E$15,A54&lt;=$F$15),$I$15,"Error")))))+$B$16)</f>
        <v>0</v>
      </c>
      <c r="G54" s="51">
        <f>IF(A54&lt;=$F$25,$B$25,IF(A54&gt;$F$25,$B$26+$B$25,"Error"))</f>
        <v>0</v>
      </c>
      <c r="H54" s="52">
        <f>'For Graphing Purposes'!E20</f>
        <v>0</v>
      </c>
      <c r="I54" s="2"/>
      <c r="J54" s="2"/>
    </row>
    <row r="55" spans="1:10" ht="12.75">
      <c r="A55" s="54"/>
      <c r="B55" s="55">
        <f>IF(AND(A55&gt;='Heat Input Curve'!$C$10,IF('Heat Input Curve'!$E$10=0,TRUE,A55&lt;'Heat Input Curve'!$E$10)),('Heat Input Curve'!$C$12*(IF(A55=0,1,A55^0)))+('Heat Input Curve'!$C$13*(A55^1))+('Heat Input Curve'!$C$14*(A55^2))+('Heat Input Curve'!$C$15*(A55^3)),IF(AND(A55&gt;='Heat Input Curve'!$E$10,IF('Heat Input Curve'!$G$10=0,TRUE,A55&lt;'Heat Input Curve'!$G$10)),('Heat Input Curve'!$E$12*(IF(A55=0,1,A55^0)))+('Heat Input Curve'!$E$13*(A55^1))+('Heat Input Curve'!$E$14*(A55^2))+('Heat Input Curve'!$E$15*(A55^3)),IF(AND(A55&gt;='Heat Input Curve'!$G$10,IF('Heat Input Curve'!$I$10=0,TRUE,A55&lt;'Heat Input Curve'!$I$10)),('Heat Input Curve'!$G$12*(IF(A55=0,1,A55^0)))+('Heat Input Curve'!$G$13*(A55^1))+('Heat Input Curve'!$G$14*(A55^2))+('Heat Input Curve'!$G$15*(A55^3)),IF(AND(A55&gt;='Heat Input Curve'!$I$10,IF('Heat Input Curve'!$K$10=0,TRUE,A55&lt;'Heat Input Curve'!$K$10)),('Heat Input Curve'!$I$12*(IF(A55=0,1,A55^0)))+('Heat Input Curve'!$I$13*(A55^1))+('Heat Input Curve'!$I$14*(A55^2))+('Heat Input Curve'!$I$15*(A55^3)),IF(AND(A55&gt;='Heat Input Curve'!$K$10,IF('Heat Input Curve'!$M$10=0,TRUE,A55&lt;'Heat Input Curve'!$M$10)),('Heat Input Curve'!$K$12*(IF(A55=0,1,A55^0)))+('Heat Input Curve'!$K$13*(A55^1))+('Heat Input Curve'!$K$14*(A55^2))+('Heat Input Curve'!$K$15*(A55^3)),IF(A55&gt;='Heat Input Curve'!$M$10,('Heat Input Curve'!$M$12*(IF(A55=0,1,A55^0)))+('Heat Input Curve'!$M$13*(A55^1))+('Heat Input Curve'!$M$14*(A55^2))+('Heat Input Curve'!$M$15*(A55^3)),"Error"))))))</f>
        <v>578.23</v>
      </c>
      <c r="C55" s="56">
        <f>IF(SUM('Heat Input Curve'!$E$10:$M$10)=0,IF(A55=0,0,(((B55-B54)/(A55-A54))*$B$3)),IF(A55&gt;MAX('Heat Input Curve'!$C$10,'Heat Input Curve'!$E$10,'Heat Input Curve'!$G$10,'Heat Input Curve'!$I$10,'Heat Input Curve'!$K$10,'Heat Input Curve'!$M$10),0,IF(A55=0,0,(((B55-B54)/(A55-A54))*$B$3))))</f>
        <v>0</v>
      </c>
      <c r="D55" s="55">
        <f>$B$30</f>
        <v>4</v>
      </c>
      <c r="E55" s="56">
        <f>IF(SUM($E$11:$F$15)=0,0,IF(AND(A55&gt;=$E$11,A55&lt;=$F$11),$H$11,IF(AND(A55&gt;=$E$12,A55&lt;=$F$12),$H$12,IF(AND(A55&gt;=$E$13,A55&lt;=$F$13),$H$13,IF(AND(A55&gt;=$E$14,A55&lt;=$F$14),$H$14,IF(AND(A55&gt;=$E$15,A55&lt;=$F$15),$H$15,"Error")))))+$B$10)</f>
        <v>0</v>
      </c>
      <c r="F55" s="56">
        <f>IF(SUM($E$11:$F$15)=0,0,IF(AND(A55&gt;=$E$11,A55&lt;=$F$11),$I$11,IF(AND(A55&gt;=$E$12,A55&lt;=$F$12),$I$12,IF(AND(A55&gt;=$E$13,A55&lt;=$F$13),$I$13,IF(AND(A55&gt;=$E$14,A55&lt;=$F$14),$I$14,IF(AND(A55&gt;=$E$15,A55&lt;=$F$15),$I$15,"Error")))))+$B$16)</f>
        <v>0</v>
      </c>
      <c r="G55" s="56">
        <f>IF(A55&lt;=$F$25,$B$25,IF(A55&gt;$F$25,$B$26+$B$25,"Error"))</f>
        <v>0</v>
      </c>
      <c r="H55" s="57">
        <f>'For Graphing Purposes'!E21</f>
        <v>0</v>
      </c>
      <c r="I55" s="2"/>
      <c r="J55" s="2"/>
    </row>
    <row r="56" spans="1:10" ht="12.7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9" ht="12.75">
      <c r="A57" s="2"/>
      <c r="B57" s="76"/>
      <c r="C57" s="65"/>
      <c r="D57" s="2"/>
      <c r="E57" s="76"/>
      <c r="F57" s="76"/>
      <c r="G57" s="2"/>
      <c r="H57" s="2"/>
      <c r="I57" s="2"/>
    </row>
    <row r="58" spans="1:10" ht="12.7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>
      <c r="A59" s="105" t="s">
        <v>60</v>
      </c>
      <c r="B59" s="106" t="str">
        <f>IF(COUNTA('Heat Input Curve'!C12:C15)=0,"Heat Input Coefficients missing",IF(B3=0,"Performace Factor missing",IF(B30=0,"Total Fuel Related Cost missing",IF(SUM('Heat Input Curve'!B10:M10)&gt;0,IF(MAX(A37:A55)&gt;MAX('Heat Input Curve'!B10:M10),"Net Gen MW outside possible heat input curve range",IF(SUM(A37:A55)=0,"No Net Gen MW entered","No issues found")),"No issues found"))))</f>
        <v>No issues found</v>
      </c>
      <c r="C59" s="2"/>
      <c r="D59" s="2"/>
      <c r="E59" s="2"/>
      <c r="F59" s="2"/>
      <c r="G59" s="2"/>
      <c r="H59" s="2"/>
      <c r="I59" s="2"/>
      <c r="J59" s="2"/>
    </row>
    <row r="60" spans="1:10" ht="12.7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0:10" ht="12.75">
      <c r="J61" s="2"/>
    </row>
  </sheetData>
  <mergeCells count="15">
    <mergeCell ref="A16:A17"/>
    <mergeCell ref="A7:I7"/>
    <mergeCell ref="A9:C9"/>
    <mergeCell ref="E9:I9"/>
    <mergeCell ref="A10:A14"/>
    <mergeCell ref="H35:H36"/>
    <mergeCell ref="A19:G19"/>
    <mergeCell ref="A25:A26"/>
    <mergeCell ref="A35:A36"/>
    <mergeCell ref="B35:B36"/>
    <mergeCell ref="C35:C36"/>
    <mergeCell ref="D35:D36"/>
    <mergeCell ref="E35:E36"/>
    <mergeCell ref="F35:F36"/>
    <mergeCell ref="G35:G36"/>
  </mergeCells>
  <pageMargins left="0.7" right="0.7" top="0.75" bottom="0.75" header="0.3" footer="0.3"/>
  <pageSetup horizontalDpi="90" verticalDpi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J42"/>
  <sheetViews>
    <sheetView zoomScale="90" zoomScaleNormal="90" workbookViewId="0" topLeftCell="A1"/>
  </sheetViews>
  <sheetFormatPr defaultColWidth="25.625" defaultRowHeight="12.75"/>
  <cols>
    <col min="1" max="10" width="25.625" style="3"/>
    <col min="11" max="16384" width="25.625" style="3"/>
  </cols>
  <sheetData>
    <row r="1" spans="1:10" ht="12.75">
      <c r="A1" s="61" t="s">
        <v>1</v>
      </c>
      <c r="B1" s="12" t="s">
        <v>66</v>
      </c>
      <c r="C1" s="2"/>
      <c r="D1" s="2"/>
      <c r="E1" s="2"/>
      <c r="F1" s="2"/>
      <c r="G1" s="2"/>
      <c r="H1" s="2"/>
      <c r="I1" s="2"/>
      <c r="J1" s="2"/>
    </row>
    <row r="2" spans="1:10" ht="12.75">
      <c r="A2" s="4"/>
      <c r="B2" s="5"/>
      <c r="C2" s="5"/>
      <c r="D2" s="5"/>
      <c r="E2" s="5"/>
      <c r="F2" s="2"/>
      <c r="G2" s="2"/>
      <c r="H2" s="2"/>
      <c r="I2" s="2"/>
      <c r="J2" s="2"/>
    </row>
    <row r="3" spans="1:10" ht="12.75">
      <c r="A3" s="61" t="s">
        <v>4</v>
      </c>
      <c r="B3" s="12">
        <v>1.02</v>
      </c>
      <c r="C3" s="5"/>
      <c r="D3" s="5"/>
      <c r="E3" s="5"/>
      <c r="F3" s="2"/>
      <c r="G3" s="2"/>
      <c r="H3" s="2"/>
      <c r="I3" s="2"/>
      <c r="J3" s="2"/>
    </row>
    <row r="4" spans="1:10" ht="12.75">
      <c r="A4" s="2"/>
      <c r="B4" s="14"/>
      <c r="C4" s="5"/>
      <c r="D4" s="5"/>
      <c r="E4" s="5"/>
      <c r="F4" s="2"/>
      <c r="G4" s="2"/>
      <c r="H4" s="2"/>
      <c r="I4" s="2"/>
      <c r="J4" s="2"/>
    </row>
    <row r="5" spans="1:10" ht="12.75">
      <c r="A5" s="61" t="s">
        <v>25</v>
      </c>
      <c r="B5" s="15">
        <v>4</v>
      </c>
      <c r="C5" s="62" t="s">
        <v>8</v>
      </c>
      <c r="D5" s="2"/>
      <c r="E5" s="2"/>
      <c r="F5" s="2"/>
      <c r="G5" s="2"/>
      <c r="H5" s="2"/>
      <c r="I5" s="2"/>
      <c r="J5" s="2"/>
    </row>
    <row r="6" spans="1:10" ht="12.75">
      <c r="A6" s="2"/>
      <c r="B6" s="2"/>
      <c r="C6" s="2"/>
      <c r="D6" s="2"/>
      <c r="E6" s="2"/>
      <c r="F6" s="2"/>
      <c r="G6" s="2"/>
      <c r="H6" s="2"/>
      <c r="J6" s="2"/>
    </row>
    <row r="7" spans="1:10" ht="12.75">
      <c r="A7" s="110" t="s">
        <v>21</v>
      </c>
      <c r="B7" s="111"/>
      <c r="C7" s="111"/>
      <c r="D7" s="111"/>
      <c r="E7" s="111"/>
      <c r="F7" s="111"/>
      <c r="G7" s="111"/>
      <c r="H7" s="111"/>
      <c r="I7" s="112"/>
      <c r="J7" s="41"/>
    </row>
    <row r="8" spans="1:10" ht="12.75">
      <c r="A8" s="4"/>
      <c r="B8" s="5"/>
      <c r="C8" s="5"/>
      <c r="D8" s="5"/>
      <c r="E8" s="5"/>
      <c r="F8" s="5"/>
      <c r="G8" s="5"/>
      <c r="H8" s="5"/>
      <c r="I8" s="6"/>
      <c r="J8" s="5"/>
    </row>
    <row r="9" spans="1:10" ht="12.75">
      <c r="A9" s="113" t="s">
        <v>52</v>
      </c>
      <c r="B9" s="114"/>
      <c r="C9" s="115"/>
      <c r="D9" s="5"/>
      <c r="E9" s="113" t="s">
        <v>51</v>
      </c>
      <c r="F9" s="114"/>
      <c r="G9" s="114"/>
      <c r="H9" s="114"/>
      <c r="I9" s="115"/>
      <c r="J9" s="5"/>
    </row>
    <row r="10" spans="1:10" ht="12.75">
      <c r="A10" s="120" t="s">
        <v>10</v>
      </c>
      <c r="B10" s="17"/>
      <c r="C10" s="6" t="s">
        <v>5</v>
      </c>
      <c r="D10" s="5"/>
      <c r="E10" s="63" t="s">
        <v>46</v>
      </c>
      <c r="F10" s="64" t="s">
        <v>47</v>
      </c>
      <c r="G10" s="64" t="s">
        <v>48</v>
      </c>
      <c r="H10" s="49" t="s">
        <v>49</v>
      </c>
      <c r="I10" s="42" t="s">
        <v>50</v>
      </c>
      <c r="J10" s="5"/>
    </row>
    <row r="11" spans="1:10" ht="12.75">
      <c r="A11" s="120"/>
      <c r="B11" s="17"/>
      <c r="C11" s="6" t="s">
        <v>6</v>
      </c>
      <c r="D11" s="5"/>
      <c r="E11" s="43">
        <v>0</v>
      </c>
      <c r="F11" s="26">
        <v>70</v>
      </c>
      <c r="G11" s="21">
        <v>0</v>
      </c>
      <c r="H11" s="45">
        <f>$B$14*G11/(F11-E11)</f>
        <v>0</v>
      </c>
      <c r="I11" s="7"/>
      <c r="J11" s="5"/>
    </row>
    <row r="12" spans="1:10" ht="12.75">
      <c r="A12" s="120"/>
      <c r="B12" s="17"/>
      <c r="C12" s="6" t="s">
        <v>7</v>
      </c>
      <c r="D12" s="5"/>
      <c r="E12" s="44">
        <v>70</v>
      </c>
      <c r="F12" s="7">
        <v>90</v>
      </c>
      <c r="G12" s="17">
        <v>0</v>
      </c>
      <c r="H12" s="45">
        <f>$B$14*G12/(F12-E12)</f>
        <v>0</v>
      </c>
      <c r="I12" s="7"/>
      <c r="J12" s="5"/>
    </row>
    <row r="13" spans="1:10" ht="12.75">
      <c r="A13" s="120"/>
      <c r="B13" s="17"/>
      <c r="C13" s="6" t="s">
        <v>8</v>
      </c>
      <c r="D13" s="5"/>
      <c r="E13" s="44">
        <v>90</v>
      </c>
      <c r="F13" s="7">
        <v>100</v>
      </c>
      <c r="G13" s="17">
        <v>3</v>
      </c>
      <c r="H13" s="45">
        <f>$B$14*G13/(F13-E13)</f>
        <v>22.50</v>
      </c>
      <c r="I13" s="7"/>
      <c r="J13" s="5"/>
    </row>
    <row r="14" spans="1:10" ht="12.75">
      <c r="A14" s="120"/>
      <c r="B14" s="17">
        <v>75</v>
      </c>
      <c r="C14" s="6" t="s">
        <v>9</v>
      </c>
      <c r="D14" s="5"/>
      <c r="E14" s="44"/>
      <c r="F14" s="7"/>
      <c r="G14" s="17"/>
      <c r="H14" s="46"/>
      <c r="I14" s="7"/>
      <c r="J14" s="5"/>
    </row>
    <row r="15" spans="1:10" s="14" customFormat="1" ht="12.75">
      <c r="A15" s="4"/>
      <c r="B15" s="5"/>
      <c r="C15" s="6"/>
      <c r="D15" s="5"/>
      <c r="E15" s="47"/>
      <c r="F15" s="24"/>
      <c r="G15" s="19"/>
      <c r="H15" s="48"/>
      <c r="I15" s="24"/>
      <c r="J15" s="5"/>
    </row>
    <row r="16" spans="1:10" s="14" customFormat="1" ht="12.75">
      <c r="A16" s="120" t="s">
        <v>11</v>
      </c>
      <c r="B16" s="17"/>
      <c r="C16" s="18" t="s">
        <v>5</v>
      </c>
      <c r="D16" s="5"/>
      <c r="E16" s="5"/>
      <c r="F16" s="5"/>
      <c r="G16" s="5"/>
      <c r="H16" s="5"/>
      <c r="I16" s="6"/>
      <c r="J16" s="5"/>
    </row>
    <row r="17" spans="1:10" s="14" customFormat="1" ht="12.75">
      <c r="A17" s="117"/>
      <c r="B17" s="19"/>
      <c r="C17" s="20" t="s">
        <v>8</v>
      </c>
      <c r="D17" s="13"/>
      <c r="E17" s="13"/>
      <c r="F17" s="13"/>
      <c r="G17" s="13"/>
      <c r="H17" s="13"/>
      <c r="I17" s="20"/>
      <c r="J17" s="5"/>
    </row>
    <row r="18" spans="1:10" ht="12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4" customFormat="1" ht="12.75">
      <c r="A19" s="116" t="s">
        <v>18</v>
      </c>
      <c r="B19" s="118"/>
      <c r="C19" s="118"/>
      <c r="D19" s="118"/>
      <c r="E19" s="118"/>
      <c r="F19" s="118"/>
      <c r="G19" s="119"/>
      <c r="H19" s="2"/>
      <c r="I19" s="2"/>
      <c r="J19" s="2"/>
    </row>
    <row r="20" spans="1:10" s="14" customFormat="1" ht="12.75">
      <c r="A20" s="4"/>
      <c r="B20" s="5"/>
      <c r="C20" s="5"/>
      <c r="D20" s="5"/>
      <c r="E20" s="5"/>
      <c r="F20" s="5"/>
      <c r="G20" s="6"/>
      <c r="H20" s="2"/>
      <c r="I20" s="2"/>
      <c r="J20" s="2"/>
    </row>
    <row r="21" spans="1:10" ht="15.75">
      <c r="A21" s="38" t="s">
        <v>44</v>
      </c>
      <c r="B21" s="21"/>
      <c r="C21" s="60" t="s">
        <v>16</v>
      </c>
      <c r="D21" s="5"/>
      <c r="E21" s="58" t="s">
        <v>19</v>
      </c>
      <c r="F21" s="21"/>
      <c r="G21" s="60" t="s">
        <v>20</v>
      </c>
      <c r="H21" s="2"/>
      <c r="I21" s="2"/>
      <c r="J21" s="2"/>
    </row>
    <row r="22" spans="1:10" ht="12.75">
      <c r="A22" s="39" t="s">
        <v>17</v>
      </c>
      <c r="B22" s="17"/>
      <c r="C22" s="6" t="s">
        <v>16</v>
      </c>
      <c r="D22" s="5"/>
      <c r="E22" s="4" t="s">
        <v>19</v>
      </c>
      <c r="F22" s="17"/>
      <c r="G22" s="6" t="s">
        <v>20</v>
      </c>
      <c r="H22" s="2"/>
      <c r="I22" s="2"/>
      <c r="J22" s="2"/>
    </row>
    <row r="23" spans="1:10" ht="15.75">
      <c r="A23" s="40" t="s">
        <v>45</v>
      </c>
      <c r="B23" s="19"/>
      <c r="C23" s="20" t="s">
        <v>16</v>
      </c>
      <c r="D23" s="13"/>
      <c r="E23" s="9" t="s">
        <v>19</v>
      </c>
      <c r="F23" s="19"/>
      <c r="G23" s="20" t="s">
        <v>20</v>
      </c>
      <c r="H23" s="2"/>
      <c r="I23" s="2"/>
      <c r="J23" s="2"/>
    </row>
    <row r="24" spans="1:10" ht="12.7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>
      <c r="A25" s="116" t="s">
        <v>12</v>
      </c>
      <c r="B25" s="21"/>
      <c r="C25" s="59" t="s">
        <v>22</v>
      </c>
      <c r="D25" s="59"/>
      <c r="E25" s="64" t="s">
        <v>24</v>
      </c>
      <c r="F25" s="21"/>
      <c r="G25" s="60" t="s">
        <v>14</v>
      </c>
      <c r="H25" s="2"/>
      <c r="I25" s="2"/>
      <c r="J25" s="2"/>
    </row>
    <row r="26" spans="1:10" ht="12.75">
      <c r="A26" s="117"/>
      <c r="B26" s="19"/>
      <c r="C26" s="13" t="s">
        <v>23</v>
      </c>
      <c r="D26" s="13"/>
      <c r="E26" s="13"/>
      <c r="F26" s="13"/>
      <c r="G26" s="20"/>
      <c r="H26" s="2"/>
      <c r="I26" s="2"/>
      <c r="J26" s="2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78" t="s">
        <v>26</v>
      </c>
      <c r="B28" s="87">
        <f>((B21*F21)+(B22*F22)+(B23*F23))/2000</f>
        <v>0</v>
      </c>
      <c r="C28" s="77" t="s">
        <v>8</v>
      </c>
      <c r="D28" s="2"/>
      <c r="E28" s="2"/>
      <c r="F28" s="2"/>
      <c r="G28" s="2"/>
      <c r="H28" s="2"/>
      <c r="I28" s="2"/>
      <c r="J28" s="2"/>
    </row>
    <row r="29" spans="1:10" ht="12.75">
      <c r="A29" s="4"/>
      <c r="B29" s="86"/>
      <c r="C29" s="6"/>
      <c r="D29" s="2"/>
      <c r="E29" s="2"/>
      <c r="F29" s="2"/>
      <c r="G29" s="2"/>
      <c r="H29" s="2"/>
      <c r="I29" s="2"/>
      <c r="J29" s="2"/>
    </row>
    <row r="30" spans="1:10" ht="12.75">
      <c r="A30" s="80" t="s">
        <v>3</v>
      </c>
      <c r="B30" s="51">
        <f>B5+B13+B17+B28</f>
        <v>4</v>
      </c>
      <c r="C30" s="6" t="s">
        <v>8</v>
      </c>
      <c r="D30" s="2"/>
      <c r="E30" s="2"/>
      <c r="F30" s="2"/>
      <c r="G30" s="2"/>
      <c r="H30" s="2"/>
      <c r="I30" s="2"/>
      <c r="J30" s="2"/>
    </row>
    <row r="31" spans="1:10" ht="12.75">
      <c r="A31" s="4"/>
      <c r="B31" s="86"/>
      <c r="C31" s="6"/>
      <c r="D31" s="2"/>
      <c r="E31" s="2"/>
      <c r="F31" s="2"/>
      <c r="G31" s="2"/>
      <c r="H31" s="2"/>
      <c r="I31" s="2"/>
      <c r="J31" s="2"/>
    </row>
    <row r="32" spans="1:10" ht="12.75">
      <c r="A32" s="4" t="s">
        <v>28</v>
      </c>
      <c r="B32" s="51">
        <f>'Heat Input Curve'!C21</f>
        <v>578.23</v>
      </c>
      <c r="C32" s="6" t="s">
        <v>29</v>
      </c>
      <c r="D32" s="2"/>
      <c r="E32" s="2"/>
      <c r="F32" s="2"/>
      <c r="G32" s="2"/>
      <c r="H32" s="2"/>
      <c r="I32" s="2"/>
      <c r="J32" s="2"/>
    </row>
    <row r="33" spans="1:10" ht="12.75">
      <c r="A33" s="79" t="s">
        <v>27</v>
      </c>
      <c r="B33" s="56">
        <f>(B30*B32*B3)+B11+B14</f>
        <v>2434.1784000000002</v>
      </c>
      <c r="C33" s="20" t="s">
        <v>13</v>
      </c>
      <c r="D33" s="2"/>
      <c r="E33" s="2"/>
      <c r="F33" s="2"/>
      <c r="G33" s="2"/>
      <c r="H33" s="2"/>
      <c r="I33" s="2"/>
      <c r="J33" s="2"/>
    </row>
    <row r="34" spans="1:10" ht="12.75">
      <c r="A34" s="2"/>
      <c r="C34" s="2"/>
      <c r="D34" s="2"/>
      <c r="E34" s="2"/>
      <c r="F34" s="1"/>
      <c r="G34" s="1"/>
      <c r="H34" s="2"/>
      <c r="I34" s="2"/>
      <c r="J34" s="2"/>
    </row>
    <row r="35" spans="1:10" ht="12.75">
      <c r="A35" s="125" t="s">
        <v>0</v>
      </c>
      <c r="B35" s="127" t="s">
        <v>30</v>
      </c>
      <c r="C35" s="121" t="s">
        <v>55</v>
      </c>
      <c r="D35" s="121" t="s">
        <v>32</v>
      </c>
      <c r="E35" s="121" t="s">
        <v>31</v>
      </c>
      <c r="F35" s="121" t="s">
        <v>2</v>
      </c>
      <c r="G35" s="121" t="s">
        <v>37</v>
      </c>
      <c r="H35" s="123" t="s">
        <v>15</v>
      </c>
      <c r="I35" s="2"/>
      <c r="J35" s="2"/>
    </row>
    <row r="36" spans="1:10" ht="12.75">
      <c r="A36" s="126"/>
      <c r="B36" s="128"/>
      <c r="C36" s="122"/>
      <c r="D36" s="122"/>
      <c r="E36" s="122"/>
      <c r="F36" s="122"/>
      <c r="G36" s="122"/>
      <c r="H36" s="124"/>
      <c r="I36" s="2"/>
      <c r="J36" s="2"/>
    </row>
    <row r="37" spans="1:10" ht="12.75">
      <c r="A37" s="82">
        <f>'Heat Input Curve'!C19</f>
        <v>100</v>
      </c>
      <c r="B37" s="55">
        <f>(('Heat Input Curve'!$C$21)*(A37^0))+(('Heat Input Curve'!$C$22)*(A37^1))+(('Heat Input Curve'!$C$23)*(A37^2))+(('Heat Input Curve'!$C$24)*(A37^3))</f>
        <v>1157.45</v>
      </c>
      <c r="C37" s="56">
        <f>(((('Heat Input Curve'!$C$24)*(A37^3))+(('Heat Input Curve'!$C$23)*(A37^2))+(('Heat Input Curve'!$C$22)*(A37^1))+(('Heat Input Curve'!$C$21)*(A37^0)))/(A37))*$B$3</f>
        <v>11.80599</v>
      </c>
      <c r="D37" s="55">
        <f t="shared" si="0" ref="D37">$B$30</f>
        <v>4</v>
      </c>
      <c r="E37" s="56">
        <f>IF(SUM(E11:F15)=0,0,IF(AND(A37&gt;=$E$11,A37&lt;=$F$11),$H$11,IF(AND(A37&gt;=$E$12,A37&lt;=$F$12),$H$12,IF(AND(A37&gt;=$E$13,A37&lt;=$F$13),$H$13,IF(AND(A37&gt;=$E$14,A37&lt;=$F$14),$H$14,IF(AND(A37&gt;=$E$15,A37&lt;=$F$15),$H$15,"Error")))))+$B$10)</f>
        <v>22.50</v>
      </c>
      <c r="F37" s="56">
        <f>IF(SUM(E11:F15)=0,0,IF(AND(A37&gt;=$E$11,A37&lt;=$F$11),$I$11,IF(AND(A37&gt;=$E$12,A37&lt;=$F$12),$I$12,IF(AND(A37&gt;=$E$13,A37&lt;=$F$13),$I$13,IF(AND(A37&gt;=$E$14,A37&lt;=$F$14),$I$14,IF(AND(A37&gt;=$E$15,A37&lt;=$F$15),$I$15,"Error")))))+$B$16)</f>
        <v>0</v>
      </c>
      <c r="G37" s="56">
        <f t="shared" si="1" ref="G37">IF(A37&lt;=$F$25,$B$25,IF(A37&gt;$F$25,$B$26+$B$25,"Error"))</f>
        <v>0</v>
      </c>
      <c r="H37" s="57">
        <f t="shared" si="2" ref="H37">(C37*D37)+E37+F37+G37</f>
        <v>69.723960000000005</v>
      </c>
      <c r="I37" s="65"/>
      <c r="J37" s="2"/>
    </row>
    <row r="38" spans="1:10" ht="12.7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>
      <c r="A41" s="105" t="s">
        <v>60</v>
      </c>
      <c r="B41" s="106" t="str">
        <f>IF(COUNTA('Heat Input Curve'!C19)&lt;=0,"Heat Input Curve missing",IF(COUNTA('Heat Input Curve'!C21:C24)=0,"Heat Input Coefficients missing",IF(B3=0,"Performace Factor missing",IF(B30=0,"Total Fuel Related Cost missing",IF(A37&gt;MAX('Heat Input Curve'!C19),"Net Gen MW outside possible heat input curve range","No issues found")))))</f>
        <v>No issues found</v>
      </c>
      <c r="C41" s="2"/>
      <c r="D41" s="2"/>
      <c r="E41" s="2"/>
      <c r="F41" s="2"/>
      <c r="G41" s="2"/>
      <c r="H41" s="2"/>
      <c r="I41" s="2"/>
      <c r="J41" s="2"/>
    </row>
    <row r="42" spans="1:10" ht="12.75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mergeCells count="15">
    <mergeCell ref="A16:A17"/>
    <mergeCell ref="A7:I7"/>
    <mergeCell ref="A9:C9"/>
    <mergeCell ref="E9:I9"/>
    <mergeCell ref="A10:A14"/>
    <mergeCell ref="H35:H36"/>
    <mergeCell ref="A19:G19"/>
    <mergeCell ref="A25:A26"/>
    <mergeCell ref="A35:A36"/>
    <mergeCell ref="B35:B36"/>
    <mergeCell ref="C35:C36"/>
    <mergeCell ref="D35:D36"/>
    <mergeCell ref="E35:E36"/>
    <mergeCell ref="F35:F36"/>
    <mergeCell ref="G35:G36"/>
  </mergeCells>
  <pageMargins left="0.7" right="0.7" top="0.75" bottom="0.75" header="0.3" footer="0.3"/>
  <pageSetup horizontalDpi="90" verticalDpi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H40"/>
  <sheetViews>
    <sheetView workbookViewId="0" topLeftCell="A1">
      <selection pane="topLeft" activeCell="A1" sqref="A1:E1"/>
    </sheetView>
  </sheetViews>
  <sheetFormatPr defaultColWidth="20.625" defaultRowHeight="15" customHeight="1"/>
  <cols>
    <col min="1" max="8" width="20.625" customWidth="1"/>
  </cols>
  <sheetData>
    <row r="1" spans="1:8" ht="15" customHeight="1">
      <c r="A1" s="131" t="s">
        <v>64</v>
      </c>
      <c r="B1" s="132"/>
      <c r="C1" s="132"/>
      <c r="D1" s="132"/>
      <c r="E1" s="133"/>
      <c r="G1" s="134" t="s">
        <v>65</v>
      </c>
      <c r="H1" s="135"/>
    </row>
    <row r="2" spans="1:8" s="81" customFormat="1" ht="30" customHeight="1">
      <c r="A2" s="129" t="s">
        <v>58</v>
      </c>
      <c r="B2" s="130"/>
      <c r="C2" s="91"/>
      <c r="D2" s="104" t="s">
        <v>15</v>
      </c>
      <c r="E2" s="104" t="s">
        <v>59</v>
      </c>
      <c r="G2" s="98" t="s">
        <v>62</v>
      </c>
      <c r="H2" s="99" t="s">
        <v>63</v>
      </c>
    </row>
    <row r="3" spans="1:8" ht="15" customHeight="1">
      <c r="A3" s="92">
        <f>IF('Stepped Offer'!A37=0,NA(),'Stepped Offer'!A37)</f>
        <v>70</v>
      </c>
      <c r="B3" s="90">
        <f>IF('Stepped Offer'!H37=0,NA(),'Stepped Offer'!H37)</f>
        <v>17.536656000000001</v>
      </c>
      <c r="C3" s="85"/>
      <c r="D3" s="74">
        <f>(('Stepped Offer'!C37*'Stepped Offer'!D37)+'Stepped Offer'!E37+'Stepped Offer'!F37+'Stepped Offer'!G37)</f>
        <v>17.536656000000001</v>
      </c>
      <c r="E3" s="74">
        <f t="shared" si="0" ref="E3:E21">IF(D4="",D3,IF(D4=0,D3,IF(D3&gt;D4,D4,D3)))</f>
        <v>17.536656000000001</v>
      </c>
      <c r="G3" s="100">
        <f>IF(SUM('Sloped Offer'!$A$37:$A$56)&lt;&gt;0,IF('Sloped Offer'!A37="",NA(),'Sloped Offer'!A37),IF(SUM('Stepped Offer'!A37:A55)&lt;&gt;0,IF('Stepped Offer'!A37="",NA(),'Stepped Offer'!A37),(('Block Offer'!$A$37)*(1/20))))</f>
        <v>0</v>
      </c>
      <c r="H3" s="101">
        <f>'Block Offer'!$H$37</f>
        <v>69.723960000000005</v>
      </c>
    </row>
    <row r="4" spans="1:8" ht="15" customHeight="1">
      <c r="A4" s="92">
        <f>IF('Stepped Offer'!A37=0,NA(),'Stepped Offer'!A37)</f>
        <v>70</v>
      </c>
      <c r="B4" s="90">
        <f>IF('Stepped Offer'!H38=0,NA(),'Stepped Offer'!H38)</f>
        <v>35.823216000000009</v>
      </c>
      <c r="C4" s="85"/>
      <c r="D4" s="74">
        <f>(('Stepped Offer'!C38*'Stepped Offer'!D38)+'Stepped Offer'!E38+'Stepped Offer'!F38+'Stepped Offer'!G38)</f>
        <v>35.823216000000009</v>
      </c>
      <c r="E4" s="74">
        <f>IF(D5="",D4,IF(D5=0,D4,IF(D4&gt;D5,D5,D4)))</f>
        <v>35.823216000000009</v>
      </c>
      <c r="G4" s="100">
        <f>IF(SUM('Sloped Offer'!$A$37:$A$56)&lt;&gt;0,IF('Sloped Offer'!A38="",NA(),'Sloped Offer'!A38),IF(SUM('Stepped Offer'!A38:A56)&lt;&gt;0,IF('Stepped Offer'!A38="",NA(),'Stepped Offer'!A38),(('Block Offer'!$A$37)*(2/20))))</f>
        <v>70</v>
      </c>
      <c r="H4" s="101">
        <f>'Block Offer'!$H$37</f>
        <v>69.723960000000005</v>
      </c>
    </row>
    <row r="5" spans="1:8" ht="15" customHeight="1">
      <c r="A5" s="92">
        <f>IF('Stepped Offer'!A38=0,NA(),'Stepped Offer'!A38)</f>
        <v>90</v>
      </c>
      <c r="B5" s="90">
        <f>IF('Stepped Offer'!H38=0,NA(),'Stepped Offer'!H38)</f>
        <v>35.823216000000009</v>
      </c>
      <c r="C5" s="85"/>
      <c r="D5" s="74">
        <f>(('Stepped Offer'!C39*'Stepped Offer'!D39)+'Stepped Offer'!E39+'Stepped Offer'!F39+'Stepped Offer'!G39)</f>
        <v>64.418735999999996</v>
      </c>
      <c r="E5" s="74">
        <f>IF(D6="",D5,IF(D6=0,D5,IF(D5&gt;D6,D6,D5)))</f>
        <v>64.418735999999996</v>
      </c>
      <c r="G5" s="100">
        <f>IF(SUM('Sloped Offer'!$A$37:$A$56)&lt;&gt;0,IF('Sloped Offer'!A39="",NA(),'Sloped Offer'!A39),IF(SUM('Stepped Offer'!A39:A57)&lt;&gt;0,IF('Stepped Offer'!A39="",NA(),'Stepped Offer'!A39),(('Block Offer'!$A$37)*(3/20))))</f>
        <v>90</v>
      </c>
      <c r="H5" s="101">
        <f>'Block Offer'!$H$37</f>
        <v>69.723960000000005</v>
      </c>
    </row>
    <row r="6" spans="1:8" ht="15" customHeight="1">
      <c r="A6" s="92">
        <f>IF('Stepped Offer'!A38=0,NA(),'Stepped Offer'!A38)</f>
        <v>90</v>
      </c>
      <c r="B6" s="90">
        <f>IF('Stepped Offer'!H39=0,NA(),'Stepped Offer'!H39)</f>
        <v>64.418735999999996</v>
      </c>
      <c r="C6" s="85"/>
      <c r="D6" s="74">
        <f>(('Stepped Offer'!C40*'Stepped Offer'!D40)+'Stepped Offer'!E40+'Stepped Offer'!F40+'Stepped Offer'!G40)</f>
        <v>0</v>
      </c>
      <c r="E6" s="74">
        <f>IF(D7="",D6,IF(D7=0,D6,IF(D6&gt;D7,D7,D6)))</f>
        <v>0</v>
      </c>
      <c r="G6" s="100">
        <f>IF(SUM('Sloped Offer'!$A$37:$A$56)&lt;&gt;0,IF('Sloped Offer'!A40="",NA(),'Sloped Offer'!A40),IF(SUM('Stepped Offer'!A40:A58)&lt;&gt;0,IF('Stepped Offer'!A40="",NA(),'Stepped Offer'!A40),(('Block Offer'!$A$37)*(4/20))))</f>
        <v>100</v>
      </c>
      <c r="H6" s="101">
        <f>'Block Offer'!$H$37</f>
        <v>69.723960000000005</v>
      </c>
    </row>
    <row r="7" spans="1:8" ht="15" customHeight="1">
      <c r="A7" s="92">
        <f>IF('Stepped Offer'!A39=0,NA(),'Stepped Offer'!A39)</f>
        <v>100</v>
      </c>
      <c r="B7" s="90">
        <f>IF('Stepped Offer'!H39=0,NA(),'Stepped Offer'!H39)</f>
        <v>64.418735999999996</v>
      </c>
      <c r="C7" s="85"/>
      <c r="D7" s="74">
        <f>(('Stepped Offer'!C41*'Stepped Offer'!D41)+'Stepped Offer'!E41+'Stepped Offer'!F41+'Stepped Offer'!G41)</f>
        <v>0</v>
      </c>
      <c r="E7" s="74">
        <f>IF(D8="",D7,IF(D8=0,D7,IF(D7&gt;D8,D8,D7)))</f>
        <v>0</v>
      </c>
      <c r="G7" s="100" t="e">
        <f>IF(SUM('Sloped Offer'!$A$37:$A$56)&lt;&gt;0,IF('Sloped Offer'!A41="",NA(),'Sloped Offer'!A41),IF(SUM('Stepped Offer'!A41:A59)&lt;&gt;0,IF('Stepped Offer'!A41="",NA(),'Stepped Offer'!A41),(('Block Offer'!$A$37)*(5/20))))</f>
        <v>#N/A</v>
      </c>
      <c r="H7" s="101">
        <f>'Block Offer'!$H$37</f>
        <v>69.723960000000005</v>
      </c>
    </row>
    <row r="8" spans="1:8" ht="15" customHeight="1">
      <c r="A8" s="92">
        <f>IF('Stepped Offer'!A39=0,NA(),'Stepped Offer'!A39)</f>
        <v>100</v>
      </c>
      <c r="B8" s="90" t="e">
        <f>IF('Stepped Offer'!H40=0,NA(),'Stepped Offer'!H40)</f>
        <v>#N/A</v>
      </c>
      <c r="C8" s="85"/>
      <c r="D8" s="74">
        <f>(('Stepped Offer'!C42*'Stepped Offer'!D42)+'Stepped Offer'!E42+'Stepped Offer'!F42+'Stepped Offer'!G42)</f>
        <v>0</v>
      </c>
      <c r="E8" s="74">
        <f>IF(D9="",D8,IF(D9=0,D8,IF(D8&gt;D9,D9,D8)))</f>
        <v>0</v>
      </c>
      <c r="G8" s="100" t="e">
        <f>IF(SUM('Sloped Offer'!$A$37:$A$56)&lt;&gt;0,IF('Sloped Offer'!A42="",NA(),'Sloped Offer'!A42),IF(SUM('Stepped Offer'!A42:A60)&lt;&gt;0,IF('Stepped Offer'!A42="",NA(),'Stepped Offer'!A42),(('Block Offer'!$A$37)*(6/20))))</f>
        <v>#N/A</v>
      </c>
      <c r="H8" s="101">
        <f>'Block Offer'!$H$37</f>
        <v>69.723960000000005</v>
      </c>
    </row>
    <row r="9" spans="1:8" ht="15" customHeight="1">
      <c r="A9" s="92" t="e">
        <f>IF('Stepped Offer'!A40=0,NA(),'Stepped Offer'!A40)</f>
        <v>#N/A</v>
      </c>
      <c r="B9" s="90" t="e">
        <f>IF('Stepped Offer'!H40=0,NA(),'Stepped Offer'!H40)</f>
        <v>#N/A</v>
      </c>
      <c r="C9" s="85"/>
      <c r="D9" s="74">
        <f>(('Stepped Offer'!C43*'Stepped Offer'!D43)+'Stepped Offer'!E43+'Stepped Offer'!F43+'Stepped Offer'!G43)</f>
        <v>0</v>
      </c>
      <c r="E9" s="74">
        <f>IF(D10="",D9,IF(D10=0,D9,IF(D9&gt;D10,D10,D9)))</f>
        <v>0</v>
      </c>
      <c r="G9" s="100" t="e">
        <f>IF(SUM('Sloped Offer'!$A$37:$A$56)&lt;&gt;0,IF('Sloped Offer'!A43="",NA(),'Sloped Offer'!A43),IF(SUM('Stepped Offer'!A43:A61)&lt;&gt;0,IF('Stepped Offer'!A43="",NA(),'Stepped Offer'!A43),(('Block Offer'!$A$37)*(7/20))))</f>
        <v>#N/A</v>
      </c>
      <c r="H9" s="101">
        <f>'Block Offer'!$H$37</f>
        <v>69.723960000000005</v>
      </c>
    </row>
    <row r="10" spans="1:8" ht="15" customHeight="1">
      <c r="A10" s="92" t="e">
        <f>IF('Stepped Offer'!A40=0,NA(),'Stepped Offer'!A40)</f>
        <v>#N/A</v>
      </c>
      <c r="B10" s="90" t="e">
        <f>IF('Stepped Offer'!H41=0,NA(),'Stepped Offer'!H41)</f>
        <v>#N/A</v>
      </c>
      <c r="C10" s="85"/>
      <c r="D10" s="74">
        <f>(('Stepped Offer'!C44*'Stepped Offer'!D44)+'Stepped Offer'!E44+'Stepped Offer'!F44+'Stepped Offer'!G44)</f>
        <v>0</v>
      </c>
      <c r="E10" s="74">
        <f>IF(D11="",D10,IF(D11=0,D10,IF(D10&gt;D11,D11,D10)))</f>
        <v>0</v>
      </c>
      <c r="G10" s="100" t="e">
        <f>IF(SUM('Sloped Offer'!$A$37:$A$56)&lt;&gt;0,IF('Sloped Offer'!A44="",NA(),'Sloped Offer'!A44),IF(SUM('Stepped Offer'!A44:A62)&lt;&gt;0,IF('Stepped Offer'!A44="",NA(),'Stepped Offer'!A44),(('Block Offer'!$A$37)*(8/20))))</f>
        <v>#N/A</v>
      </c>
      <c r="H10" s="101">
        <f>'Block Offer'!$H$37</f>
        <v>69.723960000000005</v>
      </c>
    </row>
    <row r="11" spans="1:8" ht="15" customHeight="1">
      <c r="A11" s="92" t="e">
        <f>IF('Stepped Offer'!A41=0,NA(),'Stepped Offer'!A41)</f>
        <v>#N/A</v>
      </c>
      <c r="B11" s="90" t="e">
        <f>IF('Stepped Offer'!H41=0,NA(),'Stepped Offer'!H41)</f>
        <v>#N/A</v>
      </c>
      <c r="C11" s="85"/>
      <c r="D11" s="74">
        <f>(('Stepped Offer'!C45*'Stepped Offer'!D45)+'Stepped Offer'!E45+'Stepped Offer'!F45+'Stepped Offer'!G45)</f>
        <v>0</v>
      </c>
      <c r="E11" s="74">
        <f>IF(D12="",D11,IF(D12=0,D11,IF(D11&gt;D12,D12,D11)))</f>
        <v>0</v>
      </c>
      <c r="G11" s="100" t="e">
        <f>IF(SUM('Sloped Offer'!$A$37:$A$56)&lt;&gt;0,IF('Sloped Offer'!A45="",NA(),'Sloped Offer'!A45),IF(SUM('Stepped Offer'!A45:A63)&lt;&gt;0,IF('Stepped Offer'!A45="",NA(),'Stepped Offer'!A45),(('Block Offer'!$A$37)*(9/20))))</f>
        <v>#N/A</v>
      </c>
      <c r="H11" s="101">
        <f>'Block Offer'!$H$37</f>
        <v>69.723960000000005</v>
      </c>
    </row>
    <row r="12" spans="1:8" ht="15" customHeight="1">
      <c r="A12" s="92" t="e">
        <f>IF('Stepped Offer'!A41=0,NA(),'Stepped Offer'!A41)</f>
        <v>#N/A</v>
      </c>
      <c r="B12" s="90" t="e">
        <f>IF('Stepped Offer'!H42=0,NA(),'Stepped Offer'!H42)</f>
        <v>#N/A</v>
      </c>
      <c r="C12" s="85"/>
      <c r="D12" s="74">
        <f>(('Stepped Offer'!C46*'Stepped Offer'!D46)+'Stepped Offer'!E46+'Stepped Offer'!F46+'Stepped Offer'!G46)</f>
        <v>0</v>
      </c>
      <c r="E12" s="74">
        <f>IF(D13="",D12,IF(D13=0,D12,IF(D12&gt;D13,D13,D12)))</f>
        <v>0</v>
      </c>
      <c r="G12" s="100" t="e">
        <f>IF(SUM('Sloped Offer'!$A$37:$A$56)&lt;&gt;0,IF('Sloped Offer'!A46="",NA(),'Sloped Offer'!A46),IF(SUM('Stepped Offer'!A46:A64)&lt;&gt;0,IF('Stepped Offer'!A46="",NA(),'Stepped Offer'!A46),(('Block Offer'!$A$37)*(10/20))))</f>
        <v>#N/A</v>
      </c>
      <c r="H12" s="101">
        <f>'Block Offer'!$H$37</f>
        <v>69.723960000000005</v>
      </c>
    </row>
    <row r="13" spans="1:8" ht="15" customHeight="1">
      <c r="A13" s="92" t="e">
        <f>IF('Stepped Offer'!A42=0,NA(),'Stepped Offer'!A42)</f>
        <v>#N/A</v>
      </c>
      <c r="B13" s="90" t="e">
        <f>IF('Stepped Offer'!H42=0,NA(),'Stepped Offer'!H42)</f>
        <v>#N/A</v>
      </c>
      <c r="C13" s="85"/>
      <c r="D13" s="74">
        <f>(('Stepped Offer'!C47*'Stepped Offer'!D47)+'Stepped Offer'!E47+'Stepped Offer'!F47+'Stepped Offer'!G47)</f>
        <v>0</v>
      </c>
      <c r="E13" s="74">
        <f>IF(D14="",D13,IF(D14=0,D13,IF(D13&gt;D14,D14,D13)))</f>
        <v>0</v>
      </c>
      <c r="G13" s="100" t="e">
        <f>IF(SUM('Sloped Offer'!$A$37:$A$56)&lt;&gt;0,IF('Sloped Offer'!A47="",NA(),'Sloped Offer'!A47),IF(SUM('Stepped Offer'!A47:A65)&lt;&gt;0,IF('Stepped Offer'!A47="",NA(),'Stepped Offer'!A47),(('Block Offer'!$A$37)*(11/20))))</f>
        <v>#N/A</v>
      </c>
      <c r="H13" s="101">
        <f>'Block Offer'!$H$37</f>
        <v>69.723960000000005</v>
      </c>
    </row>
    <row r="14" spans="1:8" ht="15" customHeight="1">
      <c r="A14" s="92" t="e">
        <f>IF('Stepped Offer'!A42=0,NA(),'Stepped Offer'!A42)</f>
        <v>#N/A</v>
      </c>
      <c r="B14" s="90" t="e">
        <f>IF('Stepped Offer'!H43=0,NA(),'Stepped Offer'!H43)</f>
        <v>#N/A</v>
      </c>
      <c r="C14" s="85"/>
      <c r="D14" s="74">
        <f>(('Stepped Offer'!C48*'Stepped Offer'!D48)+'Stepped Offer'!E48+'Stepped Offer'!F48+'Stepped Offer'!G48)</f>
        <v>0</v>
      </c>
      <c r="E14" s="74">
        <f>IF(D15="",D14,IF(D15=0,D14,IF(D14&gt;D15,D15,D14)))</f>
        <v>0</v>
      </c>
      <c r="G14" s="100" t="e">
        <f>IF(SUM('Sloped Offer'!$A$37:$A$56)&lt;&gt;0,IF('Sloped Offer'!A48="",NA(),'Sloped Offer'!A48),IF(SUM('Stepped Offer'!A48:A66)&lt;&gt;0,IF('Stepped Offer'!A48="",NA(),'Stepped Offer'!A48),(('Block Offer'!$A$37)*(12/20))))</f>
        <v>#N/A</v>
      </c>
      <c r="H14" s="101">
        <f>'Block Offer'!$H$37</f>
        <v>69.723960000000005</v>
      </c>
    </row>
    <row r="15" spans="1:8" ht="15" customHeight="1">
      <c r="A15" s="92" t="e">
        <f>IF('Stepped Offer'!A43=0,NA(),'Stepped Offer'!A43)</f>
        <v>#N/A</v>
      </c>
      <c r="B15" s="90" t="e">
        <f>IF('Stepped Offer'!H43=0,NA(),'Stepped Offer'!H43)</f>
        <v>#N/A</v>
      </c>
      <c r="C15" s="85"/>
      <c r="D15" s="74">
        <f>(('Stepped Offer'!C49*'Stepped Offer'!D49)+'Stepped Offer'!E49+'Stepped Offer'!F49+'Stepped Offer'!G49)</f>
        <v>0</v>
      </c>
      <c r="E15" s="74">
        <f>IF(D16="",D15,IF(D16=0,D15,IF(D15&gt;D16,D16,D15)))</f>
        <v>0</v>
      </c>
      <c r="G15" s="100" t="e">
        <f>IF(SUM('Sloped Offer'!$A$37:$A$56)&lt;&gt;0,IF('Sloped Offer'!A49="",NA(),'Sloped Offer'!A49),IF(SUM('Stepped Offer'!A49:A67)&lt;&gt;0,IF('Stepped Offer'!A49="",NA(),'Stepped Offer'!A49),(('Block Offer'!$A$37)*(13/20))))</f>
        <v>#N/A</v>
      </c>
      <c r="H15" s="101">
        <f>'Block Offer'!$H$37</f>
        <v>69.723960000000005</v>
      </c>
    </row>
    <row r="16" spans="1:8" ht="15" customHeight="1">
      <c r="A16" s="92" t="e">
        <f>IF('Stepped Offer'!A43=0,NA(),'Stepped Offer'!A43)</f>
        <v>#N/A</v>
      </c>
      <c r="B16" s="90" t="e">
        <f>IF('Stepped Offer'!H44=0,NA(),'Stepped Offer'!H44)</f>
        <v>#N/A</v>
      </c>
      <c r="C16" s="85"/>
      <c r="D16" s="74">
        <f>(('Stepped Offer'!C50*'Stepped Offer'!D50)+'Stepped Offer'!E50+'Stepped Offer'!F50+'Stepped Offer'!G50)</f>
        <v>0</v>
      </c>
      <c r="E16" s="74">
        <f>IF(D17="",D16,IF(D17=0,D16,IF(D16&gt;D17,D17,D16)))</f>
        <v>0</v>
      </c>
      <c r="G16" s="100" t="e">
        <f>IF(SUM('Sloped Offer'!$A$37:$A$56)&lt;&gt;0,IF('Sloped Offer'!A50="",NA(),'Sloped Offer'!A50),IF(SUM('Stepped Offer'!A50:A68)&lt;&gt;0,IF('Stepped Offer'!A50="",NA(),'Stepped Offer'!A50),(('Block Offer'!$A$37)*(14/20))))</f>
        <v>#N/A</v>
      </c>
      <c r="H16" s="101">
        <f>'Block Offer'!$H$37</f>
        <v>69.723960000000005</v>
      </c>
    </row>
    <row r="17" spans="1:8" ht="15" customHeight="1">
      <c r="A17" s="92" t="e">
        <f>IF('Stepped Offer'!A44=0,NA(),'Stepped Offer'!A44)</f>
        <v>#N/A</v>
      </c>
      <c r="B17" s="90" t="e">
        <f>IF('Stepped Offer'!H44=0,NA(),'Stepped Offer'!H44)</f>
        <v>#N/A</v>
      </c>
      <c r="C17" s="85"/>
      <c r="D17" s="74">
        <f>(('Stepped Offer'!C51*'Stepped Offer'!D51)+'Stepped Offer'!E51+'Stepped Offer'!F51+'Stepped Offer'!G51)</f>
        <v>0</v>
      </c>
      <c r="E17" s="74">
        <f>IF(D18="",D17,IF(D18=0,D17,IF(D17&gt;D18,D18,D17)))</f>
        <v>0</v>
      </c>
      <c r="G17" s="100" t="e">
        <f>IF(SUM('Sloped Offer'!$A$37:$A$56)&lt;&gt;0,IF('Sloped Offer'!A51="",NA(),'Sloped Offer'!A51),IF(SUM('Stepped Offer'!A51:A69)&lt;&gt;0,IF('Stepped Offer'!A51="",NA(),'Stepped Offer'!A51),(('Block Offer'!$A$37)*(15/20))))</f>
        <v>#N/A</v>
      </c>
      <c r="H17" s="101">
        <f>'Block Offer'!$H$37</f>
        <v>69.723960000000005</v>
      </c>
    </row>
    <row r="18" spans="1:8" ht="15" customHeight="1">
      <c r="A18" s="92" t="e">
        <f>IF('Stepped Offer'!A44=0,NA(),'Stepped Offer'!A44)</f>
        <v>#N/A</v>
      </c>
      <c r="B18" s="90" t="e">
        <f>IF('Stepped Offer'!H45=0,NA(),'Stepped Offer'!H45)</f>
        <v>#N/A</v>
      </c>
      <c r="C18" s="85"/>
      <c r="D18" s="74">
        <f>(('Stepped Offer'!C52*'Stepped Offer'!D52)+'Stepped Offer'!E52+'Stepped Offer'!F52+'Stepped Offer'!G52)</f>
        <v>0</v>
      </c>
      <c r="E18" s="74">
        <f>IF(D19="",D18,IF(D19=0,D18,IF(D18&gt;D19,D19,D18)))</f>
        <v>0</v>
      </c>
      <c r="G18" s="100" t="e">
        <f>IF(SUM('Sloped Offer'!$A$37:$A$56)&lt;&gt;0,IF('Sloped Offer'!A52="",NA(),'Sloped Offer'!A52),IF(SUM('Stepped Offer'!A52:A70)&lt;&gt;0,IF('Stepped Offer'!A52="",NA(),'Stepped Offer'!A52),(('Block Offer'!$A$37)*(16/20))))</f>
        <v>#N/A</v>
      </c>
      <c r="H18" s="101">
        <f>'Block Offer'!$H$37</f>
        <v>69.723960000000005</v>
      </c>
    </row>
    <row r="19" spans="1:8" ht="15" customHeight="1">
      <c r="A19" s="92" t="e">
        <f>IF('Stepped Offer'!A45=0,NA(),'Stepped Offer'!A45)</f>
        <v>#N/A</v>
      </c>
      <c r="B19" s="90" t="e">
        <f>IF('Stepped Offer'!H45=0,NA(),'Stepped Offer'!H45)</f>
        <v>#N/A</v>
      </c>
      <c r="C19" s="85"/>
      <c r="D19" s="74">
        <f>(('Stepped Offer'!C53*'Stepped Offer'!D53)+'Stepped Offer'!E53+'Stepped Offer'!F53+'Stepped Offer'!G53)</f>
        <v>0</v>
      </c>
      <c r="E19" s="74">
        <f>IF(D20="",D19,IF(D20=0,D19,IF(D19&gt;D20,D20,D19)))</f>
        <v>0</v>
      </c>
      <c r="G19" s="100" t="e">
        <f>IF(SUM('Sloped Offer'!$A$37:$A$56)&lt;&gt;0,IF('Sloped Offer'!A53="",NA(),'Sloped Offer'!A53),IF(SUM('Stepped Offer'!A53:A71)&lt;&gt;0,IF('Stepped Offer'!A53="",NA(),'Stepped Offer'!A53),(('Block Offer'!$A$37)*(17/20))))</f>
        <v>#N/A</v>
      </c>
      <c r="H19" s="101">
        <f>'Block Offer'!$H$37</f>
        <v>69.723960000000005</v>
      </c>
    </row>
    <row r="20" spans="1:8" ht="15" customHeight="1">
      <c r="A20" s="92" t="e">
        <f>IF('Stepped Offer'!A45=0,NA(),'Stepped Offer'!A45)</f>
        <v>#N/A</v>
      </c>
      <c r="B20" s="90" t="e">
        <f>IF('Stepped Offer'!H46=0,NA(),'Stepped Offer'!H46)</f>
        <v>#N/A</v>
      </c>
      <c r="C20" s="85"/>
      <c r="D20" s="74">
        <f>(('Stepped Offer'!C54*'Stepped Offer'!D54)+'Stepped Offer'!E54+'Stepped Offer'!F54+'Stepped Offer'!G54)</f>
        <v>0</v>
      </c>
      <c r="E20" s="74">
        <f>IF(D21="",D20,IF(D21=0,D20,IF(D20&gt;D21,D21,D20)))</f>
        <v>0</v>
      </c>
      <c r="G20" s="100" t="e">
        <f>IF(SUM('Sloped Offer'!$A$37:$A$56)&lt;&gt;0,IF('Sloped Offer'!A54="",NA(),'Sloped Offer'!A54),IF(SUM('Stepped Offer'!A54:A72)&lt;&gt;0,IF('Stepped Offer'!A54="",NA(),'Stepped Offer'!A54),(('Block Offer'!$A$37)*(18/20))))</f>
        <v>#N/A</v>
      </c>
      <c r="H20" s="101">
        <f>'Block Offer'!$H$37</f>
        <v>69.723960000000005</v>
      </c>
    </row>
    <row r="21" spans="1:8" ht="15" customHeight="1">
      <c r="A21" s="92" t="e">
        <f>IF('Stepped Offer'!A46=0,NA(),'Stepped Offer'!A46)</f>
        <v>#N/A</v>
      </c>
      <c r="B21" s="90" t="e">
        <f>IF('Stepped Offer'!H46=0,NA(),'Stepped Offer'!H46)</f>
        <v>#N/A</v>
      </c>
      <c r="C21" s="85"/>
      <c r="D21" s="75">
        <f>(('Stepped Offer'!C55*'Stepped Offer'!D55)+'Stepped Offer'!E55+'Stepped Offer'!F55+'Stepped Offer'!G55)</f>
        <v>0</v>
      </c>
      <c r="E21" s="75">
        <f>IF(D22="",D21,IF(D22=0,D21,IF(D21&gt;D22,D22,D21)))</f>
        <v>0</v>
      </c>
      <c r="G21" s="100" t="e">
        <f>IF(SUM('Sloped Offer'!$A$37:$A$56)&lt;&gt;0,IF('Sloped Offer'!A55="",NA(),'Sloped Offer'!A55),IF(SUM('Stepped Offer'!A55:A73)&lt;&gt;0,IF('Stepped Offer'!A55="",NA(),'Stepped Offer'!A55),(('Block Offer'!$A$37)*(19/20))))</f>
        <v>#N/A</v>
      </c>
      <c r="H21" s="101">
        <f>'Block Offer'!$H$37</f>
        <v>69.723960000000005</v>
      </c>
    </row>
    <row r="22" spans="1:8" ht="15" customHeight="1" thickBot="1">
      <c r="A22" s="92" t="e">
        <f>IF('Stepped Offer'!A46=0,NA(),'Stepped Offer'!A46)</f>
        <v>#N/A</v>
      </c>
      <c r="B22" s="90" t="e">
        <f>IF('Stepped Offer'!H47=0,NA(),'Stepped Offer'!H47)</f>
        <v>#N/A</v>
      </c>
      <c r="C22" s="85"/>
      <c r="D22" s="85"/>
      <c r="E22" s="93"/>
      <c r="G22" s="102" t="e">
        <f>IF(SUM('Sloped Offer'!$A$37:$A$56)&lt;&gt;0,IF('Sloped Offer'!A56="",NA(),'Sloped Offer'!A56),IF(SUM('Stepped Offer'!A56:A74)&lt;&gt;0,IF('Stepped Offer'!A56="",NA(),'Stepped Offer'!A56),(('Block Offer'!$A$37)*(20/20))))</f>
        <v>#N/A</v>
      </c>
      <c r="H22" s="103">
        <f>'Block Offer'!$H$37</f>
        <v>69.723960000000005</v>
      </c>
    </row>
    <row r="23" spans="1:7" ht="15" customHeight="1">
      <c r="A23" s="92" t="e">
        <f>IF('Stepped Offer'!A47=0,NA(),'Stepped Offer'!A47)</f>
        <v>#N/A</v>
      </c>
      <c r="B23" s="90" t="e">
        <f>IF('Stepped Offer'!H47=0,NA(),'Stepped Offer'!H47)</f>
        <v>#N/A</v>
      </c>
      <c r="C23" s="85"/>
      <c r="D23" s="85"/>
      <c r="E23" s="93"/>
      <c r="G23" s="89"/>
    </row>
    <row r="24" spans="1:7" ht="15" customHeight="1">
      <c r="A24" s="92" t="e">
        <f>IF('Stepped Offer'!A47=0,NA(),'Stepped Offer'!A47)</f>
        <v>#N/A</v>
      </c>
      <c r="B24" s="90" t="e">
        <f>IF('Stepped Offer'!H48=0,NA(),'Stepped Offer'!H48)</f>
        <v>#N/A</v>
      </c>
      <c r="C24" s="85"/>
      <c r="D24" s="85"/>
      <c r="E24" s="93"/>
      <c r="G24" s="89"/>
    </row>
    <row r="25" spans="1:7" ht="15" customHeight="1">
      <c r="A25" s="92" t="e">
        <f>IF('Stepped Offer'!A48=0,NA(),'Stepped Offer'!A48)</f>
        <v>#N/A</v>
      </c>
      <c r="B25" s="90" t="e">
        <f>IF('Stepped Offer'!H48=0,NA(),'Stepped Offer'!H48)</f>
        <v>#N/A</v>
      </c>
      <c r="C25" s="85"/>
      <c r="D25" s="85"/>
      <c r="E25" s="93"/>
      <c r="G25" s="89"/>
    </row>
    <row r="26" spans="1:7" ht="15" customHeight="1">
      <c r="A26" s="92" t="e">
        <f>IF('Stepped Offer'!A48=0,NA(),'Stepped Offer'!A48)</f>
        <v>#N/A</v>
      </c>
      <c r="B26" s="90" t="e">
        <f>IF('Stepped Offer'!H49=0,NA(),'Stepped Offer'!H49)</f>
        <v>#N/A</v>
      </c>
      <c r="C26" s="85"/>
      <c r="D26" s="85"/>
      <c r="E26" s="93"/>
      <c r="G26" s="89"/>
    </row>
    <row r="27" spans="1:7" ht="15" customHeight="1">
      <c r="A27" s="92" t="e">
        <f>IF('Stepped Offer'!A49=0,NA(),'Stepped Offer'!A49)</f>
        <v>#N/A</v>
      </c>
      <c r="B27" s="90" t="e">
        <f>IF('Stepped Offer'!H49=0,NA(),'Stepped Offer'!H49)</f>
        <v>#N/A</v>
      </c>
      <c r="C27" s="85"/>
      <c r="D27" s="85"/>
      <c r="E27" s="93"/>
      <c r="G27" s="89"/>
    </row>
    <row r="28" spans="1:7" ht="15" customHeight="1">
      <c r="A28" s="92" t="e">
        <f>IF('Stepped Offer'!A49=0,NA(),'Stepped Offer'!A49)</f>
        <v>#N/A</v>
      </c>
      <c r="B28" s="90" t="e">
        <f>IF('Stepped Offer'!H50=0,NA(),'Stepped Offer'!H50)</f>
        <v>#N/A</v>
      </c>
      <c r="C28" s="85"/>
      <c r="D28" s="85"/>
      <c r="E28" s="93"/>
      <c r="G28" s="89"/>
    </row>
    <row r="29" spans="1:5" ht="15" customHeight="1">
      <c r="A29" s="92" t="e">
        <f>IF('Stepped Offer'!A50=0,NA(),'Stepped Offer'!A50)</f>
        <v>#N/A</v>
      </c>
      <c r="B29" s="90" t="e">
        <f>IF('Stepped Offer'!H50=0,NA(),'Stepped Offer'!H50)</f>
        <v>#N/A</v>
      </c>
      <c r="C29" s="85"/>
      <c r="D29" s="85"/>
      <c r="E29" s="93"/>
    </row>
    <row r="30" spans="1:5" ht="15" customHeight="1">
      <c r="A30" s="92" t="e">
        <f>IF('Stepped Offer'!A50=0,NA(),'Stepped Offer'!A50)</f>
        <v>#N/A</v>
      </c>
      <c r="B30" s="90" t="e">
        <f>IF('Stepped Offer'!H51=0,NA(),'Stepped Offer'!H51)</f>
        <v>#N/A</v>
      </c>
      <c r="C30" s="85"/>
      <c r="D30" s="85"/>
      <c r="E30" s="93"/>
    </row>
    <row r="31" spans="1:5" ht="15" customHeight="1">
      <c r="A31" s="92" t="e">
        <f>IF('Stepped Offer'!A51=0,NA(),'Stepped Offer'!A51)</f>
        <v>#N/A</v>
      </c>
      <c r="B31" s="90" t="e">
        <f>IF('Stepped Offer'!H51=0,NA(),'Stepped Offer'!H51)</f>
        <v>#N/A</v>
      </c>
      <c r="C31" s="85"/>
      <c r="D31" s="85"/>
      <c r="E31" s="93"/>
    </row>
    <row r="32" spans="1:5" ht="15" customHeight="1">
      <c r="A32" s="92" t="e">
        <f>IF('Stepped Offer'!A51=0,NA(),'Stepped Offer'!A51)</f>
        <v>#N/A</v>
      </c>
      <c r="B32" s="90" t="e">
        <f>IF('Stepped Offer'!H52=0,NA(),'Stepped Offer'!H52)</f>
        <v>#N/A</v>
      </c>
      <c r="C32" s="85"/>
      <c r="D32" s="85"/>
      <c r="E32" s="93"/>
    </row>
    <row r="33" spans="1:5" ht="15" customHeight="1">
      <c r="A33" s="92" t="e">
        <f>IF('Stepped Offer'!A52=0,NA(),'Stepped Offer'!A52)</f>
        <v>#N/A</v>
      </c>
      <c r="B33" s="90" t="e">
        <f>IF('Stepped Offer'!H52=0,NA(),'Stepped Offer'!H52)</f>
        <v>#N/A</v>
      </c>
      <c r="C33" s="85"/>
      <c r="D33" s="85"/>
      <c r="E33" s="93"/>
    </row>
    <row r="34" spans="1:5" ht="15" customHeight="1">
      <c r="A34" s="92" t="e">
        <f>IF('Stepped Offer'!A52=0,NA(),'Stepped Offer'!A52)</f>
        <v>#N/A</v>
      </c>
      <c r="B34" s="90" t="e">
        <f>IF('Stepped Offer'!H53=0,NA(),'Stepped Offer'!H53)</f>
        <v>#N/A</v>
      </c>
      <c r="C34" s="85"/>
      <c r="D34" s="85"/>
      <c r="E34" s="93"/>
    </row>
    <row r="35" spans="1:5" ht="15" customHeight="1">
      <c r="A35" s="92" t="e">
        <f>IF('Stepped Offer'!A53=0,NA(),'Stepped Offer'!A53)</f>
        <v>#N/A</v>
      </c>
      <c r="B35" s="90" t="e">
        <f>IF('Stepped Offer'!H53=0,NA(),'Stepped Offer'!H53)</f>
        <v>#N/A</v>
      </c>
      <c r="C35" s="85"/>
      <c r="D35" s="85"/>
      <c r="E35" s="93"/>
    </row>
    <row r="36" spans="1:5" ht="15" customHeight="1">
      <c r="A36" s="92" t="e">
        <f>IF('Stepped Offer'!A53=0,NA(),'Stepped Offer'!A53)</f>
        <v>#N/A</v>
      </c>
      <c r="B36" s="90" t="e">
        <f>IF('Stepped Offer'!H54=0,NA(),'Stepped Offer'!H54)</f>
        <v>#N/A</v>
      </c>
      <c r="C36" s="85"/>
      <c r="D36" s="85"/>
      <c r="E36" s="93"/>
    </row>
    <row r="37" spans="1:5" ht="15" customHeight="1">
      <c r="A37" s="92" t="e">
        <f>IF('Stepped Offer'!A54=0,NA(),'Stepped Offer'!A54)</f>
        <v>#N/A</v>
      </c>
      <c r="B37" s="90" t="e">
        <f>IF('Stepped Offer'!H54=0,NA(),'Stepped Offer'!H54)</f>
        <v>#N/A</v>
      </c>
      <c r="C37" s="85"/>
      <c r="D37" s="85"/>
      <c r="E37" s="93"/>
    </row>
    <row r="38" spans="1:5" ht="15" customHeight="1">
      <c r="A38" s="92" t="e">
        <f>IF('Stepped Offer'!A54=0,NA(),'Stepped Offer'!A54)</f>
        <v>#N/A</v>
      </c>
      <c r="B38" s="90" t="e">
        <f>IF('Stepped Offer'!H55=0,NA(),'Stepped Offer'!H55)</f>
        <v>#N/A</v>
      </c>
      <c r="C38" s="85"/>
      <c r="D38" s="85"/>
      <c r="E38" s="93"/>
    </row>
    <row r="39" spans="1:5" ht="15" customHeight="1">
      <c r="A39" s="92" t="e">
        <f>IF('Stepped Offer'!A55=0,NA(),'Stepped Offer'!A55)</f>
        <v>#N/A</v>
      </c>
      <c r="B39" s="90" t="e">
        <f>IF('Stepped Offer'!H55=0,NA(),'Stepped Offer'!H55)</f>
        <v>#N/A</v>
      </c>
      <c r="C39" s="85"/>
      <c r="D39" s="85"/>
      <c r="E39" s="93"/>
    </row>
    <row r="40" spans="1:5" ht="15" customHeight="1" thickBot="1">
      <c r="A40" s="94" t="e">
        <f>IF('Stepped Offer'!A55=0,NA(),'Stepped Offer'!A55)</f>
        <v>#N/A</v>
      </c>
      <c r="B40" s="95" t="e">
        <f>IF('Stepped Offer'!H55=0,NA(),'Stepped Offer'!H55)</f>
        <v>#N/A</v>
      </c>
      <c r="C40" s="96"/>
      <c r="D40" s="96"/>
      <c r="E40" s="97"/>
    </row>
  </sheetData>
  <mergeCells count="3">
    <mergeCell ref="A2:B2"/>
    <mergeCell ref="A1:E1"/>
    <mergeCell ref="G1:H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1899-12-30T05:00:00Z</dcterms:created>
  <dcterms:modified xsi:type="dcterms:W3CDTF">1899-12-30T05:00:00Z</dcterms:modified>
  <cp:category/>
</cp:coreProperties>
</file>