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March 2025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C1355" i="2" l="1"/>
  <c r="C1343" i="2"/>
  <c r="C1341" i="2"/>
  <c r="C1339" i="2"/>
  <c r="C1337" i="2"/>
  <c r="C1335" i="2"/>
  <c r="B446" i="2" l="1"/>
  <c r="B444" i="2"/>
  <c r="B440" i="2"/>
  <c r="B438" i="2"/>
  <c r="B436" i="2"/>
  <c r="B434" i="2"/>
  <c r="B432" i="2"/>
  <c r="B430" i="2"/>
  <c r="B422" i="2"/>
  <c r="B420" i="2"/>
  <c r="B418" i="2"/>
  <c r="B416" i="2"/>
  <c r="B414" i="2"/>
  <c r="B412" i="2"/>
  <c r="B410" i="2"/>
  <c r="B408" i="2"/>
  <c r="B426" i="2"/>
  <c r="B424" i="2"/>
  <c r="B404" i="2"/>
  <c r="B402" i="2"/>
  <c r="B382" i="2"/>
  <c r="B384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B300" i="2"/>
  <c r="B298" i="2"/>
  <c r="B252" i="2"/>
  <c r="B250" i="2"/>
  <c r="B274" i="2"/>
  <c r="B272" i="2"/>
  <c r="B306" i="2"/>
  <c r="B304" i="2"/>
  <c r="B270" i="2"/>
  <c r="B268" i="2"/>
  <c r="B260" i="2"/>
  <c r="B258" i="2"/>
  <c r="B226" i="2" l="1"/>
  <c r="B224" i="2"/>
  <c r="B222" i="2"/>
  <c r="B220" i="2"/>
  <c r="B218" i="2"/>
  <c r="B216" i="2"/>
  <c r="B236" i="2" l="1"/>
  <c r="B234" i="2"/>
  <c r="B210" i="2" l="1"/>
  <c r="B208" i="2"/>
  <c r="B206" i="2"/>
  <c r="B204" i="2"/>
  <c r="B1278" i="2" l="1"/>
  <c r="B1114" i="2"/>
  <c r="B1315" i="2" l="1"/>
  <c r="C1315" i="2" l="1"/>
  <c r="B1313" i="2"/>
  <c r="C1313" i="2" s="1"/>
  <c r="AB1314" i="2" s="1"/>
  <c r="B1311" i="2"/>
  <c r="B1317" i="2" s="1"/>
  <c r="C1311" i="2" l="1"/>
  <c r="AB1316" i="2"/>
  <c r="P1316" i="2"/>
  <c r="D1316" i="2"/>
  <c r="AA1316" i="2"/>
  <c r="O1316" i="2"/>
  <c r="Z1316" i="2"/>
  <c r="N1316" i="2"/>
  <c r="H1316" i="2"/>
  <c r="R1316" i="2"/>
  <c r="Y1316" i="2"/>
  <c r="M1316" i="2"/>
  <c r="X1316" i="2"/>
  <c r="L1316" i="2"/>
  <c r="V1316" i="2"/>
  <c r="W1316" i="2"/>
  <c r="K1316" i="2"/>
  <c r="J1316" i="2"/>
  <c r="T1316" i="2"/>
  <c r="F1316" i="2"/>
  <c r="U1316" i="2"/>
  <c r="I1316" i="2"/>
  <c r="Q1316" i="2"/>
  <c r="S1316" i="2"/>
  <c r="G1316" i="2"/>
  <c r="E1316" i="2"/>
  <c r="Q1314" i="2"/>
  <c r="U1314" i="2"/>
  <c r="V1314" i="2"/>
  <c r="X1314" i="2"/>
  <c r="E1314" i="2"/>
  <c r="G1314" i="2"/>
  <c r="H1314" i="2"/>
  <c r="I1314" i="2"/>
  <c r="J1314" i="2"/>
  <c r="K1314" i="2"/>
  <c r="W1314" i="2"/>
  <c r="S1314" i="2"/>
  <c r="T1314" i="2"/>
  <c r="L1314" i="2"/>
  <c r="M1314" i="2"/>
  <c r="Y1314" i="2"/>
  <c r="R1314" i="2"/>
  <c r="N1314" i="2"/>
  <c r="Z1314" i="2"/>
  <c r="O1314" i="2"/>
  <c r="AA1314" i="2"/>
  <c r="F1314" i="2"/>
  <c r="D1314" i="2"/>
  <c r="P1314" i="2"/>
  <c r="C831" i="2" l="1"/>
  <c r="C799" i="2"/>
  <c r="B959" i="2" l="1"/>
  <c r="C959" i="2" s="1"/>
  <c r="AB960" i="2" s="1"/>
  <c r="B957" i="2"/>
  <c r="B961" i="2" s="1"/>
  <c r="C957" i="2" l="1"/>
  <c r="AB958" i="2" s="1"/>
  <c r="T960" i="2"/>
  <c r="Q960" i="2"/>
  <c r="R960" i="2"/>
  <c r="G960" i="2"/>
  <c r="H960" i="2"/>
  <c r="U960" i="2"/>
  <c r="V960" i="2"/>
  <c r="W960" i="2"/>
  <c r="X960" i="2"/>
  <c r="Y960" i="2"/>
  <c r="N960" i="2"/>
  <c r="Z960" i="2"/>
  <c r="O960" i="2"/>
  <c r="AA960" i="2"/>
  <c r="E960" i="2"/>
  <c r="F960" i="2"/>
  <c r="S960" i="2"/>
  <c r="I960" i="2"/>
  <c r="J960" i="2"/>
  <c r="K960" i="2"/>
  <c r="L960" i="2"/>
  <c r="M960" i="2"/>
  <c r="D960" i="2"/>
  <c r="P960" i="2"/>
  <c r="U958" i="2"/>
  <c r="V958" i="2"/>
  <c r="Q958" i="2"/>
  <c r="G958" i="2"/>
  <c r="H958" i="2"/>
  <c r="T958" i="2"/>
  <c r="I958" i="2"/>
  <c r="J958" i="2"/>
  <c r="K958" i="2"/>
  <c r="W958" i="2"/>
  <c r="E958" i="2"/>
  <c r="X958" i="2"/>
  <c r="R958" i="2"/>
  <c r="L958" i="2"/>
  <c r="M958" i="2"/>
  <c r="Y958" i="2"/>
  <c r="F958" i="2"/>
  <c r="S958" i="2"/>
  <c r="N958" i="2"/>
  <c r="Z958" i="2"/>
  <c r="O958" i="2"/>
  <c r="AA958" i="2"/>
  <c r="D958" i="2"/>
  <c r="P958" i="2"/>
  <c r="B1428" i="2" l="1"/>
  <c r="C1426" i="2"/>
  <c r="AA1427" i="2" s="1"/>
  <c r="C1424" i="2"/>
  <c r="AB1425" i="2" s="1"/>
  <c r="C1422" i="2"/>
  <c r="Z1423" i="2" s="1"/>
  <c r="C1420" i="2"/>
  <c r="AB1421" i="2" s="1"/>
  <c r="C1418" i="2"/>
  <c r="R1419" i="2" s="1"/>
  <c r="C1416" i="2"/>
  <c r="T1417" i="2" s="1"/>
  <c r="C1414" i="2"/>
  <c r="V1415" i="2" s="1"/>
  <c r="C1412" i="2"/>
  <c r="X1413" i="2" l="1"/>
  <c r="C1428" i="2"/>
  <c r="R1427" i="2"/>
  <c r="P1427" i="2"/>
  <c r="Q1427" i="2"/>
  <c r="G1427" i="2"/>
  <c r="V1427" i="2"/>
  <c r="W1427" i="2"/>
  <c r="X1427" i="2"/>
  <c r="Y1427" i="2"/>
  <c r="M1427" i="2"/>
  <c r="Z1427" i="2"/>
  <c r="D1427" i="2"/>
  <c r="E1427" i="2"/>
  <c r="F1427" i="2"/>
  <c r="S1427" i="2"/>
  <c r="T1427" i="2"/>
  <c r="H1427" i="2"/>
  <c r="U1427" i="2"/>
  <c r="I1427" i="2"/>
  <c r="J1427" i="2"/>
  <c r="K1427" i="2"/>
  <c r="L1427" i="2"/>
  <c r="N1427" i="2"/>
  <c r="AB1427" i="2"/>
  <c r="K1425" i="2"/>
  <c r="Q1425" i="2"/>
  <c r="U1425" i="2"/>
  <c r="L1425" i="2"/>
  <c r="V1425" i="2"/>
  <c r="E1425" i="2"/>
  <c r="W1425" i="2"/>
  <c r="I1425" i="2"/>
  <c r="X1425" i="2"/>
  <c r="M1425" i="2"/>
  <c r="R1425" i="2"/>
  <c r="S1425" i="2"/>
  <c r="T1425" i="2"/>
  <c r="F1425" i="2"/>
  <c r="G1425" i="2"/>
  <c r="H1425" i="2"/>
  <c r="J1425" i="2"/>
  <c r="Y1425" i="2"/>
  <c r="O1427" i="2"/>
  <c r="N1425" i="2"/>
  <c r="Z1425" i="2"/>
  <c r="O1425" i="2"/>
  <c r="AA1425" i="2"/>
  <c r="D1425" i="2"/>
  <c r="P1425" i="2"/>
  <c r="Z1419" i="2"/>
  <c r="Z1413" i="2"/>
  <c r="Y1413" i="2"/>
  <c r="L1421" i="2"/>
  <c r="X1415" i="2"/>
  <c r="M1421" i="2"/>
  <c r="P1417" i="2"/>
  <c r="I1419" i="2"/>
  <c r="N1419" i="2"/>
  <c r="S1419" i="2"/>
  <c r="T1419" i="2"/>
  <c r="U1419" i="2"/>
  <c r="U1421" i="2"/>
  <c r="M1415" i="2"/>
  <c r="I1417" i="2"/>
  <c r="Y1417" i="2"/>
  <c r="E1421" i="2"/>
  <c r="H1413" i="2"/>
  <c r="N1415" i="2"/>
  <c r="J1417" i="2"/>
  <c r="AB1417" i="2"/>
  <c r="F1421" i="2"/>
  <c r="X1421" i="2"/>
  <c r="Y1415" i="2"/>
  <c r="Q1417" i="2"/>
  <c r="Z1415" i="2"/>
  <c r="F1415" i="2"/>
  <c r="U1417" i="2"/>
  <c r="G1421" i="2"/>
  <c r="Y1421" i="2"/>
  <c r="S1421" i="2"/>
  <c r="L1415" i="2"/>
  <c r="F1417" i="2"/>
  <c r="X1417" i="2"/>
  <c r="T1421" i="2"/>
  <c r="M1413" i="2"/>
  <c r="R1415" i="2"/>
  <c r="K1417" i="2"/>
  <c r="N1413" i="2"/>
  <c r="S1415" i="2"/>
  <c r="L1417" i="2"/>
  <c r="G1419" i="2"/>
  <c r="H1421" i="2"/>
  <c r="Z1421" i="2"/>
  <c r="R1417" i="2"/>
  <c r="N1421" i="2"/>
  <c r="Q1421" i="2"/>
  <c r="G1415" i="2"/>
  <c r="D1417" i="2"/>
  <c r="V1417" i="2"/>
  <c r="R1421" i="2"/>
  <c r="K1415" i="2"/>
  <c r="E1417" i="2"/>
  <c r="W1417" i="2"/>
  <c r="T1413" i="2"/>
  <c r="T1428" i="2" s="1"/>
  <c r="W1415" i="2"/>
  <c r="M1417" i="2"/>
  <c r="H1419" i="2"/>
  <c r="I1421" i="2"/>
  <c r="AA1423" i="2"/>
  <c r="P1423" i="2"/>
  <c r="O1413" i="2"/>
  <c r="Q1423" i="2"/>
  <c r="P1413" i="2"/>
  <c r="J1419" i="2"/>
  <c r="O1415" i="2"/>
  <c r="AA1415" i="2"/>
  <c r="K1419" i="2"/>
  <c r="W1419" i="2"/>
  <c r="G1423" i="2"/>
  <c r="S1423" i="2"/>
  <c r="F1413" i="2"/>
  <c r="R1413" i="2"/>
  <c r="D1415" i="2"/>
  <c r="P1415" i="2"/>
  <c r="AB1415" i="2"/>
  <c r="N1417" i="2"/>
  <c r="Z1417" i="2"/>
  <c r="L1419" i="2"/>
  <c r="X1419" i="2"/>
  <c r="J1421" i="2"/>
  <c r="V1421" i="2"/>
  <c r="H1423" i="2"/>
  <c r="T1423" i="2"/>
  <c r="O1423" i="2"/>
  <c r="D1423" i="2"/>
  <c r="AB1423" i="2"/>
  <c r="AA1413" i="2"/>
  <c r="E1423" i="2"/>
  <c r="D1413" i="2"/>
  <c r="AB1413" i="2"/>
  <c r="V1419" i="2"/>
  <c r="F1423" i="2"/>
  <c r="R1423" i="2"/>
  <c r="E1413" i="2"/>
  <c r="Q1413" i="2"/>
  <c r="G1413" i="2"/>
  <c r="S1413" i="2"/>
  <c r="E1415" i="2"/>
  <c r="Q1415" i="2"/>
  <c r="O1417" i="2"/>
  <c r="AA1417" i="2"/>
  <c r="M1419" i="2"/>
  <c r="Y1419" i="2"/>
  <c r="K1421" i="2"/>
  <c r="W1421" i="2"/>
  <c r="I1423" i="2"/>
  <c r="U1423" i="2"/>
  <c r="J1423" i="2"/>
  <c r="V1423" i="2"/>
  <c r="I1413" i="2"/>
  <c r="U1413" i="2"/>
  <c r="O1419" i="2"/>
  <c r="AA1419" i="2"/>
  <c r="K1423" i="2"/>
  <c r="W1423" i="2"/>
  <c r="J1413" i="2"/>
  <c r="J1428" i="2" s="1"/>
  <c r="V1413" i="2"/>
  <c r="V1428" i="2" s="1"/>
  <c r="H1415" i="2"/>
  <c r="T1415" i="2"/>
  <c r="D1419" i="2"/>
  <c r="P1419" i="2"/>
  <c r="AB1419" i="2"/>
  <c r="L1423" i="2"/>
  <c r="X1423" i="2"/>
  <c r="K1413" i="2"/>
  <c r="W1413" i="2"/>
  <c r="I1415" i="2"/>
  <c r="U1415" i="2"/>
  <c r="G1417" i="2"/>
  <c r="S1417" i="2"/>
  <c r="E1419" i="2"/>
  <c r="Q1419" i="2"/>
  <c r="O1421" i="2"/>
  <c r="AA1421" i="2"/>
  <c r="M1423" i="2"/>
  <c r="Y1423" i="2"/>
  <c r="L1413" i="2"/>
  <c r="J1415" i="2"/>
  <c r="H1417" i="2"/>
  <c r="F1419" i="2"/>
  <c r="D1421" i="2"/>
  <c r="P1421" i="2"/>
  <c r="N1423" i="2"/>
  <c r="K1428" i="2" l="1"/>
  <c r="AA1428" i="2"/>
  <c r="W1428" i="2"/>
  <c r="AB1428" i="2"/>
  <c r="L1428" i="2"/>
  <c r="U1428" i="2"/>
  <c r="Y1428" i="2"/>
  <c r="R1428" i="2"/>
  <c r="P1428" i="2"/>
  <c r="N1428" i="2"/>
  <c r="S1428" i="2"/>
  <c r="F1428" i="2"/>
  <c r="D1428" i="2"/>
  <c r="H1428" i="2"/>
  <c r="I1428" i="2"/>
  <c r="O1428" i="2"/>
  <c r="Z1428" i="2"/>
  <c r="G1428" i="2"/>
  <c r="Q1428" i="2"/>
  <c r="M1428" i="2"/>
  <c r="E1428" i="2"/>
  <c r="X1428" i="2"/>
  <c r="B1400" i="2"/>
  <c r="B1398" i="2"/>
  <c r="B1394" i="2"/>
  <c r="B1392" i="2"/>
  <c r="B1390" i="2"/>
  <c r="B1388" i="2"/>
  <c r="B1404" i="2" l="1"/>
  <c r="B1369" i="2"/>
  <c r="B1357" i="2"/>
  <c r="B1170" i="2"/>
  <c r="B1168" i="2"/>
  <c r="B1166" i="2"/>
  <c r="B1164" i="2"/>
  <c r="B1126" i="2"/>
  <c r="B1124" i="2"/>
  <c r="B1182" i="2" s="1"/>
  <c r="C730" i="2" l="1"/>
  <c r="T731" i="2" s="1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C490" i="2"/>
  <c r="C488" i="2"/>
  <c r="B478" i="2"/>
  <c r="B476" i="2"/>
  <c r="B494" i="2"/>
  <c r="B492" i="2"/>
  <c r="B468" i="2"/>
  <c r="B466" i="2"/>
  <c r="B578" i="2"/>
  <c r="B576" i="2"/>
  <c r="B502" i="2"/>
  <c r="B500" i="2"/>
  <c r="B484" i="2"/>
  <c r="B482" i="2"/>
  <c r="B732" i="2" l="1"/>
  <c r="I731" i="2"/>
  <c r="J731" i="2"/>
  <c r="K731" i="2"/>
  <c r="L731" i="2"/>
  <c r="V731" i="2"/>
  <c r="N731" i="2"/>
  <c r="W731" i="2"/>
  <c r="X731" i="2"/>
  <c r="M731" i="2"/>
  <c r="U731" i="2"/>
  <c r="Y731" i="2"/>
  <c r="Z731" i="2"/>
  <c r="O731" i="2"/>
  <c r="AA731" i="2"/>
  <c r="D731" i="2"/>
  <c r="P731" i="2"/>
  <c r="AB731" i="2"/>
  <c r="E731" i="2"/>
  <c r="Q731" i="2"/>
  <c r="F731" i="2"/>
  <c r="R731" i="2"/>
  <c r="G731" i="2"/>
  <c r="S731" i="2"/>
  <c r="H731" i="2"/>
  <c r="C1260" i="2"/>
  <c r="C1106" i="2" l="1"/>
  <c r="B1345" i="2" l="1"/>
  <c r="C782" i="2" l="1"/>
  <c r="AB783" i="2" s="1"/>
  <c r="B770" i="2"/>
  <c r="B768" i="2"/>
  <c r="B778" i="2"/>
  <c r="B776" i="2"/>
  <c r="B774" i="2"/>
  <c r="B772" i="2"/>
  <c r="B766" i="2"/>
  <c r="B764" i="2"/>
  <c r="B742" i="2"/>
  <c r="B740" i="2"/>
  <c r="B754" i="2"/>
  <c r="B752" i="2"/>
  <c r="B748" i="2"/>
  <c r="B750" i="2"/>
  <c r="B744" i="2"/>
  <c r="D783" i="2" l="1"/>
  <c r="E783" i="2"/>
  <c r="R783" i="2"/>
  <c r="G783" i="2"/>
  <c r="T783" i="2"/>
  <c r="I783" i="2"/>
  <c r="V783" i="2"/>
  <c r="K783" i="2"/>
  <c r="X783" i="2"/>
  <c r="Y783" i="2"/>
  <c r="N783" i="2"/>
  <c r="Z783" i="2"/>
  <c r="O783" i="2"/>
  <c r="AA783" i="2"/>
  <c r="Q783" i="2"/>
  <c r="F783" i="2"/>
  <c r="S783" i="2"/>
  <c r="H783" i="2"/>
  <c r="U783" i="2"/>
  <c r="J783" i="2"/>
  <c r="W783" i="2"/>
  <c r="L783" i="2"/>
  <c r="M783" i="2"/>
  <c r="P783" i="2"/>
  <c r="B746" i="2" l="1"/>
  <c r="B784" i="2" s="1"/>
  <c r="B1250" i="2" l="1"/>
  <c r="B1248" i="2"/>
  <c r="B1242" i="2"/>
  <c r="B1240" i="2"/>
  <c r="B1204" i="2"/>
  <c r="B1202" i="2"/>
  <c r="B1200" i="2"/>
  <c r="B1198" i="2"/>
  <c r="B1192" i="2"/>
  <c r="B1190" i="2"/>
  <c r="B1252" i="2" s="1"/>
  <c r="B126" i="2" l="1"/>
  <c r="B124" i="2"/>
  <c r="B12" i="2"/>
  <c r="B64" i="2"/>
  <c r="B60" i="2"/>
  <c r="B100" i="2"/>
  <c r="B82" i="2" l="1"/>
  <c r="C82" i="2" s="1"/>
  <c r="B122" i="2" l="1"/>
  <c r="B94" i="2"/>
  <c r="B92" i="2"/>
  <c r="B90" i="2" l="1"/>
  <c r="B88" i="2"/>
  <c r="B62" i="2"/>
  <c r="B86" i="2"/>
  <c r="B84" i="2"/>
  <c r="B44" i="2" l="1"/>
  <c r="B42" i="2"/>
  <c r="B38" i="2"/>
  <c r="B36" i="2"/>
  <c r="B10" i="2"/>
  <c r="B8" i="2"/>
  <c r="B14" i="2"/>
  <c r="B30" i="2" l="1"/>
  <c r="B24" i="2"/>
  <c r="B28" i="2"/>
  <c r="B22" i="2"/>
  <c r="B26" i="2"/>
  <c r="B20" i="2"/>
  <c r="B1040" i="2"/>
  <c r="B1038" i="2"/>
  <c r="B1036" i="2"/>
  <c r="B1034" i="2"/>
  <c r="B1032" i="2"/>
  <c r="B1030" i="2"/>
  <c r="B1028" i="2"/>
  <c r="B1026" i="2"/>
  <c r="B1008" i="2"/>
  <c r="B1006" i="2"/>
  <c r="B1004" i="2"/>
  <c r="B1002" i="2"/>
  <c r="B1016" i="2" s="1"/>
  <c r="C1000" i="2"/>
  <c r="C984" i="2"/>
  <c r="B978" i="2"/>
  <c r="B976" i="2"/>
  <c r="B992" i="2" s="1"/>
  <c r="B1064" i="2" l="1"/>
  <c r="B1098" i="2"/>
  <c r="B186" i="2" l="1"/>
  <c r="B184" i="2"/>
  <c r="B1084" i="2"/>
  <c r="C1072" i="2"/>
  <c r="B196" i="2" l="1"/>
  <c r="C302" i="2" l="1"/>
  <c r="C244" i="2"/>
  <c r="C214" i="2"/>
  <c r="C256" i="2"/>
  <c r="C232" i="2"/>
  <c r="C240" i="2"/>
  <c r="C212" i="2"/>
  <c r="AA1344" i="2" l="1"/>
  <c r="Z1344" i="2" l="1"/>
  <c r="M1344" i="2"/>
  <c r="N1344" i="2"/>
  <c r="P1344" i="2"/>
  <c r="Q1344" i="2"/>
  <c r="R1344" i="2"/>
  <c r="S1344" i="2"/>
  <c r="I1344" i="2"/>
  <c r="V1344" i="2"/>
  <c r="K1344" i="2"/>
  <c r="W1344" i="2"/>
  <c r="Y1344" i="2"/>
  <c r="D1344" i="2"/>
  <c r="AB1344" i="2"/>
  <c r="E1344" i="2"/>
  <c r="F1344" i="2"/>
  <c r="G1344" i="2"/>
  <c r="H1344" i="2"/>
  <c r="T1344" i="2"/>
  <c r="U1344" i="2"/>
  <c r="J1344" i="2"/>
  <c r="L1344" i="2"/>
  <c r="X1344" i="2"/>
  <c r="O1344" i="2"/>
  <c r="C813" i="2" l="1"/>
  <c r="C793" i="2"/>
  <c r="U1356" i="2" l="1"/>
  <c r="U1357" i="2" s="1"/>
  <c r="C1357" i="2" l="1"/>
  <c r="V1356" i="2"/>
  <c r="V1357" i="2" s="1"/>
  <c r="W1356" i="2"/>
  <c r="W1357" i="2" s="1"/>
  <c r="X1356" i="2"/>
  <c r="X1357" i="2" s="1"/>
  <c r="AA1356" i="2"/>
  <c r="AA1357" i="2" s="1"/>
  <c r="J1356" i="2"/>
  <c r="J1357" i="2" s="1"/>
  <c r="Y1356" i="2"/>
  <c r="Y1357" i="2" s="1"/>
  <c r="N1356" i="2"/>
  <c r="N1357" i="2" s="1"/>
  <c r="O1356" i="2"/>
  <c r="O1357" i="2" s="1"/>
  <c r="D1356" i="2"/>
  <c r="D1357" i="2" s="1"/>
  <c r="P1356" i="2"/>
  <c r="P1357" i="2" s="1"/>
  <c r="AB1356" i="2"/>
  <c r="AB1357" i="2" s="1"/>
  <c r="E1356" i="2"/>
  <c r="E1357" i="2" s="1"/>
  <c r="Q1356" i="2"/>
  <c r="Q1357" i="2" s="1"/>
  <c r="F1356" i="2"/>
  <c r="F1357" i="2" s="1"/>
  <c r="R1356" i="2"/>
  <c r="R1357" i="2" s="1"/>
  <c r="H1356" i="2"/>
  <c r="H1357" i="2" s="1"/>
  <c r="T1356" i="2"/>
  <c r="T1357" i="2" s="1"/>
  <c r="K1356" i="2"/>
  <c r="K1357" i="2" s="1"/>
  <c r="L1356" i="2"/>
  <c r="L1357" i="2" s="1"/>
  <c r="M1356" i="2"/>
  <c r="M1357" i="2" s="1"/>
  <c r="Z1356" i="2"/>
  <c r="Z1357" i="2" s="1"/>
  <c r="G1356" i="2"/>
  <c r="G1357" i="2" s="1"/>
  <c r="S1356" i="2"/>
  <c r="S1357" i="2" s="1"/>
  <c r="I1356" i="2"/>
  <c r="I1357" i="2" s="1"/>
  <c r="C446" i="2" l="1"/>
  <c r="Z447" i="2" s="1"/>
  <c r="C444" i="2"/>
  <c r="U445" i="2" s="1"/>
  <c r="B448" i="2"/>
  <c r="B449" i="2" s="1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51" i="2"/>
  <c r="V952" i="2" s="1"/>
  <c r="C947" i="2"/>
  <c r="AB948" i="2" l="1"/>
  <c r="Z948" i="2"/>
  <c r="AA948" i="2"/>
  <c r="K952" i="2"/>
  <c r="W952" i="2"/>
  <c r="L952" i="2"/>
  <c r="X952" i="2"/>
  <c r="M952" i="2"/>
  <c r="Z952" i="2"/>
  <c r="O952" i="2"/>
  <c r="S952" i="2"/>
  <c r="P952" i="2"/>
  <c r="T952" i="2"/>
  <c r="Y952" i="2"/>
  <c r="N952" i="2"/>
  <c r="AA952" i="2"/>
  <c r="D952" i="2"/>
  <c r="AB952" i="2"/>
  <c r="E952" i="2"/>
  <c r="Q952" i="2"/>
  <c r="F952" i="2"/>
  <c r="R952" i="2"/>
  <c r="G952" i="2"/>
  <c r="H952" i="2"/>
  <c r="I952" i="2"/>
  <c r="U952" i="2"/>
  <c r="J952" i="2"/>
  <c r="E948" i="2"/>
  <c r="F948" i="2"/>
  <c r="G948" i="2"/>
  <c r="H948" i="2"/>
  <c r="T948" i="2"/>
  <c r="O948" i="2"/>
  <c r="Q948" i="2"/>
  <c r="R948" i="2"/>
  <c r="S948" i="2"/>
  <c r="I948" i="2"/>
  <c r="U948" i="2"/>
  <c r="J948" i="2"/>
  <c r="V948" i="2"/>
  <c r="K948" i="2"/>
  <c r="W948" i="2"/>
  <c r="L948" i="2"/>
  <c r="X948" i="2"/>
  <c r="M948" i="2"/>
  <c r="Y948" i="2"/>
  <c r="N948" i="2"/>
  <c r="D948" i="2"/>
  <c r="P948" i="2"/>
  <c r="C943" i="2" l="1"/>
  <c r="Z944" i="2" l="1"/>
  <c r="O944" i="2"/>
  <c r="J944" i="2"/>
  <c r="E944" i="2"/>
  <c r="D944" i="2"/>
  <c r="F944" i="2"/>
  <c r="AA944" i="2"/>
  <c r="P944" i="2"/>
  <c r="AB944" i="2"/>
  <c r="Q944" i="2"/>
  <c r="R944" i="2"/>
  <c r="G944" i="2"/>
  <c r="S944" i="2"/>
  <c r="H944" i="2"/>
  <c r="T944" i="2"/>
  <c r="I944" i="2"/>
  <c r="U944" i="2"/>
  <c r="V944" i="2"/>
  <c r="K944" i="2"/>
  <c r="W944" i="2"/>
  <c r="L944" i="2"/>
  <c r="X944" i="2"/>
  <c r="M944" i="2"/>
  <c r="Y944" i="2"/>
  <c r="N944" i="2"/>
  <c r="C955" i="2" l="1"/>
  <c r="AA956" i="2" s="1"/>
  <c r="C953" i="2"/>
  <c r="Q954" i="2" s="1"/>
  <c r="C949" i="2"/>
  <c r="S950" i="2" s="1"/>
  <c r="C945" i="2"/>
  <c r="U946" i="2" s="1"/>
  <c r="C941" i="2"/>
  <c r="C939" i="2"/>
  <c r="C937" i="2"/>
  <c r="G938" i="2" l="1"/>
  <c r="S938" i="2"/>
  <c r="H938" i="2"/>
  <c r="T938" i="2"/>
  <c r="I938" i="2"/>
  <c r="U938" i="2"/>
  <c r="J938" i="2"/>
  <c r="V938" i="2"/>
  <c r="K938" i="2"/>
  <c r="W938" i="2"/>
  <c r="L938" i="2"/>
  <c r="X938" i="2"/>
  <c r="M938" i="2"/>
  <c r="Y938" i="2"/>
  <c r="N938" i="2"/>
  <c r="Z938" i="2"/>
  <c r="O938" i="2"/>
  <c r="AA938" i="2"/>
  <c r="P938" i="2"/>
  <c r="AB938" i="2"/>
  <c r="E938" i="2"/>
  <c r="Q938" i="2"/>
  <c r="D938" i="2"/>
  <c r="F938" i="2"/>
  <c r="R938" i="2"/>
  <c r="Y940" i="2"/>
  <c r="AA940" i="2"/>
  <c r="E940" i="2"/>
  <c r="W942" i="2"/>
  <c r="E942" i="2"/>
  <c r="I950" i="2"/>
  <c r="J950" i="2"/>
  <c r="M950" i="2"/>
  <c r="N950" i="2"/>
  <c r="T950" i="2"/>
  <c r="U950" i="2"/>
  <c r="V950" i="2"/>
  <c r="Y950" i="2"/>
  <c r="Z950" i="2"/>
  <c r="F942" i="2"/>
  <c r="L942" i="2"/>
  <c r="M942" i="2"/>
  <c r="J956" i="2"/>
  <c r="S956" i="2"/>
  <c r="E956" i="2"/>
  <c r="T956" i="2"/>
  <c r="F956" i="2"/>
  <c r="U956" i="2"/>
  <c r="H956" i="2"/>
  <c r="W956" i="2"/>
  <c r="I956" i="2"/>
  <c r="X956" i="2"/>
  <c r="AB956" i="2"/>
  <c r="K956" i="2"/>
  <c r="L956" i="2"/>
  <c r="P956" i="2"/>
  <c r="Q956" i="2"/>
  <c r="R956" i="2"/>
  <c r="D956" i="2"/>
  <c r="G956" i="2"/>
  <c r="V956" i="2"/>
  <c r="X954" i="2"/>
  <c r="H954" i="2"/>
  <c r="K954" i="2"/>
  <c r="L954" i="2"/>
  <c r="S954" i="2"/>
  <c r="T954" i="2"/>
  <c r="I954" i="2"/>
  <c r="J954" i="2"/>
  <c r="Z954" i="2"/>
  <c r="M954" i="2"/>
  <c r="U954" i="2"/>
  <c r="W954" i="2"/>
  <c r="Y954" i="2"/>
  <c r="N954" i="2"/>
  <c r="R954" i="2"/>
  <c r="F954" i="2"/>
  <c r="G954" i="2"/>
  <c r="V954" i="2"/>
  <c r="H950" i="2"/>
  <c r="J946" i="2"/>
  <c r="V946" i="2"/>
  <c r="R942" i="2"/>
  <c r="X942" i="2"/>
  <c r="Q942" i="2"/>
  <c r="Y942" i="2"/>
  <c r="N940" i="2"/>
  <c r="S940" i="2"/>
  <c r="G940" i="2"/>
  <c r="Z940" i="2"/>
  <c r="O940" i="2"/>
  <c r="K946" i="2"/>
  <c r="W946" i="2"/>
  <c r="AA942" i="2"/>
  <c r="Y946" i="2"/>
  <c r="K950" i="2"/>
  <c r="D940" i="2"/>
  <c r="P940" i="2"/>
  <c r="AB940" i="2"/>
  <c r="N942" i="2"/>
  <c r="Z942" i="2"/>
  <c r="L946" i="2"/>
  <c r="X946" i="2"/>
  <c r="Q940" i="2"/>
  <c r="O942" i="2"/>
  <c r="M946" i="2"/>
  <c r="W950" i="2"/>
  <c r="F940" i="2"/>
  <c r="R940" i="2"/>
  <c r="D942" i="2"/>
  <c r="P942" i="2"/>
  <c r="AB942" i="2"/>
  <c r="N946" i="2"/>
  <c r="Z946" i="2"/>
  <c r="L950" i="2"/>
  <c r="X950" i="2"/>
  <c r="O946" i="2"/>
  <c r="AA946" i="2"/>
  <c r="T940" i="2"/>
  <c r="P946" i="2"/>
  <c r="AA950" i="2"/>
  <c r="V940" i="2"/>
  <c r="H942" i="2"/>
  <c r="F946" i="2"/>
  <c r="R946" i="2"/>
  <c r="P950" i="2"/>
  <c r="AB950" i="2"/>
  <c r="K940" i="2"/>
  <c r="W940" i="2"/>
  <c r="I942" i="2"/>
  <c r="U942" i="2"/>
  <c r="G946" i="2"/>
  <c r="S946" i="2"/>
  <c r="E950" i="2"/>
  <c r="Q950" i="2"/>
  <c r="O954" i="2"/>
  <c r="AA954" i="2"/>
  <c r="M956" i="2"/>
  <c r="Y956" i="2"/>
  <c r="L940" i="2"/>
  <c r="X940" i="2"/>
  <c r="J942" i="2"/>
  <c r="V942" i="2"/>
  <c r="H946" i="2"/>
  <c r="T946" i="2"/>
  <c r="F950" i="2"/>
  <c r="R950" i="2"/>
  <c r="D954" i="2"/>
  <c r="P954" i="2"/>
  <c r="AB954" i="2"/>
  <c r="N956" i="2"/>
  <c r="Z956" i="2"/>
  <c r="H940" i="2"/>
  <c r="D946" i="2"/>
  <c r="AB946" i="2"/>
  <c r="I940" i="2"/>
  <c r="U940" i="2"/>
  <c r="G942" i="2"/>
  <c r="S942" i="2"/>
  <c r="E946" i="2"/>
  <c r="Q946" i="2"/>
  <c r="O950" i="2"/>
  <c r="J940" i="2"/>
  <c r="T942" i="2"/>
  <c r="D950" i="2"/>
  <c r="M940" i="2"/>
  <c r="K942" i="2"/>
  <c r="I946" i="2"/>
  <c r="G950" i="2"/>
  <c r="E954" i="2"/>
  <c r="O956" i="2"/>
  <c r="C728" i="2"/>
  <c r="R729" i="2" s="1"/>
  <c r="C726" i="2"/>
  <c r="R727" i="2" s="1"/>
  <c r="C724" i="2"/>
  <c r="V725" i="2" s="1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X705" i="2" s="1"/>
  <c r="C702" i="2"/>
  <c r="Q703" i="2" s="1"/>
  <c r="C700" i="2"/>
  <c r="W701" i="2" s="1"/>
  <c r="C698" i="2"/>
  <c r="U699" i="2" s="1"/>
  <c r="C696" i="2"/>
  <c r="Q697" i="2" s="1"/>
  <c r="C694" i="2"/>
  <c r="P695" i="2" s="1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R699" i="2"/>
  <c r="S699" i="2"/>
  <c r="AA673" i="2"/>
  <c r="R719" i="2" l="1"/>
  <c r="V673" i="2"/>
  <c r="AA653" i="2"/>
  <c r="AB653" i="2"/>
  <c r="Z673" i="2"/>
  <c r="D695" i="2"/>
  <c r="T673" i="2"/>
  <c r="AB673" i="2"/>
  <c r="M699" i="2"/>
  <c r="N699" i="2"/>
  <c r="H653" i="2"/>
  <c r="O699" i="2"/>
  <c r="J653" i="2"/>
  <c r="P699" i="2"/>
  <c r="D699" i="2"/>
  <c r="K653" i="2"/>
  <c r="Z699" i="2"/>
  <c r="D671" i="2"/>
  <c r="AA699" i="2"/>
  <c r="AB699" i="2"/>
  <c r="F673" i="2"/>
  <c r="E699" i="2"/>
  <c r="E673" i="2"/>
  <c r="K699" i="2"/>
  <c r="F699" i="2"/>
  <c r="G699" i="2"/>
  <c r="I719" i="2"/>
  <c r="G673" i="2"/>
  <c r="I699" i="2"/>
  <c r="AA719" i="2"/>
  <c r="N673" i="2"/>
  <c r="J699" i="2"/>
  <c r="AB719" i="2"/>
  <c r="F653" i="2"/>
  <c r="O673" i="2"/>
  <c r="O723" i="2"/>
  <c r="G653" i="2"/>
  <c r="P673" i="2"/>
  <c r="L699" i="2"/>
  <c r="S719" i="2"/>
  <c r="V729" i="2"/>
  <c r="T729" i="2"/>
  <c r="U729" i="2"/>
  <c r="F729" i="2"/>
  <c r="Q729" i="2"/>
  <c r="S729" i="2"/>
  <c r="P729" i="2"/>
  <c r="L729" i="2"/>
  <c r="J729" i="2"/>
  <c r="M729" i="2"/>
  <c r="AB729" i="2"/>
  <c r="G729" i="2"/>
  <c r="K729" i="2"/>
  <c r="N729" i="2"/>
  <c r="Z729" i="2"/>
  <c r="AA729" i="2"/>
  <c r="D729" i="2"/>
  <c r="E729" i="2"/>
  <c r="W729" i="2"/>
  <c r="Z727" i="2"/>
  <c r="Y727" i="2"/>
  <c r="L727" i="2"/>
  <c r="W727" i="2"/>
  <c r="AB727" i="2"/>
  <c r="F727" i="2"/>
  <c r="V727" i="2"/>
  <c r="AA727" i="2"/>
  <c r="H727" i="2"/>
  <c r="I727" i="2"/>
  <c r="K727" i="2"/>
  <c r="X727" i="2"/>
  <c r="Q727" i="2"/>
  <c r="E727" i="2"/>
  <c r="G727" i="2"/>
  <c r="J727" i="2"/>
  <c r="N725" i="2"/>
  <c r="P725" i="2"/>
  <c r="K725" i="2"/>
  <c r="U725" i="2"/>
  <c r="M725" i="2"/>
  <c r="R725" i="2"/>
  <c r="O725" i="2"/>
  <c r="Q725" i="2"/>
  <c r="D725" i="2"/>
  <c r="AA725" i="2"/>
  <c r="G725" i="2"/>
  <c r="AB725" i="2"/>
  <c r="H725" i="2"/>
  <c r="X725" i="2"/>
  <c r="L725" i="2"/>
  <c r="T725" i="2"/>
  <c r="S725" i="2"/>
  <c r="Z725" i="2"/>
  <c r="W725" i="2"/>
  <c r="E725" i="2"/>
  <c r="F725" i="2"/>
  <c r="Y725" i="2"/>
  <c r="I725" i="2"/>
  <c r="J725" i="2"/>
  <c r="Q719" i="2"/>
  <c r="F719" i="2"/>
  <c r="G719" i="2"/>
  <c r="H719" i="2"/>
  <c r="L715" i="2"/>
  <c r="V705" i="2"/>
  <c r="L705" i="2"/>
  <c r="S705" i="2"/>
  <c r="K705" i="2"/>
  <c r="N705" i="2"/>
  <c r="R705" i="2"/>
  <c r="O705" i="2"/>
  <c r="Q705" i="2"/>
  <c r="I705" i="2"/>
  <c r="W705" i="2"/>
  <c r="J705" i="2"/>
  <c r="M705" i="2"/>
  <c r="D705" i="2"/>
  <c r="P705" i="2"/>
  <c r="E705" i="2"/>
  <c r="Z705" i="2"/>
  <c r="F705" i="2"/>
  <c r="AA705" i="2"/>
  <c r="U705" i="2"/>
  <c r="T705" i="2"/>
  <c r="AB705" i="2"/>
  <c r="Y705" i="2"/>
  <c r="G705" i="2"/>
  <c r="H705" i="2"/>
  <c r="F703" i="2"/>
  <c r="G703" i="2"/>
  <c r="H703" i="2"/>
  <c r="AA703" i="2"/>
  <c r="Y703" i="2"/>
  <c r="AB703" i="2"/>
  <c r="I703" i="2"/>
  <c r="D701" i="2"/>
  <c r="V701" i="2"/>
  <c r="U701" i="2"/>
  <c r="E701" i="2"/>
  <c r="N701" i="2"/>
  <c r="T701" i="2"/>
  <c r="S701" i="2"/>
  <c r="M701" i="2"/>
  <c r="O701" i="2"/>
  <c r="R701" i="2"/>
  <c r="P701" i="2"/>
  <c r="Z701" i="2"/>
  <c r="Y695" i="2"/>
  <c r="X695" i="2"/>
  <c r="U695" i="2"/>
  <c r="F695" i="2"/>
  <c r="AA695" i="2"/>
  <c r="L681" i="2"/>
  <c r="V681" i="2"/>
  <c r="K681" i="2"/>
  <c r="N681" i="2"/>
  <c r="O681" i="2"/>
  <c r="X681" i="2"/>
  <c r="P681" i="2"/>
  <c r="U681" i="2"/>
  <c r="F681" i="2"/>
  <c r="J681" i="2"/>
  <c r="M681" i="2"/>
  <c r="D681" i="2"/>
  <c r="E681" i="2"/>
  <c r="Y681" i="2"/>
  <c r="Z681" i="2"/>
  <c r="S681" i="2"/>
  <c r="AA681" i="2"/>
  <c r="G681" i="2"/>
  <c r="AB681" i="2"/>
  <c r="H681" i="2"/>
  <c r="I681" i="2"/>
  <c r="M679" i="2"/>
  <c r="N679" i="2"/>
  <c r="L679" i="2"/>
  <c r="Y679" i="2"/>
  <c r="V679" i="2"/>
  <c r="H679" i="2"/>
  <c r="I679" i="2"/>
  <c r="U679" i="2"/>
  <c r="J679" i="2"/>
  <c r="K677" i="2"/>
  <c r="L677" i="2"/>
  <c r="E671" i="2"/>
  <c r="L665" i="2"/>
  <c r="F659" i="2"/>
  <c r="AA659" i="2"/>
  <c r="E657" i="2"/>
  <c r="Z657" i="2"/>
  <c r="P657" i="2"/>
  <c r="D657" i="2"/>
  <c r="Q657" i="2"/>
  <c r="G655" i="2"/>
  <c r="H655" i="2"/>
  <c r="I655" i="2"/>
  <c r="J655" i="2"/>
  <c r="F655" i="2"/>
  <c r="E655" i="2"/>
  <c r="L655" i="2"/>
  <c r="Z655" i="2"/>
  <c r="K655" i="2"/>
  <c r="AA655" i="2"/>
  <c r="AB655" i="2"/>
  <c r="Y653" i="2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C630" i="2" l="1"/>
  <c r="C460" i="2"/>
  <c r="C1276" i="2" l="1"/>
  <c r="AB1277" i="2" s="1"/>
  <c r="E1277" i="2" l="1"/>
  <c r="Q1277" i="2"/>
  <c r="F1277" i="2"/>
  <c r="R1277" i="2"/>
  <c r="G1277" i="2"/>
  <c r="S1277" i="2"/>
  <c r="H1277" i="2"/>
  <c r="T1277" i="2"/>
  <c r="I1277" i="2"/>
  <c r="U1277" i="2"/>
  <c r="J1277" i="2"/>
  <c r="V1277" i="2"/>
  <c r="K1277" i="2"/>
  <c r="W1277" i="2"/>
  <c r="L1277" i="2"/>
  <c r="X1277" i="2"/>
  <c r="M1277" i="2"/>
  <c r="Y1277" i="2"/>
  <c r="N1277" i="2"/>
  <c r="Z1277" i="2"/>
  <c r="O1277" i="2"/>
  <c r="AA1277" i="2"/>
  <c r="D1277" i="2"/>
  <c r="P1277" i="2"/>
  <c r="C1296" i="2" l="1"/>
  <c r="AB1312" i="2"/>
  <c r="C1306" i="2"/>
  <c r="C1317" i="2" s="1"/>
  <c r="E1312" i="2" l="1"/>
  <c r="D1312" i="2"/>
  <c r="T1312" i="2"/>
  <c r="S1312" i="2"/>
  <c r="G1312" i="2"/>
  <c r="H1312" i="2"/>
  <c r="I1312" i="2"/>
  <c r="J1312" i="2"/>
  <c r="K1312" i="2"/>
  <c r="L1312" i="2"/>
  <c r="Z1312" i="2"/>
  <c r="N1312" i="2"/>
  <c r="Q1312" i="2"/>
  <c r="R1312" i="2"/>
  <c r="F1312" i="2"/>
  <c r="U1312" i="2"/>
  <c r="V1312" i="2"/>
  <c r="W1312" i="2"/>
  <c r="X1312" i="2"/>
  <c r="Y1312" i="2"/>
  <c r="M1312" i="2"/>
  <c r="O1312" i="2"/>
  <c r="AA1312" i="2"/>
  <c r="P1312" i="2"/>
  <c r="C1286" i="2"/>
  <c r="C1325" i="2"/>
  <c r="C1327" i="2" s="1"/>
  <c r="C1216" i="2" l="1"/>
  <c r="C1096" i="2" l="1"/>
  <c r="B162" i="2" l="1"/>
  <c r="C1080" i="2" l="1"/>
  <c r="C980" i="2"/>
  <c r="C1194" i="2" l="1"/>
  <c r="C1196" i="2"/>
  <c r="C1206" i="2"/>
  <c r="C1208" i="2"/>
  <c r="C1210" i="2"/>
  <c r="C1212" i="2"/>
  <c r="C1214" i="2"/>
  <c r="C1218" i="2"/>
  <c r="C1220" i="2"/>
  <c r="C1222" i="2"/>
  <c r="C1224" i="2"/>
  <c r="C1226" i="2"/>
  <c r="C1228" i="2"/>
  <c r="C1230" i="2"/>
  <c r="C1232" i="2"/>
  <c r="C1234" i="2"/>
  <c r="C1236" i="2"/>
  <c r="C1238" i="2"/>
  <c r="C1244" i="2"/>
  <c r="C1246" i="2"/>
  <c r="C1094" i="2"/>
  <c r="C1092" i="2"/>
  <c r="C1098" i="2" s="1"/>
  <c r="C1074" i="2"/>
  <c r="C1076" i="2"/>
  <c r="C1078" i="2"/>
  <c r="C1082" i="2"/>
  <c r="C1042" i="2"/>
  <c r="C1044" i="2"/>
  <c r="C1046" i="2"/>
  <c r="C1048" i="2"/>
  <c r="C1050" i="2"/>
  <c r="C1052" i="2"/>
  <c r="C1054" i="2"/>
  <c r="C1056" i="2"/>
  <c r="C1058" i="2"/>
  <c r="C1060" i="2"/>
  <c r="C1062" i="2"/>
  <c r="C1024" i="2"/>
  <c r="C1002" i="2"/>
  <c r="C1004" i="2"/>
  <c r="C1010" i="2"/>
  <c r="C1012" i="2"/>
  <c r="C1014" i="2"/>
  <c r="C972" i="2"/>
  <c r="C974" i="2"/>
  <c r="C976" i="2"/>
  <c r="D977" i="2" s="1"/>
  <c r="C978" i="2"/>
  <c r="C982" i="2"/>
  <c r="C986" i="2"/>
  <c r="C988" i="2"/>
  <c r="C990" i="2"/>
  <c r="C970" i="2"/>
  <c r="C742" i="2"/>
  <c r="C744" i="2"/>
  <c r="C746" i="2"/>
  <c r="C748" i="2"/>
  <c r="C750" i="2"/>
  <c r="D751" i="2" s="1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40" i="2"/>
  <c r="C172" i="2"/>
  <c r="C174" i="2"/>
  <c r="C176" i="2"/>
  <c r="C178" i="2"/>
  <c r="C180" i="2"/>
  <c r="C182" i="2"/>
  <c r="C188" i="2"/>
  <c r="C190" i="2"/>
  <c r="C192" i="2"/>
  <c r="C194" i="2"/>
  <c r="C170" i="2"/>
  <c r="H171" i="2" s="1"/>
  <c r="C784" i="2" l="1"/>
  <c r="C992" i="2"/>
  <c r="B9" i="3" s="1"/>
  <c r="B10" i="3" s="1"/>
  <c r="C1084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448" i="2" s="1"/>
  <c r="C449" i="2" s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5" i="2" l="1"/>
  <c r="C795" i="2" l="1"/>
  <c r="C797" i="2"/>
  <c r="C801" i="2"/>
  <c r="C803" i="2"/>
  <c r="C805" i="2"/>
  <c r="C807" i="2"/>
  <c r="C809" i="2"/>
  <c r="C811" i="2"/>
  <c r="C815" i="2"/>
  <c r="C817" i="2"/>
  <c r="C819" i="2"/>
  <c r="C821" i="2"/>
  <c r="C823" i="2"/>
  <c r="C825" i="2"/>
  <c r="C827" i="2"/>
  <c r="C829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931" i="2"/>
  <c r="C933" i="2"/>
  <c r="C961" i="2" l="1"/>
  <c r="C1345" i="2"/>
  <c r="AB936" i="2"/>
  <c r="E936" i="2" l="1"/>
  <c r="M936" i="2"/>
  <c r="U936" i="2"/>
  <c r="J936" i="2"/>
  <c r="N936" i="2"/>
  <c r="R936" i="2"/>
  <c r="V936" i="2"/>
  <c r="Z936" i="2"/>
  <c r="O936" i="2"/>
  <c r="W936" i="2"/>
  <c r="AA936" i="2"/>
  <c r="I936" i="2"/>
  <c r="Q936" i="2"/>
  <c r="Y936" i="2"/>
  <c r="F936" i="2"/>
  <c r="G936" i="2"/>
  <c r="K936" i="2"/>
  <c r="S936" i="2"/>
  <c r="D936" i="2"/>
  <c r="H936" i="2"/>
  <c r="L936" i="2"/>
  <c r="P936" i="2"/>
  <c r="T936" i="2"/>
  <c r="X936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W541" i="2" s="1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2" i="2" s="1"/>
  <c r="C1176" i="2"/>
  <c r="AB1177" i="2" s="1"/>
  <c r="M1177" i="2" l="1"/>
  <c r="Z1177" i="2"/>
  <c r="G1177" i="2"/>
  <c r="K1177" i="2"/>
  <c r="O1177" i="2"/>
  <c r="S1177" i="2"/>
  <c r="W1177" i="2"/>
  <c r="AA1177" i="2"/>
  <c r="E1177" i="2"/>
  <c r="I1177" i="2"/>
  <c r="Q1177" i="2"/>
  <c r="U1177" i="2"/>
  <c r="Y1177" i="2"/>
  <c r="F1177" i="2"/>
  <c r="J1177" i="2"/>
  <c r="N1177" i="2"/>
  <c r="R1177" i="2"/>
  <c r="V1177" i="2"/>
  <c r="D1177" i="2"/>
  <c r="H1177" i="2"/>
  <c r="L1177" i="2"/>
  <c r="P1177" i="2"/>
  <c r="T1177" i="2"/>
  <c r="X1177" i="2"/>
  <c r="C1128" i="2" l="1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56" i="2"/>
  <c r="C1158" i="2"/>
  <c r="C1160" i="2"/>
  <c r="C1162" i="2"/>
  <c r="C1172" i="2"/>
  <c r="C1174" i="2"/>
  <c r="C1178" i="2"/>
  <c r="C1180" i="2"/>
  <c r="Z1179" i="2" l="1"/>
  <c r="AB1181" i="2"/>
  <c r="C1170" i="2"/>
  <c r="C1168" i="2"/>
  <c r="C1166" i="2"/>
  <c r="C1164" i="2"/>
  <c r="C1126" i="2"/>
  <c r="C1122" i="2"/>
  <c r="C1124" i="2" l="1"/>
  <c r="C1182" i="2" s="1"/>
  <c r="G1179" i="2"/>
  <c r="K1179" i="2"/>
  <c r="O1179" i="2"/>
  <c r="S1179" i="2"/>
  <c r="W1179" i="2"/>
  <c r="AA1179" i="2"/>
  <c r="D1179" i="2"/>
  <c r="H1179" i="2"/>
  <c r="L1179" i="2"/>
  <c r="P1179" i="2"/>
  <c r="T1179" i="2"/>
  <c r="X1179" i="2"/>
  <c r="AB1179" i="2"/>
  <c r="E1179" i="2"/>
  <c r="I1179" i="2"/>
  <c r="M1179" i="2"/>
  <c r="Q1179" i="2"/>
  <c r="U1179" i="2"/>
  <c r="Y1179" i="2"/>
  <c r="F1179" i="2"/>
  <c r="J1179" i="2"/>
  <c r="N1179" i="2"/>
  <c r="R1179" i="2"/>
  <c r="V1179" i="2"/>
  <c r="E1181" i="2"/>
  <c r="I1181" i="2"/>
  <c r="M1181" i="2"/>
  <c r="Q1181" i="2"/>
  <c r="U1181" i="2"/>
  <c r="Y1181" i="2"/>
  <c r="F1181" i="2"/>
  <c r="J1181" i="2"/>
  <c r="N1181" i="2"/>
  <c r="R1181" i="2"/>
  <c r="V1181" i="2"/>
  <c r="Z1181" i="2"/>
  <c r="G1181" i="2"/>
  <c r="K1181" i="2"/>
  <c r="O1181" i="2"/>
  <c r="S1181" i="2"/>
  <c r="W1181" i="2"/>
  <c r="AA1181" i="2"/>
  <c r="D1181" i="2"/>
  <c r="H1181" i="2"/>
  <c r="L1181" i="2"/>
  <c r="P1181" i="2"/>
  <c r="T1181" i="2"/>
  <c r="X1181" i="2"/>
  <c r="C1402" i="2" l="1"/>
  <c r="C1400" i="2"/>
  <c r="C1398" i="2"/>
  <c r="C1396" i="2"/>
  <c r="C1394" i="2"/>
  <c r="C1392" i="2"/>
  <c r="C1390" i="2"/>
  <c r="C1388" i="2"/>
  <c r="C1386" i="2"/>
  <c r="C1384" i="2"/>
  <c r="C1382" i="2"/>
  <c r="C1380" i="2" l="1"/>
  <c r="C1378" i="2"/>
  <c r="C1404" i="2" s="1"/>
  <c r="C1367" i="2" l="1"/>
  <c r="C1369" i="2" s="1"/>
  <c r="G1368" i="2" l="1"/>
  <c r="G1369" i="2" s="1"/>
  <c r="J1368" i="2"/>
  <c r="J1369" i="2" s="1"/>
  <c r="C1262" i="2"/>
  <c r="C1264" i="2"/>
  <c r="C1266" i="2"/>
  <c r="C1268" i="2"/>
  <c r="C1270" i="2"/>
  <c r="C1272" i="2"/>
  <c r="C1274" i="2"/>
  <c r="C1108" i="2"/>
  <c r="C1110" i="2"/>
  <c r="C1112" i="2"/>
  <c r="C1278" i="2" l="1"/>
  <c r="C1114" i="2"/>
  <c r="C8" i="2" l="1"/>
  <c r="C28" i="2" l="1"/>
  <c r="C22" i="2"/>
  <c r="C24" i="2"/>
  <c r="C14" i="2"/>
  <c r="C64" i="2"/>
  <c r="C60" i="2"/>
  <c r="C126" i="2"/>
  <c r="C124" i="2"/>
  <c r="C26" i="2" l="1"/>
  <c r="C30" i="2"/>
  <c r="C1250" i="2"/>
  <c r="C1248" i="2"/>
  <c r="C1242" i="2"/>
  <c r="C1240" i="2"/>
  <c r="C1204" i="2"/>
  <c r="C1202" i="2"/>
  <c r="C1200" i="2"/>
  <c r="C1198" i="2"/>
  <c r="C1192" i="2"/>
  <c r="C1190" i="2"/>
  <c r="C1252" i="2" l="1"/>
  <c r="D1083" i="2"/>
  <c r="AB1083" i="2"/>
  <c r="Z1081" i="2"/>
  <c r="Z1077" i="2"/>
  <c r="C1040" i="2"/>
  <c r="C1038" i="2"/>
  <c r="C1036" i="2"/>
  <c r="C1034" i="2"/>
  <c r="C1032" i="2"/>
  <c r="C1030" i="2"/>
  <c r="C1026" i="2"/>
  <c r="C1028" i="2"/>
  <c r="C1008" i="2"/>
  <c r="AB195" i="2"/>
  <c r="AB193" i="2"/>
  <c r="C186" i="2"/>
  <c r="C184" i="2"/>
  <c r="C196" i="2" s="1"/>
  <c r="C122" i="2"/>
  <c r="C94" i="2"/>
  <c r="C92" i="2"/>
  <c r="C90" i="2"/>
  <c r="C88" i="2"/>
  <c r="C1064" i="2" l="1"/>
  <c r="C1006" i="2"/>
  <c r="C1016" i="2" s="1"/>
  <c r="Z1079" i="2"/>
  <c r="J1083" i="2"/>
  <c r="R1083" i="2"/>
  <c r="E1083" i="2"/>
  <c r="M1083" i="2"/>
  <c r="U1083" i="2"/>
  <c r="F1083" i="2"/>
  <c r="N1083" i="2"/>
  <c r="V1083" i="2"/>
  <c r="I1083" i="2"/>
  <c r="Q1083" i="2"/>
  <c r="Y1083" i="2"/>
  <c r="K1081" i="2"/>
  <c r="W1081" i="2"/>
  <c r="AA1081" i="2"/>
  <c r="L1081" i="2"/>
  <c r="T1081" i="2"/>
  <c r="AB1081" i="2"/>
  <c r="Z1083" i="2"/>
  <c r="O1081" i="2"/>
  <c r="H1081" i="2"/>
  <c r="E1081" i="2"/>
  <c r="I1081" i="2"/>
  <c r="M1081" i="2"/>
  <c r="Q1081" i="2"/>
  <c r="U1081" i="2"/>
  <c r="Y1081" i="2"/>
  <c r="G1083" i="2"/>
  <c r="K1083" i="2"/>
  <c r="O1083" i="2"/>
  <c r="S1083" i="2"/>
  <c r="W1083" i="2"/>
  <c r="AA1083" i="2"/>
  <c r="G1081" i="2"/>
  <c r="S1081" i="2"/>
  <c r="D1081" i="2"/>
  <c r="P1081" i="2"/>
  <c r="X1081" i="2"/>
  <c r="F1081" i="2"/>
  <c r="J1081" i="2"/>
  <c r="N1081" i="2"/>
  <c r="R1081" i="2"/>
  <c r="V1081" i="2"/>
  <c r="H1083" i="2"/>
  <c r="L1083" i="2"/>
  <c r="P1083" i="2"/>
  <c r="T1083" i="2"/>
  <c r="X1083" i="2"/>
  <c r="G1079" i="2"/>
  <c r="K1079" i="2"/>
  <c r="O1079" i="2"/>
  <c r="S1079" i="2"/>
  <c r="W1079" i="2"/>
  <c r="AA1079" i="2"/>
  <c r="D1079" i="2"/>
  <c r="H1079" i="2"/>
  <c r="L1079" i="2"/>
  <c r="P1079" i="2"/>
  <c r="T1079" i="2"/>
  <c r="X1079" i="2"/>
  <c r="AB1079" i="2"/>
  <c r="E1079" i="2"/>
  <c r="I1079" i="2"/>
  <c r="M1079" i="2"/>
  <c r="Q1079" i="2"/>
  <c r="U1079" i="2"/>
  <c r="Y1079" i="2"/>
  <c r="F1079" i="2"/>
  <c r="J1079" i="2"/>
  <c r="N1079" i="2"/>
  <c r="R1079" i="2"/>
  <c r="V1079" i="2"/>
  <c r="G1077" i="2"/>
  <c r="K1077" i="2"/>
  <c r="O1077" i="2"/>
  <c r="S1077" i="2"/>
  <c r="W1077" i="2"/>
  <c r="AA1077" i="2"/>
  <c r="D1077" i="2"/>
  <c r="H1077" i="2"/>
  <c r="L1077" i="2"/>
  <c r="P1077" i="2"/>
  <c r="T1077" i="2"/>
  <c r="X1077" i="2"/>
  <c r="AB1077" i="2"/>
  <c r="E1077" i="2"/>
  <c r="I1077" i="2"/>
  <c r="M1077" i="2"/>
  <c r="Q1077" i="2"/>
  <c r="U1077" i="2"/>
  <c r="Y1077" i="2"/>
  <c r="F1077" i="2"/>
  <c r="J1077" i="2"/>
  <c r="N1077" i="2"/>
  <c r="R1077" i="2"/>
  <c r="V1077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AB1403" i="2" l="1"/>
  <c r="AA1403" i="2"/>
  <c r="Y1401" i="2"/>
  <c r="M1401" i="2"/>
  <c r="X1399" i="2"/>
  <c r="AA1397" i="2"/>
  <c r="T1393" i="2"/>
  <c r="S1391" i="2"/>
  <c r="R1389" i="2"/>
  <c r="AB1387" i="2"/>
  <c r="H1385" i="2"/>
  <c r="V1383" i="2"/>
  <c r="N1383" i="2"/>
  <c r="F1383" i="2"/>
  <c r="AB1383" i="2"/>
  <c r="P1381" i="2"/>
  <c r="I1381" i="2"/>
  <c r="AB1368" i="2"/>
  <c r="AB1369" i="2" s="1"/>
  <c r="S1342" i="2"/>
  <c r="Z1340" i="2"/>
  <c r="T1340" i="2"/>
  <c r="P1340" i="2"/>
  <c r="I1340" i="2"/>
  <c r="E1340" i="2"/>
  <c r="AA1340" i="2"/>
  <c r="R1338" i="2"/>
  <c r="B1327" i="2"/>
  <c r="S1326" i="2"/>
  <c r="S1327" i="2" s="1"/>
  <c r="N1307" i="2"/>
  <c r="N1317" i="2" s="1"/>
  <c r="B1298" i="2"/>
  <c r="B1288" i="2"/>
  <c r="AA1287" i="2"/>
  <c r="AA1288" i="2" s="1"/>
  <c r="I1275" i="2"/>
  <c r="O1273" i="2"/>
  <c r="W1271" i="2"/>
  <c r="W1269" i="2"/>
  <c r="Q1267" i="2"/>
  <c r="F1267" i="2"/>
  <c r="R1267" i="2"/>
  <c r="AA1265" i="2"/>
  <c r="M1263" i="2"/>
  <c r="V1263" i="2"/>
  <c r="T1251" i="2"/>
  <c r="Y1249" i="2"/>
  <c r="I1249" i="2"/>
  <c r="T1249" i="2"/>
  <c r="AB1247" i="2"/>
  <c r="AA1245" i="2"/>
  <c r="Z1243" i="2"/>
  <c r="T1243" i="2"/>
  <c r="P1243" i="2"/>
  <c r="J1243" i="2"/>
  <c r="F1243" i="2"/>
  <c r="D1243" i="2"/>
  <c r="AA1243" i="2"/>
  <c r="V1241" i="2"/>
  <c r="AA1239" i="2"/>
  <c r="V1237" i="2"/>
  <c r="AA1235" i="2"/>
  <c r="K1233" i="2"/>
  <c r="AA1231" i="2"/>
  <c r="V1229" i="2"/>
  <c r="AA1227" i="2"/>
  <c r="Z1225" i="2"/>
  <c r="AA1223" i="2"/>
  <c r="Z1221" i="2"/>
  <c r="R1221" i="2"/>
  <c r="AA1219" i="2"/>
  <c r="S1217" i="2"/>
  <c r="AA1215" i="2"/>
  <c r="Z1213" i="2"/>
  <c r="R1213" i="2"/>
  <c r="O1213" i="2"/>
  <c r="G1213" i="2"/>
  <c r="F1213" i="2"/>
  <c r="W1213" i="2"/>
  <c r="Z1211" i="2"/>
  <c r="Y1211" i="2"/>
  <c r="U1211" i="2"/>
  <c r="T1211" i="2"/>
  <c r="P1211" i="2"/>
  <c r="N1211" i="2"/>
  <c r="J1211" i="2"/>
  <c r="I1211" i="2"/>
  <c r="E1211" i="2"/>
  <c r="D1211" i="2"/>
  <c r="AA1211" i="2"/>
  <c r="O1209" i="2"/>
  <c r="AA1207" i="2"/>
  <c r="Z1205" i="2"/>
  <c r="Y1203" i="2"/>
  <c r="N1203" i="2"/>
  <c r="E1203" i="2"/>
  <c r="V1203" i="2"/>
  <c r="X1201" i="2"/>
  <c r="P1201" i="2"/>
  <c r="H1201" i="2"/>
  <c r="T1199" i="2"/>
  <c r="Z1197" i="2"/>
  <c r="AA1195" i="2"/>
  <c r="K1193" i="2"/>
  <c r="Y1191" i="2"/>
  <c r="I1191" i="2"/>
  <c r="V1191" i="2"/>
  <c r="AB1175" i="2"/>
  <c r="G1175" i="2"/>
  <c r="W1175" i="2"/>
  <c r="AB1173" i="2"/>
  <c r="AA1171" i="2"/>
  <c r="AB1169" i="2"/>
  <c r="P1167" i="2"/>
  <c r="H1167" i="2"/>
  <c r="X1167" i="2"/>
  <c r="Y1165" i="2"/>
  <c r="E1165" i="2"/>
  <c r="AB1165" i="2"/>
  <c r="W1163" i="2"/>
  <c r="P1163" i="2"/>
  <c r="Y1161" i="2"/>
  <c r="N1161" i="2"/>
  <c r="E1161" i="2"/>
  <c r="AB1161" i="2"/>
  <c r="W1159" i="2"/>
  <c r="U1157" i="2"/>
  <c r="I1157" i="2"/>
  <c r="AB1157" i="2"/>
  <c r="AA1155" i="2"/>
  <c r="K1155" i="2"/>
  <c r="AB1153" i="2"/>
  <c r="AB1151" i="2"/>
  <c r="X1147" i="2"/>
  <c r="G1145" i="2"/>
  <c r="W1145" i="2"/>
  <c r="G1143" i="2"/>
  <c r="AB1143" i="2"/>
  <c r="AA1141" i="2"/>
  <c r="W1141" i="2"/>
  <c r="U1139" i="2"/>
  <c r="Q1137" i="2"/>
  <c r="J1137" i="2"/>
  <c r="Z1137" i="2"/>
  <c r="K1135" i="2"/>
  <c r="AA1135" i="2"/>
  <c r="AB1133" i="2"/>
  <c r="H1131" i="2"/>
  <c r="P1131" i="2"/>
  <c r="V1129" i="2"/>
  <c r="F1129" i="2"/>
  <c r="AB1129" i="2"/>
  <c r="AB1127" i="2"/>
  <c r="X1127" i="2"/>
  <c r="T1127" i="2"/>
  <c r="P1127" i="2"/>
  <c r="O1127" i="2"/>
  <c r="H1127" i="2"/>
  <c r="G1127" i="2"/>
  <c r="D1127" i="2"/>
  <c r="W1127" i="2"/>
  <c r="R1125" i="2"/>
  <c r="M1123" i="2"/>
  <c r="Z1123" i="2"/>
  <c r="V1113" i="2"/>
  <c r="AA1111" i="2"/>
  <c r="K1109" i="2"/>
  <c r="AB1109" i="2"/>
  <c r="L1107" i="2"/>
  <c r="AA1107" i="2"/>
  <c r="V1097" i="2"/>
  <c r="V1098" i="2" s="1"/>
  <c r="K1097" i="2"/>
  <c r="K1098" i="2" s="1"/>
  <c r="R1097" i="2"/>
  <c r="R1098" i="2" s="1"/>
  <c r="N1093" i="2"/>
  <c r="E1093" i="2"/>
  <c r="I1093" i="2"/>
  <c r="AB1075" i="2"/>
  <c r="V1075" i="2"/>
  <c r="R1075" i="2"/>
  <c r="K1075" i="2"/>
  <c r="G1075" i="2"/>
  <c r="AA1075" i="2"/>
  <c r="AB1073" i="2"/>
  <c r="V1073" i="2"/>
  <c r="Q1073" i="2"/>
  <c r="L1073" i="2"/>
  <c r="F1073" i="2"/>
  <c r="AA1073" i="2"/>
  <c r="V1063" i="2"/>
  <c r="U1061" i="2"/>
  <c r="K1061" i="2"/>
  <c r="AB1061" i="2"/>
  <c r="Z1059" i="2"/>
  <c r="AB1057" i="2"/>
  <c r="AA1057" i="2"/>
  <c r="U1057" i="2"/>
  <c r="T1057" i="2"/>
  <c r="O1057" i="2"/>
  <c r="L1057" i="2"/>
  <c r="G1057" i="2"/>
  <c r="E1057" i="2"/>
  <c r="Y1057" i="2"/>
  <c r="Y1053" i="2"/>
  <c r="I1053" i="2"/>
  <c r="T1053" i="2"/>
  <c r="W1051" i="2"/>
  <c r="M1051" i="2"/>
  <c r="N1051" i="2"/>
  <c r="Q1049" i="2"/>
  <c r="W1049" i="2"/>
  <c r="AA1047" i="2"/>
  <c r="R1047" i="2"/>
  <c r="Q1047" i="2"/>
  <c r="G1047" i="2"/>
  <c r="F1047" i="2"/>
  <c r="W1047" i="2"/>
  <c r="AB1045" i="2"/>
  <c r="AA1045" i="2"/>
  <c r="U1045" i="2"/>
  <c r="Q1045" i="2"/>
  <c r="P1045" i="2"/>
  <c r="K1045" i="2"/>
  <c r="G1045" i="2"/>
  <c r="E1045" i="2"/>
  <c r="W1045" i="2"/>
  <c r="V1043" i="2"/>
  <c r="O1043" i="2"/>
  <c r="G1043" i="2"/>
  <c r="AA1043" i="2"/>
  <c r="AA1041" i="2"/>
  <c r="V1039" i="2"/>
  <c r="W1037" i="2"/>
  <c r="Q1035" i="2"/>
  <c r="V1035" i="2"/>
  <c r="W1033" i="2"/>
  <c r="M1033" i="2"/>
  <c r="Z1031" i="2"/>
  <c r="S1029" i="2"/>
  <c r="O1029" i="2"/>
  <c r="U1029" i="2"/>
  <c r="AB1027" i="2"/>
  <c r="AA1025" i="2"/>
  <c r="Y1025" i="2"/>
  <c r="T1025" i="2"/>
  <c r="Q1025" i="2"/>
  <c r="L1025" i="2"/>
  <c r="K1025" i="2"/>
  <c r="E1025" i="2"/>
  <c r="D1025" i="2"/>
  <c r="W1025" i="2"/>
  <c r="Z1015" i="2"/>
  <c r="Y1015" i="2"/>
  <c r="U1015" i="2"/>
  <c r="T1015" i="2"/>
  <c r="P1015" i="2"/>
  <c r="N1015" i="2"/>
  <c r="J1015" i="2"/>
  <c r="I1015" i="2"/>
  <c r="E1015" i="2"/>
  <c r="D1015" i="2"/>
  <c r="AA1015" i="2"/>
  <c r="AA1013" i="2"/>
  <c r="Z1013" i="2"/>
  <c r="T1013" i="2"/>
  <c r="R1013" i="2"/>
  <c r="L1013" i="2"/>
  <c r="K1013" i="2"/>
  <c r="F1013" i="2"/>
  <c r="D1013" i="2"/>
  <c r="W1013" i="2"/>
  <c r="Z1011" i="2"/>
  <c r="Y1011" i="2"/>
  <c r="U1011" i="2"/>
  <c r="T1011" i="2"/>
  <c r="P1011" i="2"/>
  <c r="N1011" i="2"/>
  <c r="J1011" i="2"/>
  <c r="I1011" i="2"/>
  <c r="E1011" i="2"/>
  <c r="D1011" i="2"/>
  <c r="AA1011" i="2"/>
  <c r="J1009" i="2"/>
  <c r="T1009" i="2"/>
  <c r="Z1007" i="2"/>
  <c r="U1007" i="2"/>
  <c r="J1007" i="2"/>
  <c r="F1007" i="2"/>
  <c r="Q1007" i="2"/>
  <c r="Z1005" i="2"/>
  <c r="P1005" i="2"/>
  <c r="V1005" i="2"/>
  <c r="U1003" i="2"/>
  <c r="X1001" i="2"/>
  <c r="W991" i="2"/>
  <c r="M991" i="2"/>
  <c r="L991" i="2"/>
  <c r="V989" i="2"/>
  <c r="R989" i="2"/>
  <c r="K989" i="2"/>
  <c r="G989" i="2"/>
  <c r="AA989" i="2"/>
  <c r="AB987" i="2"/>
  <c r="AA987" i="2"/>
  <c r="Q987" i="2"/>
  <c r="P987" i="2"/>
  <c r="G987" i="2"/>
  <c r="E987" i="2"/>
  <c r="W987" i="2"/>
  <c r="V985" i="2"/>
  <c r="AB983" i="2"/>
  <c r="AA983" i="2"/>
  <c r="Y983" i="2"/>
  <c r="U983" i="2"/>
  <c r="T983" i="2"/>
  <c r="Q983" i="2"/>
  <c r="O983" i="2"/>
  <c r="L983" i="2"/>
  <c r="K983" i="2"/>
  <c r="G983" i="2"/>
  <c r="E983" i="2"/>
  <c r="D983" i="2"/>
  <c r="W983" i="2"/>
  <c r="O981" i="2"/>
  <c r="I981" i="2"/>
  <c r="U981" i="2"/>
  <c r="M979" i="2"/>
  <c r="T979" i="2"/>
  <c r="AA975" i="2"/>
  <c r="Z975" i="2"/>
  <c r="U975" i="2"/>
  <c r="R975" i="2"/>
  <c r="M975" i="2"/>
  <c r="K975" i="2"/>
  <c r="F975" i="2"/>
  <c r="E975" i="2"/>
  <c r="W975" i="2"/>
  <c r="Y973" i="2"/>
  <c r="Q973" i="2"/>
  <c r="K973" i="2"/>
  <c r="D973" i="2"/>
  <c r="W973" i="2"/>
  <c r="Z971" i="2"/>
  <c r="O971" i="2"/>
  <c r="E971" i="2"/>
  <c r="N971" i="2"/>
  <c r="H932" i="2"/>
  <c r="R932" i="2"/>
  <c r="J930" i="2"/>
  <c r="W930" i="2"/>
  <c r="R928" i="2"/>
  <c r="W926" i="2"/>
  <c r="M924" i="2"/>
  <c r="W922" i="2"/>
  <c r="R916" i="2"/>
  <c r="W914" i="2"/>
  <c r="R912" i="2"/>
  <c r="P910" i="2"/>
  <c r="W910" i="2"/>
  <c r="M908" i="2"/>
  <c r="R908" i="2"/>
  <c r="W906" i="2"/>
  <c r="M898" i="2"/>
  <c r="R898" i="2"/>
  <c r="Z896" i="2"/>
  <c r="T894" i="2"/>
  <c r="P894" i="2"/>
  <c r="I894" i="2"/>
  <c r="E894" i="2"/>
  <c r="V894" i="2"/>
  <c r="N892" i="2"/>
  <c r="R886" i="2"/>
  <c r="Y882" i="2"/>
  <c r="N882" i="2"/>
  <c r="I882" i="2"/>
  <c r="D882" i="2"/>
  <c r="AA882" i="2"/>
  <c r="O880" i="2"/>
  <c r="X878" i="2"/>
  <c r="O876" i="2"/>
  <c r="W876" i="2"/>
  <c r="AA874" i="2"/>
  <c r="S872" i="2"/>
  <c r="R870" i="2"/>
  <c r="AA868" i="2"/>
  <c r="V868" i="2"/>
  <c r="T866" i="2"/>
  <c r="I866" i="2"/>
  <c r="AA866" i="2"/>
  <c r="F864" i="2"/>
  <c r="Z864" i="2"/>
  <c r="Y862" i="2"/>
  <c r="N862" i="2"/>
  <c r="I862" i="2"/>
  <c r="D862" i="2"/>
  <c r="AA862" i="2"/>
  <c r="R860" i="2"/>
  <c r="J860" i="2"/>
  <c r="Z860" i="2"/>
  <c r="U858" i="2"/>
  <c r="J858" i="2"/>
  <c r="AA858" i="2"/>
  <c r="AA856" i="2"/>
  <c r="X854" i="2"/>
  <c r="J850" i="2"/>
  <c r="AA850" i="2"/>
  <c r="Z848" i="2"/>
  <c r="AA846" i="2"/>
  <c r="O844" i="2"/>
  <c r="Y842" i="2"/>
  <c r="N842" i="2"/>
  <c r="D842" i="2"/>
  <c r="AA842" i="2"/>
  <c r="O840" i="2"/>
  <c r="J840" i="2"/>
  <c r="D840" i="2"/>
  <c r="S840" i="2"/>
  <c r="AB838" i="2"/>
  <c r="F838" i="2"/>
  <c r="AA838" i="2"/>
  <c r="T836" i="2"/>
  <c r="Q834" i="2"/>
  <c r="L834" i="2"/>
  <c r="AA834" i="2"/>
  <c r="Z832" i="2"/>
  <c r="D832" i="2"/>
  <c r="S832" i="2"/>
  <c r="N830" i="2"/>
  <c r="AA830" i="2"/>
  <c r="S828" i="2"/>
  <c r="O828" i="2"/>
  <c r="AA826" i="2"/>
  <c r="S824" i="2"/>
  <c r="AB822" i="2"/>
  <c r="V822" i="2"/>
  <c r="L822" i="2"/>
  <c r="F822" i="2"/>
  <c r="E822" i="2"/>
  <c r="AA822" i="2"/>
  <c r="Z820" i="2"/>
  <c r="J820" i="2"/>
  <c r="T820" i="2"/>
  <c r="Q818" i="2"/>
  <c r="AA818" i="2"/>
  <c r="Z816" i="2"/>
  <c r="S816" i="2"/>
  <c r="AA814" i="2"/>
  <c r="O812" i="2"/>
  <c r="N810" i="2"/>
  <c r="I810" i="2"/>
  <c r="AA810" i="2"/>
  <c r="S808" i="2"/>
  <c r="Q806" i="2"/>
  <c r="AA806" i="2"/>
  <c r="Z804" i="2"/>
  <c r="J804" i="2"/>
  <c r="T804" i="2"/>
  <c r="S800" i="2"/>
  <c r="Z798" i="2"/>
  <c r="U798" i="2"/>
  <c r="J798" i="2"/>
  <c r="E798" i="2"/>
  <c r="D798" i="2"/>
  <c r="AA798" i="2"/>
  <c r="T796" i="2"/>
  <c r="S796" i="2"/>
  <c r="Z794" i="2"/>
  <c r="P794" i="2"/>
  <c r="J794" i="2"/>
  <c r="E794" i="2"/>
  <c r="AA794" i="2"/>
  <c r="S781" i="2"/>
  <c r="O781" i="2"/>
  <c r="G781" i="2"/>
  <c r="E781" i="2"/>
  <c r="U781" i="2"/>
  <c r="Q779" i="2"/>
  <c r="X777" i="2"/>
  <c r="J775" i="2"/>
  <c r="Z773" i="2"/>
  <c r="Y773" i="2"/>
  <c r="T773" i="2"/>
  <c r="Q773" i="2"/>
  <c r="L773" i="2"/>
  <c r="J773" i="2"/>
  <c r="E773" i="2"/>
  <c r="D773" i="2"/>
  <c r="V773" i="2"/>
  <c r="Y771" i="2"/>
  <c r="Q771" i="2"/>
  <c r="K771" i="2"/>
  <c r="D771" i="2"/>
  <c r="W771" i="2"/>
  <c r="W769" i="2"/>
  <c r="F769" i="2"/>
  <c r="S769" i="2"/>
  <c r="N767" i="2"/>
  <c r="M765" i="2"/>
  <c r="Q763" i="2"/>
  <c r="G763" i="2"/>
  <c r="Y763" i="2"/>
  <c r="N761" i="2"/>
  <c r="U759" i="2"/>
  <c r="Z757" i="2"/>
  <c r="O757" i="2"/>
  <c r="E757" i="2"/>
  <c r="AA757" i="2"/>
  <c r="AA755" i="2"/>
  <c r="S753" i="2"/>
  <c r="Y751" i="2"/>
  <c r="AB747" i="2"/>
  <c r="Q747" i="2"/>
  <c r="K747" i="2"/>
  <c r="D747" i="2"/>
  <c r="Y747" i="2"/>
  <c r="S745" i="2"/>
  <c r="H745" i="2"/>
  <c r="V745" i="2"/>
  <c r="S743" i="2"/>
  <c r="Z741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84" i="2"/>
  <c r="E63" i="2"/>
  <c r="U63" i="2"/>
  <c r="I63" i="2"/>
  <c r="Y63" i="2"/>
  <c r="AA1084" i="2"/>
  <c r="V1084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42" i="2"/>
  <c r="J1340" i="2"/>
  <c r="U1340" i="2"/>
  <c r="D1340" i="2"/>
  <c r="N1340" i="2"/>
  <c r="Y1340" i="2"/>
  <c r="J1338" i="2"/>
  <c r="V1338" i="2"/>
  <c r="H928" i="2"/>
  <c r="M928" i="2"/>
  <c r="J926" i="2"/>
  <c r="P926" i="2"/>
  <c r="H924" i="2"/>
  <c r="R924" i="2"/>
  <c r="P922" i="2"/>
  <c r="H916" i="2"/>
  <c r="J914" i="2"/>
  <c r="H912" i="2"/>
  <c r="M912" i="2"/>
  <c r="J910" i="2"/>
  <c r="P906" i="2"/>
  <c r="H898" i="2"/>
  <c r="N896" i="2"/>
  <c r="J894" i="2"/>
  <c r="U894" i="2"/>
  <c r="D894" i="2"/>
  <c r="N894" i="2"/>
  <c r="AB894" i="2"/>
  <c r="M886" i="2"/>
  <c r="T882" i="2"/>
  <c r="R876" i="2"/>
  <c r="F876" i="2"/>
  <c r="Z876" i="2"/>
  <c r="G876" i="2"/>
  <c r="I874" i="2"/>
  <c r="T874" i="2"/>
  <c r="U874" i="2"/>
  <c r="D874" i="2"/>
  <c r="N874" i="2"/>
  <c r="Y874" i="2"/>
  <c r="J874" i="2"/>
  <c r="E874" i="2"/>
  <c r="P874" i="2"/>
  <c r="Z874" i="2"/>
  <c r="H870" i="2"/>
  <c r="F868" i="2"/>
  <c r="K868" i="2"/>
  <c r="J866" i="2"/>
  <c r="U866" i="2"/>
  <c r="D866" i="2"/>
  <c r="N866" i="2"/>
  <c r="Y866" i="2"/>
  <c r="E866" i="2"/>
  <c r="P866" i="2"/>
  <c r="Z866" i="2"/>
  <c r="V864" i="2"/>
  <c r="T862" i="2"/>
  <c r="V860" i="2"/>
  <c r="G860" i="2"/>
  <c r="L858" i="2"/>
  <c r="V858" i="2"/>
  <c r="E858" i="2"/>
  <c r="P858" i="2"/>
  <c r="Z858" i="2"/>
  <c r="F858" i="2"/>
  <c r="Q858" i="2"/>
  <c r="AB858" i="2"/>
  <c r="P850" i="2"/>
  <c r="D850" i="2"/>
  <c r="U850" i="2"/>
  <c r="E850" i="2"/>
  <c r="Z850" i="2"/>
  <c r="F848" i="2"/>
  <c r="V848" i="2"/>
  <c r="D846" i="2"/>
  <c r="Y846" i="2"/>
  <c r="T846" i="2"/>
  <c r="I846" i="2"/>
  <c r="N846" i="2"/>
  <c r="S844" i="2"/>
  <c r="D844" i="2"/>
  <c r="I842" i="2"/>
  <c r="T842" i="2"/>
  <c r="L838" i="2"/>
  <c r="D838" i="2"/>
  <c r="Q838" i="2"/>
  <c r="E838" i="2"/>
  <c r="V838" i="2"/>
  <c r="J836" i="2"/>
  <c r="Z836" i="2"/>
  <c r="V834" i="2"/>
  <c r="F834" i="2"/>
  <c r="AB834" i="2"/>
  <c r="T830" i="2"/>
  <c r="D830" i="2"/>
  <c r="Y830" i="2"/>
  <c r="I830" i="2"/>
  <c r="D828" i="2"/>
  <c r="T826" i="2"/>
  <c r="D826" i="2"/>
  <c r="I826" i="2"/>
  <c r="Y826" i="2"/>
  <c r="N826" i="2"/>
  <c r="J824" i="2"/>
  <c r="O824" i="2"/>
  <c r="Q822" i="2"/>
  <c r="F818" i="2"/>
  <c r="AB818" i="2"/>
  <c r="V818" i="2"/>
  <c r="L818" i="2"/>
  <c r="D816" i="2"/>
  <c r="D814" i="2"/>
  <c r="Y814" i="2"/>
  <c r="T814" i="2"/>
  <c r="I814" i="2"/>
  <c r="N814" i="2"/>
  <c r="D812" i="2"/>
  <c r="S812" i="2"/>
  <c r="D810" i="2"/>
  <c r="Y810" i="2"/>
  <c r="T810" i="2"/>
  <c r="O808" i="2"/>
  <c r="D808" i="2"/>
  <c r="V806" i="2"/>
  <c r="F806" i="2"/>
  <c r="AB806" i="2"/>
  <c r="L806" i="2"/>
  <c r="J800" i="2"/>
  <c r="P798" i="2"/>
  <c r="D796" i="2"/>
  <c r="H796" i="2"/>
  <c r="U794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75" i="2"/>
  <c r="P1175" i="2"/>
  <c r="D1175" i="2"/>
  <c r="X1175" i="2"/>
  <c r="N1169" i="2"/>
  <c r="E1169" i="2"/>
  <c r="F1169" i="2"/>
  <c r="V1169" i="2"/>
  <c r="U1169" i="2"/>
  <c r="M1169" i="2"/>
  <c r="F1165" i="2"/>
  <c r="N1165" i="2"/>
  <c r="Q1165" i="2"/>
  <c r="I1165" i="2"/>
  <c r="U1165" i="2"/>
  <c r="M1165" i="2"/>
  <c r="V1165" i="2"/>
  <c r="S1155" i="2"/>
  <c r="M1173" i="2"/>
  <c r="V1173" i="2"/>
  <c r="E1173" i="2"/>
  <c r="N1173" i="2"/>
  <c r="Y1173" i="2"/>
  <c r="F1173" i="2"/>
  <c r="Q1173" i="2"/>
  <c r="I1173" i="2"/>
  <c r="U1173" i="2"/>
  <c r="F1141" i="2"/>
  <c r="Q1141" i="2"/>
  <c r="L1143" i="2"/>
  <c r="Q1143" i="2"/>
  <c r="X1163" i="2"/>
  <c r="G1163" i="2"/>
  <c r="H1163" i="2"/>
  <c r="F1161" i="2"/>
  <c r="Q1161" i="2"/>
  <c r="I1161" i="2"/>
  <c r="U1161" i="2"/>
  <c r="M1161" i="2"/>
  <c r="V1161" i="2"/>
  <c r="P1159" i="2"/>
  <c r="D1159" i="2"/>
  <c r="X1159" i="2"/>
  <c r="G1159" i="2"/>
  <c r="AB1159" i="2"/>
  <c r="O1159" i="2"/>
  <c r="F1157" i="2"/>
  <c r="Q1157" i="2"/>
  <c r="M1157" i="2"/>
  <c r="V1157" i="2"/>
  <c r="E1157" i="2"/>
  <c r="N1157" i="2"/>
  <c r="Y1157" i="2"/>
  <c r="U1137" i="2"/>
  <c r="F1137" i="2"/>
  <c r="AA1137" i="2"/>
  <c r="O1135" i="2"/>
  <c r="Q1133" i="2"/>
  <c r="F1133" i="2"/>
  <c r="V1133" i="2"/>
  <c r="I1133" i="2"/>
  <c r="Y1133" i="2"/>
  <c r="N1133" i="2"/>
  <c r="O1131" i="2"/>
  <c r="W1131" i="2"/>
  <c r="G1131" i="2"/>
  <c r="X1131" i="2"/>
  <c r="I1129" i="2"/>
  <c r="Y1129" i="2"/>
  <c r="N1129" i="2"/>
  <c r="Q1129" i="2"/>
  <c r="K1125" i="2"/>
  <c r="Z1125" i="2"/>
  <c r="U1123" i="2"/>
  <c r="E1123" i="2"/>
  <c r="G1403" i="2"/>
  <c r="S1403" i="2"/>
  <c r="K1397" i="2"/>
  <c r="O1397" i="2"/>
  <c r="F1387" i="2"/>
  <c r="V1387" i="2"/>
  <c r="I1387" i="2"/>
  <c r="Y1387" i="2"/>
  <c r="Q1387" i="2"/>
  <c r="N1387" i="2"/>
  <c r="S1385" i="2"/>
  <c r="I1383" i="2"/>
  <c r="Y1383" i="2"/>
  <c r="Q1383" i="2"/>
  <c r="N1368" i="2"/>
  <c r="N1369" i="2" s="1"/>
  <c r="V1368" i="2"/>
  <c r="V1369" i="2" s="1"/>
  <c r="F1368" i="2"/>
  <c r="F1369" i="2" s="1"/>
  <c r="G1271" i="2"/>
  <c r="M1271" i="2"/>
  <c r="S1271" i="2"/>
  <c r="V1267" i="2"/>
  <c r="K1267" i="2"/>
  <c r="E1263" i="2"/>
  <c r="U1263" i="2"/>
  <c r="Q1263" i="2"/>
  <c r="I1263" i="2"/>
  <c r="Z1263" i="2"/>
  <c r="V1109" i="2"/>
  <c r="Q1107" i="2"/>
  <c r="V1107" i="2"/>
  <c r="F1107" i="2"/>
  <c r="AB1107" i="2"/>
  <c r="W1381" i="2"/>
  <c r="H1399" i="2"/>
  <c r="K1403" i="2"/>
  <c r="T1403" i="2"/>
  <c r="E1381" i="2"/>
  <c r="J1383" i="2"/>
  <c r="R1383" i="2"/>
  <c r="Z1383" i="2"/>
  <c r="J1387" i="2"/>
  <c r="R1387" i="2"/>
  <c r="Z1387" i="2"/>
  <c r="W1397" i="2"/>
  <c r="L1399" i="2"/>
  <c r="I1401" i="2"/>
  <c r="D1403" i="2"/>
  <c r="L1403" i="2"/>
  <c r="W1403" i="2"/>
  <c r="AB1399" i="2"/>
  <c r="E1383" i="2"/>
  <c r="M1383" i="2"/>
  <c r="U1383" i="2"/>
  <c r="E1387" i="2"/>
  <c r="M1387" i="2"/>
  <c r="U1387" i="2"/>
  <c r="G1397" i="2"/>
  <c r="F1403" i="2"/>
  <c r="O1403" i="2"/>
  <c r="I1368" i="2"/>
  <c r="I1369" i="2" s="1"/>
  <c r="Q1368" i="2"/>
  <c r="Q1369" i="2" s="1"/>
  <c r="Y1368" i="2"/>
  <c r="Y1369" i="2" s="1"/>
  <c r="R1368" i="2"/>
  <c r="R1369" i="2" s="1"/>
  <c r="Z1368" i="2"/>
  <c r="Z1369" i="2" s="1"/>
  <c r="E1368" i="2"/>
  <c r="E1369" i="2" s="1"/>
  <c r="M1368" i="2"/>
  <c r="M1369" i="2" s="1"/>
  <c r="U1368" i="2"/>
  <c r="U1369" i="2" s="1"/>
  <c r="AA1336" i="2"/>
  <c r="N1338" i="2"/>
  <c r="W1338" i="2"/>
  <c r="F1338" i="2"/>
  <c r="O1338" i="2"/>
  <c r="Z1338" i="2"/>
  <c r="F1340" i="2"/>
  <c r="L1340" i="2"/>
  <c r="Q1340" i="2"/>
  <c r="V1340" i="2"/>
  <c r="AB1340" i="2"/>
  <c r="G1338" i="2"/>
  <c r="H1340" i="2"/>
  <c r="M1340" i="2"/>
  <c r="R1340" i="2"/>
  <c r="X1340" i="2"/>
  <c r="W1326" i="2"/>
  <c r="W1327" i="2" s="1"/>
  <c r="I1326" i="2"/>
  <c r="I1327" i="2" s="1"/>
  <c r="M1326" i="2"/>
  <c r="M1327" i="2" s="1"/>
  <c r="T1307" i="2"/>
  <c r="T1317" i="2" s="1"/>
  <c r="J1307" i="2"/>
  <c r="J1317" i="2" s="1"/>
  <c r="H1287" i="2"/>
  <c r="H1288" i="2" s="1"/>
  <c r="D1287" i="2"/>
  <c r="D1288" i="2" s="1"/>
  <c r="I1287" i="2"/>
  <c r="I1288" i="2" s="1"/>
  <c r="N1287" i="2"/>
  <c r="N1288" i="2" s="1"/>
  <c r="T1287" i="2"/>
  <c r="T1288" i="2" s="1"/>
  <c r="Y1287" i="2"/>
  <c r="Y1288" i="2" s="1"/>
  <c r="C1288" i="2"/>
  <c r="E1287" i="2"/>
  <c r="E1288" i="2" s="1"/>
  <c r="J1287" i="2"/>
  <c r="J1288" i="2" s="1"/>
  <c r="P1287" i="2"/>
  <c r="P1288" i="2" s="1"/>
  <c r="U1287" i="2"/>
  <c r="U1288" i="2" s="1"/>
  <c r="Z1287" i="2"/>
  <c r="Z1288" i="2" s="1"/>
  <c r="M1287" i="2"/>
  <c r="M1288" i="2" s="1"/>
  <c r="R1287" i="2"/>
  <c r="R1288" i="2" s="1"/>
  <c r="X1287" i="2"/>
  <c r="X1288" i="2" s="1"/>
  <c r="F1287" i="2"/>
  <c r="F1288" i="2" s="1"/>
  <c r="L1287" i="2"/>
  <c r="L1288" i="2" s="1"/>
  <c r="Q1287" i="2"/>
  <c r="Q1288" i="2" s="1"/>
  <c r="V1287" i="2"/>
  <c r="V1288" i="2" s="1"/>
  <c r="AB1287" i="2"/>
  <c r="AB1288" i="2" s="1"/>
  <c r="G1265" i="2"/>
  <c r="Q1265" i="2"/>
  <c r="AB1265" i="2"/>
  <c r="J1275" i="2"/>
  <c r="J1263" i="2"/>
  <c r="R1263" i="2"/>
  <c r="AA1263" i="2"/>
  <c r="K1265" i="2"/>
  <c r="U1265" i="2"/>
  <c r="M1267" i="2"/>
  <c r="W1267" i="2"/>
  <c r="R1271" i="2"/>
  <c r="S1275" i="2"/>
  <c r="L1265" i="2"/>
  <c r="W1265" i="2"/>
  <c r="AA1267" i="2"/>
  <c r="U1275" i="2"/>
  <c r="F1263" i="2"/>
  <c r="N1263" i="2"/>
  <c r="E1265" i="2"/>
  <c r="P1265" i="2"/>
  <c r="G1267" i="2"/>
  <c r="I1271" i="2"/>
  <c r="I1151" i="2"/>
  <c r="W1151" i="2"/>
  <c r="R1153" i="2"/>
  <c r="F1123" i="2"/>
  <c r="N1123" i="2"/>
  <c r="V1123" i="2"/>
  <c r="AA1125" i="2"/>
  <c r="J1129" i="2"/>
  <c r="R1129" i="2"/>
  <c r="Z1129" i="2"/>
  <c r="J1133" i="2"/>
  <c r="R1133" i="2"/>
  <c r="Z1133" i="2"/>
  <c r="K1137" i="2"/>
  <c r="V1137" i="2"/>
  <c r="E1139" i="2"/>
  <c r="P1139" i="2"/>
  <c r="AA1139" i="2"/>
  <c r="G1141" i="2"/>
  <c r="R1141" i="2"/>
  <c r="W1143" i="2"/>
  <c r="M1145" i="2"/>
  <c r="H1147" i="2"/>
  <c r="D1151" i="2"/>
  <c r="K1151" i="2"/>
  <c r="Q1151" i="2"/>
  <c r="Y1151" i="2"/>
  <c r="E1153" i="2"/>
  <c r="M1153" i="2"/>
  <c r="U1153" i="2"/>
  <c r="J1157" i="2"/>
  <c r="R1157" i="2"/>
  <c r="Z1157" i="2"/>
  <c r="H1159" i="2"/>
  <c r="T1159" i="2"/>
  <c r="J1161" i="2"/>
  <c r="R1161" i="2"/>
  <c r="Z1161" i="2"/>
  <c r="O1163" i="2"/>
  <c r="J1165" i="2"/>
  <c r="R1165" i="2"/>
  <c r="Z1165" i="2"/>
  <c r="I1169" i="2"/>
  <c r="Q1169" i="2"/>
  <c r="Y1169" i="2"/>
  <c r="J1173" i="2"/>
  <c r="R1173" i="2"/>
  <c r="Z1173" i="2"/>
  <c r="H1175" i="2"/>
  <c r="T1175" i="2"/>
  <c r="L1139" i="2"/>
  <c r="Z1153" i="2"/>
  <c r="I1123" i="2"/>
  <c r="Q1123" i="2"/>
  <c r="Y1123" i="2"/>
  <c r="J1125" i="2"/>
  <c r="L1127" i="2"/>
  <c r="E1129" i="2"/>
  <c r="M1129" i="2"/>
  <c r="U1129" i="2"/>
  <c r="E1133" i="2"/>
  <c r="M1133" i="2"/>
  <c r="U1133" i="2"/>
  <c r="E1137" i="2"/>
  <c r="O1137" i="2"/>
  <c r="G1139" i="2"/>
  <c r="Q1139" i="2"/>
  <c r="AB1139" i="2"/>
  <c r="K1141" i="2"/>
  <c r="V1141" i="2"/>
  <c r="R1145" i="2"/>
  <c r="E1151" i="2"/>
  <c r="L1151" i="2"/>
  <c r="T1151" i="2"/>
  <c r="AA1151" i="2"/>
  <c r="F1153" i="2"/>
  <c r="N1153" i="2"/>
  <c r="V1153" i="2"/>
  <c r="L1159" i="2"/>
  <c r="J1169" i="2"/>
  <c r="R1169" i="2"/>
  <c r="Z1169" i="2"/>
  <c r="L1175" i="2"/>
  <c r="W1139" i="2"/>
  <c r="P1151" i="2"/>
  <c r="J1153" i="2"/>
  <c r="J1123" i="2"/>
  <c r="R1123" i="2"/>
  <c r="K1139" i="2"/>
  <c r="M1141" i="2"/>
  <c r="G1151" i="2"/>
  <c r="O1151" i="2"/>
  <c r="U1151" i="2"/>
  <c r="I1153" i="2"/>
  <c r="Q1153" i="2"/>
  <c r="Y1153" i="2"/>
  <c r="H1111" i="2"/>
  <c r="M1111" i="2"/>
  <c r="R1111" i="2"/>
  <c r="X1111" i="2"/>
  <c r="L1113" i="2"/>
  <c r="H1107" i="2"/>
  <c r="M1107" i="2"/>
  <c r="R1107" i="2"/>
  <c r="X1107" i="2"/>
  <c r="L1109" i="2"/>
  <c r="W1109" i="2"/>
  <c r="D1111" i="2"/>
  <c r="I1111" i="2"/>
  <c r="N1111" i="2"/>
  <c r="T1111" i="2"/>
  <c r="Y1111" i="2"/>
  <c r="F1113" i="2"/>
  <c r="P1113" i="2"/>
  <c r="AA1113" i="2"/>
  <c r="W1113" i="2"/>
  <c r="D1107" i="2"/>
  <c r="I1107" i="2"/>
  <c r="N1107" i="2"/>
  <c r="T1107" i="2"/>
  <c r="Y1107" i="2"/>
  <c r="F1109" i="2"/>
  <c r="P1109" i="2"/>
  <c r="AA1109" i="2"/>
  <c r="E1111" i="2"/>
  <c r="J1111" i="2"/>
  <c r="P1111" i="2"/>
  <c r="U1111" i="2"/>
  <c r="Z1111" i="2"/>
  <c r="G1113" i="2"/>
  <c r="R1113" i="2"/>
  <c r="AB1113" i="2"/>
  <c r="E1107" i="2"/>
  <c r="J1107" i="2"/>
  <c r="P1107" i="2"/>
  <c r="U1107" i="2"/>
  <c r="Z1107" i="2"/>
  <c r="G1109" i="2"/>
  <c r="R1109" i="2"/>
  <c r="F1111" i="2"/>
  <c r="L1111" i="2"/>
  <c r="Q1111" i="2"/>
  <c r="V1111" i="2"/>
  <c r="AB1111" i="2"/>
  <c r="K1113" i="2"/>
  <c r="AA802" i="2"/>
  <c r="Z802" i="2"/>
  <c r="U802" i="2"/>
  <c r="Y802" i="2"/>
  <c r="X802" i="2"/>
  <c r="R802" i="2"/>
  <c r="F794" i="2"/>
  <c r="L794" i="2"/>
  <c r="Q794" i="2"/>
  <c r="V794" i="2"/>
  <c r="AB794" i="2"/>
  <c r="J796" i="2"/>
  <c r="Z796" i="2"/>
  <c r="F798" i="2"/>
  <c r="L798" i="2"/>
  <c r="Q798" i="2"/>
  <c r="V798" i="2"/>
  <c r="AB798" i="2"/>
  <c r="O800" i="2"/>
  <c r="D802" i="2"/>
  <c r="I802" i="2"/>
  <c r="N802" i="2"/>
  <c r="T802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R920" i="2"/>
  <c r="M920" i="2"/>
  <c r="H920" i="2"/>
  <c r="X920" i="2"/>
  <c r="M802" i="2"/>
  <c r="AA878" i="2"/>
  <c r="AB878" i="2"/>
  <c r="V878" i="2"/>
  <c r="Q878" i="2"/>
  <c r="L878" i="2"/>
  <c r="F878" i="2"/>
  <c r="Z878" i="2"/>
  <c r="U878" i="2"/>
  <c r="P878" i="2"/>
  <c r="J878" i="2"/>
  <c r="E878" i="2"/>
  <c r="Y878" i="2"/>
  <c r="T878" i="2"/>
  <c r="N878" i="2"/>
  <c r="I878" i="2"/>
  <c r="D878" i="2"/>
  <c r="R878" i="2"/>
  <c r="M878" i="2"/>
  <c r="H878" i="2"/>
  <c r="H794" i="2"/>
  <c r="M794" i="2"/>
  <c r="R794" i="2"/>
  <c r="X794" i="2"/>
  <c r="O796" i="2"/>
  <c r="H798" i="2"/>
  <c r="M798" i="2"/>
  <c r="R798" i="2"/>
  <c r="X798" i="2"/>
  <c r="T800" i="2"/>
  <c r="E802" i="2"/>
  <c r="J802" i="2"/>
  <c r="P802" i="2"/>
  <c r="V802" i="2"/>
  <c r="AA854" i="2"/>
  <c r="AB854" i="2"/>
  <c r="V854" i="2"/>
  <c r="Q854" i="2"/>
  <c r="L854" i="2"/>
  <c r="F854" i="2"/>
  <c r="Z854" i="2"/>
  <c r="U854" i="2"/>
  <c r="P854" i="2"/>
  <c r="J854" i="2"/>
  <c r="E854" i="2"/>
  <c r="T854" i="2"/>
  <c r="I854" i="2"/>
  <c r="R854" i="2"/>
  <c r="H854" i="2"/>
  <c r="Y854" i="2"/>
  <c r="N854" i="2"/>
  <c r="D854" i="2"/>
  <c r="AA890" i="2"/>
  <c r="AB890" i="2"/>
  <c r="V890" i="2"/>
  <c r="Q890" i="2"/>
  <c r="L890" i="2"/>
  <c r="F890" i="2"/>
  <c r="Z890" i="2"/>
  <c r="U890" i="2"/>
  <c r="P890" i="2"/>
  <c r="J890" i="2"/>
  <c r="E890" i="2"/>
  <c r="Y890" i="2"/>
  <c r="T890" i="2"/>
  <c r="N890" i="2"/>
  <c r="I890" i="2"/>
  <c r="D890" i="2"/>
  <c r="R890" i="2"/>
  <c r="M890" i="2"/>
  <c r="H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W902" i="2"/>
  <c r="P902" i="2"/>
  <c r="J902" i="2"/>
  <c r="H802" i="2"/>
  <c r="D794" i="2"/>
  <c r="I794" i="2"/>
  <c r="N794" i="2"/>
  <c r="T794" i="2"/>
  <c r="Y794" i="2"/>
  <c r="I798" i="2"/>
  <c r="N798" i="2"/>
  <c r="T798" i="2"/>
  <c r="Y798" i="2"/>
  <c r="D800" i="2"/>
  <c r="Z800" i="2"/>
  <c r="F802" i="2"/>
  <c r="L802" i="2"/>
  <c r="Q802" i="2"/>
  <c r="AB802" i="2"/>
  <c r="M854" i="2"/>
  <c r="X890" i="2"/>
  <c r="O804" i="2"/>
  <c r="H806" i="2"/>
  <c r="M806" i="2"/>
  <c r="R806" i="2"/>
  <c r="X806" i="2"/>
  <c r="T808" i="2"/>
  <c r="E810" i="2"/>
  <c r="J810" i="2"/>
  <c r="P810" i="2"/>
  <c r="U810" i="2"/>
  <c r="Z810" i="2"/>
  <c r="H812" i="2"/>
  <c r="T812" i="2"/>
  <c r="E814" i="2"/>
  <c r="J814" i="2"/>
  <c r="P814" i="2"/>
  <c r="U814" i="2"/>
  <c r="Z814" i="2"/>
  <c r="J816" i="2"/>
  <c r="H818" i="2"/>
  <c r="M818" i="2"/>
  <c r="R818" i="2"/>
  <c r="X818" i="2"/>
  <c r="O820" i="2"/>
  <c r="H822" i="2"/>
  <c r="M822" i="2"/>
  <c r="R822" i="2"/>
  <c r="X822" i="2"/>
  <c r="T824" i="2"/>
  <c r="E826" i="2"/>
  <c r="J826" i="2"/>
  <c r="P826" i="2"/>
  <c r="U826" i="2"/>
  <c r="Z826" i="2"/>
  <c r="H828" i="2"/>
  <c r="T828" i="2"/>
  <c r="E830" i="2"/>
  <c r="J830" i="2"/>
  <c r="P830" i="2"/>
  <c r="U830" i="2"/>
  <c r="Z830" i="2"/>
  <c r="J832" i="2"/>
  <c r="H834" i="2"/>
  <c r="M834" i="2"/>
  <c r="R834" i="2"/>
  <c r="X834" i="2"/>
  <c r="O836" i="2"/>
  <c r="H838" i="2"/>
  <c r="M838" i="2"/>
  <c r="R838" i="2"/>
  <c r="X838" i="2"/>
  <c r="T840" i="2"/>
  <c r="E842" i="2"/>
  <c r="J842" i="2"/>
  <c r="P842" i="2"/>
  <c r="U842" i="2"/>
  <c r="Z842" i="2"/>
  <c r="H844" i="2"/>
  <c r="T844" i="2"/>
  <c r="E846" i="2"/>
  <c r="J846" i="2"/>
  <c r="P846" i="2"/>
  <c r="U846" i="2"/>
  <c r="Z846" i="2"/>
  <c r="G848" i="2"/>
  <c r="W848" i="2"/>
  <c r="F850" i="2"/>
  <c r="L850" i="2"/>
  <c r="Q850" i="2"/>
  <c r="V850" i="2"/>
  <c r="AB850" i="2"/>
  <c r="AA870" i="2"/>
  <c r="AB870" i="2"/>
  <c r="V870" i="2"/>
  <c r="Q870" i="2"/>
  <c r="L870" i="2"/>
  <c r="F870" i="2"/>
  <c r="Z870" i="2"/>
  <c r="U870" i="2"/>
  <c r="P870" i="2"/>
  <c r="J870" i="2"/>
  <c r="E870" i="2"/>
  <c r="Y870" i="2"/>
  <c r="T870" i="2"/>
  <c r="N870" i="2"/>
  <c r="I870" i="2"/>
  <c r="D870" i="2"/>
  <c r="X870" i="2"/>
  <c r="Z880" i="2"/>
  <c r="N880" i="2"/>
  <c r="W880" i="2"/>
  <c r="G880" i="2"/>
  <c r="V880" i="2"/>
  <c r="F880" i="2"/>
  <c r="V892" i="2"/>
  <c r="J892" i="2"/>
  <c r="R892" i="2"/>
  <c r="G892" i="2"/>
  <c r="Z892" i="2"/>
  <c r="O892" i="2"/>
  <c r="F89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R904" i="2"/>
  <c r="M904" i="2"/>
  <c r="H904" i="2"/>
  <c r="D804" i="2"/>
  <c r="S804" i="2"/>
  <c r="D806" i="2"/>
  <c r="I806" i="2"/>
  <c r="N806" i="2"/>
  <c r="T806" i="2"/>
  <c r="Y806" i="2"/>
  <c r="Z808" i="2"/>
  <c r="F810" i="2"/>
  <c r="L810" i="2"/>
  <c r="Q810" i="2"/>
  <c r="V810" i="2"/>
  <c r="AB810" i="2"/>
  <c r="J812" i="2"/>
  <c r="Z812" i="2"/>
  <c r="F814" i="2"/>
  <c r="L814" i="2"/>
  <c r="Q814" i="2"/>
  <c r="V814" i="2"/>
  <c r="AB814" i="2"/>
  <c r="O816" i="2"/>
  <c r="D818" i="2"/>
  <c r="I818" i="2"/>
  <c r="N818" i="2"/>
  <c r="T818" i="2"/>
  <c r="Y818" i="2"/>
  <c r="D820" i="2"/>
  <c r="S820" i="2"/>
  <c r="D822" i="2"/>
  <c r="I822" i="2"/>
  <c r="N822" i="2"/>
  <c r="T822" i="2"/>
  <c r="Y822" i="2"/>
  <c r="D824" i="2"/>
  <c r="Z824" i="2"/>
  <c r="F826" i="2"/>
  <c r="L826" i="2"/>
  <c r="Q826" i="2"/>
  <c r="V826" i="2"/>
  <c r="AB826" i="2"/>
  <c r="J828" i="2"/>
  <c r="Z828" i="2"/>
  <c r="F830" i="2"/>
  <c r="L830" i="2"/>
  <c r="Q830" i="2"/>
  <c r="V830" i="2"/>
  <c r="AB830" i="2"/>
  <c r="O832" i="2"/>
  <c r="D834" i="2"/>
  <c r="I834" i="2"/>
  <c r="N834" i="2"/>
  <c r="T834" i="2"/>
  <c r="Y834" i="2"/>
  <c r="D836" i="2"/>
  <c r="S836" i="2"/>
  <c r="I838" i="2"/>
  <c r="N838" i="2"/>
  <c r="T838" i="2"/>
  <c r="Y838" i="2"/>
  <c r="Z840" i="2"/>
  <c r="F842" i="2"/>
  <c r="L842" i="2"/>
  <c r="Q842" i="2"/>
  <c r="V842" i="2"/>
  <c r="AB842" i="2"/>
  <c r="J844" i="2"/>
  <c r="Z844" i="2"/>
  <c r="F846" i="2"/>
  <c r="L846" i="2"/>
  <c r="Q846" i="2"/>
  <c r="V846" i="2"/>
  <c r="AB846" i="2"/>
  <c r="N848" i="2"/>
  <c r="H850" i="2"/>
  <c r="M850" i="2"/>
  <c r="R850" i="2"/>
  <c r="X850" i="2"/>
  <c r="N852" i="2"/>
  <c r="AA852" i="2"/>
  <c r="Z856" i="2"/>
  <c r="R856" i="2"/>
  <c r="K856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X886" i="2"/>
  <c r="X904" i="2"/>
  <c r="H804" i="2"/>
  <c r="E806" i="2"/>
  <c r="J806" i="2"/>
  <c r="P806" i="2"/>
  <c r="U806" i="2"/>
  <c r="Z806" i="2"/>
  <c r="J808" i="2"/>
  <c r="H810" i="2"/>
  <c r="M810" i="2"/>
  <c r="R810" i="2"/>
  <c r="X810" i="2"/>
  <c r="H814" i="2"/>
  <c r="M814" i="2"/>
  <c r="R814" i="2"/>
  <c r="X814" i="2"/>
  <c r="T816" i="2"/>
  <c r="E818" i="2"/>
  <c r="J818" i="2"/>
  <c r="P818" i="2"/>
  <c r="U818" i="2"/>
  <c r="Z818" i="2"/>
  <c r="H820" i="2"/>
  <c r="J822" i="2"/>
  <c r="P822" i="2"/>
  <c r="U822" i="2"/>
  <c r="Z822" i="2"/>
  <c r="H826" i="2"/>
  <c r="M826" i="2"/>
  <c r="R826" i="2"/>
  <c r="X826" i="2"/>
  <c r="H830" i="2"/>
  <c r="M830" i="2"/>
  <c r="R830" i="2"/>
  <c r="X830" i="2"/>
  <c r="T832" i="2"/>
  <c r="E834" i="2"/>
  <c r="J834" i="2"/>
  <c r="P834" i="2"/>
  <c r="U834" i="2"/>
  <c r="Z834" i="2"/>
  <c r="H836" i="2"/>
  <c r="J838" i="2"/>
  <c r="P838" i="2"/>
  <c r="U838" i="2"/>
  <c r="Z838" i="2"/>
  <c r="H842" i="2"/>
  <c r="M842" i="2"/>
  <c r="R842" i="2"/>
  <c r="X842" i="2"/>
  <c r="H846" i="2"/>
  <c r="M846" i="2"/>
  <c r="R846" i="2"/>
  <c r="X846" i="2"/>
  <c r="O848" i="2"/>
  <c r="I850" i="2"/>
  <c r="N850" i="2"/>
  <c r="T850" i="2"/>
  <c r="Y850" i="2"/>
  <c r="K852" i="2"/>
  <c r="J856" i="2"/>
  <c r="M870" i="2"/>
  <c r="H886" i="2"/>
  <c r="AA888" i="2"/>
  <c r="Z888" i="2"/>
  <c r="R888" i="2"/>
  <c r="J888" i="2"/>
  <c r="W89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W918" i="2"/>
  <c r="P918" i="2"/>
  <c r="J918" i="2"/>
  <c r="AB934" i="2"/>
  <c r="V934" i="2"/>
  <c r="O934" i="2"/>
  <c r="G934" i="2"/>
  <c r="AA934" i="2"/>
  <c r="T934" i="2"/>
  <c r="L934" i="2"/>
  <c r="F934" i="2"/>
  <c r="Z934" i="2"/>
  <c r="R934" i="2"/>
  <c r="K934" i="2"/>
  <c r="D934" i="2"/>
  <c r="W934" i="2"/>
  <c r="P934" i="2"/>
  <c r="J934" i="2"/>
  <c r="H858" i="2"/>
  <c r="M858" i="2"/>
  <c r="R858" i="2"/>
  <c r="X858" i="2"/>
  <c r="N860" i="2"/>
  <c r="W860" i="2"/>
  <c r="E862" i="2"/>
  <c r="J862" i="2"/>
  <c r="P862" i="2"/>
  <c r="U862" i="2"/>
  <c r="Z862" i="2"/>
  <c r="G864" i="2"/>
  <c r="W864" i="2"/>
  <c r="F866" i="2"/>
  <c r="L866" i="2"/>
  <c r="Q866" i="2"/>
  <c r="V866" i="2"/>
  <c r="AB866" i="2"/>
  <c r="N868" i="2"/>
  <c r="F874" i="2"/>
  <c r="L874" i="2"/>
  <c r="Q874" i="2"/>
  <c r="V874" i="2"/>
  <c r="AB874" i="2"/>
  <c r="J876" i="2"/>
  <c r="V876" i="2"/>
  <c r="E882" i="2"/>
  <c r="J882" i="2"/>
  <c r="P882" i="2"/>
  <c r="U882" i="2"/>
  <c r="Z882" i="2"/>
  <c r="F894" i="2"/>
  <c r="L894" i="2"/>
  <c r="Q89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P914" i="2"/>
  <c r="M916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P930" i="2"/>
  <c r="M932" i="2"/>
  <c r="D858" i="2"/>
  <c r="I858" i="2"/>
  <c r="N858" i="2"/>
  <c r="T858" i="2"/>
  <c r="Y858" i="2"/>
  <c r="F860" i="2"/>
  <c r="O860" i="2"/>
  <c r="F862" i="2"/>
  <c r="L862" i="2"/>
  <c r="Q862" i="2"/>
  <c r="V862" i="2"/>
  <c r="AB862" i="2"/>
  <c r="N864" i="2"/>
  <c r="H866" i="2"/>
  <c r="M866" i="2"/>
  <c r="R866" i="2"/>
  <c r="X866" i="2"/>
  <c r="H874" i="2"/>
  <c r="M874" i="2"/>
  <c r="R874" i="2"/>
  <c r="X874" i="2"/>
  <c r="N876" i="2"/>
  <c r="F882" i="2"/>
  <c r="L882" i="2"/>
  <c r="Q882" i="2"/>
  <c r="V882" i="2"/>
  <c r="AB882" i="2"/>
  <c r="AA894" i="2"/>
  <c r="Z894" i="2"/>
  <c r="Y894" i="2"/>
  <c r="H894" i="2"/>
  <c r="M894" i="2"/>
  <c r="R894" i="2"/>
  <c r="X894" i="2"/>
  <c r="AA898" i="2"/>
  <c r="AB898" i="2"/>
  <c r="V898" i="2"/>
  <c r="Q898" i="2"/>
  <c r="L898" i="2"/>
  <c r="F898" i="2"/>
  <c r="Z898" i="2"/>
  <c r="U898" i="2"/>
  <c r="P898" i="2"/>
  <c r="J898" i="2"/>
  <c r="E898" i="2"/>
  <c r="Y898" i="2"/>
  <c r="T898" i="2"/>
  <c r="N898" i="2"/>
  <c r="I898" i="2"/>
  <c r="D898" i="2"/>
  <c r="X898" i="2"/>
  <c r="J906" i="2"/>
  <c r="H908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J92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H862" i="2"/>
  <c r="M862" i="2"/>
  <c r="R862" i="2"/>
  <c r="X862" i="2"/>
  <c r="O864" i="2"/>
  <c r="H882" i="2"/>
  <c r="M882" i="2"/>
  <c r="R882" i="2"/>
  <c r="X882" i="2"/>
  <c r="AA900" i="2"/>
  <c r="V900" i="2"/>
  <c r="N900" i="2"/>
  <c r="F900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X916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AA932" i="2"/>
  <c r="AB932" i="2"/>
  <c r="V932" i="2"/>
  <c r="Q932" i="2"/>
  <c r="L932" i="2"/>
  <c r="F932" i="2"/>
  <c r="Z932" i="2"/>
  <c r="U932" i="2"/>
  <c r="P932" i="2"/>
  <c r="J932" i="2"/>
  <c r="E932" i="2"/>
  <c r="Y932" i="2"/>
  <c r="T932" i="2"/>
  <c r="N932" i="2"/>
  <c r="I932" i="2"/>
  <c r="D932" i="2"/>
  <c r="X932" i="2"/>
  <c r="O896" i="2"/>
  <c r="F896" i="2"/>
  <c r="V896" i="2"/>
  <c r="G896" i="2"/>
  <c r="W896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9" i="2"/>
  <c r="D749" i="2"/>
  <c r="L749" i="2"/>
  <c r="E749" i="2"/>
  <c r="N749" i="2"/>
  <c r="Y749" i="2"/>
  <c r="I749" i="2"/>
  <c r="V749" i="2"/>
  <c r="F749" i="2"/>
  <c r="Q749" i="2"/>
  <c r="AB749" i="2"/>
  <c r="I1251" i="2"/>
  <c r="D1249" i="2"/>
  <c r="S1249" i="2"/>
  <c r="O1249" i="2"/>
  <c r="H1249" i="2"/>
  <c r="J1247" i="2"/>
  <c r="P1247" i="2"/>
  <c r="W1247" i="2"/>
  <c r="D1247" i="2"/>
  <c r="K1247" i="2"/>
  <c r="R1247" i="2"/>
  <c r="Z1247" i="2"/>
  <c r="F1247" i="2"/>
  <c r="L1247" i="2"/>
  <c r="T1247" i="2"/>
  <c r="AA1247" i="2"/>
  <c r="G1247" i="2"/>
  <c r="O1247" i="2"/>
  <c r="V1247" i="2"/>
  <c r="X1245" i="2"/>
  <c r="D1245" i="2"/>
  <c r="I1245" i="2"/>
  <c r="N1245" i="2"/>
  <c r="T1245" i="2"/>
  <c r="Y1245" i="2"/>
  <c r="H1245" i="2"/>
  <c r="R1245" i="2"/>
  <c r="E1245" i="2"/>
  <c r="J1245" i="2"/>
  <c r="P1245" i="2"/>
  <c r="U1245" i="2"/>
  <c r="Z1245" i="2"/>
  <c r="M1245" i="2"/>
  <c r="F1245" i="2"/>
  <c r="L1245" i="2"/>
  <c r="Q1245" i="2"/>
  <c r="V1245" i="2"/>
  <c r="AB1245" i="2"/>
  <c r="O1243" i="2"/>
  <c r="K1241" i="2"/>
  <c r="L1237" i="2"/>
  <c r="W1237" i="2"/>
  <c r="F1237" i="2"/>
  <c r="P1237" i="2"/>
  <c r="AA1237" i="2"/>
  <c r="G1237" i="2"/>
  <c r="R1237" i="2"/>
  <c r="AB1237" i="2"/>
  <c r="K1237" i="2"/>
  <c r="H1235" i="2"/>
  <c r="M1235" i="2"/>
  <c r="R1235" i="2"/>
  <c r="X1235" i="2"/>
  <c r="D1235" i="2"/>
  <c r="I1235" i="2"/>
  <c r="N1235" i="2"/>
  <c r="T1235" i="2"/>
  <c r="Y1235" i="2"/>
  <c r="E1235" i="2"/>
  <c r="J1235" i="2"/>
  <c r="P1235" i="2"/>
  <c r="U1235" i="2"/>
  <c r="Z1235" i="2"/>
  <c r="F1235" i="2"/>
  <c r="L1235" i="2"/>
  <c r="Q1235" i="2"/>
  <c r="V1235" i="2"/>
  <c r="AB1235" i="2"/>
  <c r="E1231" i="2"/>
  <c r="J1231" i="2"/>
  <c r="P1231" i="2"/>
  <c r="U1231" i="2"/>
  <c r="Z1231" i="2"/>
  <c r="F1231" i="2"/>
  <c r="L1231" i="2"/>
  <c r="Q1231" i="2"/>
  <c r="V1231" i="2"/>
  <c r="AB1231" i="2"/>
  <c r="H1231" i="2"/>
  <c r="M1231" i="2"/>
  <c r="R1231" i="2"/>
  <c r="X1231" i="2"/>
  <c r="D1231" i="2"/>
  <c r="I1231" i="2"/>
  <c r="N1231" i="2"/>
  <c r="T1231" i="2"/>
  <c r="Y1231" i="2"/>
  <c r="W1229" i="2"/>
  <c r="F1229" i="2"/>
  <c r="O1229" i="2"/>
  <c r="Z1229" i="2"/>
  <c r="G1229" i="2"/>
  <c r="R1229" i="2"/>
  <c r="N1229" i="2"/>
  <c r="J1229" i="2"/>
  <c r="R1227" i="2"/>
  <c r="D1227" i="2"/>
  <c r="I1227" i="2"/>
  <c r="N1227" i="2"/>
  <c r="T1227" i="2"/>
  <c r="Y1227" i="2"/>
  <c r="M1227" i="2"/>
  <c r="E1227" i="2"/>
  <c r="J1227" i="2"/>
  <c r="P1227" i="2"/>
  <c r="U1227" i="2"/>
  <c r="Z1227" i="2"/>
  <c r="H1227" i="2"/>
  <c r="X1227" i="2"/>
  <c r="F1227" i="2"/>
  <c r="L1227" i="2"/>
  <c r="Q1227" i="2"/>
  <c r="V1227" i="2"/>
  <c r="AB1227" i="2"/>
  <c r="O1225" i="2"/>
  <c r="R1225" i="2"/>
  <c r="G1225" i="2"/>
  <c r="W1225" i="2"/>
  <c r="J1225" i="2"/>
  <c r="H1223" i="2"/>
  <c r="X1223" i="2"/>
  <c r="I1223" i="2"/>
  <c r="Y1223" i="2"/>
  <c r="F1223" i="2"/>
  <c r="L1223" i="2"/>
  <c r="Q1223" i="2"/>
  <c r="V1223" i="2"/>
  <c r="AB1223" i="2"/>
  <c r="M1223" i="2"/>
  <c r="R1223" i="2"/>
  <c r="D1223" i="2"/>
  <c r="N1223" i="2"/>
  <c r="T1223" i="2"/>
  <c r="E1223" i="2"/>
  <c r="J1223" i="2"/>
  <c r="P1223" i="2"/>
  <c r="U1223" i="2"/>
  <c r="Z1223" i="2"/>
  <c r="J1221" i="2"/>
  <c r="F1219" i="2"/>
  <c r="L1219" i="2"/>
  <c r="Q1219" i="2"/>
  <c r="V1219" i="2"/>
  <c r="AB1219" i="2"/>
  <c r="H1219" i="2"/>
  <c r="M1219" i="2"/>
  <c r="R1219" i="2"/>
  <c r="X1219" i="2"/>
  <c r="D1219" i="2"/>
  <c r="I1219" i="2"/>
  <c r="N1219" i="2"/>
  <c r="T1219" i="2"/>
  <c r="Y1219" i="2"/>
  <c r="E1219" i="2"/>
  <c r="J1219" i="2"/>
  <c r="P1219" i="2"/>
  <c r="U1219" i="2"/>
  <c r="Z1219" i="2"/>
  <c r="AA1217" i="2"/>
  <c r="K1217" i="2"/>
  <c r="F1215" i="2"/>
  <c r="L1215" i="2"/>
  <c r="Q1215" i="2"/>
  <c r="V1215" i="2"/>
  <c r="AB1215" i="2"/>
  <c r="H1215" i="2"/>
  <c r="M1215" i="2"/>
  <c r="R1215" i="2"/>
  <c r="X1215" i="2"/>
  <c r="D1215" i="2"/>
  <c r="I1215" i="2"/>
  <c r="N1215" i="2"/>
  <c r="T1215" i="2"/>
  <c r="Y1215" i="2"/>
  <c r="E1215" i="2"/>
  <c r="J1215" i="2"/>
  <c r="P1215" i="2"/>
  <c r="U1215" i="2"/>
  <c r="Z1215" i="2"/>
  <c r="J1213" i="2"/>
  <c r="V1213" i="2"/>
  <c r="N1213" i="2"/>
  <c r="F1211" i="2"/>
  <c r="L1211" i="2"/>
  <c r="Q1211" i="2"/>
  <c r="V1211" i="2"/>
  <c r="AB1211" i="2"/>
  <c r="H1211" i="2"/>
  <c r="M1211" i="2"/>
  <c r="R1211" i="2"/>
  <c r="X1211" i="2"/>
  <c r="G1209" i="2"/>
  <c r="W1209" i="2"/>
  <c r="R1209" i="2"/>
  <c r="J1209" i="2"/>
  <c r="Z1209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F1207" i="2"/>
  <c r="L1207" i="2"/>
  <c r="Q1207" i="2"/>
  <c r="V1207" i="2"/>
  <c r="AB1207" i="2"/>
  <c r="R1205" i="2"/>
  <c r="F1203" i="2"/>
  <c r="Q1203" i="2"/>
  <c r="I1203" i="2"/>
  <c r="U1203" i="2"/>
  <c r="M1203" i="2"/>
  <c r="L1199" i="2"/>
  <c r="D1199" i="2"/>
  <c r="O1199" i="2"/>
  <c r="X1199" i="2"/>
  <c r="G1199" i="2"/>
  <c r="P1199" i="2"/>
  <c r="AB1199" i="2"/>
  <c r="W1199" i="2"/>
  <c r="H1199" i="2"/>
  <c r="H1239" i="2"/>
  <c r="M1239" i="2"/>
  <c r="R1239" i="2"/>
  <c r="X1239" i="2"/>
  <c r="D1239" i="2"/>
  <c r="I1239" i="2"/>
  <c r="N1239" i="2"/>
  <c r="T1239" i="2"/>
  <c r="Y1239" i="2"/>
  <c r="E1239" i="2"/>
  <c r="J1239" i="2"/>
  <c r="P1239" i="2"/>
  <c r="U1239" i="2"/>
  <c r="Z1239" i="2"/>
  <c r="F1239" i="2"/>
  <c r="L1239" i="2"/>
  <c r="Q1239" i="2"/>
  <c r="V1239" i="2"/>
  <c r="AB1239" i="2"/>
  <c r="J1197" i="2"/>
  <c r="R1197" i="2"/>
  <c r="H1195" i="2"/>
  <c r="M1195" i="2"/>
  <c r="R1195" i="2"/>
  <c r="X1195" i="2"/>
  <c r="D1195" i="2"/>
  <c r="I1195" i="2"/>
  <c r="N1195" i="2"/>
  <c r="T1195" i="2"/>
  <c r="Y1195" i="2"/>
  <c r="E1195" i="2"/>
  <c r="J1195" i="2"/>
  <c r="P1195" i="2"/>
  <c r="U1195" i="2"/>
  <c r="Z1195" i="2"/>
  <c r="F1195" i="2"/>
  <c r="L1195" i="2"/>
  <c r="Q1195" i="2"/>
  <c r="V1195" i="2"/>
  <c r="AB1195" i="2"/>
  <c r="N1191" i="2"/>
  <c r="Q1191" i="2"/>
  <c r="F1191" i="2"/>
  <c r="M1097" i="2"/>
  <c r="M1098" i="2" s="1"/>
  <c r="W1097" i="2"/>
  <c r="W1098" i="2" s="1"/>
  <c r="F1097" i="2"/>
  <c r="Q1097" i="2"/>
  <c r="Q1098" i="2" s="1"/>
  <c r="AA1097" i="2"/>
  <c r="AA1098" i="2" s="1"/>
  <c r="G1097" i="2"/>
  <c r="F1093" i="2"/>
  <c r="G1093" i="2"/>
  <c r="J1093" i="2"/>
  <c r="I781" i="2"/>
  <c r="W781" i="2"/>
  <c r="M781" i="2"/>
  <c r="Z781" i="2"/>
  <c r="I779" i="2"/>
  <c r="X779" i="2"/>
  <c r="P777" i="2"/>
  <c r="N775" i="2"/>
  <c r="F775" i="2"/>
  <c r="Y775" i="2"/>
  <c r="F773" i="2"/>
  <c r="N773" i="2"/>
  <c r="U773" i="2"/>
  <c r="AB773" i="2"/>
  <c r="I773" i="2"/>
  <c r="P773" i="2"/>
  <c r="E771" i="2"/>
  <c r="L771" i="2"/>
  <c r="T771" i="2"/>
  <c r="AA771" i="2"/>
  <c r="G771" i="2"/>
  <c r="O771" i="2"/>
  <c r="U771" i="2"/>
  <c r="AB771" i="2"/>
  <c r="I771" i="2"/>
  <c r="P771" i="2"/>
  <c r="H769" i="2"/>
  <c r="AA769" i="2"/>
  <c r="L769" i="2"/>
  <c r="K767" i="2"/>
  <c r="Y767" i="2"/>
  <c r="T765" i="2"/>
  <c r="F765" i="2"/>
  <c r="I765" i="2"/>
  <c r="AB765" i="2"/>
  <c r="X765" i="2"/>
  <c r="I763" i="2"/>
  <c r="T763" i="2"/>
  <c r="D763" i="2"/>
  <c r="L763" i="2"/>
  <c r="W763" i="2"/>
  <c r="E763" i="2"/>
  <c r="O763" i="2"/>
  <c r="S759" i="2"/>
  <c r="H759" i="2"/>
  <c r="G757" i="2"/>
  <c r="R757" i="2"/>
  <c r="J757" i="2"/>
  <c r="U757" i="2"/>
  <c r="M757" i="2"/>
  <c r="W757" i="2"/>
  <c r="P755" i="2"/>
  <c r="D755" i="2"/>
  <c r="K755" i="2"/>
  <c r="Q755" i="2"/>
  <c r="AB755" i="2"/>
  <c r="I755" i="2"/>
  <c r="E755" i="2"/>
  <c r="L755" i="2"/>
  <c r="T755" i="2"/>
  <c r="Y755" i="2"/>
  <c r="G755" i="2"/>
  <c r="O755" i="2"/>
  <c r="W755" i="2"/>
  <c r="P753" i="2"/>
  <c r="V753" i="2"/>
  <c r="F753" i="2"/>
  <c r="AA753" i="2"/>
  <c r="K753" i="2"/>
  <c r="N751" i="2"/>
  <c r="E747" i="2"/>
  <c r="L747" i="2"/>
  <c r="T747" i="2"/>
  <c r="G747" i="2"/>
  <c r="O747" i="2"/>
  <c r="W747" i="2"/>
  <c r="I747" i="2"/>
  <c r="P747" i="2"/>
  <c r="V743" i="2"/>
  <c r="F743" i="2"/>
  <c r="AA743" i="2"/>
  <c r="K743" i="2"/>
  <c r="Q743" i="2"/>
  <c r="V741" i="2"/>
  <c r="F741" i="2"/>
  <c r="Q741" i="2"/>
  <c r="AB741" i="2"/>
  <c r="L741" i="2"/>
  <c r="D741" i="2"/>
  <c r="N741" i="2"/>
  <c r="Y741" i="2"/>
  <c r="I741" i="2"/>
  <c r="T741" i="2"/>
  <c r="L1075" i="2"/>
  <c r="L1084" i="2" s="1"/>
  <c r="W1075" i="2"/>
  <c r="F1075" i="2"/>
  <c r="F1084" i="2" s="1"/>
  <c r="P1075" i="2"/>
  <c r="H1073" i="2"/>
  <c r="M1073" i="2"/>
  <c r="R1073" i="2"/>
  <c r="R1084" i="2" s="1"/>
  <c r="X1073" i="2"/>
  <c r="D1073" i="2"/>
  <c r="I1073" i="2"/>
  <c r="N1073" i="2"/>
  <c r="T1073" i="2"/>
  <c r="Y1073" i="2"/>
  <c r="E1073" i="2"/>
  <c r="J1073" i="2"/>
  <c r="P1073" i="2"/>
  <c r="P1084" i="2" s="1"/>
  <c r="U1073" i="2"/>
  <c r="Z1073" i="2"/>
  <c r="M1063" i="2"/>
  <c r="F1063" i="2"/>
  <c r="AA1063" i="2"/>
  <c r="G1063" i="2"/>
  <c r="R1063" i="2"/>
  <c r="W1063" i="2"/>
  <c r="Q1063" i="2"/>
  <c r="K1063" i="2"/>
  <c r="W1061" i="2"/>
  <c r="E1061" i="2"/>
  <c r="P1061" i="2"/>
  <c r="AA1061" i="2"/>
  <c r="L1061" i="2"/>
  <c r="G1061" i="2"/>
  <c r="Q1061" i="2"/>
  <c r="F1059" i="2"/>
  <c r="M1059" i="2"/>
  <c r="U1059" i="2"/>
  <c r="AA1059" i="2"/>
  <c r="G1059" i="2"/>
  <c r="O1059" i="2"/>
  <c r="V1059" i="2"/>
  <c r="J1059" i="2"/>
  <c r="Q1059" i="2"/>
  <c r="W1059" i="2"/>
  <c r="E1059" i="2"/>
  <c r="K1059" i="2"/>
  <c r="R1059" i="2"/>
  <c r="I1057" i="2"/>
  <c r="P1057" i="2"/>
  <c r="W1057" i="2"/>
  <c r="D1057" i="2"/>
  <c r="K1057" i="2"/>
  <c r="Q1057" i="2"/>
  <c r="S1049" i="2"/>
  <c r="G1049" i="2"/>
  <c r="AB1049" i="2"/>
  <c r="H1049" i="2"/>
  <c r="K1047" i="2"/>
  <c r="V1047" i="2"/>
  <c r="M1047" i="2"/>
  <c r="L1045" i="2"/>
  <c r="Q1043" i="2"/>
  <c r="E1043" i="2"/>
  <c r="K1043" i="2"/>
  <c r="R1043" i="2"/>
  <c r="Z1043" i="2"/>
  <c r="J1043" i="2"/>
  <c r="W1043" i="2"/>
  <c r="F1043" i="2"/>
  <c r="M1043" i="2"/>
  <c r="U1043" i="2"/>
  <c r="G1041" i="2"/>
  <c r="O1041" i="2"/>
  <c r="U1041" i="2"/>
  <c r="AB1041" i="2"/>
  <c r="I1041" i="2"/>
  <c r="P1041" i="2"/>
  <c r="D1041" i="2"/>
  <c r="K1041" i="2"/>
  <c r="Q1041" i="2"/>
  <c r="Y1041" i="2"/>
  <c r="W1041" i="2"/>
  <c r="E1041" i="2"/>
  <c r="L1041" i="2"/>
  <c r="T1041" i="2"/>
  <c r="F1039" i="2"/>
  <c r="P1039" i="2"/>
  <c r="R1039" i="2"/>
  <c r="AA1039" i="2"/>
  <c r="G1039" i="2"/>
  <c r="AB1039" i="2"/>
  <c r="R1035" i="2"/>
  <c r="F1035" i="2"/>
  <c r="AB1035" i="2"/>
  <c r="H1035" i="2"/>
  <c r="L1033" i="2"/>
  <c r="O1031" i="2"/>
  <c r="S1031" i="2"/>
  <c r="H1031" i="2"/>
  <c r="T1031" i="2"/>
  <c r="D1031" i="2"/>
  <c r="J1031" i="2"/>
  <c r="V1027" i="2"/>
  <c r="D1027" i="2"/>
  <c r="J1027" i="2"/>
  <c r="Q1027" i="2"/>
  <c r="Y1027" i="2"/>
  <c r="I1027" i="2"/>
  <c r="E1027" i="2"/>
  <c r="L1027" i="2"/>
  <c r="T1027" i="2"/>
  <c r="Z1027" i="2"/>
  <c r="P1027" i="2"/>
  <c r="F1027" i="2"/>
  <c r="N1027" i="2"/>
  <c r="U1027" i="2"/>
  <c r="E1029" i="2"/>
  <c r="Z1029" i="2"/>
  <c r="I1029" i="2"/>
  <c r="O1053" i="2"/>
  <c r="D1053" i="2"/>
  <c r="S1053" i="2"/>
  <c r="H1053" i="2"/>
  <c r="G1025" i="2"/>
  <c r="O1025" i="2"/>
  <c r="U1025" i="2"/>
  <c r="AB1025" i="2"/>
  <c r="I1025" i="2"/>
  <c r="P1025" i="2"/>
  <c r="F1015" i="2"/>
  <c r="L1015" i="2"/>
  <c r="Q1015" i="2"/>
  <c r="V1015" i="2"/>
  <c r="AB1015" i="2"/>
  <c r="H1015" i="2"/>
  <c r="M1015" i="2"/>
  <c r="R1015" i="2"/>
  <c r="X1015" i="2"/>
  <c r="G1013" i="2"/>
  <c r="O1013" i="2"/>
  <c r="V1013" i="2"/>
  <c r="AB1013" i="2"/>
  <c r="J1013" i="2"/>
  <c r="P1013" i="2"/>
  <c r="F1011" i="2"/>
  <c r="L1011" i="2"/>
  <c r="Q1011" i="2"/>
  <c r="V1011" i="2"/>
  <c r="AB1011" i="2"/>
  <c r="H1011" i="2"/>
  <c r="M1011" i="2"/>
  <c r="R1011" i="2"/>
  <c r="X1011" i="2"/>
  <c r="K1009" i="2"/>
  <c r="O1007" i="2"/>
  <c r="AA1007" i="2"/>
  <c r="E1007" i="2"/>
  <c r="E1005" i="2"/>
  <c r="F1005" i="2"/>
  <c r="Q1005" i="2"/>
  <c r="AB1005" i="2"/>
  <c r="J1005" i="2"/>
  <c r="U1005" i="2"/>
  <c r="L1005" i="2"/>
  <c r="W1003" i="2"/>
  <c r="AA1003" i="2"/>
  <c r="G1003" i="2"/>
  <c r="Q1003" i="2"/>
  <c r="AB1003" i="2"/>
  <c r="L1003" i="2"/>
  <c r="E1003" i="2"/>
  <c r="P1003" i="2"/>
  <c r="K1003" i="2"/>
  <c r="M989" i="2"/>
  <c r="W989" i="2"/>
  <c r="F989" i="2"/>
  <c r="Q989" i="2"/>
  <c r="K987" i="2"/>
  <c r="U987" i="2"/>
  <c r="L987" i="2"/>
  <c r="J985" i="2"/>
  <c r="Q985" i="2"/>
  <c r="W985" i="2"/>
  <c r="K985" i="2"/>
  <c r="Z985" i="2"/>
  <c r="F985" i="2"/>
  <c r="M985" i="2"/>
  <c r="U985" i="2"/>
  <c r="AA985" i="2"/>
  <c r="E985" i="2"/>
  <c r="R985" i="2"/>
  <c r="G985" i="2"/>
  <c r="O985" i="2"/>
  <c r="I983" i="2"/>
  <c r="P983" i="2"/>
  <c r="S981" i="2"/>
  <c r="E981" i="2"/>
  <c r="Z981" i="2"/>
  <c r="G975" i="2"/>
  <c r="O975" i="2"/>
  <c r="V975" i="2"/>
  <c r="J975" i="2"/>
  <c r="Q975" i="2"/>
  <c r="E973" i="2"/>
  <c r="L973" i="2"/>
  <c r="T973" i="2"/>
  <c r="AA973" i="2"/>
  <c r="G973" i="2"/>
  <c r="O973" i="2"/>
  <c r="U973" i="2"/>
  <c r="AB973" i="2"/>
  <c r="I973" i="2"/>
  <c r="P973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36" i="2"/>
  <c r="X1336" i="2"/>
  <c r="D1336" i="2"/>
  <c r="I1336" i="2"/>
  <c r="N1336" i="2"/>
  <c r="T1336" i="2"/>
  <c r="Y1336" i="2"/>
  <c r="R1336" i="2"/>
  <c r="E1336" i="2"/>
  <c r="J1336" i="2"/>
  <c r="P1336" i="2"/>
  <c r="U1336" i="2"/>
  <c r="Z1336" i="2"/>
  <c r="M1336" i="2"/>
  <c r="F1336" i="2"/>
  <c r="L1336" i="2"/>
  <c r="Q1336" i="2"/>
  <c r="V1336" i="2"/>
  <c r="AB1336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61" i="2"/>
  <c r="X761" i="2"/>
  <c r="T761" i="2"/>
  <c r="P761" i="2"/>
  <c r="L761" i="2"/>
  <c r="H761" i="2"/>
  <c r="D761" i="2"/>
  <c r="Z761" i="2"/>
  <c r="U761" i="2"/>
  <c r="O761" i="2"/>
  <c r="J761" i="2"/>
  <c r="E761" i="2"/>
  <c r="W761" i="2"/>
  <c r="R761" i="2"/>
  <c r="M761" i="2"/>
  <c r="G761" i="2"/>
  <c r="V761" i="2"/>
  <c r="K761" i="2"/>
  <c r="S761" i="2"/>
  <c r="I761" i="2"/>
  <c r="AA761" i="2"/>
  <c r="Q761" i="2"/>
  <c r="F761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51" i="2"/>
  <c r="X751" i="2"/>
  <c r="T751" i="2"/>
  <c r="P751" i="2"/>
  <c r="L751" i="2"/>
  <c r="H751" i="2"/>
  <c r="Z751" i="2"/>
  <c r="U751" i="2"/>
  <c r="O751" i="2"/>
  <c r="J751" i="2"/>
  <c r="E751" i="2"/>
  <c r="W751" i="2"/>
  <c r="R751" i="2"/>
  <c r="M751" i="2"/>
  <c r="G751" i="2"/>
  <c r="V751" i="2"/>
  <c r="K751" i="2"/>
  <c r="S751" i="2"/>
  <c r="I751" i="2"/>
  <c r="AA751" i="2"/>
  <c r="Q751" i="2"/>
  <c r="F751" i="2"/>
  <c r="Y761" i="2"/>
  <c r="AB1055" i="2"/>
  <c r="X1055" i="2"/>
  <c r="T1055" i="2"/>
  <c r="P1055" i="2"/>
  <c r="L1055" i="2"/>
  <c r="H1055" i="2"/>
  <c r="D1055" i="2"/>
  <c r="W1055" i="2"/>
  <c r="R1055" i="2"/>
  <c r="M1055" i="2"/>
  <c r="G1055" i="2"/>
  <c r="AA1055" i="2"/>
  <c r="V1055" i="2"/>
  <c r="Q1055" i="2"/>
  <c r="K1055" i="2"/>
  <c r="F1055" i="2"/>
  <c r="U1055" i="2"/>
  <c r="J1055" i="2"/>
  <c r="S1055" i="2"/>
  <c r="I1055" i="2"/>
  <c r="O1055" i="2"/>
  <c r="N1055" i="2"/>
  <c r="Z1055" i="2"/>
  <c r="E1055" i="2"/>
  <c r="Y1055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3" i="2"/>
  <c r="K745" i="2"/>
  <c r="H753" i="2"/>
  <c r="K759" i="2"/>
  <c r="AA765" i="2"/>
  <c r="W765" i="2"/>
  <c r="S765" i="2"/>
  <c r="O765" i="2"/>
  <c r="K765" i="2"/>
  <c r="G765" i="2"/>
  <c r="Z765" i="2"/>
  <c r="U765" i="2"/>
  <c r="P765" i="2"/>
  <c r="J765" i="2"/>
  <c r="E765" i="2"/>
  <c r="V765" i="2"/>
  <c r="N765" i="2"/>
  <c r="H765" i="2"/>
  <c r="Y765" i="2"/>
  <c r="R765" i="2"/>
  <c r="L765" i="2"/>
  <c r="D765" i="2"/>
  <c r="Q765" i="2"/>
  <c r="Y769" i="2"/>
  <c r="U769" i="2"/>
  <c r="Q769" i="2"/>
  <c r="M769" i="2"/>
  <c r="I769" i="2"/>
  <c r="E769" i="2"/>
  <c r="Z769" i="2"/>
  <c r="T769" i="2"/>
  <c r="O769" i="2"/>
  <c r="J769" i="2"/>
  <c r="D769" i="2"/>
  <c r="X769" i="2"/>
  <c r="R769" i="2"/>
  <c r="K769" i="2"/>
  <c r="AB769" i="2"/>
  <c r="V769" i="2"/>
  <c r="N769" i="2"/>
  <c r="G769" i="2"/>
  <c r="P769" i="2"/>
  <c r="AB1037" i="2"/>
  <c r="X1037" i="2"/>
  <c r="T1037" i="2"/>
  <c r="P1037" i="2"/>
  <c r="L1037" i="2"/>
  <c r="H1037" i="2"/>
  <c r="D1037" i="2"/>
  <c r="Z1037" i="2"/>
  <c r="U1037" i="2"/>
  <c r="O1037" i="2"/>
  <c r="J1037" i="2"/>
  <c r="E1037" i="2"/>
  <c r="Y1037" i="2"/>
  <c r="S1037" i="2"/>
  <c r="N1037" i="2"/>
  <c r="I1037" i="2"/>
  <c r="R1037" i="2"/>
  <c r="G1037" i="2"/>
  <c r="AA1037" i="2"/>
  <c r="Q1037" i="2"/>
  <c r="F1037" i="2"/>
  <c r="V1037" i="2"/>
  <c r="M1037" i="2"/>
  <c r="K1037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5" i="2"/>
  <c r="U745" i="2"/>
  <c r="Q745" i="2"/>
  <c r="M745" i="2"/>
  <c r="I745" i="2"/>
  <c r="E745" i="2"/>
  <c r="AB745" i="2"/>
  <c r="W745" i="2"/>
  <c r="R745" i="2"/>
  <c r="L745" i="2"/>
  <c r="G745" i="2"/>
  <c r="Z745" i="2"/>
  <c r="T745" i="2"/>
  <c r="O745" i="2"/>
  <c r="J745" i="2"/>
  <c r="D745" i="2"/>
  <c r="N745" i="2"/>
  <c r="X745" i="2"/>
  <c r="Z759" i="2"/>
  <c r="V759" i="2"/>
  <c r="R759" i="2"/>
  <c r="N759" i="2"/>
  <c r="J759" i="2"/>
  <c r="F759" i="2"/>
  <c r="Y759" i="2"/>
  <c r="T759" i="2"/>
  <c r="O759" i="2"/>
  <c r="I759" i="2"/>
  <c r="D759" i="2"/>
  <c r="AB759" i="2"/>
  <c r="W759" i="2"/>
  <c r="Q759" i="2"/>
  <c r="L759" i="2"/>
  <c r="G759" i="2"/>
  <c r="M759" i="2"/>
  <c r="X759" i="2"/>
  <c r="AB767" i="2"/>
  <c r="X767" i="2"/>
  <c r="T767" i="2"/>
  <c r="P767" i="2"/>
  <c r="L767" i="2"/>
  <c r="H767" i="2"/>
  <c r="D767" i="2"/>
  <c r="Z767" i="2"/>
  <c r="U767" i="2"/>
  <c r="O767" i="2"/>
  <c r="J767" i="2"/>
  <c r="E767" i="2"/>
  <c r="W767" i="2"/>
  <c r="Q767" i="2"/>
  <c r="I767" i="2"/>
  <c r="AA767" i="2"/>
  <c r="S767" i="2"/>
  <c r="M767" i="2"/>
  <c r="F767" i="2"/>
  <c r="R767" i="2"/>
  <c r="Y777" i="2"/>
  <c r="U777" i="2"/>
  <c r="Q777" i="2"/>
  <c r="M777" i="2"/>
  <c r="I777" i="2"/>
  <c r="E777" i="2"/>
  <c r="AB777" i="2"/>
  <c r="W777" i="2"/>
  <c r="R777" i="2"/>
  <c r="L777" i="2"/>
  <c r="G777" i="2"/>
  <c r="V777" i="2"/>
  <c r="O777" i="2"/>
  <c r="H777" i="2"/>
  <c r="AA777" i="2"/>
  <c r="T777" i="2"/>
  <c r="N777" i="2"/>
  <c r="F777" i="2"/>
  <c r="Z777" i="2"/>
  <c r="S777" i="2"/>
  <c r="K777" i="2"/>
  <c r="D777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Z884" i="2"/>
  <c r="R884" i="2"/>
  <c r="J884" i="2"/>
  <c r="W884" i="2"/>
  <c r="O884" i="2"/>
  <c r="G884" i="2"/>
  <c r="N884" i="2"/>
  <c r="AA884" i="2"/>
  <c r="K884" i="2"/>
  <c r="V884" i="2"/>
  <c r="F884" i="2"/>
  <c r="Y977" i="2"/>
  <c r="U977" i="2"/>
  <c r="Q977" i="2"/>
  <c r="M977" i="2"/>
  <c r="I977" i="2"/>
  <c r="E977" i="2"/>
  <c r="X977" i="2"/>
  <c r="S977" i="2"/>
  <c r="N977" i="2"/>
  <c r="H977" i="2"/>
  <c r="AB977" i="2"/>
  <c r="W977" i="2"/>
  <c r="R977" i="2"/>
  <c r="L977" i="2"/>
  <c r="G977" i="2"/>
  <c r="AA977" i="2"/>
  <c r="P977" i="2"/>
  <c r="F977" i="2"/>
  <c r="Z977" i="2"/>
  <c r="O977" i="2"/>
  <c r="T977" i="2"/>
  <c r="K977" i="2"/>
  <c r="J977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3" i="2"/>
  <c r="X743" i="2"/>
  <c r="T743" i="2"/>
  <c r="P743" i="2"/>
  <c r="L743" i="2"/>
  <c r="H743" i="2"/>
  <c r="D743" i="2"/>
  <c r="W743" i="2"/>
  <c r="R743" i="2"/>
  <c r="M743" i="2"/>
  <c r="G743" i="2"/>
  <c r="Z743" i="2"/>
  <c r="U743" i="2"/>
  <c r="O743" i="2"/>
  <c r="J743" i="2"/>
  <c r="E743" i="2"/>
  <c r="N743" i="2"/>
  <c r="Y743" i="2"/>
  <c r="F745" i="2"/>
  <c r="P745" i="2"/>
  <c r="AA745" i="2"/>
  <c r="Y753" i="2"/>
  <c r="U753" i="2"/>
  <c r="Q753" i="2"/>
  <c r="M753" i="2"/>
  <c r="I753" i="2"/>
  <c r="E753" i="2"/>
  <c r="Z753" i="2"/>
  <c r="T753" i="2"/>
  <c r="O753" i="2"/>
  <c r="J753" i="2"/>
  <c r="D753" i="2"/>
  <c r="AB753" i="2"/>
  <c r="W753" i="2"/>
  <c r="R753" i="2"/>
  <c r="L753" i="2"/>
  <c r="G753" i="2"/>
  <c r="N753" i="2"/>
  <c r="X753" i="2"/>
  <c r="E759" i="2"/>
  <c r="P759" i="2"/>
  <c r="AA759" i="2"/>
  <c r="G767" i="2"/>
  <c r="V767" i="2"/>
  <c r="AB775" i="2"/>
  <c r="X775" i="2"/>
  <c r="T775" i="2"/>
  <c r="P775" i="2"/>
  <c r="L775" i="2"/>
  <c r="H775" i="2"/>
  <c r="D775" i="2"/>
  <c r="W775" i="2"/>
  <c r="R775" i="2"/>
  <c r="M775" i="2"/>
  <c r="G775" i="2"/>
  <c r="V775" i="2"/>
  <c r="O775" i="2"/>
  <c r="I775" i="2"/>
  <c r="AA775" i="2"/>
  <c r="U775" i="2"/>
  <c r="Z775" i="2"/>
  <c r="S775" i="2"/>
  <c r="K775" i="2"/>
  <c r="E775" i="2"/>
  <c r="Q775" i="2"/>
  <c r="J777" i="2"/>
  <c r="Z779" i="2"/>
  <c r="V779" i="2"/>
  <c r="R779" i="2"/>
  <c r="N779" i="2"/>
  <c r="J779" i="2"/>
  <c r="F779" i="2"/>
  <c r="AA779" i="2"/>
  <c r="U779" i="2"/>
  <c r="P779" i="2"/>
  <c r="K779" i="2"/>
  <c r="E779" i="2"/>
  <c r="W779" i="2"/>
  <c r="O779" i="2"/>
  <c r="H779" i="2"/>
  <c r="AB779" i="2"/>
  <c r="T779" i="2"/>
  <c r="M779" i="2"/>
  <c r="G779" i="2"/>
  <c r="Y779" i="2"/>
  <c r="S779" i="2"/>
  <c r="L779" i="2"/>
  <c r="D779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W872" i="2"/>
  <c r="O872" i="2"/>
  <c r="G872" i="2"/>
  <c r="V872" i="2"/>
  <c r="N872" i="2"/>
  <c r="F872" i="2"/>
  <c r="R872" i="2"/>
  <c r="AA872" i="2"/>
  <c r="K872" i="2"/>
  <c r="Z872" i="2"/>
  <c r="J872" i="2"/>
  <c r="S884" i="2"/>
  <c r="V977" i="2"/>
  <c r="Y1001" i="2"/>
  <c r="U1001" i="2"/>
  <c r="Q1001" i="2"/>
  <c r="M1001" i="2"/>
  <c r="I1001" i="2"/>
  <c r="E1001" i="2"/>
  <c r="AA1001" i="2"/>
  <c r="V1001" i="2"/>
  <c r="P1001" i="2"/>
  <c r="K1001" i="2"/>
  <c r="F1001" i="2"/>
  <c r="Z1001" i="2"/>
  <c r="T1001" i="2"/>
  <c r="O1001" i="2"/>
  <c r="J1001" i="2"/>
  <c r="D1001" i="2"/>
  <c r="S1001" i="2"/>
  <c r="H1001" i="2"/>
  <c r="AB1001" i="2"/>
  <c r="R1001" i="2"/>
  <c r="G1001" i="2"/>
  <c r="W1001" i="2"/>
  <c r="K9" i="3"/>
  <c r="K10" i="3" s="1"/>
  <c r="K11" i="3" s="1"/>
  <c r="N1001" i="2"/>
  <c r="L1001" i="2"/>
  <c r="F641" i="2"/>
  <c r="K641" i="2"/>
  <c r="P641" i="2"/>
  <c r="V641" i="2"/>
  <c r="F645" i="2"/>
  <c r="K645" i="2"/>
  <c r="P645" i="2"/>
  <c r="V645" i="2"/>
  <c r="E741" i="2"/>
  <c r="J741" i="2"/>
  <c r="P741" i="2"/>
  <c r="U741" i="2"/>
  <c r="Z747" i="2"/>
  <c r="V747" i="2"/>
  <c r="R747" i="2"/>
  <c r="N747" i="2"/>
  <c r="J747" i="2"/>
  <c r="F747" i="2"/>
  <c r="H747" i="2"/>
  <c r="M747" i="2"/>
  <c r="S747" i="2"/>
  <c r="X747" i="2"/>
  <c r="AA749" i="2"/>
  <c r="W749" i="2"/>
  <c r="S749" i="2"/>
  <c r="O749" i="2"/>
  <c r="K749" i="2"/>
  <c r="G749" i="2"/>
  <c r="H749" i="2"/>
  <c r="M749" i="2"/>
  <c r="R749" i="2"/>
  <c r="X749" i="2"/>
  <c r="U755" i="2"/>
  <c r="F757" i="2"/>
  <c r="K757" i="2"/>
  <c r="Q757" i="2"/>
  <c r="V757" i="2"/>
  <c r="Z763" i="2"/>
  <c r="AA763" i="2"/>
  <c r="V763" i="2"/>
  <c r="R763" i="2"/>
  <c r="N763" i="2"/>
  <c r="J763" i="2"/>
  <c r="F763" i="2"/>
  <c r="H763" i="2"/>
  <c r="M763" i="2"/>
  <c r="S763" i="2"/>
  <c r="X763" i="2"/>
  <c r="N781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H800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H808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H816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H824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H832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H840" i="2"/>
  <c r="Y844" i="2"/>
  <c r="U844" i="2"/>
  <c r="Q844" i="2"/>
  <c r="M844" i="2"/>
  <c r="I844" i="2"/>
  <c r="E844" i="2"/>
  <c r="AB844" i="2"/>
  <c r="W844" i="2"/>
  <c r="R844" i="2"/>
  <c r="L844" i="2"/>
  <c r="G844" i="2"/>
  <c r="AA844" i="2"/>
  <c r="V844" i="2"/>
  <c r="P844" i="2"/>
  <c r="K844" i="2"/>
  <c r="F844" i="2"/>
  <c r="N844" i="2"/>
  <c r="X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W856" i="2"/>
  <c r="O856" i="2"/>
  <c r="G856" i="2"/>
  <c r="V856" i="2"/>
  <c r="N856" i="2"/>
  <c r="F856" i="2"/>
  <c r="S856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Z868" i="2"/>
  <c r="R868" i="2"/>
  <c r="J868" i="2"/>
  <c r="W868" i="2"/>
  <c r="O868" i="2"/>
  <c r="G868" i="2"/>
  <c r="S868" i="2"/>
  <c r="K888" i="2"/>
  <c r="K900" i="2"/>
  <c r="Z991" i="2"/>
  <c r="V991" i="2"/>
  <c r="R991" i="2"/>
  <c r="N991" i="2"/>
  <c r="J991" i="2"/>
  <c r="F991" i="2"/>
  <c r="AA991" i="2"/>
  <c r="U991" i="2"/>
  <c r="P991" i="2"/>
  <c r="K991" i="2"/>
  <c r="E991" i="2"/>
  <c r="Y991" i="2"/>
  <c r="T991" i="2"/>
  <c r="O991" i="2"/>
  <c r="I991" i="2"/>
  <c r="D991" i="2"/>
  <c r="S991" i="2"/>
  <c r="H991" i="2"/>
  <c r="AB991" i="2"/>
  <c r="Q991" i="2"/>
  <c r="G991" i="2"/>
  <c r="X991" i="2"/>
  <c r="Y1009" i="2"/>
  <c r="U1009" i="2"/>
  <c r="Q1009" i="2"/>
  <c r="M1009" i="2"/>
  <c r="I1009" i="2"/>
  <c r="E1009" i="2"/>
  <c r="X1009" i="2"/>
  <c r="S1009" i="2"/>
  <c r="N1009" i="2"/>
  <c r="H1009" i="2"/>
  <c r="AB1009" i="2"/>
  <c r="W1009" i="2"/>
  <c r="R1009" i="2"/>
  <c r="L1009" i="2"/>
  <c r="G1009" i="2"/>
  <c r="AA1009" i="2"/>
  <c r="P1009" i="2"/>
  <c r="F1009" i="2"/>
  <c r="Z1009" i="2"/>
  <c r="O1009" i="2"/>
  <c r="D1009" i="2"/>
  <c r="V1009" i="2"/>
  <c r="Z1033" i="2"/>
  <c r="V1033" i="2"/>
  <c r="R1033" i="2"/>
  <c r="N1033" i="2"/>
  <c r="J1033" i="2"/>
  <c r="F1033" i="2"/>
  <c r="AA1033" i="2"/>
  <c r="U1033" i="2"/>
  <c r="P1033" i="2"/>
  <c r="K1033" i="2"/>
  <c r="E1033" i="2"/>
  <c r="Y1033" i="2"/>
  <c r="T1033" i="2"/>
  <c r="O1033" i="2"/>
  <c r="I1033" i="2"/>
  <c r="D1033" i="2"/>
  <c r="S1033" i="2"/>
  <c r="H1033" i="2"/>
  <c r="AB1033" i="2"/>
  <c r="Q1033" i="2"/>
  <c r="G1033" i="2"/>
  <c r="X1033" i="2"/>
  <c r="AB1149" i="2"/>
  <c r="X1149" i="2"/>
  <c r="T1149" i="2"/>
  <c r="P1149" i="2"/>
  <c r="L1149" i="2"/>
  <c r="H1149" i="2"/>
  <c r="D1149" i="2"/>
  <c r="W1149" i="2"/>
  <c r="R1149" i="2"/>
  <c r="M1149" i="2"/>
  <c r="G1149" i="2"/>
  <c r="AA1149" i="2"/>
  <c r="V1149" i="2"/>
  <c r="Q1149" i="2"/>
  <c r="K1149" i="2"/>
  <c r="F1149" i="2"/>
  <c r="Z1149" i="2"/>
  <c r="U1149" i="2"/>
  <c r="O1149" i="2"/>
  <c r="J1149" i="2"/>
  <c r="E1149" i="2"/>
  <c r="N1149" i="2"/>
  <c r="I1149" i="2"/>
  <c r="Y1149" i="2"/>
  <c r="S1149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Z852" i="2"/>
  <c r="R852" i="2"/>
  <c r="J852" i="2"/>
  <c r="W852" i="2"/>
  <c r="O852" i="2"/>
  <c r="G852" i="2"/>
  <c r="S852" i="2"/>
  <c r="Z979" i="2"/>
  <c r="V979" i="2"/>
  <c r="R979" i="2"/>
  <c r="N979" i="2"/>
  <c r="J979" i="2"/>
  <c r="F979" i="2"/>
  <c r="AB979" i="2"/>
  <c r="W979" i="2"/>
  <c r="Q979" i="2"/>
  <c r="L979" i="2"/>
  <c r="G979" i="2"/>
  <c r="AA979" i="2"/>
  <c r="U979" i="2"/>
  <c r="P979" i="2"/>
  <c r="K979" i="2"/>
  <c r="E979" i="2"/>
  <c r="S979" i="2"/>
  <c r="H979" i="2"/>
  <c r="Y979" i="2"/>
  <c r="O979" i="2"/>
  <c r="D979" i="2"/>
  <c r="X979" i="2"/>
  <c r="J1095" i="2"/>
  <c r="E1095" i="2"/>
  <c r="I1095" i="2"/>
  <c r="G9" i="3"/>
  <c r="G10" i="3" s="1"/>
  <c r="G11" i="3" s="1"/>
  <c r="G1095" i="2"/>
  <c r="L1095" i="2"/>
  <c r="F1095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41" i="2"/>
  <c r="W741" i="2"/>
  <c r="S741" i="2"/>
  <c r="O741" i="2"/>
  <c r="K741" i="2"/>
  <c r="G741" i="2"/>
  <c r="H741" i="2"/>
  <c r="M741" i="2"/>
  <c r="R741" i="2"/>
  <c r="X741" i="2"/>
  <c r="U747" i="2"/>
  <c r="AA747" i="2"/>
  <c r="J749" i="2"/>
  <c r="P749" i="2"/>
  <c r="U749" i="2"/>
  <c r="Z749" i="2"/>
  <c r="Z755" i="2"/>
  <c r="V755" i="2"/>
  <c r="R755" i="2"/>
  <c r="N755" i="2"/>
  <c r="J755" i="2"/>
  <c r="F755" i="2"/>
  <c r="H755" i="2"/>
  <c r="M755" i="2"/>
  <c r="S755" i="2"/>
  <c r="X755" i="2"/>
  <c r="AB757" i="2"/>
  <c r="X757" i="2"/>
  <c r="T757" i="2"/>
  <c r="P757" i="2"/>
  <c r="L757" i="2"/>
  <c r="H757" i="2"/>
  <c r="D757" i="2"/>
  <c r="I757" i="2"/>
  <c r="N757" i="2"/>
  <c r="S757" i="2"/>
  <c r="Y757" i="2"/>
  <c r="K763" i="2"/>
  <c r="P763" i="2"/>
  <c r="U763" i="2"/>
  <c r="AB763" i="2"/>
  <c r="AB781" i="2"/>
  <c r="X781" i="2"/>
  <c r="T781" i="2"/>
  <c r="P781" i="2"/>
  <c r="L781" i="2"/>
  <c r="H781" i="2"/>
  <c r="D781" i="2"/>
  <c r="AA781" i="2"/>
  <c r="V781" i="2"/>
  <c r="Q781" i="2"/>
  <c r="K781" i="2"/>
  <c r="F781" i="2"/>
  <c r="J781" i="2"/>
  <c r="R781" i="2"/>
  <c r="Y781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F852" i="2"/>
  <c r="V852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W888" i="2"/>
  <c r="O888" i="2"/>
  <c r="G888" i="2"/>
  <c r="V888" i="2"/>
  <c r="N888" i="2"/>
  <c r="F888" i="2"/>
  <c r="S888" i="2"/>
  <c r="Y900" i="2"/>
  <c r="U900" i="2"/>
  <c r="Q900" i="2"/>
  <c r="M900" i="2"/>
  <c r="I900" i="2"/>
  <c r="E900" i="2"/>
  <c r="AB900" i="2"/>
  <c r="X900" i="2"/>
  <c r="T900" i="2"/>
  <c r="P900" i="2"/>
  <c r="L900" i="2"/>
  <c r="H900" i="2"/>
  <c r="D900" i="2"/>
  <c r="Z900" i="2"/>
  <c r="R900" i="2"/>
  <c r="J900" i="2"/>
  <c r="W900" i="2"/>
  <c r="O900" i="2"/>
  <c r="G900" i="2"/>
  <c r="S900" i="2"/>
  <c r="B11" i="3"/>
  <c r="AB971" i="2"/>
  <c r="X971" i="2"/>
  <c r="T971" i="2"/>
  <c r="P971" i="2"/>
  <c r="L971" i="2"/>
  <c r="H971" i="2"/>
  <c r="D971" i="2"/>
  <c r="W971" i="2"/>
  <c r="R971" i="2"/>
  <c r="M971" i="2"/>
  <c r="G971" i="2"/>
  <c r="AA971" i="2"/>
  <c r="V971" i="2"/>
  <c r="Q971" i="2"/>
  <c r="K971" i="2"/>
  <c r="F971" i="2"/>
  <c r="U971" i="2"/>
  <c r="J971" i="2"/>
  <c r="S971" i="2"/>
  <c r="I971" i="2"/>
  <c r="Y971" i="2"/>
  <c r="I979" i="2"/>
  <c r="AB1051" i="2"/>
  <c r="X1051" i="2"/>
  <c r="T1051" i="2"/>
  <c r="P1051" i="2"/>
  <c r="L1051" i="2"/>
  <c r="H1051" i="2"/>
  <c r="D1051" i="2"/>
  <c r="AA1051" i="2"/>
  <c r="V1051" i="2"/>
  <c r="Q1051" i="2"/>
  <c r="K1051" i="2"/>
  <c r="F1051" i="2"/>
  <c r="Z1051" i="2"/>
  <c r="U1051" i="2"/>
  <c r="O1051" i="2"/>
  <c r="J1051" i="2"/>
  <c r="E1051" i="2"/>
  <c r="S1051" i="2"/>
  <c r="I1051" i="2"/>
  <c r="R1051" i="2"/>
  <c r="G1051" i="2"/>
  <c r="Y1051" i="2"/>
  <c r="N1095" i="2"/>
  <c r="Z1261" i="2"/>
  <c r="V1261" i="2"/>
  <c r="R1261" i="2"/>
  <c r="N1261" i="2"/>
  <c r="J1261" i="2"/>
  <c r="F1261" i="2"/>
  <c r="Y1261" i="2"/>
  <c r="U1261" i="2"/>
  <c r="Q1261" i="2"/>
  <c r="M1261" i="2"/>
  <c r="I1261" i="2"/>
  <c r="E1261" i="2"/>
  <c r="W1261" i="2"/>
  <c r="O1261" i="2"/>
  <c r="G1261" i="2"/>
  <c r="AB1261" i="2"/>
  <c r="T1261" i="2"/>
  <c r="L1261" i="2"/>
  <c r="D1261" i="2"/>
  <c r="P1261" i="2"/>
  <c r="AA1261" i="2"/>
  <c r="K1261" i="2"/>
  <c r="X1261" i="2"/>
  <c r="H1261" i="2"/>
  <c r="S1261" i="2"/>
  <c r="G639" i="2"/>
  <c r="K639" i="2"/>
  <c r="O639" i="2"/>
  <c r="S639" i="2"/>
  <c r="W639" i="2"/>
  <c r="G643" i="2"/>
  <c r="K643" i="2"/>
  <c r="O643" i="2"/>
  <c r="S643" i="2"/>
  <c r="W643" i="2"/>
  <c r="Z771" i="2"/>
  <c r="V771" i="2"/>
  <c r="R771" i="2"/>
  <c r="N771" i="2"/>
  <c r="J771" i="2"/>
  <c r="F771" i="2"/>
  <c r="H771" i="2"/>
  <c r="M771" i="2"/>
  <c r="S771" i="2"/>
  <c r="X771" i="2"/>
  <c r="AA773" i="2"/>
  <c r="W773" i="2"/>
  <c r="S773" i="2"/>
  <c r="O773" i="2"/>
  <c r="K773" i="2"/>
  <c r="G773" i="2"/>
  <c r="H773" i="2"/>
  <c r="M773" i="2"/>
  <c r="R773" i="2"/>
  <c r="X773" i="2"/>
  <c r="J848" i="2"/>
  <c r="R848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J864" i="2"/>
  <c r="R864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J880" i="2"/>
  <c r="R880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J896" i="2"/>
  <c r="R896" i="2"/>
  <c r="J981" i="2"/>
  <c r="AB1007" i="2"/>
  <c r="X1007" i="2"/>
  <c r="T1007" i="2"/>
  <c r="P1007" i="2"/>
  <c r="L1007" i="2"/>
  <c r="H1007" i="2"/>
  <c r="D1007" i="2"/>
  <c r="Y1007" i="2"/>
  <c r="S1007" i="2"/>
  <c r="N1007" i="2"/>
  <c r="I1007" i="2"/>
  <c r="W1007" i="2"/>
  <c r="R1007" i="2"/>
  <c r="M1007" i="2"/>
  <c r="G1007" i="2"/>
  <c r="K1007" i="2"/>
  <c r="V1007" i="2"/>
  <c r="R9" i="3"/>
  <c r="R10" i="3" s="1"/>
  <c r="R11" i="3" s="1"/>
  <c r="J1029" i="2"/>
  <c r="Y1031" i="2"/>
  <c r="U1031" i="2"/>
  <c r="Q1031" i="2"/>
  <c r="M1031" i="2"/>
  <c r="I1031" i="2"/>
  <c r="E1031" i="2"/>
  <c r="AB1031" i="2"/>
  <c r="W1031" i="2"/>
  <c r="R1031" i="2"/>
  <c r="L1031" i="2"/>
  <c r="G1031" i="2"/>
  <c r="AA1031" i="2"/>
  <c r="V1031" i="2"/>
  <c r="P1031" i="2"/>
  <c r="K1031" i="2"/>
  <c r="F1031" i="2"/>
  <c r="N1031" i="2"/>
  <c r="X1031" i="2"/>
  <c r="L1035" i="2"/>
  <c r="K1039" i="2"/>
  <c r="L1049" i="2"/>
  <c r="Z1053" i="2"/>
  <c r="V1053" i="2"/>
  <c r="R1053" i="2"/>
  <c r="N1053" i="2"/>
  <c r="J1053" i="2"/>
  <c r="F1053" i="2"/>
  <c r="AB1053" i="2"/>
  <c r="W1053" i="2"/>
  <c r="Q1053" i="2"/>
  <c r="L1053" i="2"/>
  <c r="G1053" i="2"/>
  <c r="AA1053" i="2"/>
  <c r="U1053" i="2"/>
  <c r="P1053" i="2"/>
  <c r="K1053" i="2"/>
  <c r="E1053" i="2"/>
  <c r="M1053" i="2"/>
  <c r="X1053" i="2"/>
  <c r="Z1147" i="2"/>
  <c r="V1147" i="2"/>
  <c r="R1147" i="2"/>
  <c r="N1147" i="2"/>
  <c r="J1147" i="2"/>
  <c r="F1147" i="2"/>
  <c r="AB1147" i="2"/>
  <c r="W1147" i="2"/>
  <c r="Q1147" i="2"/>
  <c r="L1147" i="2"/>
  <c r="G1147" i="2"/>
  <c r="AA1147" i="2"/>
  <c r="U1147" i="2"/>
  <c r="P1147" i="2"/>
  <c r="K1147" i="2"/>
  <c r="E1147" i="2"/>
  <c r="Y1147" i="2"/>
  <c r="T1147" i="2"/>
  <c r="O1147" i="2"/>
  <c r="I1147" i="2"/>
  <c r="D1147" i="2"/>
  <c r="S1147" i="2"/>
  <c r="M1147" i="2"/>
  <c r="Y1193" i="2"/>
  <c r="U1193" i="2"/>
  <c r="Q1193" i="2"/>
  <c r="M1193" i="2"/>
  <c r="I1193" i="2"/>
  <c r="E1193" i="2"/>
  <c r="AB1193" i="2"/>
  <c r="X1193" i="2"/>
  <c r="T1193" i="2"/>
  <c r="P1193" i="2"/>
  <c r="L1193" i="2"/>
  <c r="H1193" i="2"/>
  <c r="D1193" i="2"/>
  <c r="Z1193" i="2"/>
  <c r="R1193" i="2"/>
  <c r="J1193" i="2"/>
  <c r="W1193" i="2"/>
  <c r="O1193" i="2"/>
  <c r="G1193" i="2"/>
  <c r="V1193" i="2"/>
  <c r="N1193" i="2"/>
  <c r="F1193" i="2"/>
  <c r="AA1193" i="2"/>
  <c r="S1193" i="2"/>
  <c r="C1298" i="2"/>
  <c r="Z1297" i="2"/>
  <c r="Z1298" i="2" s="1"/>
  <c r="V1297" i="2"/>
  <c r="V1298" i="2" s="1"/>
  <c r="R1297" i="2"/>
  <c r="R1298" i="2" s="1"/>
  <c r="N1297" i="2"/>
  <c r="N1298" i="2" s="1"/>
  <c r="J1297" i="2"/>
  <c r="J1298" i="2" s="1"/>
  <c r="F1297" i="2"/>
  <c r="F1298" i="2" s="1"/>
  <c r="AB1297" i="2"/>
  <c r="AB1298" i="2" s="1"/>
  <c r="W1297" i="2"/>
  <c r="W1298" i="2" s="1"/>
  <c r="Q1297" i="2"/>
  <c r="Q1298" i="2" s="1"/>
  <c r="L1297" i="2"/>
  <c r="L1298" i="2" s="1"/>
  <c r="G1297" i="2"/>
  <c r="G1298" i="2" s="1"/>
  <c r="AA1297" i="2"/>
  <c r="AA1298" i="2" s="1"/>
  <c r="U1297" i="2"/>
  <c r="U1298" i="2" s="1"/>
  <c r="P1297" i="2"/>
  <c r="P1298" i="2" s="1"/>
  <c r="K1297" i="2"/>
  <c r="K1298" i="2" s="1"/>
  <c r="E1297" i="2"/>
  <c r="E1298" i="2" s="1"/>
  <c r="S1297" i="2"/>
  <c r="S1298" i="2" s="1"/>
  <c r="H1297" i="2"/>
  <c r="H1298" i="2" s="1"/>
  <c r="Y1297" i="2"/>
  <c r="Y1298" i="2" s="1"/>
  <c r="O1297" i="2"/>
  <c r="O1298" i="2" s="1"/>
  <c r="D1297" i="2"/>
  <c r="D1298" i="2" s="1"/>
  <c r="T1297" i="2"/>
  <c r="T1298" i="2" s="1"/>
  <c r="M1297" i="2"/>
  <c r="M1298" i="2" s="1"/>
  <c r="I1297" i="2"/>
  <c r="I1298" i="2" s="1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K848" i="2"/>
  <c r="S848" i="2"/>
  <c r="AA848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K864" i="2"/>
  <c r="S864" i="2"/>
  <c r="AA864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K880" i="2"/>
  <c r="S880" i="2"/>
  <c r="AA880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K896" i="2"/>
  <c r="S896" i="2"/>
  <c r="AA896" i="2"/>
  <c r="AB981" i="2"/>
  <c r="X981" i="2"/>
  <c r="T981" i="2"/>
  <c r="P981" i="2"/>
  <c r="L981" i="2"/>
  <c r="H981" i="2"/>
  <c r="D981" i="2"/>
  <c r="W981" i="2"/>
  <c r="R981" i="2"/>
  <c r="M981" i="2"/>
  <c r="G981" i="2"/>
  <c r="AA981" i="2"/>
  <c r="V981" i="2"/>
  <c r="Q981" i="2"/>
  <c r="K981" i="2"/>
  <c r="F981" i="2"/>
  <c r="N981" i="2"/>
  <c r="Y981" i="2"/>
  <c r="AB1029" i="2"/>
  <c r="X1029" i="2"/>
  <c r="T1029" i="2"/>
  <c r="P1029" i="2"/>
  <c r="L1029" i="2"/>
  <c r="H1029" i="2"/>
  <c r="D1029" i="2"/>
  <c r="W1029" i="2"/>
  <c r="R1029" i="2"/>
  <c r="M1029" i="2"/>
  <c r="G1029" i="2"/>
  <c r="AA1029" i="2"/>
  <c r="V1029" i="2"/>
  <c r="Q1029" i="2"/>
  <c r="K1029" i="2"/>
  <c r="F1029" i="2"/>
  <c r="N1029" i="2"/>
  <c r="Y1029" i="2"/>
  <c r="AA1035" i="2"/>
  <c r="W1035" i="2"/>
  <c r="S1035" i="2"/>
  <c r="O1035" i="2"/>
  <c r="K1035" i="2"/>
  <c r="G1035" i="2"/>
  <c r="Z1035" i="2"/>
  <c r="U1035" i="2"/>
  <c r="P1035" i="2"/>
  <c r="J1035" i="2"/>
  <c r="E1035" i="2"/>
  <c r="Y1035" i="2"/>
  <c r="T1035" i="2"/>
  <c r="N1035" i="2"/>
  <c r="I1035" i="2"/>
  <c r="D1035" i="2"/>
  <c r="M1035" i="2"/>
  <c r="X1035" i="2"/>
  <c r="Y1039" i="2"/>
  <c r="U1039" i="2"/>
  <c r="Q1039" i="2"/>
  <c r="M1039" i="2"/>
  <c r="I1039" i="2"/>
  <c r="E1039" i="2"/>
  <c r="Z1039" i="2"/>
  <c r="T1039" i="2"/>
  <c r="O1039" i="2"/>
  <c r="J1039" i="2"/>
  <c r="D1039" i="2"/>
  <c r="X1039" i="2"/>
  <c r="S1039" i="2"/>
  <c r="N1039" i="2"/>
  <c r="H1039" i="2"/>
  <c r="L1039" i="2"/>
  <c r="W1039" i="2"/>
  <c r="Z1049" i="2"/>
  <c r="V1049" i="2"/>
  <c r="R1049" i="2"/>
  <c r="N1049" i="2"/>
  <c r="J1049" i="2"/>
  <c r="F1049" i="2"/>
  <c r="AA1049" i="2"/>
  <c r="U1049" i="2"/>
  <c r="P1049" i="2"/>
  <c r="K1049" i="2"/>
  <c r="E1049" i="2"/>
  <c r="Y1049" i="2"/>
  <c r="T1049" i="2"/>
  <c r="O1049" i="2"/>
  <c r="I1049" i="2"/>
  <c r="D1049" i="2"/>
  <c r="M1049" i="2"/>
  <c r="X1049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W1125" i="2"/>
  <c r="O1125" i="2"/>
  <c r="G1125" i="2"/>
  <c r="V1125" i="2"/>
  <c r="N1125" i="2"/>
  <c r="F1125" i="2"/>
  <c r="S1125" i="2"/>
  <c r="Z1135" i="2"/>
  <c r="V1135" i="2"/>
  <c r="R1135" i="2"/>
  <c r="N1135" i="2"/>
  <c r="J1135" i="2"/>
  <c r="F1135" i="2"/>
  <c r="Y1135" i="2"/>
  <c r="U1135" i="2"/>
  <c r="Q1135" i="2"/>
  <c r="M1135" i="2"/>
  <c r="I1135" i="2"/>
  <c r="E1135" i="2"/>
  <c r="AB1135" i="2"/>
  <c r="X1135" i="2"/>
  <c r="T1135" i="2"/>
  <c r="P1135" i="2"/>
  <c r="L1135" i="2"/>
  <c r="H1135" i="2"/>
  <c r="W1135" i="2"/>
  <c r="G1135" i="2"/>
  <c r="S1135" i="2"/>
  <c r="D1135" i="2"/>
  <c r="Z1171" i="2"/>
  <c r="V1171" i="2"/>
  <c r="R1171" i="2"/>
  <c r="N1171" i="2"/>
  <c r="J1171" i="2"/>
  <c r="F1171" i="2"/>
  <c r="Y1171" i="2"/>
  <c r="U1171" i="2"/>
  <c r="Q1171" i="2"/>
  <c r="M1171" i="2"/>
  <c r="I1171" i="2"/>
  <c r="E1171" i="2"/>
  <c r="X1171" i="2"/>
  <c r="P1171" i="2"/>
  <c r="H1171" i="2"/>
  <c r="W1171" i="2"/>
  <c r="O1171" i="2"/>
  <c r="G1171" i="2"/>
  <c r="AB1171" i="2"/>
  <c r="T1171" i="2"/>
  <c r="L1171" i="2"/>
  <c r="D1171" i="2"/>
  <c r="S1171" i="2"/>
  <c r="K1171" i="2"/>
  <c r="Y1233" i="2"/>
  <c r="Z1233" i="2"/>
  <c r="U1233" i="2"/>
  <c r="Q1233" i="2"/>
  <c r="M1233" i="2"/>
  <c r="I1233" i="2"/>
  <c r="E1233" i="2"/>
  <c r="X1233" i="2"/>
  <c r="T1233" i="2"/>
  <c r="P1233" i="2"/>
  <c r="L1233" i="2"/>
  <c r="H1233" i="2"/>
  <c r="D1233" i="2"/>
  <c r="AA1233" i="2"/>
  <c r="R1233" i="2"/>
  <c r="J1233" i="2"/>
  <c r="W1233" i="2"/>
  <c r="O1233" i="2"/>
  <c r="G1233" i="2"/>
  <c r="V1233" i="2"/>
  <c r="N1233" i="2"/>
  <c r="F1233" i="2"/>
  <c r="AB1233" i="2"/>
  <c r="S1233" i="2"/>
  <c r="X1297" i="2"/>
  <c r="X1298" i="2" s="1"/>
  <c r="Z987" i="2"/>
  <c r="V987" i="2"/>
  <c r="R987" i="2"/>
  <c r="N987" i="2"/>
  <c r="J987" i="2"/>
  <c r="F987" i="2"/>
  <c r="H987" i="2"/>
  <c r="M987" i="2"/>
  <c r="S987" i="2"/>
  <c r="X987" i="2"/>
  <c r="AB989" i="2"/>
  <c r="X989" i="2"/>
  <c r="T989" i="2"/>
  <c r="P989" i="2"/>
  <c r="L989" i="2"/>
  <c r="H989" i="2"/>
  <c r="D989" i="2"/>
  <c r="I989" i="2"/>
  <c r="N989" i="2"/>
  <c r="S989" i="2"/>
  <c r="Y989" i="2"/>
  <c r="Z1003" i="2"/>
  <c r="V1003" i="2"/>
  <c r="R1003" i="2"/>
  <c r="N1003" i="2"/>
  <c r="J1003" i="2"/>
  <c r="F1003" i="2"/>
  <c r="H1003" i="2"/>
  <c r="M1003" i="2"/>
  <c r="S1003" i="2"/>
  <c r="X1003" i="2"/>
  <c r="AA1005" i="2"/>
  <c r="W1005" i="2"/>
  <c r="S1005" i="2"/>
  <c r="O1005" i="2"/>
  <c r="K1005" i="2"/>
  <c r="G1005" i="2"/>
  <c r="H1005" i="2"/>
  <c r="M1005" i="2"/>
  <c r="R1005" i="2"/>
  <c r="X1005" i="2"/>
  <c r="Z1045" i="2"/>
  <c r="V1045" i="2"/>
  <c r="R1045" i="2"/>
  <c r="N1045" i="2"/>
  <c r="J1045" i="2"/>
  <c r="F1045" i="2"/>
  <c r="H1045" i="2"/>
  <c r="M1045" i="2"/>
  <c r="S1045" i="2"/>
  <c r="X1045" i="2"/>
  <c r="AB1047" i="2"/>
  <c r="X1047" i="2"/>
  <c r="T1047" i="2"/>
  <c r="P1047" i="2"/>
  <c r="L1047" i="2"/>
  <c r="H1047" i="2"/>
  <c r="D1047" i="2"/>
  <c r="I1047" i="2"/>
  <c r="N1047" i="2"/>
  <c r="S1047" i="2"/>
  <c r="Y1047" i="2"/>
  <c r="Z1061" i="2"/>
  <c r="V1061" i="2"/>
  <c r="R1061" i="2"/>
  <c r="N1061" i="2"/>
  <c r="J1061" i="2"/>
  <c r="F1061" i="2"/>
  <c r="H1061" i="2"/>
  <c r="M1061" i="2"/>
  <c r="S1061" i="2"/>
  <c r="X1061" i="2"/>
  <c r="AB1063" i="2"/>
  <c r="X1063" i="2"/>
  <c r="T1063" i="2"/>
  <c r="P1063" i="2"/>
  <c r="L1063" i="2"/>
  <c r="H1063" i="2"/>
  <c r="D1063" i="2"/>
  <c r="I1063" i="2"/>
  <c r="N1063" i="2"/>
  <c r="S1063" i="2"/>
  <c r="Y1063" i="2"/>
  <c r="Y1075" i="2"/>
  <c r="U1075" i="2"/>
  <c r="Q1075" i="2"/>
  <c r="Q1084" i="2" s="1"/>
  <c r="M1075" i="2"/>
  <c r="I1075" i="2"/>
  <c r="E1075" i="2"/>
  <c r="H1075" i="2"/>
  <c r="N1075" i="2"/>
  <c r="S1075" i="2"/>
  <c r="X1075" i="2"/>
  <c r="AB1097" i="2"/>
  <c r="AB1098" i="2" s="1"/>
  <c r="X1097" i="2"/>
  <c r="X1098" i="2" s="1"/>
  <c r="T1097" i="2"/>
  <c r="T1098" i="2" s="1"/>
  <c r="P1097" i="2"/>
  <c r="P1098" i="2" s="1"/>
  <c r="L1097" i="2"/>
  <c r="H1097" i="2"/>
  <c r="H1098" i="2" s="1"/>
  <c r="D1097" i="2"/>
  <c r="D1098" i="2" s="1"/>
  <c r="I1097" i="2"/>
  <c r="N1097" i="2"/>
  <c r="S1097" i="2"/>
  <c r="S1098" i="2" s="1"/>
  <c r="Y1097" i="2"/>
  <c r="Y1098" i="2" s="1"/>
  <c r="Y1109" i="2"/>
  <c r="U1109" i="2"/>
  <c r="Q1109" i="2"/>
  <c r="M1109" i="2"/>
  <c r="I1109" i="2"/>
  <c r="E1109" i="2"/>
  <c r="H1109" i="2"/>
  <c r="N1109" i="2"/>
  <c r="S1109" i="2"/>
  <c r="X1109" i="2"/>
  <c r="Y1113" i="2"/>
  <c r="U1113" i="2"/>
  <c r="Q1113" i="2"/>
  <c r="M1113" i="2"/>
  <c r="I1113" i="2"/>
  <c r="E1113" i="2"/>
  <c r="H1113" i="2"/>
  <c r="N1113" i="2"/>
  <c r="S1113" i="2"/>
  <c r="X1113" i="2"/>
  <c r="Z1131" i="2"/>
  <c r="V1131" i="2"/>
  <c r="R1131" i="2"/>
  <c r="N1131" i="2"/>
  <c r="J1131" i="2"/>
  <c r="F1131" i="2"/>
  <c r="Y1131" i="2"/>
  <c r="U1131" i="2"/>
  <c r="Q1131" i="2"/>
  <c r="M1131" i="2"/>
  <c r="I1131" i="2"/>
  <c r="E1131" i="2"/>
  <c r="K1131" i="2"/>
  <c r="S1131" i="2"/>
  <c r="AA113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W1205" i="2"/>
  <c r="O1205" i="2"/>
  <c r="G1205" i="2"/>
  <c r="V1205" i="2"/>
  <c r="N1205" i="2"/>
  <c r="F1205" i="2"/>
  <c r="AA1205" i="2"/>
  <c r="S1205" i="2"/>
  <c r="K1205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G898" i="2"/>
  <c r="K898" i="2"/>
  <c r="O898" i="2"/>
  <c r="S898" i="2"/>
  <c r="W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Y934" i="2"/>
  <c r="U934" i="2"/>
  <c r="Q934" i="2"/>
  <c r="M934" i="2"/>
  <c r="I934" i="2"/>
  <c r="E934" i="2"/>
  <c r="H934" i="2"/>
  <c r="N934" i="2"/>
  <c r="S934" i="2"/>
  <c r="X934" i="2"/>
  <c r="Z973" i="2"/>
  <c r="V973" i="2"/>
  <c r="R973" i="2"/>
  <c r="N973" i="2"/>
  <c r="J973" i="2"/>
  <c r="F973" i="2"/>
  <c r="H973" i="2"/>
  <c r="M973" i="2"/>
  <c r="S973" i="2"/>
  <c r="X973" i="2"/>
  <c r="AB975" i="2"/>
  <c r="X975" i="2"/>
  <c r="T975" i="2"/>
  <c r="P975" i="2"/>
  <c r="L975" i="2"/>
  <c r="H975" i="2"/>
  <c r="D975" i="2"/>
  <c r="I975" i="2"/>
  <c r="N975" i="2"/>
  <c r="S975" i="2"/>
  <c r="Y975" i="2"/>
  <c r="Z983" i="2"/>
  <c r="V983" i="2"/>
  <c r="R983" i="2"/>
  <c r="N983" i="2"/>
  <c r="J983" i="2"/>
  <c r="F983" i="2"/>
  <c r="H983" i="2"/>
  <c r="M983" i="2"/>
  <c r="S983" i="2"/>
  <c r="X983" i="2"/>
  <c r="AB985" i="2"/>
  <c r="X985" i="2"/>
  <c r="T985" i="2"/>
  <c r="P985" i="2"/>
  <c r="L985" i="2"/>
  <c r="H985" i="2"/>
  <c r="D985" i="2"/>
  <c r="I985" i="2"/>
  <c r="N985" i="2"/>
  <c r="S985" i="2"/>
  <c r="Y985" i="2"/>
  <c r="D987" i="2"/>
  <c r="I987" i="2"/>
  <c r="O987" i="2"/>
  <c r="T987" i="2"/>
  <c r="Y987" i="2"/>
  <c r="E989" i="2"/>
  <c r="J989" i="2"/>
  <c r="O989" i="2"/>
  <c r="U989" i="2"/>
  <c r="Z989" i="2"/>
  <c r="D1003" i="2"/>
  <c r="I1003" i="2"/>
  <c r="O1003" i="2"/>
  <c r="T1003" i="2"/>
  <c r="Y1003" i="2"/>
  <c r="D1005" i="2"/>
  <c r="I1005" i="2"/>
  <c r="N1005" i="2"/>
  <c r="T1005" i="2"/>
  <c r="Y1005" i="2"/>
  <c r="Y1013" i="2"/>
  <c r="U1013" i="2"/>
  <c r="Q1013" i="2"/>
  <c r="M1013" i="2"/>
  <c r="I1013" i="2"/>
  <c r="E1013" i="2"/>
  <c r="H1013" i="2"/>
  <c r="N1013" i="2"/>
  <c r="S1013" i="2"/>
  <c r="X1013" i="2"/>
  <c r="Z1025" i="2"/>
  <c r="V1025" i="2"/>
  <c r="R1025" i="2"/>
  <c r="N1025" i="2"/>
  <c r="J1025" i="2"/>
  <c r="F1025" i="2"/>
  <c r="H1025" i="2"/>
  <c r="M1025" i="2"/>
  <c r="S1025" i="2"/>
  <c r="X1025" i="2"/>
  <c r="AA1027" i="2"/>
  <c r="W1027" i="2"/>
  <c r="S1027" i="2"/>
  <c r="O1027" i="2"/>
  <c r="K1027" i="2"/>
  <c r="G1027" i="2"/>
  <c r="H1027" i="2"/>
  <c r="M1027" i="2"/>
  <c r="R1027" i="2"/>
  <c r="X1027" i="2"/>
  <c r="Z1041" i="2"/>
  <c r="V1041" i="2"/>
  <c r="R1041" i="2"/>
  <c r="N1041" i="2"/>
  <c r="J1041" i="2"/>
  <c r="F1041" i="2"/>
  <c r="H1041" i="2"/>
  <c r="M1041" i="2"/>
  <c r="S1041" i="2"/>
  <c r="X1041" i="2"/>
  <c r="AB1043" i="2"/>
  <c r="X1043" i="2"/>
  <c r="T1043" i="2"/>
  <c r="P1043" i="2"/>
  <c r="L1043" i="2"/>
  <c r="H1043" i="2"/>
  <c r="D1043" i="2"/>
  <c r="I1043" i="2"/>
  <c r="N1043" i="2"/>
  <c r="S1043" i="2"/>
  <c r="Y1043" i="2"/>
  <c r="D1045" i="2"/>
  <c r="I1045" i="2"/>
  <c r="O1045" i="2"/>
  <c r="T1045" i="2"/>
  <c r="Y1045" i="2"/>
  <c r="E1047" i="2"/>
  <c r="J1047" i="2"/>
  <c r="O1047" i="2"/>
  <c r="U1047" i="2"/>
  <c r="Z1047" i="2"/>
  <c r="Z1057" i="2"/>
  <c r="V1057" i="2"/>
  <c r="R1057" i="2"/>
  <c r="N1057" i="2"/>
  <c r="J1057" i="2"/>
  <c r="F1057" i="2"/>
  <c r="H1057" i="2"/>
  <c r="M1057" i="2"/>
  <c r="S1057" i="2"/>
  <c r="X1057" i="2"/>
  <c r="AB1059" i="2"/>
  <c r="X1059" i="2"/>
  <c r="T1059" i="2"/>
  <c r="P1059" i="2"/>
  <c r="L1059" i="2"/>
  <c r="H1059" i="2"/>
  <c r="D1059" i="2"/>
  <c r="I1059" i="2"/>
  <c r="N1059" i="2"/>
  <c r="S1059" i="2"/>
  <c r="Y1059" i="2"/>
  <c r="D1061" i="2"/>
  <c r="I1061" i="2"/>
  <c r="O1061" i="2"/>
  <c r="T1061" i="2"/>
  <c r="Y1061" i="2"/>
  <c r="E1063" i="2"/>
  <c r="J1063" i="2"/>
  <c r="O1063" i="2"/>
  <c r="U1063" i="2"/>
  <c r="Z1063" i="2"/>
  <c r="D1075" i="2"/>
  <c r="J1075" i="2"/>
  <c r="O1075" i="2"/>
  <c r="T1075" i="2"/>
  <c r="Z1075" i="2"/>
  <c r="J9" i="3"/>
  <c r="J10" i="3" s="1"/>
  <c r="J11" i="3" s="1"/>
  <c r="E1097" i="2"/>
  <c r="J1097" i="2"/>
  <c r="O1097" i="2"/>
  <c r="O1098" i="2" s="1"/>
  <c r="U1097" i="2"/>
  <c r="U1098" i="2" s="1"/>
  <c r="Z1097" i="2"/>
  <c r="Z1098" i="2" s="1"/>
  <c r="D1109" i="2"/>
  <c r="J1109" i="2"/>
  <c r="O1109" i="2"/>
  <c r="T1109" i="2"/>
  <c r="Z1109" i="2"/>
  <c r="D1113" i="2"/>
  <c r="J1113" i="2"/>
  <c r="O1113" i="2"/>
  <c r="T1113" i="2"/>
  <c r="Z1113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K1127" i="2"/>
  <c r="S1127" i="2"/>
  <c r="AA1127" i="2"/>
  <c r="D1131" i="2"/>
  <c r="L1131" i="2"/>
  <c r="T1131" i="2"/>
  <c r="AB1131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X1155" i="2"/>
  <c r="P1155" i="2"/>
  <c r="H1155" i="2"/>
  <c r="W1155" i="2"/>
  <c r="O1155" i="2"/>
  <c r="G1155" i="2"/>
  <c r="AB1155" i="2"/>
  <c r="T1155" i="2"/>
  <c r="L1155" i="2"/>
  <c r="D1155" i="2"/>
  <c r="J1205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Z1217" i="2"/>
  <c r="R1217" i="2"/>
  <c r="J1217" i="2"/>
  <c r="W1217" i="2"/>
  <c r="O1217" i="2"/>
  <c r="G1217" i="2"/>
  <c r="V1217" i="2"/>
  <c r="N1217" i="2"/>
  <c r="F1217" i="2"/>
  <c r="AB1241" i="2"/>
  <c r="X1241" i="2"/>
  <c r="T1241" i="2"/>
  <c r="P1241" i="2"/>
  <c r="L1241" i="2"/>
  <c r="H1241" i="2"/>
  <c r="D1241" i="2"/>
  <c r="Y1241" i="2"/>
  <c r="S1241" i="2"/>
  <c r="N1241" i="2"/>
  <c r="I1241" i="2"/>
  <c r="W1241" i="2"/>
  <c r="R1241" i="2"/>
  <c r="M1241" i="2"/>
  <c r="G1241" i="2"/>
  <c r="U1241" i="2"/>
  <c r="J1241" i="2"/>
  <c r="AA1241" i="2"/>
  <c r="Q1241" i="2"/>
  <c r="F1241" i="2"/>
  <c r="Z1241" i="2"/>
  <c r="O1241" i="2"/>
  <c r="E1241" i="2"/>
  <c r="Z1379" i="2"/>
  <c r="V1379" i="2"/>
  <c r="R1379" i="2"/>
  <c r="N1379" i="2"/>
  <c r="J1379" i="2"/>
  <c r="F1379" i="2"/>
  <c r="Y1379" i="2"/>
  <c r="U1379" i="2"/>
  <c r="Q1379" i="2"/>
  <c r="M1379" i="2"/>
  <c r="I1379" i="2"/>
  <c r="E1379" i="2"/>
  <c r="X1379" i="2"/>
  <c r="P1379" i="2"/>
  <c r="H1379" i="2"/>
  <c r="W1379" i="2"/>
  <c r="O1379" i="2"/>
  <c r="G1379" i="2"/>
  <c r="AA1379" i="2"/>
  <c r="K1379" i="2"/>
  <c r="T1379" i="2"/>
  <c r="D1379" i="2"/>
  <c r="AB1379" i="2"/>
  <c r="S1379" i="2"/>
  <c r="L1379" i="2"/>
  <c r="L1404" i="2" s="1"/>
  <c r="Z1143" i="2"/>
  <c r="V1143" i="2"/>
  <c r="R1143" i="2"/>
  <c r="N1143" i="2"/>
  <c r="J1143" i="2"/>
  <c r="F1143" i="2"/>
  <c r="H1143" i="2"/>
  <c r="M1143" i="2"/>
  <c r="S1143" i="2"/>
  <c r="X1143" i="2"/>
  <c r="AB1145" i="2"/>
  <c r="X1145" i="2"/>
  <c r="T1145" i="2"/>
  <c r="P1145" i="2"/>
  <c r="L1145" i="2"/>
  <c r="H1145" i="2"/>
  <c r="D1145" i="2"/>
  <c r="I1145" i="2"/>
  <c r="N1145" i="2"/>
  <c r="S1145" i="2"/>
  <c r="Y1145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K1197" i="2"/>
  <c r="S1197" i="2"/>
  <c r="AA1197" i="2"/>
  <c r="AA1201" i="2"/>
  <c r="W1201" i="2"/>
  <c r="S1201" i="2"/>
  <c r="O1201" i="2"/>
  <c r="K1201" i="2"/>
  <c r="G1201" i="2"/>
  <c r="Z1201" i="2"/>
  <c r="V1201" i="2"/>
  <c r="R1201" i="2"/>
  <c r="N1201" i="2"/>
  <c r="J1201" i="2"/>
  <c r="F1201" i="2"/>
  <c r="I1201" i="2"/>
  <c r="Q1201" i="2"/>
  <c r="Y1201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AA1251" i="2"/>
  <c r="W1251" i="2"/>
  <c r="S1251" i="2"/>
  <c r="O1251" i="2"/>
  <c r="K1251" i="2"/>
  <c r="G1251" i="2"/>
  <c r="AB1251" i="2"/>
  <c r="V1251" i="2"/>
  <c r="Q1251" i="2"/>
  <c r="L1251" i="2"/>
  <c r="F1251" i="2"/>
  <c r="Z1251" i="2"/>
  <c r="U1251" i="2"/>
  <c r="P1251" i="2"/>
  <c r="J1251" i="2"/>
  <c r="E1251" i="2"/>
  <c r="M1251" i="2"/>
  <c r="X1251" i="2"/>
  <c r="Z1269" i="2"/>
  <c r="V1269" i="2"/>
  <c r="R1269" i="2"/>
  <c r="N1269" i="2"/>
  <c r="J1269" i="2"/>
  <c r="F1269" i="2"/>
  <c r="AA1269" i="2"/>
  <c r="U1269" i="2"/>
  <c r="P1269" i="2"/>
  <c r="K1269" i="2"/>
  <c r="E1269" i="2"/>
  <c r="Y1269" i="2"/>
  <c r="T1269" i="2"/>
  <c r="O1269" i="2"/>
  <c r="I1269" i="2"/>
  <c r="D1269" i="2"/>
  <c r="S1269" i="2"/>
  <c r="H1269" i="2"/>
  <c r="AB1269" i="2"/>
  <c r="Q1269" i="2"/>
  <c r="G1269" i="2"/>
  <c r="X1269" i="2"/>
  <c r="Z1273" i="2"/>
  <c r="V1273" i="2"/>
  <c r="R1273" i="2"/>
  <c r="N1273" i="2"/>
  <c r="J1273" i="2"/>
  <c r="F1273" i="2"/>
  <c r="AB1273" i="2"/>
  <c r="W1273" i="2"/>
  <c r="Q1273" i="2"/>
  <c r="L1273" i="2"/>
  <c r="G1273" i="2"/>
  <c r="AA1273" i="2"/>
  <c r="U1273" i="2"/>
  <c r="P1273" i="2"/>
  <c r="K1273" i="2"/>
  <c r="E1273" i="2"/>
  <c r="T1273" i="2"/>
  <c r="I1273" i="2"/>
  <c r="S1273" i="2"/>
  <c r="H1273" i="2"/>
  <c r="X1273" i="2"/>
  <c r="G1123" i="2"/>
  <c r="K1123" i="2"/>
  <c r="O1123" i="2"/>
  <c r="S1123" i="2"/>
  <c r="W1123" i="2"/>
  <c r="AA1123" i="2"/>
  <c r="G1129" i="2"/>
  <c r="K1129" i="2"/>
  <c r="O1129" i="2"/>
  <c r="S1129" i="2"/>
  <c r="W1129" i="2"/>
  <c r="AA1129" i="2"/>
  <c r="G1133" i="2"/>
  <c r="K1133" i="2"/>
  <c r="O1133" i="2"/>
  <c r="S1133" i="2"/>
  <c r="W1133" i="2"/>
  <c r="AA1133" i="2"/>
  <c r="AB1137" i="2"/>
  <c r="X1137" i="2"/>
  <c r="T1137" i="2"/>
  <c r="P1137" i="2"/>
  <c r="L1137" i="2"/>
  <c r="H1137" i="2"/>
  <c r="G1137" i="2"/>
  <c r="M1137" i="2"/>
  <c r="R1137" i="2"/>
  <c r="W1137" i="2"/>
  <c r="Z1139" i="2"/>
  <c r="V1139" i="2"/>
  <c r="R1139" i="2"/>
  <c r="N1139" i="2"/>
  <c r="J1139" i="2"/>
  <c r="F1139" i="2"/>
  <c r="H1139" i="2"/>
  <c r="M1139" i="2"/>
  <c r="S1139" i="2"/>
  <c r="X1139" i="2"/>
  <c r="AB1141" i="2"/>
  <c r="X1141" i="2"/>
  <c r="T1141" i="2"/>
  <c r="P1141" i="2"/>
  <c r="L1141" i="2"/>
  <c r="H1141" i="2"/>
  <c r="D1141" i="2"/>
  <c r="I1141" i="2"/>
  <c r="N1141" i="2"/>
  <c r="S1141" i="2"/>
  <c r="Y1141" i="2"/>
  <c r="D1143" i="2"/>
  <c r="I1143" i="2"/>
  <c r="O1143" i="2"/>
  <c r="T1143" i="2"/>
  <c r="Y1143" i="2"/>
  <c r="E1145" i="2"/>
  <c r="J1145" i="2"/>
  <c r="O1145" i="2"/>
  <c r="U1145" i="2"/>
  <c r="Z1145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K1163" i="2"/>
  <c r="S1163" i="2"/>
  <c r="AA1163" i="2"/>
  <c r="D1167" i="2"/>
  <c r="L1167" i="2"/>
  <c r="T1167" i="2"/>
  <c r="AB1167" i="2"/>
  <c r="AB1191" i="2"/>
  <c r="X1191" i="2"/>
  <c r="T1191" i="2"/>
  <c r="P1191" i="2"/>
  <c r="L1191" i="2"/>
  <c r="H1191" i="2"/>
  <c r="D1191" i="2"/>
  <c r="AA1191" i="2"/>
  <c r="W1191" i="2"/>
  <c r="S1191" i="2"/>
  <c r="O1191" i="2"/>
  <c r="K1191" i="2"/>
  <c r="G1191" i="2"/>
  <c r="J1191" i="2"/>
  <c r="R1191" i="2"/>
  <c r="Z1191" i="2"/>
  <c r="F1197" i="2"/>
  <c r="N1197" i="2"/>
  <c r="V1197" i="2"/>
  <c r="D1201" i="2"/>
  <c r="L1201" i="2"/>
  <c r="T1201" i="2"/>
  <c r="AB1201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K1209" i="2"/>
  <c r="S1209" i="2"/>
  <c r="AA1209" i="2"/>
  <c r="F1221" i="2"/>
  <c r="N1221" i="2"/>
  <c r="V1221" i="2"/>
  <c r="Y1225" i="2"/>
  <c r="U1225" i="2"/>
  <c r="Q1225" i="2"/>
  <c r="M1225" i="2"/>
  <c r="I1225" i="2"/>
  <c r="E1225" i="2"/>
  <c r="AB1225" i="2"/>
  <c r="X1225" i="2"/>
  <c r="T1225" i="2"/>
  <c r="P1225" i="2"/>
  <c r="L1225" i="2"/>
  <c r="H1225" i="2"/>
  <c r="D1225" i="2"/>
  <c r="K1225" i="2"/>
  <c r="S1225" i="2"/>
  <c r="AA1225" i="2"/>
  <c r="D1251" i="2"/>
  <c r="N1251" i="2"/>
  <c r="Y1251" i="2"/>
  <c r="L1269" i="2"/>
  <c r="D1273" i="2"/>
  <c r="Y1273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932" i="2"/>
  <c r="K932" i="2"/>
  <c r="O932" i="2"/>
  <c r="S932" i="2"/>
  <c r="W932" i="2"/>
  <c r="G1011" i="2"/>
  <c r="K1011" i="2"/>
  <c r="O1011" i="2"/>
  <c r="S1011" i="2"/>
  <c r="W1011" i="2"/>
  <c r="G1015" i="2"/>
  <c r="K1015" i="2"/>
  <c r="O1015" i="2"/>
  <c r="S1015" i="2"/>
  <c r="W1015" i="2"/>
  <c r="G1073" i="2"/>
  <c r="G1084" i="2" s="1"/>
  <c r="K1073" i="2"/>
  <c r="K1084" i="2" s="1"/>
  <c r="O1073" i="2"/>
  <c r="S1073" i="2"/>
  <c r="W1073" i="2"/>
  <c r="W1084" i="2" s="1"/>
  <c r="G1107" i="2"/>
  <c r="K1107" i="2"/>
  <c r="O1107" i="2"/>
  <c r="S1107" i="2"/>
  <c r="W1107" i="2"/>
  <c r="G1111" i="2"/>
  <c r="K1111" i="2"/>
  <c r="O1111" i="2"/>
  <c r="S1111" i="2"/>
  <c r="W1111" i="2"/>
  <c r="D1123" i="2"/>
  <c r="H1123" i="2"/>
  <c r="L1123" i="2"/>
  <c r="P1123" i="2"/>
  <c r="T1123" i="2"/>
  <c r="X1123" i="2"/>
  <c r="AB1123" i="2"/>
  <c r="D1129" i="2"/>
  <c r="H1129" i="2"/>
  <c r="L1129" i="2"/>
  <c r="P1129" i="2"/>
  <c r="T1129" i="2"/>
  <c r="X1129" i="2"/>
  <c r="D1133" i="2"/>
  <c r="H1133" i="2"/>
  <c r="L1133" i="2"/>
  <c r="P1133" i="2"/>
  <c r="T1133" i="2"/>
  <c r="X1133" i="2"/>
  <c r="D1137" i="2"/>
  <c r="I1137" i="2"/>
  <c r="N1137" i="2"/>
  <c r="S1137" i="2"/>
  <c r="Y1137" i="2"/>
  <c r="D1139" i="2"/>
  <c r="I1139" i="2"/>
  <c r="O1139" i="2"/>
  <c r="T1139" i="2"/>
  <c r="Y1139" i="2"/>
  <c r="E1141" i="2"/>
  <c r="J1141" i="2"/>
  <c r="O1141" i="2"/>
  <c r="U1141" i="2"/>
  <c r="Z1141" i="2"/>
  <c r="E1143" i="2"/>
  <c r="K1143" i="2"/>
  <c r="P1143" i="2"/>
  <c r="U1143" i="2"/>
  <c r="AA1143" i="2"/>
  <c r="F1145" i="2"/>
  <c r="K1145" i="2"/>
  <c r="Q1145" i="2"/>
  <c r="V1145" i="2"/>
  <c r="AA1145" i="2"/>
  <c r="Z1151" i="2"/>
  <c r="V1151" i="2"/>
  <c r="R1151" i="2"/>
  <c r="N1151" i="2"/>
  <c r="J1151" i="2"/>
  <c r="F1151" i="2"/>
  <c r="H1151" i="2"/>
  <c r="M1151" i="2"/>
  <c r="S1151" i="2"/>
  <c r="X1151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D1163" i="2"/>
  <c r="L1163" i="2"/>
  <c r="T1163" i="2"/>
  <c r="AB1163" i="2"/>
  <c r="G1167" i="2"/>
  <c r="O1167" i="2"/>
  <c r="W1167" i="2"/>
  <c r="Z1175" i="2"/>
  <c r="V1175" i="2"/>
  <c r="R1175" i="2"/>
  <c r="N1175" i="2"/>
  <c r="J1175" i="2"/>
  <c r="F1175" i="2"/>
  <c r="Y1175" i="2"/>
  <c r="U1175" i="2"/>
  <c r="Q1175" i="2"/>
  <c r="M1175" i="2"/>
  <c r="I1175" i="2"/>
  <c r="E1175" i="2"/>
  <c r="K1175" i="2"/>
  <c r="S1175" i="2"/>
  <c r="AA1175" i="2"/>
  <c r="E1191" i="2"/>
  <c r="M1191" i="2"/>
  <c r="U1191" i="2"/>
  <c r="G1197" i="2"/>
  <c r="O1197" i="2"/>
  <c r="W1197" i="2"/>
  <c r="Z1199" i="2"/>
  <c r="V1199" i="2"/>
  <c r="R1199" i="2"/>
  <c r="N1199" i="2"/>
  <c r="J1199" i="2"/>
  <c r="F1199" i="2"/>
  <c r="Y1199" i="2"/>
  <c r="U1199" i="2"/>
  <c r="Q1199" i="2"/>
  <c r="M1199" i="2"/>
  <c r="I1199" i="2"/>
  <c r="E1199" i="2"/>
  <c r="K1199" i="2"/>
  <c r="S1199" i="2"/>
  <c r="AA1199" i="2"/>
  <c r="E1201" i="2"/>
  <c r="M1201" i="2"/>
  <c r="U1201" i="2"/>
  <c r="AB1203" i="2"/>
  <c r="X1203" i="2"/>
  <c r="T1203" i="2"/>
  <c r="P1203" i="2"/>
  <c r="L1203" i="2"/>
  <c r="H1203" i="2"/>
  <c r="D1203" i="2"/>
  <c r="AA1203" i="2"/>
  <c r="W1203" i="2"/>
  <c r="S1203" i="2"/>
  <c r="O1203" i="2"/>
  <c r="K1203" i="2"/>
  <c r="G1203" i="2"/>
  <c r="J1203" i="2"/>
  <c r="R1203" i="2"/>
  <c r="Z1203" i="2"/>
  <c r="F1209" i="2"/>
  <c r="N1209" i="2"/>
  <c r="V1209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G1221" i="2"/>
  <c r="O1221" i="2"/>
  <c r="W1221" i="2"/>
  <c r="F1225" i="2"/>
  <c r="N1225" i="2"/>
  <c r="V1225" i="2"/>
  <c r="Y1229" i="2"/>
  <c r="U1229" i="2"/>
  <c r="Q1229" i="2"/>
  <c r="M1229" i="2"/>
  <c r="I1229" i="2"/>
  <c r="E1229" i="2"/>
  <c r="AB1229" i="2"/>
  <c r="X1229" i="2"/>
  <c r="T1229" i="2"/>
  <c r="P1229" i="2"/>
  <c r="L1229" i="2"/>
  <c r="H1229" i="2"/>
  <c r="D1229" i="2"/>
  <c r="K1229" i="2"/>
  <c r="S1229" i="2"/>
  <c r="AA1229" i="2"/>
  <c r="Y1243" i="2"/>
  <c r="U1243" i="2"/>
  <c r="Q1243" i="2"/>
  <c r="M1243" i="2"/>
  <c r="I1243" i="2"/>
  <c r="E1243" i="2"/>
  <c r="X1243" i="2"/>
  <c r="S1243" i="2"/>
  <c r="N1243" i="2"/>
  <c r="H1243" i="2"/>
  <c r="AB1243" i="2"/>
  <c r="W1243" i="2"/>
  <c r="R1243" i="2"/>
  <c r="L1243" i="2"/>
  <c r="G1243" i="2"/>
  <c r="K1243" i="2"/>
  <c r="V1243" i="2"/>
  <c r="Z1249" i="2"/>
  <c r="V1249" i="2"/>
  <c r="R1249" i="2"/>
  <c r="N1249" i="2"/>
  <c r="J1249" i="2"/>
  <c r="F1249" i="2"/>
  <c r="AB1249" i="2"/>
  <c r="W1249" i="2"/>
  <c r="Q1249" i="2"/>
  <c r="L1249" i="2"/>
  <c r="G1249" i="2"/>
  <c r="AA1249" i="2"/>
  <c r="U1249" i="2"/>
  <c r="P1249" i="2"/>
  <c r="K1249" i="2"/>
  <c r="E1249" i="2"/>
  <c r="M1249" i="2"/>
  <c r="X1249" i="2"/>
  <c r="H1251" i="2"/>
  <c r="R1251" i="2"/>
  <c r="M1269" i="2"/>
  <c r="M1273" i="2"/>
  <c r="Y1307" i="2"/>
  <c r="Y1317" i="2" s="1"/>
  <c r="U1307" i="2"/>
  <c r="U1317" i="2" s="1"/>
  <c r="Q1307" i="2"/>
  <c r="Q1317" i="2" s="1"/>
  <c r="M1307" i="2"/>
  <c r="M1317" i="2" s="1"/>
  <c r="I1307" i="2"/>
  <c r="I1317" i="2" s="1"/>
  <c r="E1307" i="2"/>
  <c r="E1317" i="2" s="1"/>
  <c r="AB1307" i="2"/>
  <c r="AB1317" i="2" s="1"/>
  <c r="W1307" i="2"/>
  <c r="W1317" i="2" s="1"/>
  <c r="R1307" i="2"/>
  <c r="R1317" i="2" s="1"/>
  <c r="L1307" i="2"/>
  <c r="L1317" i="2" s="1"/>
  <c r="G1307" i="2"/>
  <c r="G1317" i="2" s="1"/>
  <c r="AA1307" i="2"/>
  <c r="AA1317" i="2" s="1"/>
  <c r="V1307" i="2"/>
  <c r="V1317" i="2" s="1"/>
  <c r="P1307" i="2"/>
  <c r="P1317" i="2" s="1"/>
  <c r="K1307" i="2"/>
  <c r="K1317" i="2" s="1"/>
  <c r="F1307" i="2"/>
  <c r="F1317" i="2" s="1"/>
  <c r="S1307" i="2"/>
  <c r="S1317" i="2" s="1"/>
  <c r="H1307" i="2"/>
  <c r="H1317" i="2" s="1"/>
  <c r="Z1307" i="2"/>
  <c r="Z1317" i="2" s="1"/>
  <c r="O1307" i="2"/>
  <c r="O1317" i="2" s="1"/>
  <c r="D1307" i="2"/>
  <c r="D1317" i="2" s="1"/>
  <c r="X1307" i="2"/>
  <c r="X1317" i="2" s="1"/>
  <c r="Y1342" i="2"/>
  <c r="U1342" i="2"/>
  <c r="Q1342" i="2"/>
  <c r="M1342" i="2"/>
  <c r="I1342" i="2"/>
  <c r="E1342" i="2"/>
  <c r="AB1342" i="2"/>
  <c r="X1342" i="2"/>
  <c r="T1342" i="2"/>
  <c r="P1342" i="2"/>
  <c r="L1342" i="2"/>
  <c r="H1342" i="2"/>
  <c r="D1342" i="2"/>
  <c r="Z1342" i="2"/>
  <c r="R1342" i="2"/>
  <c r="J1342" i="2"/>
  <c r="W1342" i="2"/>
  <c r="O1342" i="2"/>
  <c r="G1342" i="2"/>
  <c r="AA1342" i="2"/>
  <c r="K1342" i="2"/>
  <c r="V1342" i="2"/>
  <c r="F1342" i="2"/>
  <c r="AA1393" i="2"/>
  <c r="W1393" i="2"/>
  <c r="S1393" i="2"/>
  <c r="O1393" i="2"/>
  <c r="K1393" i="2"/>
  <c r="G1393" i="2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AB1393" i="2"/>
  <c r="L1393" i="2"/>
  <c r="X1393" i="2"/>
  <c r="H1393" i="2"/>
  <c r="P1393" i="2"/>
  <c r="D1393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G1169" i="2"/>
  <c r="K1169" i="2"/>
  <c r="O1169" i="2"/>
  <c r="S1169" i="2"/>
  <c r="W1169" i="2"/>
  <c r="AA1169" i="2"/>
  <c r="G1173" i="2"/>
  <c r="K1173" i="2"/>
  <c r="O1173" i="2"/>
  <c r="S1173" i="2"/>
  <c r="W1173" i="2"/>
  <c r="AA1173" i="2"/>
  <c r="Y1237" i="2"/>
  <c r="U1237" i="2"/>
  <c r="Q1237" i="2"/>
  <c r="M1237" i="2"/>
  <c r="I1237" i="2"/>
  <c r="E1237" i="2"/>
  <c r="H1237" i="2"/>
  <c r="N1237" i="2"/>
  <c r="S1237" i="2"/>
  <c r="X1237" i="2"/>
  <c r="AB1275" i="2"/>
  <c r="X1275" i="2"/>
  <c r="T1275" i="2"/>
  <c r="P1275" i="2"/>
  <c r="L1275" i="2"/>
  <c r="H1275" i="2"/>
  <c r="D1275" i="2"/>
  <c r="W1275" i="2"/>
  <c r="R1275" i="2"/>
  <c r="M1275" i="2"/>
  <c r="G1275" i="2"/>
  <c r="AA1275" i="2"/>
  <c r="V1275" i="2"/>
  <c r="Q1275" i="2"/>
  <c r="K1275" i="2"/>
  <c r="F1275" i="2"/>
  <c r="N1275" i="2"/>
  <c r="Y1275" i="2"/>
  <c r="AB1326" i="2"/>
  <c r="AB1327" i="2" s="1"/>
  <c r="X1326" i="2"/>
  <c r="X1327" i="2" s="1"/>
  <c r="T1326" i="2"/>
  <c r="T1327" i="2" s="1"/>
  <c r="P1326" i="2"/>
  <c r="P1327" i="2" s="1"/>
  <c r="L1326" i="2"/>
  <c r="L1327" i="2" s="1"/>
  <c r="H1326" i="2"/>
  <c r="H1327" i="2" s="1"/>
  <c r="D1326" i="2"/>
  <c r="D1327" i="2" s="1"/>
  <c r="AA1326" i="2"/>
  <c r="AA1327" i="2" s="1"/>
  <c r="V1326" i="2"/>
  <c r="V1327" i="2" s="1"/>
  <c r="Q1326" i="2"/>
  <c r="Q1327" i="2" s="1"/>
  <c r="K1326" i="2"/>
  <c r="K1327" i="2" s="1"/>
  <c r="F1326" i="2"/>
  <c r="F1327" i="2" s="1"/>
  <c r="Z1326" i="2"/>
  <c r="Z1327" i="2" s="1"/>
  <c r="U1326" i="2"/>
  <c r="U1327" i="2" s="1"/>
  <c r="O1326" i="2"/>
  <c r="O1327" i="2" s="1"/>
  <c r="J1326" i="2"/>
  <c r="J1327" i="2" s="1"/>
  <c r="E1326" i="2"/>
  <c r="E1327" i="2" s="1"/>
  <c r="N1326" i="2"/>
  <c r="N1327" i="2" s="1"/>
  <c r="Y1326" i="2"/>
  <c r="Y1327" i="2" s="1"/>
  <c r="AB1395" i="2"/>
  <c r="X1395" i="2"/>
  <c r="T1395" i="2"/>
  <c r="P1395" i="2"/>
  <c r="L1395" i="2"/>
  <c r="H1395" i="2"/>
  <c r="D1395" i="2"/>
  <c r="AA1395" i="2"/>
  <c r="W1395" i="2"/>
  <c r="S1395" i="2"/>
  <c r="O1395" i="2"/>
  <c r="K1395" i="2"/>
  <c r="G1395" i="2"/>
  <c r="Z1395" i="2"/>
  <c r="V1395" i="2"/>
  <c r="R1395" i="2"/>
  <c r="N1395" i="2"/>
  <c r="J1395" i="2"/>
  <c r="F1395" i="2"/>
  <c r="M1395" i="2"/>
  <c r="Y1395" i="2"/>
  <c r="I1395" i="2"/>
  <c r="Q1395" i="2"/>
  <c r="E1395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D1169" i="2"/>
  <c r="H1169" i="2"/>
  <c r="L1169" i="2"/>
  <c r="P1169" i="2"/>
  <c r="T1169" i="2"/>
  <c r="X1169" i="2"/>
  <c r="D1173" i="2"/>
  <c r="H1173" i="2"/>
  <c r="L1173" i="2"/>
  <c r="P1173" i="2"/>
  <c r="T1173" i="2"/>
  <c r="X1173" i="2"/>
  <c r="G1195" i="2"/>
  <c r="K1195" i="2"/>
  <c r="O1195" i="2"/>
  <c r="S1195" i="2"/>
  <c r="W1195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G1227" i="2"/>
  <c r="K1227" i="2"/>
  <c r="O1227" i="2"/>
  <c r="S1227" i="2"/>
  <c r="W1227" i="2"/>
  <c r="G1231" i="2"/>
  <c r="K1231" i="2"/>
  <c r="O1231" i="2"/>
  <c r="S1231" i="2"/>
  <c r="W1231" i="2"/>
  <c r="D1237" i="2"/>
  <c r="J1237" i="2"/>
  <c r="O1237" i="2"/>
  <c r="T1237" i="2"/>
  <c r="Z1237" i="2"/>
  <c r="Y1247" i="2"/>
  <c r="U1247" i="2"/>
  <c r="Q1247" i="2"/>
  <c r="M1247" i="2"/>
  <c r="I1247" i="2"/>
  <c r="E1247" i="2"/>
  <c r="H1247" i="2"/>
  <c r="N1247" i="2"/>
  <c r="S1247" i="2"/>
  <c r="X1247" i="2"/>
  <c r="AB1271" i="2"/>
  <c r="X1271" i="2"/>
  <c r="T1271" i="2"/>
  <c r="P1271" i="2"/>
  <c r="L1271" i="2"/>
  <c r="H1271" i="2"/>
  <c r="D1271" i="2"/>
  <c r="AA1271" i="2"/>
  <c r="V1271" i="2"/>
  <c r="Q1271" i="2"/>
  <c r="K1271" i="2"/>
  <c r="F1271" i="2"/>
  <c r="Z1271" i="2"/>
  <c r="U1271" i="2"/>
  <c r="O1271" i="2"/>
  <c r="J1271" i="2"/>
  <c r="E1271" i="2"/>
  <c r="N1271" i="2"/>
  <c r="Y1271" i="2"/>
  <c r="E1275" i="2"/>
  <c r="O1275" i="2"/>
  <c r="Z1275" i="2"/>
  <c r="G1326" i="2"/>
  <c r="G1327" i="2" s="1"/>
  <c r="R1326" i="2"/>
  <c r="R1327" i="2" s="1"/>
  <c r="Z1385" i="2"/>
  <c r="V1385" i="2"/>
  <c r="R1385" i="2"/>
  <c r="N1385" i="2"/>
  <c r="J1385" i="2"/>
  <c r="F1385" i="2"/>
  <c r="Y1385" i="2"/>
  <c r="U1385" i="2"/>
  <c r="Q1385" i="2"/>
  <c r="M1385" i="2"/>
  <c r="I1385" i="2"/>
  <c r="E1385" i="2"/>
  <c r="AB1385" i="2"/>
  <c r="X1385" i="2"/>
  <c r="T1385" i="2"/>
  <c r="AA1385" i="2"/>
  <c r="O1385" i="2"/>
  <c r="G1385" i="2"/>
  <c r="W1385" i="2"/>
  <c r="L1385" i="2"/>
  <c r="D1385" i="2"/>
  <c r="P1385" i="2"/>
  <c r="K1385" i="2"/>
  <c r="U1395" i="2"/>
  <c r="AB1263" i="2"/>
  <c r="X1263" i="2"/>
  <c r="G1263" i="2"/>
  <c r="K1263" i="2"/>
  <c r="O1263" i="2"/>
  <c r="S1263" i="2"/>
  <c r="W1263" i="2"/>
  <c r="Z1265" i="2"/>
  <c r="V1265" i="2"/>
  <c r="R1265" i="2"/>
  <c r="N1265" i="2"/>
  <c r="J1265" i="2"/>
  <c r="F1265" i="2"/>
  <c r="H1265" i="2"/>
  <c r="M1265" i="2"/>
  <c r="S1265" i="2"/>
  <c r="X1265" i="2"/>
  <c r="AB1267" i="2"/>
  <c r="X1267" i="2"/>
  <c r="T1267" i="2"/>
  <c r="P1267" i="2"/>
  <c r="L1267" i="2"/>
  <c r="H1267" i="2"/>
  <c r="D1267" i="2"/>
  <c r="I1267" i="2"/>
  <c r="N1267" i="2"/>
  <c r="S1267" i="2"/>
  <c r="Y1267" i="2"/>
  <c r="Z1381" i="2"/>
  <c r="V1381" i="2"/>
  <c r="R1381" i="2"/>
  <c r="N1381" i="2"/>
  <c r="J1381" i="2"/>
  <c r="F1381" i="2"/>
  <c r="Y1381" i="2"/>
  <c r="U1381" i="2"/>
  <c r="Q1381" i="2"/>
  <c r="AB1381" i="2"/>
  <c r="T1381" i="2"/>
  <c r="M1381" i="2"/>
  <c r="H1381" i="2"/>
  <c r="AA1381" i="2"/>
  <c r="S1381" i="2"/>
  <c r="L1381" i="2"/>
  <c r="G1381" i="2"/>
  <c r="K1381" i="2"/>
  <c r="X1381" i="2"/>
  <c r="Y1389" i="2"/>
  <c r="U1389" i="2"/>
  <c r="Q1389" i="2"/>
  <c r="M1389" i="2"/>
  <c r="I1389" i="2"/>
  <c r="E1389" i="2"/>
  <c r="AB1389" i="2"/>
  <c r="X1389" i="2"/>
  <c r="T1389" i="2"/>
  <c r="P1389" i="2"/>
  <c r="L1389" i="2"/>
  <c r="H1389" i="2"/>
  <c r="D1389" i="2"/>
  <c r="AA1389" i="2"/>
  <c r="W1389" i="2"/>
  <c r="S1389" i="2"/>
  <c r="O1389" i="2"/>
  <c r="K1389" i="2"/>
  <c r="G1389" i="2"/>
  <c r="Z1389" i="2"/>
  <c r="J1389" i="2"/>
  <c r="V1389" i="2"/>
  <c r="F1389" i="2"/>
  <c r="Z1391" i="2"/>
  <c r="V1391" i="2"/>
  <c r="R1391" i="2"/>
  <c r="N1391" i="2"/>
  <c r="J1391" i="2"/>
  <c r="F1391" i="2"/>
  <c r="Y1391" i="2"/>
  <c r="U1391" i="2"/>
  <c r="Q1391" i="2"/>
  <c r="M1391" i="2"/>
  <c r="I1391" i="2"/>
  <c r="E1391" i="2"/>
  <c r="AB1391" i="2"/>
  <c r="X1391" i="2"/>
  <c r="T1391" i="2"/>
  <c r="P1391" i="2"/>
  <c r="L1391" i="2"/>
  <c r="H1391" i="2"/>
  <c r="D1391" i="2"/>
  <c r="AA1391" i="2"/>
  <c r="K1391" i="2"/>
  <c r="W1391" i="2"/>
  <c r="G1391" i="2"/>
  <c r="G1235" i="2"/>
  <c r="K1235" i="2"/>
  <c r="O1235" i="2"/>
  <c r="S1235" i="2"/>
  <c r="W1235" i="2"/>
  <c r="G1239" i="2"/>
  <c r="K1239" i="2"/>
  <c r="O1239" i="2"/>
  <c r="S1239" i="2"/>
  <c r="W1239" i="2"/>
  <c r="G1245" i="2"/>
  <c r="K1245" i="2"/>
  <c r="O1245" i="2"/>
  <c r="S1245" i="2"/>
  <c r="W1245" i="2"/>
  <c r="D1263" i="2"/>
  <c r="H1263" i="2"/>
  <c r="L1263" i="2"/>
  <c r="P1263" i="2"/>
  <c r="T1263" i="2"/>
  <c r="Y1263" i="2"/>
  <c r="D1265" i="2"/>
  <c r="I1265" i="2"/>
  <c r="O1265" i="2"/>
  <c r="T1265" i="2"/>
  <c r="Y1265" i="2"/>
  <c r="E1267" i="2"/>
  <c r="J1267" i="2"/>
  <c r="O1267" i="2"/>
  <c r="U1267" i="2"/>
  <c r="Z1267" i="2"/>
  <c r="Y1338" i="2"/>
  <c r="U1338" i="2"/>
  <c r="Q1338" i="2"/>
  <c r="M1338" i="2"/>
  <c r="I1338" i="2"/>
  <c r="E1338" i="2"/>
  <c r="AB1338" i="2"/>
  <c r="X1338" i="2"/>
  <c r="T1338" i="2"/>
  <c r="P1338" i="2"/>
  <c r="L1338" i="2"/>
  <c r="H1338" i="2"/>
  <c r="D1338" i="2"/>
  <c r="K1338" i="2"/>
  <c r="S1338" i="2"/>
  <c r="AA1338" i="2"/>
  <c r="D1381" i="2"/>
  <c r="O1381" i="2"/>
  <c r="N1389" i="2"/>
  <c r="O1391" i="2"/>
  <c r="K1368" i="2"/>
  <c r="K1369" i="2" s="1"/>
  <c r="O1368" i="2"/>
  <c r="O1369" i="2" s="1"/>
  <c r="S1368" i="2"/>
  <c r="S1369" i="2" s="1"/>
  <c r="W1368" i="2"/>
  <c r="W1369" i="2" s="1"/>
  <c r="AA1368" i="2"/>
  <c r="AA1369" i="2" s="1"/>
  <c r="AA1399" i="2"/>
  <c r="W1399" i="2"/>
  <c r="S1399" i="2"/>
  <c r="O1399" i="2"/>
  <c r="K1399" i="2"/>
  <c r="G1399" i="2"/>
  <c r="Z1399" i="2"/>
  <c r="V1399" i="2"/>
  <c r="R1399" i="2"/>
  <c r="N1399" i="2"/>
  <c r="J1399" i="2"/>
  <c r="F1399" i="2"/>
  <c r="Y1399" i="2"/>
  <c r="U1399" i="2"/>
  <c r="Q1399" i="2"/>
  <c r="M1399" i="2"/>
  <c r="I1399" i="2"/>
  <c r="E1399" i="2"/>
  <c r="P1399" i="2"/>
  <c r="AA1401" i="2"/>
  <c r="X1401" i="2"/>
  <c r="T1401" i="2"/>
  <c r="P1401" i="2"/>
  <c r="L1401" i="2"/>
  <c r="H1401" i="2"/>
  <c r="D1401" i="2"/>
  <c r="AB1401" i="2"/>
  <c r="W1401" i="2"/>
  <c r="S1401" i="2"/>
  <c r="O1401" i="2"/>
  <c r="K1401" i="2"/>
  <c r="G1401" i="2"/>
  <c r="Z1401" i="2"/>
  <c r="V1401" i="2"/>
  <c r="R1401" i="2"/>
  <c r="N1401" i="2"/>
  <c r="J1401" i="2"/>
  <c r="F1401" i="2"/>
  <c r="Q1401" i="2"/>
  <c r="G1287" i="2"/>
  <c r="G1288" i="2" s="1"/>
  <c r="K1287" i="2"/>
  <c r="K1288" i="2" s="1"/>
  <c r="O1287" i="2"/>
  <c r="O1288" i="2" s="1"/>
  <c r="S1287" i="2"/>
  <c r="S1288" i="2" s="1"/>
  <c r="W1287" i="2"/>
  <c r="W1288" i="2" s="1"/>
  <c r="G1336" i="2"/>
  <c r="K1336" i="2"/>
  <c r="O1336" i="2"/>
  <c r="S1336" i="2"/>
  <c r="W1336" i="2"/>
  <c r="G1340" i="2"/>
  <c r="K1340" i="2"/>
  <c r="O1340" i="2"/>
  <c r="S1340" i="2"/>
  <c r="W1340" i="2"/>
  <c r="D1368" i="2"/>
  <c r="D1369" i="2" s="1"/>
  <c r="H1368" i="2"/>
  <c r="H1369" i="2" s="1"/>
  <c r="L1368" i="2"/>
  <c r="L1369" i="2" s="1"/>
  <c r="P1368" i="2"/>
  <c r="P1369" i="2" s="1"/>
  <c r="T1368" i="2"/>
  <c r="T1369" i="2" s="1"/>
  <c r="X1368" i="2"/>
  <c r="X1369" i="2" s="1"/>
  <c r="Z1397" i="2"/>
  <c r="V1397" i="2"/>
  <c r="R1397" i="2"/>
  <c r="N1397" i="2"/>
  <c r="J1397" i="2"/>
  <c r="F1397" i="2"/>
  <c r="Y1397" i="2"/>
  <c r="U1397" i="2"/>
  <c r="Q1397" i="2"/>
  <c r="M1397" i="2"/>
  <c r="I1397" i="2"/>
  <c r="E1397" i="2"/>
  <c r="AB1397" i="2"/>
  <c r="X1397" i="2"/>
  <c r="T1397" i="2"/>
  <c r="P1397" i="2"/>
  <c r="L1397" i="2"/>
  <c r="H1397" i="2"/>
  <c r="D1397" i="2"/>
  <c r="S1397" i="2"/>
  <c r="D1399" i="2"/>
  <c r="T1399" i="2"/>
  <c r="E1401" i="2"/>
  <c r="U1401" i="2"/>
  <c r="G1383" i="2"/>
  <c r="K1383" i="2"/>
  <c r="O1383" i="2"/>
  <c r="S1383" i="2"/>
  <c r="W1383" i="2"/>
  <c r="AA1383" i="2"/>
  <c r="G1387" i="2"/>
  <c r="K1387" i="2"/>
  <c r="O1387" i="2"/>
  <c r="S1387" i="2"/>
  <c r="W1387" i="2"/>
  <c r="AA1387" i="2"/>
  <c r="D1383" i="2"/>
  <c r="H1383" i="2"/>
  <c r="L1383" i="2"/>
  <c r="P1383" i="2"/>
  <c r="T1383" i="2"/>
  <c r="X1383" i="2"/>
  <c r="D1387" i="2"/>
  <c r="H1387" i="2"/>
  <c r="L1387" i="2"/>
  <c r="P1387" i="2"/>
  <c r="T1387" i="2"/>
  <c r="X1387" i="2"/>
  <c r="Z1403" i="2"/>
  <c r="V1403" i="2"/>
  <c r="R1403" i="2"/>
  <c r="N1403" i="2"/>
  <c r="J1403" i="2"/>
  <c r="Y1403" i="2"/>
  <c r="U1403" i="2"/>
  <c r="Q1403" i="2"/>
  <c r="M1403" i="2"/>
  <c r="I1403" i="2"/>
  <c r="E1403" i="2"/>
  <c r="H1403" i="2"/>
  <c r="P1403" i="2"/>
  <c r="X1403" i="2"/>
  <c r="AB1404" i="2" l="1"/>
  <c r="I1404" i="2"/>
  <c r="S1404" i="2"/>
  <c r="M1404" i="2"/>
  <c r="E1404" i="2"/>
  <c r="D1404" i="2"/>
  <c r="T1404" i="2"/>
  <c r="Q1404" i="2"/>
  <c r="Z1404" i="2"/>
  <c r="AA1404" i="2"/>
  <c r="P1404" i="2"/>
  <c r="D784" i="2"/>
  <c r="D961" i="2"/>
  <c r="D1182" i="2"/>
  <c r="P961" i="2"/>
  <c r="W961" i="2"/>
  <c r="J961" i="2"/>
  <c r="AA961" i="2"/>
  <c r="G961" i="2"/>
  <c r="Z961" i="2"/>
  <c r="E961" i="2"/>
  <c r="S961" i="2"/>
  <c r="O961" i="2"/>
  <c r="H961" i="2"/>
  <c r="K961" i="2"/>
  <c r="T961" i="2"/>
  <c r="Y961" i="2"/>
  <c r="N961" i="2"/>
  <c r="I961" i="2"/>
  <c r="AB961" i="2"/>
  <c r="V961" i="2"/>
  <c r="Q961" i="2"/>
  <c r="L961" i="2"/>
  <c r="X961" i="2"/>
  <c r="F961" i="2"/>
  <c r="R961" i="2"/>
  <c r="M961" i="2"/>
  <c r="U961" i="2"/>
  <c r="K1404" i="2"/>
  <c r="U1404" i="2"/>
  <c r="G1404" i="2"/>
  <c r="X1404" i="2"/>
  <c r="Y1404" i="2"/>
  <c r="F1404" i="2"/>
  <c r="O1404" i="2"/>
  <c r="J1404" i="2"/>
  <c r="W1404" i="2"/>
  <c r="N1404" i="2"/>
  <c r="H1404" i="2"/>
  <c r="R1404" i="2"/>
  <c r="V1404" i="2"/>
  <c r="X732" i="2"/>
  <c r="Z784" i="2"/>
  <c r="V732" i="2"/>
  <c r="W784" i="2"/>
  <c r="F732" i="2"/>
  <c r="H732" i="2"/>
  <c r="U784" i="2"/>
  <c r="Y732" i="2"/>
  <c r="S732" i="2"/>
  <c r="Q784" i="2"/>
  <c r="P732" i="2"/>
  <c r="O732" i="2"/>
  <c r="K732" i="2"/>
  <c r="V784" i="2"/>
  <c r="J784" i="2"/>
  <c r="E784" i="2"/>
  <c r="Q732" i="2"/>
  <c r="U732" i="2"/>
  <c r="X784" i="2"/>
  <c r="R784" i="2"/>
  <c r="M732" i="2"/>
  <c r="T784" i="2"/>
  <c r="R732" i="2"/>
  <c r="Z732" i="2"/>
  <c r="M784" i="2"/>
  <c r="I732" i="2"/>
  <c r="L1345" i="2"/>
  <c r="I784" i="2"/>
  <c r="J732" i="2"/>
  <c r="H784" i="2"/>
  <c r="E732" i="2"/>
  <c r="F1345" i="2"/>
  <c r="Y784" i="2"/>
  <c r="AB732" i="2"/>
  <c r="G784" i="2"/>
  <c r="N784" i="2"/>
  <c r="T732" i="2"/>
  <c r="AA1345" i="2"/>
  <c r="G732" i="2"/>
  <c r="K784" i="2"/>
  <c r="L732" i="2"/>
  <c r="AA784" i="2"/>
  <c r="O784" i="2"/>
  <c r="AA732" i="2"/>
  <c r="L784" i="2"/>
  <c r="D732" i="2"/>
  <c r="F784" i="2"/>
  <c r="P784" i="2"/>
  <c r="S784" i="2"/>
  <c r="W732" i="2"/>
  <c r="AB784" i="2"/>
  <c r="N732" i="2"/>
  <c r="V1345" i="2"/>
  <c r="I1345" i="2"/>
  <c r="Z1345" i="2"/>
  <c r="J1345" i="2"/>
  <c r="M1345" i="2"/>
  <c r="S1345" i="2"/>
  <c r="O1345" i="2"/>
  <c r="R1345" i="2"/>
  <c r="K1345" i="2"/>
  <c r="D1345" i="2"/>
  <c r="G1345" i="2"/>
  <c r="X1345" i="2"/>
  <c r="H1345" i="2"/>
  <c r="U1345" i="2"/>
  <c r="P1345" i="2"/>
  <c r="W1345" i="2"/>
  <c r="E1345" i="2"/>
  <c r="AB1345" i="2"/>
  <c r="Y1345" i="2"/>
  <c r="T1345" i="2"/>
  <c r="Q1345" i="2"/>
  <c r="N1345" i="2"/>
  <c r="D448" i="2"/>
  <c r="D1016" i="2"/>
  <c r="D992" i="2"/>
  <c r="AA448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O448" i="2"/>
  <c r="J448" i="2"/>
  <c r="K448" i="2"/>
  <c r="F448" i="2"/>
  <c r="G448" i="2"/>
  <c r="U448" i="2"/>
  <c r="M448" i="2"/>
  <c r="E448" i="2"/>
  <c r="AB448" i="2"/>
  <c r="H448" i="2"/>
  <c r="T448" i="2"/>
  <c r="F21" i="2"/>
  <c r="W1278" i="2"/>
  <c r="E1182" i="2"/>
  <c r="H1278" i="2"/>
  <c r="F1278" i="2"/>
  <c r="X1278" i="2"/>
  <c r="S1278" i="2"/>
  <c r="Z1278" i="2"/>
  <c r="E1278" i="2"/>
  <c r="I1278" i="2"/>
  <c r="K1278" i="2"/>
  <c r="M1278" i="2"/>
  <c r="AA1278" i="2"/>
  <c r="Q1278" i="2"/>
  <c r="P1278" i="2"/>
  <c r="U1278" i="2"/>
  <c r="D1278" i="2"/>
  <c r="Y1278" i="2"/>
  <c r="T1278" i="2"/>
  <c r="J1278" i="2"/>
  <c r="L1278" i="2"/>
  <c r="AB1278" i="2"/>
  <c r="N1278" i="2"/>
  <c r="G1278" i="2"/>
  <c r="R1278" i="2"/>
  <c r="O1278" i="2"/>
  <c r="V1278" i="2"/>
  <c r="D1084" i="2"/>
  <c r="F1098" i="2"/>
  <c r="AB1182" i="2"/>
  <c r="M1182" i="2"/>
  <c r="O1084" i="2"/>
  <c r="Z1182" i="2"/>
  <c r="I1098" i="2"/>
  <c r="S21" i="2"/>
  <c r="M21" i="2"/>
  <c r="G21" i="2"/>
  <c r="H21" i="2"/>
  <c r="W21" i="2"/>
  <c r="R21" i="2"/>
  <c r="E1084" i="2"/>
  <c r="L1182" i="2"/>
  <c r="K1182" i="2"/>
  <c r="P1182" i="2"/>
  <c r="O1182" i="2"/>
  <c r="I1182" i="2"/>
  <c r="N1182" i="2"/>
  <c r="L21" i="2"/>
  <c r="Q21" i="2"/>
  <c r="T21" i="2"/>
  <c r="D21" i="2"/>
  <c r="N21" i="2"/>
  <c r="K21" i="2"/>
  <c r="AA21" i="2"/>
  <c r="J1084" i="2"/>
  <c r="N1084" i="2"/>
  <c r="R1182" i="2"/>
  <c r="F1182" i="2"/>
  <c r="AA1182" i="2"/>
  <c r="X1182" i="2"/>
  <c r="G1182" i="2"/>
  <c r="E1098" i="2"/>
  <c r="E21" i="2"/>
  <c r="U21" i="2"/>
  <c r="AB21" i="2"/>
  <c r="P21" i="2"/>
  <c r="V21" i="2"/>
  <c r="O21" i="2"/>
  <c r="J1182" i="2"/>
  <c r="Y1182" i="2"/>
  <c r="U1182" i="2"/>
  <c r="H1182" i="2"/>
  <c r="W1182" i="2"/>
  <c r="T1182" i="2"/>
  <c r="S1182" i="2"/>
  <c r="I21" i="2"/>
  <c r="Y21" i="2"/>
  <c r="J21" i="2"/>
  <c r="X21" i="2"/>
  <c r="Z21" i="2"/>
  <c r="Q1182" i="2"/>
  <c r="V1182" i="2"/>
  <c r="G1098" i="2"/>
  <c r="Z1084" i="2"/>
  <c r="I1084" i="2"/>
  <c r="M1084" i="2"/>
  <c r="S1084" i="2"/>
  <c r="U1084" i="2"/>
  <c r="Y1084" i="2"/>
  <c r="H1084" i="2"/>
  <c r="T1084" i="2"/>
  <c r="X1084" i="2"/>
  <c r="J1114" i="2"/>
  <c r="R1114" i="2"/>
  <c r="N1114" i="2"/>
  <c r="P1114" i="2"/>
  <c r="M1114" i="2"/>
  <c r="AA1114" i="2"/>
  <c r="Q1114" i="2"/>
  <c r="Z1114" i="2"/>
  <c r="D1114" i="2"/>
  <c r="F1114" i="2"/>
  <c r="L1114" i="2"/>
  <c r="W1114" i="2"/>
  <c r="G1114" i="2"/>
  <c r="AB1114" i="2"/>
  <c r="V1114" i="2"/>
  <c r="X1016" i="2"/>
  <c r="H1114" i="2"/>
  <c r="O1114" i="2"/>
  <c r="X1114" i="2"/>
  <c r="E1114" i="2"/>
  <c r="U1114" i="2"/>
  <c r="Y1114" i="2"/>
  <c r="Q1252" i="2"/>
  <c r="F1252" i="2"/>
  <c r="Y1252" i="2"/>
  <c r="I1252" i="2"/>
  <c r="V1252" i="2"/>
  <c r="M1252" i="2"/>
  <c r="N1098" i="2"/>
  <c r="J1098" i="2"/>
  <c r="D1064" i="2"/>
  <c r="I1064" i="2"/>
  <c r="Y1064" i="2"/>
  <c r="E1064" i="2"/>
  <c r="T1064" i="2"/>
  <c r="K1064" i="2"/>
  <c r="O1064" i="2"/>
  <c r="Q1064" i="2"/>
  <c r="AA1064" i="2"/>
  <c r="U1064" i="2"/>
  <c r="P1064" i="2"/>
  <c r="L1016" i="2"/>
  <c r="AA1016" i="2"/>
  <c r="S1016" i="2"/>
  <c r="J1016" i="2"/>
  <c r="Z992" i="2"/>
  <c r="O992" i="2"/>
  <c r="N992" i="2"/>
  <c r="E992" i="2"/>
  <c r="U992" i="2"/>
  <c r="Y992" i="2"/>
  <c r="V992" i="2"/>
  <c r="D1252" i="2"/>
  <c r="R1064" i="2"/>
  <c r="L992" i="2"/>
  <c r="I1016" i="2"/>
  <c r="E1252" i="2"/>
  <c r="K1114" i="2"/>
  <c r="J1252" i="2"/>
  <c r="S1252" i="2"/>
  <c r="H1252" i="2"/>
  <c r="X1252" i="2"/>
  <c r="X1064" i="2"/>
  <c r="F1064" i="2"/>
  <c r="V1064" i="2"/>
  <c r="I992" i="2"/>
  <c r="F992" i="2"/>
  <c r="AA992" i="2"/>
  <c r="W992" i="2"/>
  <c r="P992" i="2"/>
  <c r="L1098" i="2"/>
  <c r="N1016" i="2"/>
  <c r="R1016" i="2"/>
  <c r="Z1016" i="2"/>
  <c r="V1016" i="2"/>
  <c r="M1016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52" i="2"/>
  <c r="R992" i="2"/>
  <c r="G1016" i="2"/>
  <c r="P1016" i="2"/>
  <c r="G1252" i="2"/>
  <c r="AB1252" i="2"/>
  <c r="J1064" i="2"/>
  <c r="L1064" i="2"/>
  <c r="AB1064" i="2"/>
  <c r="N1252" i="2"/>
  <c r="S992" i="2"/>
  <c r="K992" i="2"/>
  <c r="G992" i="2"/>
  <c r="T992" i="2"/>
  <c r="AB1016" i="2"/>
  <c r="F1016" i="2"/>
  <c r="Q1016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52" i="2"/>
  <c r="O1252" i="2"/>
  <c r="H1064" i="2"/>
  <c r="AB992" i="2"/>
  <c r="T1016" i="2"/>
  <c r="Y1016" i="2"/>
  <c r="W1252" i="2"/>
  <c r="L1252" i="2"/>
  <c r="S1064" i="2"/>
  <c r="Z1064" i="2"/>
  <c r="I1114" i="2"/>
  <c r="U1252" i="2"/>
  <c r="S1114" i="2"/>
  <c r="Z1252" i="2"/>
  <c r="K1252" i="2"/>
  <c r="AA1252" i="2"/>
  <c r="P1252" i="2"/>
  <c r="T1114" i="2"/>
  <c r="G1064" i="2"/>
  <c r="W1064" i="2"/>
  <c r="M1064" i="2"/>
  <c r="N1064" i="2"/>
  <c r="J992" i="2"/>
  <c r="Q992" i="2"/>
  <c r="M992" i="2"/>
  <c r="H992" i="2"/>
  <c r="X992" i="2"/>
  <c r="W1016" i="2"/>
  <c r="H1016" i="2"/>
  <c r="O1016" i="2"/>
  <c r="K1016" i="2"/>
  <c r="E1016" i="2"/>
  <c r="U1016" i="2"/>
  <c r="D162" i="2" l="1"/>
  <c r="B4" i="3" s="1"/>
  <c r="F162" i="2"/>
  <c r="D4" i="3" s="1"/>
  <c r="S162" i="2"/>
  <c r="Q162" i="2"/>
  <c r="N4" i="3" s="1"/>
  <c r="AA162" i="2"/>
  <c r="V4" i="3" s="1"/>
  <c r="J162" i="2"/>
  <c r="H4" i="3" s="1"/>
  <c r="Z162" i="2"/>
  <c r="M162" i="2"/>
  <c r="K4" i="3" s="1"/>
  <c r="W162" i="2"/>
  <c r="S4" i="3" s="1"/>
  <c r="P162" i="2"/>
  <c r="V162" i="2"/>
  <c r="R4" i="3" s="1"/>
  <c r="O162" i="2"/>
  <c r="M4" i="3" s="1"/>
  <c r="L162" i="2"/>
  <c r="J4" i="3" s="1"/>
  <c r="AB162" i="2"/>
  <c r="K162" i="2"/>
  <c r="I4" i="3" s="1"/>
  <c r="I162" i="2"/>
  <c r="G4" i="3" s="1"/>
  <c r="R162" i="2"/>
  <c r="O4" i="3" s="1"/>
  <c r="G162" i="2"/>
  <c r="E4" i="3" s="1"/>
  <c r="H162" i="2"/>
  <c r="F4" i="3" s="1"/>
  <c r="X162" i="2"/>
  <c r="T4" i="3" s="1"/>
  <c r="Y162" i="2"/>
  <c r="U4" i="3" s="1"/>
  <c r="E162" i="2"/>
  <c r="C4" i="3" s="1"/>
  <c r="N162" i="2"/>
  <c r="L4" i="3" s="1"/>
  <c r="U162" i="2"/>
  <c r="Q4" i="3" s="1"/>
  <c r="T162" i="2"/>
  <c r="P4" i="3" s="1"/>
  <c r="B5" i="3" l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<sst xmlns="http://schemas.openxmlformats.org/spreadsheetml/2006/main" count="1602" uniqueCount="700">
  <si>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</si>
  <si>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</si>
  <si>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</si>
  <si>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</si>
  <si>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</si>
  <si>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</si>
  <si>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</si>
  <si>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</si>
  <si>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</si>
  <si>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</si>
  <si>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</si>
  <si>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</si>
  <si>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</si>
  <si>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</si>
  <si>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</si>
  <si>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</si>
  <si>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</si>
  <si>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</si>
  <si>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</si>
  <si>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</si>
  <si>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</si>
  <si>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</si>
  <si>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</si>
  <si>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</si>
  <si>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</si>
  <si>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</si>
  <si>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</si>
  <si>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</si>
  <si>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</si>
  <si>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</si>
  <si>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</si>
  <si>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</si>
  <si>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</si>
  <si>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</si>
  <si>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</si>
  <si>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</si>
  <si>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</si>
  <si>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</si>
  <si>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</si>
  <si>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</si>
  <si>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</si>
  <si>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</si>
  <si>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</si>
  <si>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</si>
  <si>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</si>
  <si>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</si>
  <si>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</si>
  <si>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</si>
  <si>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</si>
  <si>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</si>
  <si>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</si>
  <si>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</si>
  <si>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</si>
  <si>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</si>
  <si>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</si>
  <si>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</si>
  <si>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</si>
  <si>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</si>
  <si>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</si>
  <si>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</si>
  <si>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</si>
  <si>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</si>
  <si>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</si>
  <si>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</si>
  <si>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</si>
  <si>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</si>
  <si>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</si>
  <si>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</si>
  <si>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</si>
  <si>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</si>
  <si>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</si>
  <si>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</si>
  <si>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</si>
  <si>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</si>
  <si>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</si>
  <si>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</si>
  <si>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</si>
  <si>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</si>
  <si>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</si>
  <si>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</si>
  <si>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</si>
  <si>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</si>
  <si>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</si>
  <si>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</si>
  <si>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</si>
  <si>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</si>
  <si>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</si>
  <si>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</si>
  <si>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</si>
  <si>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</si>
  <si>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</si>
  <si>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</si>
  <si>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</si>
  <si>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</si>
  <si>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</si>
  <si>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</si>
  <si>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</si>
  <si>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</si>
  <si>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</si>
  <si>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</si>
  <si>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</si>
  <si>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</si>
  <si>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</si>
  <si>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</si>
  <si>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</si>
  <si>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</si>
  <si>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</si>
  <si>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</si>
  <si>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</si>
  <si>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</si>
  <si>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</si>
  <si>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</si>
  <si>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</si>
  <si>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</si>
  <si>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</si>
  <si>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</si>
  <si>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</si>
  <si>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</si>
  <si>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</si>
  <si>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</si>
  <si>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</si>
  <si>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</si>
  <si>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</si>
  <si>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</si>
  <si>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</si>
  <si>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</si>
  <si>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</si>
  <si>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</si>
  <si>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</si>
  <si>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</si>
  <si>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</si>
  <si>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</si>
  <si>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</si>
  <si>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</si>
  <si>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</si>
  <si>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</si>
  <si>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</si>
  <si>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</si>
  <si>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</si>
  <si>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</si>
  <si>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</si>
  <si>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</si>
  <si>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</si>
  <si>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</si>
  <si>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</si>
  <si>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</si>
  <si>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</si>
  <si>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</si>
  <si>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</si>
  <si>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</si>
  <si>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</si>
  <si>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</si>
  <si>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</si>
  <si>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</si>
  <si>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</si>
  <si>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</si>
  <si>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</si>
  <si>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</si>
  <si>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</si>
  <si>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</si>
  <si>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</si>
  <si>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</si>
  <si>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</si>
  <si>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</si>
  <si>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</si>
  <si>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</si>
  <si>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</si>
  <si>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</si>
  <si>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</si>
  <si>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</si>
  <si>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</si>
  <si>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</si>
  <si>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</si>
  <si>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</si>
  <si>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</si>
  <si>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</si>
  <si>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</si>
  <si>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</si>
  <si>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</si>
  <si>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</si>
  <si>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</si>
  <si>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</si>
  <si>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</si>
  <si>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</si>
  <si>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</si>
  <si>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</si>
  <si>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</si>
  <si>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</si>
  <si>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</si>
  <si>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</si>
  <si>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</si>
  <si>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</si>
  <si>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</si>
  <si>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</si>
  <si>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</si>
  <si>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</si>
  <si>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</si>
  <si>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</si>
  <si>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</si>
  <si>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</si>
  <si>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</si>
  <si>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</si>
  <si>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</si>
  <si>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</si>
  <si>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</si>
  <si>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</si>
  <si>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</si>
  <si>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</si>
  <si>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</si>
  <si>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</si>
  <si>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</si>
  <si>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</si>
  <si>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</si>
  <si>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</si>
  <si>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</si>
  <si>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</si>
  <si>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</si>
  <si>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</si>
  <si>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</si>
  <si>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</si>
  <si>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</si>
  <si>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</si>
  <si>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</si>
  <si>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</si>
  <si>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</si>
  <si>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</si>
  <si>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</si>
  <si>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</si>
  <si>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</si>
  <si>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</si>
  <si>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</si>
  <si>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</si>
  <si>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</si>
  <si>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</si>
  <si>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</si>
  <si>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</si>
  <si>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</si>
  <si>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</si>
  <si>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</si>
  <si>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</si>
  <si>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</si>
  <si>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</si>
  <si>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</si>
  <si>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</si>
  <si>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</si>
  <si>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</si>
  <si>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</si>
  <si>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</si>
  <si>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</si>
  <si>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</si>
  <si>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</si>
  <si>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</si>
  <si>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</si>
  <si>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</si>
  <si>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</si>
  <si>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</si>
  <si>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</si>
  <si>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</si>
  <si>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</si>
  <si>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</si>
  <si>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</si>
  <si>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</si>
  <si>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</si>
  <si>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</si>
  <si>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</si>
  <si>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</si>
  <si>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</si>
  <si>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</si>
  <si>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</si>
  <si>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</si>
  <si>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</si>
  <si>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</si>
  <si>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</si>
  <si>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</si>
  <si>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</si>
  <si>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</si>
  <si>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</si>
  <si>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</si>
  <si>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</si>
  <si>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</si>
  <si>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</si>
  <si>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</si>
  <si>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</si>
  <si>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</si>
  <si>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</si>
  <si>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</si>
  <si>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</si>
  <si>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</si>
  <si>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</si>
  <si>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</si>
  <si>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</si>
  <si>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</si>
  <si>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</si>
  <si>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</si>
  <si>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</si>
  <si>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</si>
  <si>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</si>
  <si>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</si>
  <si>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</si>
  <si>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</si>
  <si>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</si>
  <si>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</si>
  <si>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</si>
  <si>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</si>
  <si>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</si>
  <si>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</si>
  <si>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</si>
  <si>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</si>
  <si>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</si>
  <si>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</si>
  <si>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</si>
  <si>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</si>
  <si>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</si>
  <si>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</si>
  <si>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</si>
  <si>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</si>
  <si>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</si>
  <si>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</si>
  <si>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</si>
  <si>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</si>
  <si>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</si>
  <si>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</si>
  <si>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</si>
  <si>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</si>
  <si>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</si>
  <si>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</si>
  <si>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</si>
  <si>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</si>
  <si>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</si>
  <si>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</si>
  <si>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</si>
  <si>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</si>
  <si>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</si>
  <si>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</si>
  <si>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</si>
  <si>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</si>
  <si>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</si>
  <si>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</si>
  <si>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</si>
  <si>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</si>
  <si>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</si>
  <si>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</si>
  <si>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</si>
  <si>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</si>
  <si>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</si>
  <si>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</si>
  <si>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</si>
  <si>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</si>
  <si>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</si>
  <si>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</si>
  <si>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</si>
  <si>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</si>
  <si>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</si>
  <si>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</si>
  <si>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</si>
  <si>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</si>
  <si>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</si>
  <si>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</si>
  <si>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</si>
  <si>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</si>
  <si>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</si>
  <si>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</si>
  <si>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</si>
  <si>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</si>
  <si>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</si>
  <si>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</si>
  <si>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</si>
  <si>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</si>
  <si>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</si>
  <si>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</si>
  <si>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</si>
  <si>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</si>
  <si>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</si>
  <si>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</si>
  <si>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</si>
  <si>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</si>
  <si>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</si>
  <si>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</si>
  <si>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</si>
  <si>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</si>
  <si>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</si>
  <si>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</si>
  <si>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</si>
  <si>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</si>
  <si>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</si>
  <si>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</si>
  <si>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</si>
  <si>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</si>
  <si>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</si>
  <si>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</si>
  <si>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</si>
  <si>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</si>
  <si>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</si>
  <si>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</si>
  <si>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</si>
  <si>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</si>
  <si>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</si>
  <si>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</si>
  <si>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</si>
  <si>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</si>
  <si>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</si>
  <si>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</si>
  <si>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</si>
  <si>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</si>
  <si>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</si>
  <si>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</si>
  <si>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</si>
  <si>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</si>
  <si>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</si>
  <si>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</si>
  <si>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</si>
  <si>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</si>
  <si>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</si>
  <si>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</si>
  <si>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</si>
  <si>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</si>
  <si>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</si>
  <si>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</si>
  <si>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</si>
  <si>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</si>
  <si>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</si>
  <si>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</si>
  <si>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</si>
  <si>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</si>
  <si>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</si>
  <si>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</si>
  <si>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</si>
  <si>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</si>
  <si>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</si>
  <si>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</si>
  <si>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</si>
  <si>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</si>
  <si>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</si>
  <si>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</si>
  <si>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</si>
  <si>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</si>
  <si>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</si>
  <si>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</si>
  <si>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</si>
  <si>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</si>
  <si>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</si>
  <si>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</si>
  <si>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</si>
  <si>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</si>
  <si>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</si>
  <si>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</si>
  <si>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</si>
  <si>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</si>
  <si>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</si>
  <si>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</si>
  <si>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</si>
  <si>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</si>
  <si>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</si>
  <si>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</si>
  <si>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</si>
  <si>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</si>
  <si>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</si>
  <si>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</si>
  <si>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</si>
  <si>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</si>
  <si>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</si>
  <si>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</si>
  <si>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</si>
  <si>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</si>
  <si>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</si>
  <si>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</si>
  <si>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</si>
  <si>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</si>
  <si>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</si>
  <si>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</si>
  <si>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</si>
  <si>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</si>
  <si>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</si>
  <si>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</si>
  <si>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</si>
  <si>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</si>
  <si>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</si>
  <si>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</si>
  <si>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</si>
  <si>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</si>
  <si>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</si>
  <si>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</si>
  <si>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</si>
  <si>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</si>
  <si>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</si>
  <si>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</si>
  <si>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</si>
  <si>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</si>
  <si>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</si>
  <si>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</si>
  <si>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</si>
  <si>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</si>
  <si>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</si>
  <si>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</si>
  <si>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</si>
  <si>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</si>
  <si>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</si>
  <si>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</si>
  <si>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</si>
  <si>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</si>
  <si>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</si>
  <si>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</si>
  <si>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</si>
  <si>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</si>
  <si>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</si>
  <si>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</si>
  <si>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</si>
  <si>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</si>
  <si>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</si>
  <si>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</si>
  <si>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</si>
  <si>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</si>
  <si>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</si>
  <si>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</si>
  <si>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</si>
  <si>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</si>
  <si>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</si>
  <si>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</si>
  <si>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</si>
  <si>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</si>
  <si>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</si>
  <si>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</si>
  <si>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</si>
  <si>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</si>
  <si>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</si>
  <si>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</si>
  <si>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</si>
  <si>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</si>
  <si>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</si>
  <si>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</si>
  <si>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</si>
  <si>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</si>
  <si>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</si>
  <si>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</si>
  <si>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</si>
  <si>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</si>
  <si>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</si>
  <si>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</si>
  <si>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</si>
  <si>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</si>
  <si>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</si>
  <si>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</si>
  <si>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</si>
  <si>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</si>
  <si>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</si>
  <si>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</si>
  <si>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</si>
  <si>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</si>
  <si>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</si>
  <si>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</si>
  <si>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</si>
  <si>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</si>
  <si>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</si>
  <si>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</si>
  <si>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</si>
  <si>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</si>
  <si>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</si>
  <si>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</si>
  <si>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</si>
  <si>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</si>
  <si>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</si>
  <si>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</si>
  <si>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</si>
  <si>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</si>
  <si>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</si>
  <si>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</si>
  <si>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</si>
  <si>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</si>
  <si>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</si>
  <si>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</si>
  <si>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</si>
  <si>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</si>
  <si>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</si>
  <si>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</si>
  <si>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</si>
  <si>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</si>
  <si>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</si>
  <si>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</si>
  <si>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</si>
  <si>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</si>
  <si>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</si>
  <si>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</si>
  <si>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</si>
  <si>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b2443</t>
  </si>
  <si>
    <t>b2766.1</t>
  </si>
  <si>
    <t>b2992.3</t>
  </si>
  <si>
    <t>b2992.4</t>
  </si>
  <si>
    <t>b2766.1_dfax</t>
  </si>
  <si>
    <t>b2118</t>
  </si>
  <si>
    <t>b2996-b2996.2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</si>
  <si>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</si>
  <si>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</si>
  <si>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</si>
  <si>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</si>
  <si>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</si>
  <si>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</si>
  <si>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</si>
  <si>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</si>
  <si>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</si>
  <si>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</si>
  <si>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</si>
  <si>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</si>
  <si>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</si>
  <si>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</si>
  <si>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</si>
  <si>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</si>
  <si>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</si>
  <si>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</si>
  <si>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</si>
  <si>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</si>
  <si>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</si>
  <si>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</si>
  <si>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</si>
  <si>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</si>
  <si>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</si>
  <si>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</si>
  <si>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</si>
  <si>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</si>
  <si>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</si>
  <si>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</si>
  <si>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</si>
  <si>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</si>
  <si>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</si>
  <si>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</si>
  <si>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</si>
  <si>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</si>
  <si>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</si>
  <si>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</si>
  <si>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</si>
  <si>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</si>
  <si>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</si>
  <si>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</si>
  <si>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</si>
  <si>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</si>
  <si>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</si>
  <si>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</si>
  <si>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</si>
  <si>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</si>
  <si>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</si>
  <si>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</si>
  <si>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</si>
  <si>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</si>
  <si>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</si>
  <si>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</si>
  <si>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</si>
  <si>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</si>
  <si>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</si>
  <si>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</si>
  <si>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</si>
  <si>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</si>
  <si>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</si>
  <si>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</si>
  <si>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</si>
  <si>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</si>
  <si>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</si>
  <si>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</si>
  <si>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</si>
  <si>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</si>
  <si>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</si>
  <si>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</si>
  <si>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</si>
  <si>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</si>
  <si>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</si>
  <si>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</si>
  <si>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</si>
  <si>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</si>
  <si>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</si>
  <si>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</si>
  <si>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</si>
  <si>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</si>
  <si>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</si>
  <si>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</si>
  <si>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</si>
  <si>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(June 2024 - May 2025)</t>
  </si>
  <si>
    <t>(June 2024- May 2025)</t>
  </si>
  <si>
    <t>(Jan - Dec 2025)</t>
  </si>
  <si>
    <t>Zonal Peak (MW) for 2025</t>
  </si>
  <si>
    <t>b3698</t>
  </si>
  <si>
    <t>b3705</t>
  </si>
  <si>
    <t>Required Transmission Enhancements owned by:  Keystone Appalachian Transmission Company</t>
  </si>
  <si>
    <t>b3214</t>
  </si>
  <si>
    <t>b3717.1</t>
  </si>
  <si>
    <t>b3800.121</t>
  </si>
  <si>
    <t>b3800.121_dfax</t>
  </si>
  <si>
    <t>b3737.47_dfax</t>
  </si>
  <si>
    <t>b3737.47_pub</t>
  </si>
  <si>
    <t>Required Transmission Enhancements owned by:  AEP East Operating Companies and AEP Transmission Companies</t>
  </si>
  <si>
    <t>b1022.11*</t>
  </si>
  <si>
    <t>b1022.5*</t>
  </si>
  <si>
    <t>b3006*</t>
  </si>
  <si>
    <t>b3011.2*</t>
  </si>
  <si>
    <t>b3011.5*</t>
  </si>
  <si>
    <t>*Project previously owned by South FirstEnergy Operating Companies</t>
  </si>
  <si>
    <t>b2965*</t>
  </si>
  <si>
    <r>
      <t>Transmission Enhancement Charges (PJM OATT Schedule 12) Settlement Worksheet</t>
    </r>
    <r>
      <rPr>
        <b/>
        <i/>
        <sz val="8"/>
        <rFont val="Arial"/>
        <family val="2"/>
      </rPr>
      <t/>
    </r>
  </si>
  <si>
    <t>Required Transmission Enhancements owned by:  Dominion Virginia Power's Network Customers</t>
  </si>
  <si>
    <t>(Feb - Dec 2025)</t>
  </si>
  <si>
    <t>(March 2025)</t>
  </si>
  <si>
    <t>*The MONTHLY REVENUE REQUIREMENT values for March 2025 ONLY include a one-time adjustment with interest for 2024 revenue re-settlements pursuant to MISO Docket No. EL14-12.</t>
  </si>
  <si>
    <t>*The MONTHLY REVENUE REQUIREMENT value for March 2025 ONLY includes a one-time adjustment with interest for 2024 revenue re-settlements pursuant to MISO Docket No. EL14-12.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</si>
</sst>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b/>
      <i/>
      <sz val="8"/>
      <color rgb="FFFF0000"/>
      <name val="Arial"/>
      <family val="2"/>
    </font>
    <font>
      <u/>
      <sz val="8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22">
    <xf numFmtId="0" fontId="0" fillId="0" borderId="0"/>
    <xf numFmtId="9" fontId="159" fillId="0" borderId="0" applyFont="0" applyFill="0" applyBorder="0" applyAlignment="0" applyProtection="0"/>
    <xf numFmtId="44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9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6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9" fillId="0" borderId="0"/>
    <xf numFmtId="43" fontId="15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9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9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159" fillId="0" borderId="0"/>
    <xf numFmtId="0" fontId="159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9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5">
    <xf numFmtId="0" fontId="0" fillId="0" borderId="0" xfId="0"/>
    <xf numFmtId="0" fontId="9" fillId="0" borderId="0" xfId="720" applyFont="1" applyFill="1" applyAlignment="1">
      <alignment horizontal="center"/>
    </xf>
    <xf numFmtId="0" fontId="10" fillId="0" borderId="0" xfId="720" applyFont="1" applyFill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10" fillId="0" borderId="1" xfId="720" applyFont="1" applyFill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Fill="1" applyBorder="1" applyAlignment="1">
      <alignment horizontal="center"/>
    </xf>
    <xf numFmtId="44" fontId="10" fillId="0" borderId="0" xfId="720" applyNumberFormat="1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44" fontId="10" fillId="0" borderId="0" xfId="720" applyNumberFormat="1" applyFont="1" applyFill="1" applyAlignment="1">
      <alignment horizontal="center"/>
    </xf>
    <xf numFmtId="10" fontId="10" fillId="0" borderId="3" xfId="720" applyNumberFormat="1" applyFont="1" applyFill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Fill="1" applyAlignment="1">
      <alignment horizontal="center"/>
    </xf>
    <xf numFmtId="44" fontId="10" fillId="0" borderId="0" xfId="784" applyNumberFormat="1" applyFont="1" applyFill="1" applyAlignment="1">
      <alignment horizontal="center"/>
    </xf>
    <xf numFmtId="0" fontId="10" fillId="0" borderId="0" xfId="784" applyFont="1" applyFill="1" applyAlignment="1">
      <alignment horizontal="center"/>
    </xf>
    <xf numFmtId="0" fontId="9" fillId="0" borderId="0" xfId="720" applyFont="1" applyFill="1" applyAlignment="1">
      <alignment horizontal="left"/>
    </xf>
    <xf numFmtId="0" fontId="8" fillId="0" borderId="0" xfId="0" applyFont="1" applyFill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8" fillId="0" borderId="0" xfId="799" applyFont="1" applyFill="1"/>
    <xf numFmtId="44" fontId="11" fillId="0" borderId="0" xfId="799" applyNumberFormat="1" applyFont="1" applyFill="1" applyAlignment="1">
      <alignment horizontal="left"/>
    </xf>
    <xf numFmtId="44" fontId="10" fillId="0" borderId="0" xfId="2" applyFont="1" applyFill="1"/>
    <xf numFmtId="44" fontId="8" fillId="0" borderId="0" xfId="799" applyNumberFormat="1" applyFont="1" applyFill="1"/>
    <xf numFmtId="44" fontId="8" fillId="0" borderId="0" xfId="0" applyNumberFormat="1" applyFont="1" applyFill="1"/>
    <xf numFmtId="10" fontId="10" fillId="0" borderId="47" xfId="720" applyNumberFormat="1" applyFont="1" applyFill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Fill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Fill="1" applyBorder="1" applyAlignment="1">
      <alignment horizontal="center"/>
    </xf>
    <xf numFmtId="0" fontId="11" fillId="0" borderId="0" xfId="799" applyFont="1" applyFill="1" applyAlignment="1">
      <alignment horizontal="left"/>
    </xf>
    <xf numFmtId="0" fontId="106" fillId="0" borderId="0" xfId="0" applyFont="1" applyFill="1" applyBorder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44" fontId="10" fillId="0" borderId="1" xfId="721" applyNumberFormat="1" applyFont="1" applyFill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 applyFont="1" applyFill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44" fontId="10" fillId="0" borderId="0" xfId="721" applyNumberFormat="1" applyFont="1" applyFill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2" fontId="8" fillId="0" borderId="0" xfId="0" applyNumberFormat="1" applyFont="1"/>
    <xf numFmtId="0" fontId="9" fillId="0" borderId="3" xfId="720" applyFont="1" applyFill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9" fillId="0" borderId="0" xfId="720" applyFont="1" applyFill="1" applyBorder="1" applyAlignment="1">
      <alignment horizontal="left"/>
    </xf>
    <xf numFmtId="44" fontId="8" fillId="0" borderId="0" xfId="0" applyNumberFormat="1" applyFont="1" applyFill="1" applyBorder="1"/>
    <xf numFmtId="0" fontId="0" fillId="0" borderId="0" xfId="0" applyBorder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44" fontId="10" fillId="0" borderId="1" xfId="400" applyNumberFormat="1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Fill="1" applyBorder="1" applyAlignment="1">
      <alignment horizontal="center"/>
    </xf>
    <xf numFmtId="10" fontId="10" fillId="0" borderId="0" xfId="720" applyNumberFormat="1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 applyFill="1" applyBorder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10" fillId="0" borderId="1" xfId="399" applyNumberFormat="1" applyFont="1" applyFill="1" applyBorder="1" applyAlignment="1">
      <alignment horizontal="center"/>
    </xf>
    <xf numFmtId="44" fontId="10" fillId="0" borderId="13" xfId="2" applyNumberFormat="1" applyFont="1" applyFill="1" applyBorder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9" fillId="81" borderId="0" xfId="720" applyFont="1" applyFill="1" applyAlignment="1">
      <alignment horizontal="left"/>
    </xf>
    <xf numFmtId="0" fontId="8" fillId="81" borderId="0" xfId="799" applyFont="1" applyFill="1"/>
    <xf numFmtId="0" fontId="9" fillId="81" borderId="0" xfId="721" applyFont="1" applyFill="1" applyAlignment="1">
      <alignment horizontal="left"/>
    </xf>
    <xf numFmtId="44" fontId="10" fillId="0" borderId="0" xfId="2" applyNumberFormat="1" applyFont="1" applyFill="1"/>
    <xf numFmtId="44" fontId="10" fillId="0" borderId="0" xfId="2" applyNumberFormat="1" applyFont="1" applyFill="1" applyBorder="1" applyAlignment="1">
      <alignment horizontal="center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0" fillId="0" borderId="0" xfId="0" applyNumberFormat="1" applyFont="1" applyFill="1"/>
    <xf numFmtId="168" fontId="9" fillId="0" borderId="3" xfId="1407" applyFont="1" applyFill="1" applyBorder="1" applyAlignment="1">
      <alignment horizontal="left"/>
    </xf>
    <xf numFmtId="0" fontId="9" fillId="0" borderId="0" xfId="0" applyFont="1" applyFill="1"/>
    <xf numFmtId="43" fontId="11" fillId="0" borderId="0" xfId="0" applyNumberFormat="1" applyFont="1" applyFill="1" applyAlignment="1">
      <alignment horizontal="left"/>
    </xf>
    <xf numFmtId="0" fontId="112" fillId="0" borderId="14" xfId="0" applyFont="1" applyFill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 applyFill="1" applyBorder="1"/>
    <xf numFmtId="0" fontId="111" fillId="0" borderId="0" xfId="0" applyFont="1" applyAlignment="1">
      <alignment horizontal="left"/>
    </xf>
    <xf numFmtId="0" fontId="10" fillId="0" borderId="47" xfId="720" applyFont="1" applyFill="1" applyBorder="1" applyAlignment="1">
      <alignment horizontal="left"/>
    </xf>
    <xf numFmtId="0" fontId="10" fillId="0" borderId="49" xfId="720" applyFont="1" applyFill="1" applyBorder="1" applyAlignment="1">
      <alignment horizontal="left"/>
    </xf>
    <xf numFmtId="0" fontId="10" fillId="0" borderId="14" xfId="720" applyFont="1" applyFill="1" applyBorder="1" applyAlignment="1">
      <alignment horizontal="left"/>
    </xf>
    <xf numFmtId="0" fontId="10" fillId="0" borderId="47" xfId="721" applyFont="1" applyFill="1" applyBorder="1" applyAlignment="1">
      <alignment horizontal="left"/>
    </xf>
    <xf numFmtId="0" fontId="10" fillId="0" borderId="49" xfId="721" applyFont="1" applyFill="1" applyBorder="1" applyAlignment="1">
      <alignment horizontal="left"/>
    </xf>
    <xf numFmtId="0" fontId="10" fillId="0" borderId="14" xfId="721" applyFont="1" applyFill="1" applyBorder="1" applyAlignment="1">
      <alignment horizontal="left"/>
    </xf>
    <xf numFmtId="0" fontId="10" fillId="0" borderId="0" xfId="720" applyFont="1" applyFill="1" applyBorder="1" applyAlignment="1">
      <alignment horizontal="left"/>
    </xf>
    <xf numFmtId="0" fontId="10" fillId="0" borderId="3" xfId="720" applyFont="1" applyFill="1" applyBorder="1" applyAlignment="1">
      <alignment horizontal="left"/>
    </xf>
    <xf numFmtId="0" fontId="10" fillId="0" borderId="1" xfId="720" applyFont="1" applyFill="1" applyBorder="1" applyAlignment="1">
      <alignment horizontal="left"/>
    </xf>
    <xf numFmtId="0" fontId="10" fillId="0" borderId="0" xfId="0" applyFont="1" applyFill="1"/>
    <xf numFmtId="0" fontId="10" fillId="0" borderId="51" xfId="47" applyFont="1" applyFill="1" applyBorder="1" applyAlignment="1">
      <alignment horizontal="left" wrapText="1"/>
    </xf>
    <xf numFmtId="0" fontId="111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8" fillId="0" borderId="52" xfId="0" applyFont="1" applyBorder="1"/>
    <xf numFmtId="0" fontId="111" fillId="0" borderId="0" xfId="0" applyFont="1"/>
    <xf numFmtId="0" fontId="106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Border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Border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ont="1" applyFill="1" applyBorder="1"/>
    <xf numFmtId="0" fontId="8" fillId="83" borderId="0" xfId="0" applyFont="1" applyFill="1" applyBorder="1"/>
    <xf numFmtId="0" fontId="9" fillId="83" borderId="0" xfId="0" applyFont="1" applyFill="1" applyBorder="1" applyAlignment="1">
      <alignment horizontal="center"/>
    </xf>
    <xf numFmtId="44" fontId="10" fillId="0" borderId="3" xfId="2" applyNumberFormat="1" applyFont="1" applyFill="1" applyBorder="1" applyAlignment="1">
      <alignment horizontal="center"/>
    </xf>
    <xf numFmtId="0" fontId="8" fillId="81" borderId="0" xfId="799" applyFont="1" applyFill="1"/>
    <xf numFmtId="0" fontId="10" fillId="0" borderId="47" xfId="2108" applyFont="1" applyFill="1" applyBorder="1" applyAlignment="1">
      <alignment horizontal="left"/>
    </xf>
    <xf numFmtId="10" fontId="10" fillId="0" borderId="3" xfId="1799" applyNumberFormat="1" applyFont="1" applyFill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Fill="1" applyBorder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Fill="1" applyBorder="1"/>
    <xf numFmtId="44" fontId="10" fillId="0" borderId="14" xfId="720" applyNumberFormat="1" applyFont="1" applyFill="1" applyBorder="1" applyAlignment="1">
      <alignment horizontal="center"/>
    </xf>
    <xf numFmtId="44" fontId="10" fillId="0" borderId="50" xfId="400" applyNumberFormat="1" applyFont="1" applyFill="1" applyBorder="1" applyAlignment="1">
      <alignment horizontal="center"/>
    </xf>
    <xf numFmtId="0" fontId="10" fillId="0" borderId="52" xfId="720" applyFont="1" applyFill="1" applyBorder="1" applyAlignment="1">
      <alignment horizontal="center"/>
    </xf>
    <xf numFmtId="0" fontId="10" fillId="0" borderId="20" xfId="720" applyFont="1" applyFill="1" applyBorder="1" applyAlignment="1">
      <alignment horizontal="center"/>
    </xf>
    <xf numFmtId="0" fontId="10" fillId="0" borderId="48" xfId="720" applyFont="1" applyFill="1" applyBorder="1" applyAlignment="1">
      <alignment horizontal="center"/>
    </xf>
    <xf numFmtId="0" fontId="8" fillId="0" borderId="50" xfId="0" applyFont="1" applyFill="1" applyBorder="1"/>
    <xf numFmtId="0" fontId="9" fillId="0" borderId="1" xfId="0" applyFont="1" applyFill="1" applyBorder="1"/>
    <xf numFmtId="44" fontId="10" fillId="0" borderId="52" xfId="2" applyFont="1" applyFill="1" applyBorder="1"/>
    <xf numFmtId="44" fontId="10" fillId="0" borderId="20" xfId="2" applyFont="1" applyFill="1" applyBorder="1"/>
    <xf numFmtId="0" fontId="8" fillId="0" borderId="48" xfId="0" applyFont="1" applyFill="1" applyBorder="1"/>
    <xf numFmtId="44" fontId="10" fillId="0" borderId="0" xfId="721" applyNumberFormat="1" applyFont="1" applyFill="1" applyBorder="1" applyAlignment="1">
      <alignment horizontal="center"/>
    </xf>
    <xf numFmtId="44" fontId="106" fillId="0" borderId="0" xfId="0" applyNumberFormat="1" applyFont="1" applyFill="1" applyBorder="1"/>
    <xf numFmtId="10" fontId="10" fillId="0" borderId="47" xfId="721" applyNumberFormat="1" applyFont="1" applyFill="1" applyBorder="1" applyAlignment="1">
      <alignment horizontal="center"/>
    </xf>
    <xf numFmtId="10" fontId="10" fillId="0" borderId="3" xfId="721" applyNumberFormat="1" applyFont="1" applyFill="1" applyBorder="1" applyAlignment="1">
      <alignment horizontal="center"/>
    </xf>
    <xf numFmtId="10" fontId="10" fillId="0" borderId="52" xfId="721" applyNumberFormat="1" applyFont="1" applyFill="1" applyBorder="1" applyAlignment="1">
      <alignment horizontal="center"/>
    </xf>
    <xf numFmtId="0" fontId="111" fillId="0" borderId="0" xfId="0" applyFont="1" applyBorder="1"/>
    <xf numFmtId="44" fontId="10" fillId="0" borderId="3" xfId="2" applyNumberFormat="1" applyFont="1" applyFill="1" applyBorder="1"/>
    <xf numFmtId="0" fontId="10" fillId="0" borderId="14" xfId="2108" applyFont="1" applyFill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168" fontId="10" fillId="0" borderId="3" xfId="1407" applyFont="1" applyFill="1" applyBorder="1" applyAlignment="1">
      <alignment horizontal="left"/>
    </xf>
    <xf numFmtId="0" fontId="10" fillId="0" borderId="1" xfId="0" applyFont="1" applyFill="1" applyBorder="1"/>
    <xf numFmtId="0" fontId="156" fillId="0" borderId="47" xfId="720" applyFont="1" applyFill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44" fontId="158" fillId="0" borderId="0" xfId="2" applyFont="1" applyFill="1" applyBorder="1" applyAlignment="1">
      <alignment horizontal="center"/>
    </xf>
    <xf numFmtId="0" fontId="9" fillId="85" borderId="0" xfId="721" applyFont="1" applyFill="1" applyAlignment="1">
      <alignment horizontal="left"/>
    </xf>
    <xf numFmtId="0" fontId="8" fillId="85" borderId="0" xfId="799" applyFont="1" applyFill="1"/>
    <xf numFmtId="44" fontId="10" fillId="0" borderId="50" xfId="2" applyFont="1" applyFill="1" applyBorder="1"/>
    <xf numFmtId="44" fontId="10" fillId="0" borderId="52" xfId="2" applyFont="1" applyFill="1" applyBorder="1" applyAlignment="1">
      <alignment horizontal="center"/>
    </xf>
    <xf numFmtId="0" fontId="112" fillId="0" borderId="0" xfId="0" applyFont="1" applyBorder="1"/>
    <xf numFmtId="0" fontId="10" fillId="0" borderId="51" xfId="2108" applyFont="1" applyFill="1" applyBorder="1" applyAlignment="1">
      <alignment horizontal="left"/>
    </xf>
    <xf numFmtId="44" fontId="10" fillId="0" borderId="0" xfId="2" applyNumberFormat="1" applyFont="1" applyFill="1" applyBorder="1" applyAlignment="1">
      <alignment horizontal="right"/>
    </xf>
    <xf numFmtId="44" fontId="10" fillId="0" borderId="13" xfId="2" applyNumberFormat="1" applyFont="1" applyFill="1" applyBorder="1" applyAlignment="1">
      <alignment horizontal="center"/>
    </xf>
    <xf numFmtId="0" fontId="157" fillId="0" borderId="0" xfId="720" applyFont="1" applyFill="1" applyAlignment="1">
      <alignment horizontal="left"/>
    </xf>
    <xf numFmtId="0" fontId="157" fillId="0" borderId="0" xfId="799" applyFont="1" applyFill="1"/>
    <xf numFmtId="0" fontId="160" fillId="0" borderId="0" xfId="799" applyFont="1" applyFill="1" applyAlignment="1">
      <alignment horizontal="left"/>
    </xf>
    <xf numFmtId="3" fontId="160" fillId="0" borderId="0" xfId="720" applyNumberFormat="1" applyFont="1" applyFill="1" applyAlignment="1">
      <alignment horizontal="center"/>
    </xf>
    <xf numFmtId="0" fontId="160" fillId="0" borderId="0" xfId="799" applyFont="1" applyFill="1"/>
    <xf numFmtId="0" fontId="9" fillId="0" borderId="49" xfId="720" applyFont="1" applyFill="1" applyBorder="1" applyAlignment="1">
      <alignment horizontal="left"/>
    </xf>
    <xf numFmtId="44" fontId="10" fillId="0" borderId="13" xfId="387" applyNumberFormat="1" applyFont="1" applyFill="1" applyBorder="1" applyAlignment="1">
      <alignment horizontal="right"/>
    </xf>
    <xf numFmtId="44" fontId="157" fillId="0" borderId="0" xfId="2" applyFont="1" applyFill="1" applyAlignment="1">
      <alignment horizontal="center"/>
    </xf>
    <xf numFmtId="44" fontId="106" fillId="81" borderId="0" xfId="2" applyFont="1" applyFill="1"/>
    <xf numFmtId="44" fontId="107" fillId="0" borderId="0" xfId="2" applyFont="1" applyFill="1" applyAlignment="1">
      <alignment horizontal="center"/>
    </xf>
    <xf numFmtId="44" fontId="106" fillId="0" borderId="0" xfId="2" applyFont="1" applyFill="1"/>
    <xf numFmtId="44" fontId="163" fillId="0" borderId="0" xfId="2" applyFont="1" applyFill="1"/>
    <xf numFmtId="44" fontId="106" fillId="85" borderId="0" xfId="2" applyFont="1" applyFill="1"/>
    <xf numFmtId="44" fontId="106" fillId="0" borderId="3" xfId="2" applyFont="1" applyFill="1" applyBorder="1" applyAlignment="1">
      <alignment wrapText="1"/>
    </xf>
    <xf numFmtId="44" fontId="106" fillId="0" borderId="0" xfId="2" applyFont="1" applyBorder="1"/>
    <xf numFmtId="44" fontId="106" fillId="0" borderId="1" xfId="2" applyFont="1" applyBorder="1"/>
    <xf numFmtId="44" fontId="106" fillId="0" borderId="0" xfId="2" applyFont="1"/>
    <xf numFmtId="44" fontId="106" fillId="0" borderId="0" xfId="2" applyFont="1" applyFill="1" applyBorder="1"/>
    <xf numFmtId="10" fontId="11" fillId="0" borderId="0" xfId="0" applyNumberFormat="1" applyFont="1" applyFill="1" applyBorder="1"/>
    <xf numFmtId="44" fontId="11" fillId="0" borderId="0" xfId="0" applyNumberFormat="1" applyFont="1" applyFill="1" applyBorder="1"/>
    <xf numFmtId="44" fontId="164" fillId="0" borderId="0" xfId="720" applyNumberFormat="1" applyFont="1" applyFill="1" applyBorder="1" applyAlignment="1">
      <alignment horizontal="center"/>
    </xf>
    <xf numFmtId="44" fontId="10" fillId="0" borderId="20" xfId="2" applyNumberFormat="1" applyFont="1" applyFill="1" applyBorder="1" applyAlignment="1">
      <alignment horizontal="center"/>
    </xf>
    <xf numFmtId="44" fontId="10" fillId="0" borderId="50" xfId="2" applyNumberFormat="1" applyFont="1" applyFill="1" applyBorder="1" applyAlignment="1">
      <alignment horizontal="center"/>
    </xf>
    <xf numFmtId="8" fontId="10" fillId="0" borderId="0" xfId="2" applyNumberFormat="1" applyFont="1" applyFill="1" applyBorder="1" applyAlignment="1">
      <alignment horizontal="right"/>
    </xf>
    <xf numFmtId="0" fontId="9" fillId="85" borderId="0" xfId="720" applyFont="1" applyFill="1" applyAlignment="1">
      <alignment horizontal="left"/>
    </xf>
    <xf numFmtId="44" fontId="9" fillId="84" borderId="19" xfId="2" applyFont="1" applyFill="1" applyBorder="1" applyAlignment="1">
      <alignment horizontal="center"/>
    </xf>
    <xf numFmtId="44" fontId="10" fillId="0" borderId="13" xfId="387" applyNumberFormat="1" applyFont="1" applyFill="1" applyBorder="1"/>
    <xf numFmtId="44" fontId="10" fillId="0" borderId="55" xfId="2" applyNumberFormat="1" applyFont="1" applyFill="1" applyBorder="1"/>
    <xf numFmtId="44" fontId="10" fillId="0" borderId="55" xfId="47" applyNumberFormat="1" applyFont="1" applyFill="1" applyBorder="1"/>
    <xf numFmtId="44" fontId="10" fillId="0" borderId="13" xfId="47" applyNumberFormat="1" applyFont="1" applyFill="1" applyBorder="1"/>
    <xf numFmtId="44" fontId="10" fillId="0" borderId="51" xfId="2" applyNumberFormat="1" applyFont="1" applyFill="1" applyBorder="1"/>
    <xf numFmtId="44" fontId="10" fillId="0" borderId="13" xfId="721" applyNumberFormat="1" applyFont="1" applyFill="1" applyBorder="1"/>
    <xf numFmtId="44" fontId="10" fillId="0" borderId="13" xfId="2" applyFont="1" applyFill="1" applyBorder="1" applyAlignment="1">
      <alignment vertical="center"/>
    </xf>
    <xf numFmtId="44" fontId="8" fillId="85" borderId="0" xfId="2" applyFont="1" applyFill="1"/>
    <xf numFmtId="44" fontId="107" fillId="0" borderId="13" xfId="2" applyFont="1" applyFill="1" applyBorder="1" applyAlignment="1">
      <alignment horizontal="center"/>
    </xf>
    <xf numFmtId="44" fontId="107" fillId="86" borderId="13" xfId="2" applyFont="1" applyFill="1" applyBorder="1" applyAlignment="1">
      <alignment horizontal="center"/>
    </xf>
    <xf numFmtId="0" fontId="157" fillId="86" borderId="0" xfId="720" applyFont="1" applyFill="1" applyBorder="1" applyAlignment="1">
      <alignment horizontal="left"/>
    </xf>
    <xf numFmtId="44" fontId="107" fillId="86" borderId="0" xfId="720" applyNumberFormat="1" applyFont="1" applyFill="1" applyBorder="1" applyAlignment="1">
      <alignment horizontal="center"/>
    </xf>
    <xf numFmtId="44" fontId="107" fillId="86" borderId="0" xfId="2" applyFont="1" applyFill="1" applyBorder="1" applyAlignment="1">
      <alignment horizontal="center"/>
    </xf>
    <xf numFmtId="44" fontId="107" fillId="86" borderId="0" xfId="2" applyNumberFormat="1" applyFont="1" applyFill="1" applyBorder="1" applyAlignment="1">
      <alignment horizontal="center"/>
    </xf>
    <xf numFmtId="44" fontId="157" fillId="86" borderId="19" xfId="2" applyFont="1" applyFill="1" applyBorder="1" applyAlignment="1">
      <alignment horizontal="center"/>
    </xf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83" borderId="57" xfId="720" applyFont="1" applyFill="1" applyBorder="1" applyAlignment="1">
      <alignment horizontal="center"/>
    </xf>
    <xf numFmtId="0" fontId="9" fillId="0" borderId="0" xfId="720" applyFont="1" applyFill="1" applyAlignment="1">
      <alignment horizontal="center"/>
    </xf>
  </cellXfs>
  <cellStyles count="32522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2 2 3" xfId="32512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13" xfId="32519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83" xfId="32513"/>
    <cellStyle name="Currency 84" xfId="32520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FRxAmtStyle 2" xfId="32514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4" xfId="32511"/>
    <cellStyle name="Normal 115" xfId="32518"/>
    <cellStyle name="Normal 115 2" xfId="26101"/>
    <cellStyle name="Normal 12" xfId="659"/>
    <cellStyle name="Normal 12 10" xfId="25870"/>
    <cellStyle name="Normal 12 11" xfId="32515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" xfId="32516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50" xfId="32517"/>
    <cellStyle name="Percent 51" xfId="32521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8"/>
  <sheetViews>
    <sheetView tabSelected="1" zoomScale="95" zoomScaleNormal="95" workbookViewId="0">
      <selection sqref="A1:Y1"/>
    </sheetView>
  </sheetViews>
  <sheetFormatPr defaultColWidth="9.109375" defaultRowHeight="13.2"/>
  <cols>
    <col min="1" max="1" width="17" style="94" customWidth="1"/>
    <col min="2" max="2" width="18" style="47" customWidth="1"/>
    <col min="3" max="3" width="17.44140625" style="196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9.77734375" style="47" bestFit="1" customWidth="1"/>
    <col min="11" max="11" width="19.777343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1.44140625" style="47" bestFit="1" customWidth="1"/>
    <col min="16" max="17" width="12" style="47" bestFit="1" customWidth="1"/>
    <col min="18" max="18" width="11.44140625" style="47" bestFit="1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24" t="s">
        <v>694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1"/>
    </row>
    <row r="2" spans="1:30" s="52" customFormat="1" ht="25.95" customHeight="1">
      <c r="A2" s="16"/>
      <c r="B2" s="1"/>
      <c r="C2" s="18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88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6" t="s">
        <v>3</v>
      </c>
      <c r="D4" s="221" t="s">
        <v>4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7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7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57" t="s">
        <v>673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18">
        <f>5603969.99/2</f>
        <v>2801984.9950000001</v>
      </c>
      <c r="C8" s="158">
        <f>ROUND(B8/12,2)</f>
        <v>233498.75</v>
      </c>
      <c r="D8" s="38">
        <v>1.5800000000000002E-2</v>
      </c>
      <c r="E8" s="38">
        <v>0.1371</v>
      </c>
      <c r="F8" s="38">
        <v>5.4899999999999997E-2</v>
      </c>
      <c r="G8" s="38">
        <v>7.6899999999999996E-2</v>
      </c>
      <c r="H8" s="38">
        <v>4.1599999999999998E-2</v>
      </c>
      <c r="I8" s="38">
        <v>0.13250000000000001</v>
      </c>
      <c r="J8" s="38">
        <v>2.07E-2</v>
      </c>
      <c r="K8" s="38">
        <v>3.1800000000000002E-2</v>
      </c>
      <c r="L8" s="38">
        <v>1.6500000000000001E-2</v>
      </c>
      <c r="M8" s="38">
        <v>2.5700000000000001E-2</v>
      </c>
      <c r="N8" s="38">
        <v>0.14199999999999999</v>
      </c>
      <c r="O8" s="38">
        <v>2.3E-2</v>
      </c>
      <c r="P8" s="38">
        <v>0</v>
      </c>
      <c r="Q8" s="38">
        <v>3.7999999999999999E-2</v>
      </c>
      <c r="R8" s="38">
        <v>1.8800000000000001E-2</v>
      </c>
      <c r="S8" s="38">
        <v>4.1999999999999997E-3</v>
      </c>
      <c r="T8" s="38">
        <v>5.3199999999999997E-2</v>
      </c>
      <c r="U8" s="38">
        <v>1.8100000000000002E-2</v>
      </c>
      <c r="V8" s="38">
        <v>3.7900000000000003E-2</v>
      </c>
      <c r="W8" s="38">
        <v>4.58E-2</v>
      </c>
      <c r="X8" s="38">
        <v>6.2399999999999997E-2</v>
      </c>
      <c r="Y8" s="38">
        <v>2.5000000000000001E-3</v>
      </c>
      <c r="Z8" s="5">
        <v>0</v>
      </c>
      <c r="AA8" s="5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58"/>
      <c r="D9" s="6">
        <f>$C8*D8</f>
        <v>3689.2802500000003</v>
      </c>
      <c r="E9" s="6">
        <f>$C8*E8</f>
        <v>32012.678625</v>
      </c>
      <c r="F9" s="6">
        <f>$C8*F8</f>
        <v>12819.081375</v>
      </c>
      <c r="G9" s="6">
        <f t="shared" ref="G9" si="0">$C8*G8</f>
        <v>17956.053874999998</v>
      </c>
      <c r="H9" s="6">
        <f t="shared" ref="H9" si="1">$C8*H8</f>
        <v>9713.5479999999989</v>
      </c>
      <c r="I9" s="6">
        <f t="shared" ref="I9:AB9" si="2">$C8*I8</f>
        <v>30938.584375000002</v>
      </c>
      <c r="J9" s="6">
        <f t="shared" si="2"/>
        <v>4833.4241249999995</v>
      </c>
      <c r="K9" s="6">
        <f t="shared" si="2"/>
        <v>7425.2602500000003</v>
      </c>
      <c r="L9" s="6">
        <f t="shared" si="2"/>
        <v>3852.7293750000003</v>
      </c>
      <c r="M9" s="6">
        <f t="shared" si="2"/>
        <v>6000.9178750000001</v>
      </c>
      <c r="N9" s="6">
        <f t="shared" si="2"/>
        <v>33156.822499999995</v>
      </c>
      <c r="O9" s="6">
        <f t="shared" si="2"/>
        <v>5370.4712499999996</v>
      </c>
      <c r="P9" s="6">
        <f t="shared" si="2"/>
        <v>0</v>
      </c>
      <c r="Q9" s="6">
        <f t="shared" si="2"/>
        <v>8872.9524999999994</v>
      </c>
      <c r="R9" s="6">
        <f t="shared" si="2"/>
        <v>4389.7764999999999</v>
      </c>
      <c r="S9" s="6">
        <f t="shared" si="2"/>
        <v>980.69474999999989</v>
      </c>
      <c r="T9" s="6">
        <f t="shared" si="2"/>
        <v>12422.1335</v>
      </c>
      <c r="U9" s="6">
        <f t="shared" si="2"/>
        <v>4226.3273750000008</v>
      </c>
      <c r="V9" s="6">
        <f t="shared" si="2"/>
        <v>8849.6026250000014</v>
      </c>
      <c r="W9" s="6">
        <f t="shared" si="2"/>
        <v>10694.242749999999</v>
      </c>
      <c r="X9" s="6">
        <f t="shared" si="2"/>
        <v>14570.322</v>
      </c>
      <c r="Y9" s="6">
        <f t="shared" si="2"/>
        <v>583.74687500000005</v>
      </c>
      <c r="Z9" s="6">
        <f t="shared" si="2"/>
        <v>0</v>
      </c>
      <c r="AA9" s="6">
        <f t="shared" si="2"/>
        <v>140.09924999999998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18">
        <f>5603969.99/2</f>
        <v>2801984.9950000001</v>
      </c>
      <c r="C10" s="158">
        <f t="shared" ref="C10:C72" si="3">ROUND(B10/12,2)</f>
        <v>233498.75</v>
      </c>
      <c r="D10" s="42"/>
      <c r="E10" s="42"/>
      <c r="F10" s="42">
        <v>0.27460000000000001</v>
      </c>
      <c r="G10" s="42"/>
      <c r="H10" s="42">
        <v>0.10199999999999999</v>
      </c>
      <c r="I10" s="42"/>
      <c r="J10" s="42"/>
      <c r="K10" s="42"/>
      <c r="L10" s="42"/>
      <c r="M10" s="42"/>
      <c r="N10" s="42">
        <v>0.50229999999999997</v>
      </c>
      <c r="O10" s="42"/>
      <c r="P10" s="42"/>
      <c r="Q10" s="42"/>
      <c r="R10" s="42"/>
      <c r="S10" s="42"/>
      <c r="T10" s="42"/>
      <c r="U10" s="42"/>
      <c r="V10" s="42">
        <v>0.1211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58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64118.75675</v>
      </c>
      <c r="G11" s="7">
        <f t="shared" si="6"/>
        <v>0</v>
      </c>
      <c r="H11" s="7">
        <f t="shared" si="6"/>
        <v>23816.872499999998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117286.422125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28276.698625000001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18">
        <f>2759374.3682909*1</f>
        <v>2759374.3682908998</v>
      </c>
      <c r="C12" s="158">
        <f t="shared" si="3"/>
        <v>229947.86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58"/>
      <c r="D13" s="6">
        <f t="shared" ref="D13" si="7">$C12*D12</f>
        <v>27202.831837999998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44609.884839999999</v>
      </c>
      <c r="N13" s="6">
        <f t="shared" si="9"/>
        <v>31755.799465999997</v>
      </c>
      <c r="O13" s="6">
        <f t="shared" si="9"/>
        <v>0</v>
      </c>
      <c r="P13" s="6">
        <f t="shared" si="9"/>
        <v>0</v>
      </c>
      <c r="Q13" s="6">
        <f t="shared" si="9"/>
        <v>35779.887015999993</v>
      </c>
      <c r="R13" s="6">
        <f t="shared" si="9"/>
        <v>0</v>
      </c>
      <c r="S13" s="6">
        <f t="shared" si="9"/>
        <v>0</v>
      </c>
      <c r="T13" s="6">
        <f t="shared" si="9"/>
        <v>90599.456839999999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18">
        <f>134660229.09/2</f>
        <v>67330114.545000002</v>
      </c>
      <c r="C14" s="158">
        <f t="shared" si="3"/>
        <v>5610842.8799999999</v>
      </c>
      <c r="D14" s="38">
        <v>1.5800000000000002E-2</v>
      </c>
      <c r="E14" s="38">
        <v>0.1371</v>
      </c>
      <c r="F14" s="38">
        <v>5.4899999999999997E-2</v>
      </c>
      <c r="G14" s="38">
        <v>7.6899999999999996E-2</v>
      </c>
      <c r="H14" s="38">
        <v>4.1599999999999998E-2</v>
      </c>
      <c r="I14" s="38">
        <v>0.13250000000000001</v>
      </c>
      <c r="J14" s="38">
        <v>2.07E-2</v>
      </c>
      <c r="K14" s="38">
        <v>3.1800000000000002E-2</v>
      </c>
      <c r="L14" s="38">
        <v>1.6500000000000001E-2</v>
      </c>
      <c r="M14" s="38">
        <v>2.5700000000000001E-2</v>
      </c>
      <c r="N14" s="38">
        <v>0.14199999999999999</v>
      </c>
      <c r="O14" s="38">
        <v>2.3E-2</v>
      </c>
      <c r="P14" s="38">
        <v>0</v>
      </c>
      <c r="Q14" s="38">
        <v>3.7999999999999999E-2</v>
      </c>
      <c r="R14" s="38">
        <v>1.8800000000000001E-2</v>
      </c>
      <c r="S14" s="38">
        <v>4.1999999999999997E-3</v>
      </c>
      <c r="T14" s="38">
        <v>5.3199999999999997E-2</v>
      </c>
      <c r="U14" s="38">
        <v>1.8100000000000002E-2</v>
      </c>
      <c r="V14" s="38">
        <v>3.7900000000000003E-2</v>
      </c>
      <c r="W14" s="38">
        <v>4.58E-2</v>
      </c>
      <c r="X14" s="38">
        <v>6.2399999999999997E-2</v>
      </c>
      <c r="Y14" s="38">
        <v>2.5000000000000001E-3</v>
      </c>
      <c r="Z14" s="5">
        <v>0</v>
      </c>
      <c r="AA14" s="5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58"/>
      <c r="D15" s="134">
        <f>$C14*D14</f>
        <v>88651.317504000006</v>
      </c>
      <c r="E15" s="7">
        <f>$C14*E14</f>
        <v>769246.55884800002</v>
      </c>
      <c r="F15" s="7">
        <f t="shared" ref="F15" si="10">$C14*F14</f>
        <v>308035.27411199996</v>
      </c>
      <c r="G15" s="7">
        <f t="shared" ref="G15" si="11">$C14*G14</f>
        <v>431473.81747199997</v>
      </c>
      <c r="H15" s="7">
        <f t="shared" ref="H15:O15" si="12">$C14*H14</f>
        <v>233411.06380799998</v>
      </c>
      <c r="I15" s="7">
        <f t="shared" si="12"/>
        <v>743436.68160000001</v>
      </c>
      <c r="J15" s="7">
        <f t="shared" si="12"/>
        <v>116144.44761599999</v>
      </c>
      <c r="K15" s="7">
        <f t="shared" si="12"/>
        <v>178424.80358400001</v>
      </c>
      <c r="L15" s="7">
        <f t="shared" si="12"/>
        <v>92578.907520000008</v>
      </c>
      <c r="M15" s="7">
        <f t="shared" si="12"/>
        <v>144198.66201599999</v>
      </c>
      <c r="N15" s="7">
        <f t="shared" si="12"/>
        <v>796739.68895999994</v>
      </c>
      <c r="O15" s="7">
        <f t="shared" si="12"/>
        <v>129049.38623999999</v>
      </c>
      <c r="P15" s="7">
        <f t="shared" ref="P15" si="13">$C14*P14</f>
        <v>0</v>
      </c>
      <c r="Q15" s="7">
        <f t="shared" ref="Q15" si="14">$C14*Q14</f>
        <v>213212.02943999998</v>
      </c>
      <c r="R15" s="7">
        <f t="shared" ref="R15:AB15" si="15">$C14*R14</f>
        <v>105483.846144</v>
      </c>
      <c r="S15" s="7">
        <f t="shared" si="15"/>
        <v>23565.540095999997</v>
      </c>
      <c r="T15" s="7">
        <f t="shared" si="15"/>
        <v>298496.84121599997</v>
      </c>
      <c r="U15" s="7">
        <f t="shared" si="15"/>
        <v>101556.25612800001</v>
      </c>
      <c r="V15" s="7">
        <f t="shared" si="15"/>
        <v>212650.945152</v>
      </c>
      <c r="W15" s="7">
        <f t="shared" si="15"/>
        <v>256976.60390399999</v>
      </c>
      <c r="X15" s="7">
        <f t="shared" si="15"/>
        <v>350116.59571199998</v>
      </c>
      <c r="Y15" s="7">
        <f t="shared" si="15"/>
        <v>14027.1072</v>
      </c>
      <c r="Z15" s="7">
        <f t="shared" si="15"/>
        <v>0</v>
      </c>
      <c r="AA15" s="7">
        <f t="shared" si="15"/>
        <v>3366.5057279999996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5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5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5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5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18">
        <f>B14*0</f>
        <v>0</v>
      </c>
      <c r="C20" s="158">
        <f t="shared" si="3"/>
        <v>0</v>
      </c>
      <c r="D20" s="42"/>
      <c r="E20" s="42"/>
      <c r="F20" s="42">
        <v>5.3999999999999999E-2</v>
      </c>
      <c r="G20" s="42"/>
      <c r="H20" s="42">
        <v>5.96E-2</v>
      </c>
      <c r="I20" s="42"/>
      <c r="J20" s="42"/>
      <c r="K20" s="42"/>
      <c r="L20" s="42"/>
      <c r="M20" s="42"/>
      <c r="N20" s="42">
        <v>0.80600000000000005</v>
      </c>
      <c r="O20" s="42"/>
      <c r="P20" s="42"/>
      <c r="Q20" s="42"/>
      <c r="R20" s="42"/>
      <c r="S20" s="42"/>
      <c r="T20" s="42"/>
      <c r="U20" s="42"/>
      <c r="V20" s="42">
        <v>8.0399999999999999E-2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58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18">
        <f>B14*0.05018</f>
        <v>3378625.1478681001</v>
      </c>
      <c r="C22" s="158">
        <f t="shared" si="3"/>
        <v>281552.09999999998</v>
      </c>
      <c r="D22" s="42"/>
      <c r="E22" s="42"/>
      <c r="F22" s="42">
        <v>5.3999999999999999E-2</v>
      </c>
      <c r="G22" s="42"/>
      <c r="H22" s="42">
        <v>5.96E-2</v>
      </c>
      <c r="I22" s="42"/>
      <c r="J22" s="42"/>
      <c r="K22" s="42"/>
      <c r="L22" s="42"/>
      <c r="M22" s="42"/>
      <c r="N22" s="20">
        <v>0.80600000000000005</v>
      </c>
      <c r="O22" s="7"/>
      <c r="P22" s="7"/>
      <c r="Q22" s="7"/>
      <c r="R22" s="7"/>
      <c r="S22" s="7"/>
      <c r="T22" s="7"/>
      <c r="U22" s="7"/>
      <c r="V22" s="20">
        <v>8.0399999999999999E-2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58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15203.813399999999</v>
      </c>
      <c r="G23" s="7">
        <f t="shared" si="20"/>
        <v>0</v>
      </c>
      <c r="H23" s="7">
        <f t="shared" si="20"/>
        <v>16780.505159999997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226930.9926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22636.788839999997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18">
        <f>B14*0.23328</f>
        <v>15706769.1210576</v>
      </c>
      <c r="C24" s="158">
        <f t="shared" si="3"/>
        <v>1308897.43</v>
      </c>
      <c r="D24" s="42"/>
      <c r="E24" s="42"/>
      <c r="F24" s="42">
        <v>0.2626</v>
      </c>
      <c r="G24" s="42"/>
      <c r="H24" s="42">
        <v>0.12540000000000001</v>
      </c>
      <c r="I24" s="42"/>
      <c r="J24" s="42"/>
      <c r="K24" s="42"/>
      <c r="L24" s="42"/>
      <c r="M24" s="42"/>
      <c r="N24" s="42">
        <v>0.44369999999999998</v>
      </c>
      <c r="O24" s="42"/>
      <c r="P24" s="42"/>
      <c r="Q24" s="42"/>
      <c r="R24" s="42"/>
      <c r="S24" s="42"/>
      <c r="T24" s="42"/>
      <c r="U24" s="42"/>
      <c r="V24" s="42">
        <v>0.16830000000000001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58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343716.46511799999</v>
      </c>
      <c r="G25" s="7">
        <f t="shared" si="22"/>
        <v>0</v>
      </c>
      <c r="H25" s="7">
        <f t="shared" si="22"/>
        <v>164135.73772200002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580757.7896909999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220287.437469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18">
        <f>B14*0.6285</f>
        <v>42316976.991532497</v>
      </c>
      <c r="C26" s="158">
        <f t="shared" si="3"/>
        <v>3526414.75</v>
      </c>
      <c r="D26" s="42"/>
      <c r="E26" s="42"/>
      <c r="F26" s="42">
        <v>0.19209999999999999</v>
      </c>
      <c r="G26" s="42"/>
      <c r="H26" s="42">
        <v>7.3599999999999999E-2</v>
      </c>
      <c r="I26" s="42"/>
      <c r="J26" s="42"/>
      <c r="K26" s="42"/>
      <c r="L26" s="42"/>
      <c r="M26" s="42"/>
      <c r="N26" s="42">
        <v>0.63319999999999999</v>
      </c>
      <c r="O26" s="42"/>
      <c r="P26" s="42"/>
      <c r="Q26" s="42"/>
      <c r="R26" s="42"/>
      <c r="S26" s="42"/>
      <c r="T26" s="42"/>
      <c r="U26" s="42"/>
      <c r="V26" s="42">
        <v>0.1011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58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677424.27347499994</v>
      </c>
      <c r="G27" s="7">
        <f t="shared" si="24"/>
        <v>0</v>
      </c>
      <c r="H27" s="7">
        <f t="shared" si="24"/>
        <v>259544.1256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2232925.8196999999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356520.53122499998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18">
        <f>B14*0.06473</f>
        <v>4358278.3144978499</v>
      </c>
      <c r="C28" s="158">
        <f t="shared" si="3"/>
        <v>363189.86</v>
      </c>
      <c r="D28" s="42"/>
      <c r="E28" s="42"/>
      <c r="F28" s="42">
        <v>0.2626</v>
      </c>
      <c r="G28" s="42"/>
      <c r="H28" s="42">
        <v>0.12540000000000001</v>
      </c>
      <c r="I28" s="42"/>
      <c r="J28" s="42"/>
      <c r="K28" s="42"/>
      <c r="L28" s="42"/>
      <c r="M28" s="42"/>
      <c r="N28" s="42">
        <v>0.44369999999999998</v>
      </c>
      <c r="O28" s="42"/>
      <c r="P28" s="42"/>
      <c r="Q28" s="42"/>
      <c r="R28" s="42"/>
      <c r="S28" s="42"/>
      <c r="T28" s="42"/>
      <c r="U28" s="42"/>
      <c r="V28" s="42">
        <v>0.16830000000000001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58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95373.657235999999</v>
      </c>
      <c r="G29" s="7">
        <f t="shared" si="26"/>
        <v>0</v>
      </c>
      <c r="H29" s="7">
        <f t="shared" si="26"/>
        <v>45544.008443999999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161147.34088199999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61124.853437999998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18">
        <f>B14*0.02331</f>
        <v>1569464.97004395</v>
      </c>
      <c r="C30" s="158">
        <f t="shared" si="3"/>
        <v>130788.75</v>
      </c>
      <c r="D30" s="42"/>
      <c r="E30" s="42"/>
      <c r="F30" s="42">
        <v>0.19209999999999999</v>
      </c>
      <c r="G30" s="42"/>
      <c r="H30" s="42">
        <v>7.3599999999999999E-2</v>
      </c>
      <c r="I30" s="42"/>
      <c r="J30" s="42"/>
      <c r="K30" s="42"/>
      <c r="L30" s="42"/>
      <c r="M30" s="42"/>
      <c r="N30" s="42">
        <v>0.63319999999999999</v>
      </c>
      <c r="O30" s="42"/>
      <c r="P30" s="42"/>
      <c r="Q30" s="42"/>
      <c r="R30" s="42"/>
      <c r="S30" s="42"/>
      <c r="T30" s="42"/>
      <c r="U30" s="42"/>
      <c r="V30" s="42">
        <v>0.1011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58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25124.518874999998</v>
      </c>
      <c r="G31" s="7">
        <f t="shared" si="28"/>
        <v>0</v>
      </c>
      <c r="H31" s="7">
        <f t="shared" si="28"/>
        <v>9626.0519999999997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82815.436499999996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13222.742624999999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18">
        <v>221015.98506188998</v>
      </c>
      <c r="C32" s="158">
        <f t="shared" si="3"/>
        <v>18418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58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18418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18">
        <v>894107.1986896384</v>
      </c>
      <c r="C34" s="158">
        <f t="shared" si="3"/>
        <v>74508.929999999993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58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58981.268987999989</v>
      </c>
      <c r="G35" s="6">
        <f t="shared" si="34"/>
        <v>0</v>
      </c>
      <c r="H35" s="6">
        <f t="shared" si="34"/>
        <v>2689.7723729999998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640.77679799999999</v>
      </c>
      <c r="N35" s="6">
        <f t="shared" si="34"/>
        <v>8754.7992749999994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499.20983099999995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2943.1027349999999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18">
        <f>715364.09/2</f>
        <v>357682.04499999998</v>
      </c>
      <c r="C36" s="158">
        <f t="shared" si="3"/>
        <v>29806.84</v>
      </c>
      <c r="D36" s="38">
        <v>1.5800000000000002E-2</v>
      </c>
      <c r="E36" s="38">
        <v>0.1371</v>
      </c>
      <c r="F36" s="38">
        <v>5.4899999999999997E-2</v>
      </c>
      <c r="G36" s="38">
        <v>7.6899999999999996E-2</v>
      </c>
      <c r="H36" s="38">
        <v>4.1599999999999998E-2</v>
      </c>
      <c r="I36" s="38">
        <v>0.13250000000000001</v>
      </c>
      <c r="J36" s="38">
        <v>2.07E-2</v>
      </c>
      <c r="K36" s="38">
        <v>3.1800000000000002E-2</v>
      </c>
      <c r="L36" s="38">
        <v>1.6500000000000001E-2</v>
      </c>
      <c r="M36" s="38">
        <v>2.5700000000000001E-2</v>
      </c>
      <c r="N36" s="38">
        <v>0.14199999999999999</v>
      </c>
      <c r="O36" s="38">
        <v>2.3E-2</v>
      </c>
      <c r="P36" s="38">
        <v>0</v>
      </c>
      <c r="Q36" s="38">
        <v>3.7999999999999999E-2</v>
      </c>
      <c r="R36" s="38">
        <v>1.8800000000000001E-2</v>
      </c>
      <c r="S36" s="38">
        <v>4.1999999999999997E-3</v>
      </c>
      <c r="T36" s="38">
        <v>5.3199999999999997E-2</v>
      </c>
      <c r="U36" s="38">
        <v>1.8100000000000002E-2</v>
      </c>
      <c r="V36" s="38">
        <v>3.7900000000000003E-2</v>
      </c>
      <c r="W36" s="38">
        <v>4.58E-2</v>
      </c>
      <c r="X36" s="38">
        <v>6.2399999999999997E-2</v>
      </c>
      <c r="Y36" s="38">
        <v>2.5000000000000001E-3</v>
      </c>
      <c r="Z36" s="5">
        <v>0</v>
      </c>
      <c r="AA36" s="5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58"/>
      <c r="D37" s="6">
        <f t="shared" ref="D37" si="35">$C36*D36</f>
        <v>470.94807200000002</v>
      </c>
      <c r="E37" s="6">
        <f t="shared" ref="E37" si="36">$C36*E36</f>
        <v>4086.5177640000002</v>
      </c>
      <c r="F37" s="6">
        <f t="shared" ref="F37:O37" si="37">$C36*F36</f>
        <v>1636.395516</v>
      </c>
      <c r="G37" s="6">
        <f t="shared" si="37"/>
        <v>2292.1459959999997</v>
      </c>
      <c r="H37" s="6">
        <f t="shared" si="37"/>
        <v>1239.9645439999999</v>
      </c>
      <c r="I37" s="6">
        <f t="shared" si="37"/>
        <v>3949.4063000000001</v>
      </c>
      <c r="J37" s="6">
        <f t="shared" si="37"/>
        <v>617.00158799999997</v>
      </c>
      <c r="K37" s="6">
        <f t="shared" si="37"/>
        <v>947.85751200000004</v>
      </c>
      <c r="L37" s="6">
        <f t="shared" si="37"/>
        <v>491.81286</v>
      </c>
      <c r="M37" s="6">
        <f t="shared" si="37"/>
        <v>766.03578800000003</v>
      </c>
      <c r="N37" s="6">
        <f t="shared" si="37"/>
        <v>4232.5712799999992</v>
      </c>
      <c r="O37" s="6">
        <f t="shared" si="37"/>
        <v>685.55732</v>
      </c>
      <c r="P37" s="6">
        <f t="shared" ref="P37" si="38">$C36*P36</f>
        <v>0</v>
      </c>
      <c r="Q37" s="6">
        <f t="shared" ref="Q37" si="39">$C36*Q36</f>
        <v>1132.6599200000001</v>
      </c>
      <c r="R37" s="6">
        <f t="shared" ref="R37:AB37" si="40">$C36*R36</f>
        <v>560.36859200000004</v>
      </c>
      <c r="S37" s="6">
        <f t="shared" si="40"/>
        <v>125.188728</v>
      </c>
      <c r="T37" s="6">
        <f t="shared" si="40"/>
        <v>1585.723888</v>
      </c>
      <c r="U37" s="6">
        <f t="shared" si="40"/>
        <v>539.50380400000006</v>
      </c>
      <c r="V37" s="6">
        <f t="shared" si="40"/>
        <v>1129.6792360000002</v>
      </c>
      <c r="W37" s="6">
        <f t="shared" si="40"/>
        <v>1365.153272</v>
      </c>
      <c r="X37" s="6">
        <f t="shared" si="40"/>
        <v>1859.9468159999999</v>
      </c>
      <c r="Y37" s="6">
        <f t="shared" si="40"/>
        <v>74.517099999999999</v>
      </c>
      <c r="Z37" s="6">
        <f t="shared" si="40"/>
        <v>0</v>
      </c>
      <c r="AA37" s="6">
        <f t="shared" si="40"/>
        <v>17.884103999999997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18">
        <f>715364.09/2</f>
        <v>357682.04499999998</v>
      </c>
      <c r="C38" s="158">
        <f t="shared" si="3"/>
        <v>29806.84</v>
      </c>
      <c r="D38" s="42"/>
      <c r="E38" s="42"/>
      <c r="F38" s="42">
        <v>0.19209999999999999</v>
      </c>
      <c r="G38" s="42"/>
      <c r="H38" s="42">
        <v>7.3599999999999999E-2</v>
      </c>
      <c r="I38" s="42"/>
      <c r="J38" s="42"/>
      <c r="K38" s="42"/>
      <c r="L38" s="42"/>
      <c r="M38" s="42"/>
      <c r="N38" s="42">
        <v>0.63319999999999999</v>
      </c>
      <c r="O38" s="42"/>
      <c r="P38" s="42"/>
      <c r="Q38" s="42"/>
      <c r="R38" s="42"/>
      <c r="S38" s="42"/>
      <c r="T38" s="42"/>
      <c r="U38" s="42"/>
      <c r="V38" s="42">
        <v>0.1011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58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5725.8939639999999</v>
      </c>
      <c r="G39" s="7">
        <f t="shared" si="43"/>
        <v>0</v>
      </c>
      <c r="H39" s="7">
        <f t="shared" si="43"/>
        <v>2193.7834240000002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18873.691088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3013.471524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18">
        <v>1066570.8221114392</v>
      </c>
      <c r="C40" s="158">
        <f t="shared" si="3"/>
        <v>88880.9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58"/>
      <c r="D41" s="6"/>
      <c r="E41" s="6"/>
      <c r="F41" s="6">
        <f t="shared" ref="F41" si="44">$C40*F40</f>
        <v>45311.482819999997</v>
      </c>
      <c r="G41" s="6">
        <f t="shared" ref="G41" si="45">$C40*G40</f>
        <v>0</v>
      </c>
      <c r="H41" s="6">
        <f t="shared" ref="H41:AB41" si="46">$C40*H40</f>
        <v>11927.816780000001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1804.2822699999997</v>
      </c>
      <c r="N41" s="6">
        <f t="shared" si="46"/>
        <v>12887.730499999998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1270.9968699999999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15678.590759999999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18">
        <f>4418948/2</f>
        <v>2209474</v>
      </c>
      <c r="C42" s="158">
        <f t="shared" si="3"/>
        <v>184122.83</v>
      </c>
      <c r="D42" s="38">
        <v>1.5800000000000002E-2</v>
      </c>
      <c r="E42" s="38">
        <v>0.1371</v>
      </c>
      <c r="F42" s="38">
        <v>5.4899999999999997E-2</v>
      </c>
      <c r="G42" s="38">
        <v>7.6899999999999996E-2</v>
      </c>
      <c r="H42" s="38">
        <v>4.1599999999999998E-2</v>
      </c>
      <c r="I42" s="38">
        <v>0.13250000000000001</v>
      </c>
      <c r="J42" s="38">
        <v>2.07E-2</v>
      </c>
      <c r="K42" s="38">
        <v>3.1800000000000002E-2</v>
      </c>
      <c r="L42" s="38">
        <v>1.6500000000000001E-2</v>
      </c>
      <c r="M42" s="38">
        <v>2.5700000000000001E-2</v>
      </c>
      <c r="N42" s="38">
        <v>0.14199999999999999</v>
      </c>
      <c r="O42" s="38">
        <v>2.3E-2</v>
      </c>
      <c r="P42" s="38">
        <v>0</v>
      </c>
      <c r="Q42" s="38">
        <v>3.7999999999999999E-2</v>
      </c>
      <c r="R42" s="38">
        <v>1.8800000000000001E-2</v>
      </c>
      <c r="S42" s="38">
        <v>4.1999999999999997E-3</v>
      </c>
      <c r="T42" s="38">
        <v>5.3199999999999997E-2</v>
      </c>
      <c r="U42" s="38">
        <v>1.8100000000000002E-2</v>
      </c>
      <c r="V42" s="38">
        <v>3.7900000000000003E-2</v>
      </c>
      <c r="W42" s="38">
        <v>4.58E-2</v>
      </c>
      <c r="X42" s="38">
        <v>6.2399999999999997E-2</v>
      </c>
      <c r="Y42" s="38">
        <v>2.5000000000000001E-3</v>
      </c>
      <c r="Z42" s="5">
        <v>0</v>
      </c>
      <c r="AA42" s="5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58"/>
      <c r="D43" s="6">
        <f t="shared" ref="D43" si="47">$C42*D42</f>
        <v>2909.1407140000001</v>
      </c>
      <c r="E43" s="6">
        <f t="shared" ref="E43" si="48">$C42*E42</f>
        <v>25243.239992999999</v>
      </c>
      <c r="F43" s="6">
        <f t="shared" ref="F43:O43" si="49">$C42*F42</f>
        <v>10108.343366999999</v>
      </c>
      <c r="G43" s="6">
        <f t="shared" si="49"/>
        <v>14159.045626999998</v>
      </c>
      <c r="H43" s="6">
        <f t="shared" si="49"/>
        <v>7659.5097279999991</v>
      </c>
      <c r="I43" s="6">
        <f t="shared" si="49"/>
        <v>24396.274975</v>
      </c>
      <c r="J43" s="6">
        <f t="shared" si="49"/>
        <v>3811.3425809999999</v>
      </c>
      <c r="K43" s="6">
        <f t="shared" si="49"/>
        <v>5855.1059939999996</v>
      </c>
      <c r="L43" s="6">
        <f t="shared" si="49"/>
        <v>3038.026695</v>
      </c>
      <c r="M43" s="6">
        <f t="shared" si="49"/>
        <v>4731.9567310000002</v>
      </c>
      <c r="N43" s="6">
        <f t="shared" si="49"/>
        <v>26145.441859999995</v>
      </c>
      <c r="O43" s="6">
        <f t="shared" si="49"/>
        <v>4234.8250899999994</v>
      </c>
      <c r="P43" s="6">
        <f t="shared" ref="P43" si="50">$C42*P42</f>
        <v>0</v>
      </c>
      <c r="Q43" s="6">
        <f t="shared" ref="Q43" si="51">$C42*Q42</f>
        <v>6996.6675399999995</v>
      </c>
      <c r="R43" s="6">
        <f t="shared" ref="R43:AB43" si="52">$C42*R42</f>
        <v>3461.509204</v>
      </c>
      <c r="S43" s="6">
        <f t="shared" si="52"/>
        <v>773.31588599999986</v>
      </c>
      <c r="T43" s="6">
        <f t="shared" si="52"/>
        <v>9795.334555999998</v>
      </c>
      <c r="U43" s="6">
        <f t="shared" si="52"/>
        <v>3332.6232230000001</v>
      </c>
      <c r="V43" s="6">
        <f t="shared" si="52"/>
        <v>6978.2552569999998</v>
      </c>
      <c r="W43" s="6">
        <f t="shared" si="52"/>
        <v>8432.8256139999994</v>
      </c>
      <c r="X43" s="6">
        <f t="shared" si="52"/>
        <v>11489.264592</v>
      </c>
      <c r="Y43" s="6">
        <f t="shared" si="52"/>
        <v>460.307075</v>
      </c>
      <c r="Z43" s="6">
        <f t="shared" si="52"/>
        <v>0</v>
      </c>
      <c r="AA43" s="6">
        <f t="shared" si="52"/>
        <v>110.47369799999998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18">
        <f>4418948/2</f>
        <v>2209474</v>
      </c>
      <c r="C44" s="158">
        <f t="shared" si="3"/>
        <v>184122.83</v>
      </c>
      <c r="D44" s="42"/>
      <c r="E44" s="42">
        <v>0</v>
      </c>
      <c r="F44" s="42">
        <v>0</v>
      </c>
      <c r="G44" s="42"/>
      <c r="H44" s="42">
        <v>8.7300000000000003E-2</v>
      </c>
      <c r="I44" s="42"/>
      <c r="J44" s="42"/>
      <c r="K44" s="42">
        <v>0</v>
      </c>
      <c r="L44" s="42"/>
      <c r="M44" s="42"/>
      <c r="N44" s="42">
        <v>0.81299999999999994</v>
      </c>
      <c r="O44" s="42"/>
      <c r="P44" s="42"/>
      <c r="Q44" s="42"/>
      <c r="R44" s="42"/>
      <c r="S44" s="42"/>
      <c r="T44" s="42"/>
      <c r="U44" s="42"/>
      <c r="V44" s="42">
        <v>9.9699999999999997E-2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58"/>
      <c r="D45" s="7">
        <f t="shared" ref="D45" si="53">$C44*D44</f>
        <v>0</v>
      </c>
      <c r="E45" s="7">
        <f t="shared" ref="E45" si="54">$C44*E44</f>
        <v>0</v>
      </c>
      <c r="F45" s="7">
        <f t="shared" ref="F45:AB45" si="55">$C44*F44</f>
        <v>0</v>
      </c>
      <c r="G45" s="7">
        <f t="shared" si="55"/>
        <v>0</v>
      </c>
      <c r="H45" s="7">
        <f t="shared" si="55"/>
        <v>16073.923058999999</v>
      </c>
      <c r="I45" s="7">
        <f t="shared" si="55"/>
        <v>0</v>
      </c>
      <c r="J45" s="7">
        <f t="shared" si="55"/>
        <v>0</v>
      </c>
      <c r="K45" s="7">
        <f t="shared" si="55"/>
        <v>0</v>
      </c>
      <c r="L45" s="7">
        <f t="shared" si="55"/>
        <v>0</v>
      </c>
      <c r="M45" s="7">
        <f t="shared" si="55"/>
        <v>0</v>
      </c>
      <c r="N45" s="7">
        <f t="shared" si="55"/>
        <v>149691.86078999998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18357.046150999999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18">
        <v>603663.17069635668</v>
      </c>
      <c r="C46" s="158">
        <f t="shared" si="3"/>
        <v>50305.26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58"/>
      <c r="D47" s="6">
        <f t="shared" ref="D47" si="56">$C46*D46</f>
        <v>930.64730999999995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10810.600374000001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1966.9356660000003</v>
      </c>
      <c r="N47" s="6">
        <f t="shared" si="58"/>
        <v>14518.098036000001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1494.0662220000002</v>
      </c>
      <c r="S47" s="6">
        <f t="shared" si="58"/>
        <v>0</v>
      </c>
      <c r="T47" s="6">
        <f t="shared" si="58"/>
        <v>2882.4913980000001</v>
      </c>
      <c r="U47" s="6">
        <f t="shared" si="58"/>
        <v>0</v>
      </c>
      <c r="V47" s="6">
        <f t="shared" si="58"/>
        <v>17702.420994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18">
        <v>586833.04131024121</v>
      </c>
      <c r="C48" s="158">
        <f t="shared" si="3"/>
        <v>48902.75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58"/>
      <c r="D49" s="6">
        <f t="shared" ref="D49" si="59">$C48*D48</f>
        <v>909.59114999999997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10514.091249999999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1912.0975250000001</v>
      </c>
      <c r="N49" s="6">
        <f t="shared" si="61"/>
        <v>14093.77255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1452.4116750000001</v>
      </c>
      <c r="S49" s="6">
        <f t="shared" si="61"/>
        <v>0</v>
      </c>
      <c r="T49" s="6">
        <f t="shared" si="61"/>
        <v>2807.0178500000002</v>
      </c>
      <c r="U49" s="6">
        <f t="shared" si="61"/>
        <v>0</v>
      </c>
      <c r="V49" s="6">
        <f t="shared" si="61"/>
        <v>17213.768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18">
        <v>634378.70481822116</v>
      </c>
      <c r="C50" s="158">
        <f t="shared" si="3"/>
        <v>52864.89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58"/>
      <c r="D51" s="6">
        <f t="shared" ref="D51" si="62">$C50*D50</f>
        <v>978.00046499999996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11360.664861000001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2061.7307099999998</v>
      </c>
      <c r="N51" s="6">
        <f t="shared" si="64"/>
        <v>15240.947786999999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1575.373722</v>
      </c>
      <c r="S51" s="6">
        <f t="shared" si="64"/>
        <v>0</v>
      </c>
      <c r="T51" s="6">
        <f t="shared" si="64"/>
        <v>3039.7311749999999</v>
      </c>
      <c r="U51" s="6">
        <f t="shared" si="64"/>
        <v>0</v>
      </c>
      <c r="V51" s="6">
        <f t="shared" si="64"/>
        <v>18608.441279999999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18">
        <v>1013353.2529521122</v>
      </c>
      <c r="C52" s="158">
        <f t="shared" si="3"/>
        <v>84446.1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58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62794.119960000011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2305.3785300000004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19346.60151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18">
        <v>261195.69285683933</v>
      </c>
      <c r="C54" s="158">
        <f t="shared" si="3"/>
        <v>21766.31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58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21766.31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18">
        <v>730292.39613949857</v>
      </c>
      <c r="C56" s="158">
        <f t="shared" si="3"/>
        <v>60857.7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58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60857.7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18">
        <v>105563.40643949431</v>
      </c>
      <c r="C58" s="158">
        <f t="shared" si="3"/>
        <v>8796.9500000000007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58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8796.9500000000007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18">
        <f>3059515.06*0.95458</f>
        <v>2920551.8859748002</v>
      </c>
      <c r="C60" s="158">
        <f t="shared" si="3"/>
        <v>243379.32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58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237732.919776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2336.441472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2652.8345880000002</v>
      </c>
      <c r="V61" s="39">
        <f t="shared" si="79"/>
        <v>0</v>
      </c>
      <c r="W61" s="39">
        <f t="shared" si="79"/>
        <v>0</v>
      </c>
      <c r="X61" s="39">
        <f t="shared" si="79"/>
        <v>608.44830000000002</v>
      </c>
      <c r="Y61" s="39">
        <f t="shared" si="79"/>
        <v>24.337932000000002</v>
      </c>
      <c r="Z61" s="39">
        <f t="shared" si="79"/>
        <v>24.337932000000002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18">
        <f>3059515.06*0</f>
        <v>0</v>
      </c>
      <c r="C62" s="158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58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18">
        <f>3059515.06*0.04542</f>
        <v>138963.17402520002</v>
      </c>
      <c r="C64" s="158">
        <f t="shared" si="3"/>
        <v>11580.26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58"/>
      <c r="D65" s="39">
        <f>$C64*D64</f>
        <v>0</v>
      </c>
      <c r="E65" s="39">
        <f>$C64*E64</f>
        <v>0</v>
      </c>
      <c r="F65" s="39">
        <f>$C64*F64</f>
        <v>11580.26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18">
        <v>54653.327673502848</v>
      </c>
      <c r="C66" s="158">
        <f t="shared" si="3"/>
        <v>4554.4399999999996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58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4554.4399999999996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18">
        <v>1413180.7129201379</v>
      </c>
      <c r="C68" s="158">
        <f t="shared" si="3"/>
        <v>117765.06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58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117765.06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18">
        <v>149664.9894930881</v>
      </c>
      <c r="C70" s="158">
        <f t="shared" si="3"/>
        <v>12472.08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58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12472.08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18">
        <v>221082.51735655736</v>
      </c>
      <c r="C72" s="158">
        <f t="shared" si="3"/>
        <v>18423.54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58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18423.54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18">
        <v>275918.33732844773</v>
      </c>
      <c r="C74" s="158">
        <f t="shared" ref="C74:C136" si="98">ROUND(B74/12,2)</f>
        <v>22993.19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58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22993.19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18">
        <v>113746.04142799827</v>
      </c>
      <c r="C76" s="158">
        <f t="shared" si="98"/>
        <v>9478.84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58"/>
      <c r="D77" s="39">
        <f t="shared" ref="D77" si="102">$C76*D76</f>
        <v>813.28447200000005</v>
      </c>
      <c r="E77" s="39">
        <f t="shared" ref="E77" si="103">$C76*E76</f>
        <v>0</v>
      </c>
      <c r="F77" s="39">
        <f t="shared" ref="F77:AB77" si="104">$C76*F76</f>
        <v>160.19239599999997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1160.210016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1721.3573440000002</v>
      </c>
      <c r="R77" s="39">
        <f t="shared" si="104"/>
        <v>146.92202</v>
      </c>
      <c r="S77" s="39">
        <f t="shared" si="104"/>
        <v>167.77546800000002</v>
      </c>
      <c r="T77" s="39">
        <f t="shared" si="104"/>
        <v>2064.491352</v>
      </c>
      <c r="U77" s="39">
        <f t="shared" si="104"/>
        <v>0</v>
      </c>
      <c r="V77" s="39">
        <f t="shared" si="104"/>
        <v>0</v>
      </c>
      <c r="W77" s="39">
        <f t="shared" si="104"/>
        <v>606.64576</v>
      </c>
      <c r="X77" s="39">
        <f t="shared" si="104"/>
        <v>2476.8208919999997</v>
      </c>
      <c r="Y77" s="39">
        <f t="shared" si="104"/>
        <v>91.944748000000004</v>
      </c>
      <c r="Z77" s="39">
        <f t="shared" si="104"/>
        <v>69.195532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18">
        <v>3640149.6382040964</v>
      </c>
      <c r="C78" s="158">
        <f t="shared" si="98"/>
        <v>303345.8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58"/>
      <c r="D79" s="39">
        <f t="shared" ref="D79" si="105">$C78*D78</f>
        <v>11345.13292</v>
      </c>
      <c r="E79" s="39">
        <f t="shared" ref="E79" si="106">$C78*E78</f>
        <v>0</v>
      </c>
      <c r="F79" s="39">
        <f t="shared" ref="F79:AB79" si="107">$C78*F78</f>
        <v>18989.447080000002</v>
      </c>
      <c r="G79" s="39">
        <f t="shared" si="107"/>
        <v>0</v>
      </c>
      <c r="H79" s="39">
        <f t="shared" si="107"/>
        <v>51022.763559999992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970.70655999999997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38130.567060000001</v>
      </c>
      <c r="R79" s="39">
        <f t="shared" si="107"/>
        <v>20900.52562</v>
      </c>
      <c r="S79" s="39">
        <f t="shared" si="107"/>
        <v>5156.8786</v>
      </c>
      <c r="T79" s="39">
        <f t="shared" si="107"/>
        <v>34975.77074</v>
      </c>
      <c r="U79" s="39">
        <f t="shared" si="107"/>
        <v>0</v>
      </c>
      <c r="V79" s="39">
        <f t="shared" si="107"/>
        <v>1668.4018999999998</v>
      </c>
      <c r="W79" s="39">
        <f t="shared" si="107"/>
        <v>46775.922359999997</v>
      </c>
      <c r="X79" s="39">
        <f t="shared" si="107"/>
        <v>62246.558159999993</v>
      </c>
      <c r="Y79" s="39">
        <f t="shared" si="107"/>
        <v>2184.0897599999998</v>
      </c>
      <c r="Z79" s="39">
        <f t="shared" si="107"/>
        <v>8979.0356800000009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18">
        <v>2416557.8579112063</v>
      </c>
      <c r="C80" s="158">
        <f t="shared" si="98"/>
        <v>201379.82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58"/>
      <c r="D81" s="6">
        <f>$C80*D80</f>
        <v>0</v>
      </c>
      <c r="E81" s="6">
        <f>$C80*E80</f>
        <v>0</v>
      </c>
      <c r="F81" s="6">
        <f>$C80*F80</f>
        <v>201379.82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18">
        <f>1783940.74593667+1592908.25905004</f>
        <v>3376849.0049867099</v>
      </c>
      <c r="C82" s="158">
        <f>ROUND(B82/12,2)</f>
        <v>281404.08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58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190960.80868800002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90443.271312000012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18">
        <f>568455.96/2</f>
        <v>284227.98</v>
      </c>
      <c r="C84" s="158">
        <f t="shared" si="98"/>
        <v>23685.67</v>
      </c>
      <c r="D84" s="38">
        <v>1.5800000000000002E-2</v>
      </c>
      <c r="E84" s="38">
        <v>0.1371</v>
      </c>
      <c r="F84" s="38">
        <v>5.4899999999999997E-2</v>
      </c>
      <c r="G84" s="38">
        <v>7.6899999999999996E-2</v>
      </c>
      <c r="H84" s="38">
        <v>4.1599999999999998E-2</v>
      </c>
      <c r="I84" s="38">
        <v>0.13250000000000001</v>
      </c>
      <c r="J84" s="38">
        <v>2.07E-2</v>
      </c>
      <c r="K84" s="38">
        <v>3.1800000000000002E-2</v>
      </c>
      <c r="L84" s="38">
        <v>1.6500000000000001E-2</v>
      </c>
      <c r="M84" s="38">
        <v>2.5700000000000001E-2</v>
      </c>
      <c r="N84" s="38">
        <v>0.14199999999999999</v>
      </c>
      <c r="O84" s="38">
        <v>2.3E-2</v>
      </c>
      <c r="P84" s="38">
        <v>0</v>
      </c>
      <c r="Q84" s="38">
        <v>3.7999999999999999E-2</v>
      </c>
      <c r="R84" s="38">
        <v>1.8800000000000001E-2</v>
      </c>
      <c r="S84" s="38">
        <v>4.1999999999999997E-3</v>
      </c>
      <c r="T84" s="38">
        <v>5.3199999999999997E-2</v>
      </c>
      <c r="U84" s="38">
        <v>1.8100000000000002E-2</v>
      </c>
      <c r="V84" s="38">
        <v>3.7900000000000003E-2</v>
      </c>
      <c r="W84" s="38">
        <v>4.58E-2</v>
      </c>
      <c r="X84" s="38">
        <v>6.2399999999999997E-2</v>
      </c>
      <c r="Y84" s="38">
        <v>2.5000000000000001E-3</v>
      </c>
      <c r="Z84" s="5">
        <v>0</v>
      </c>
      <c r="AA84" s="5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58"/>
      <c r="D85" s="6">
        <f t="shared" ref="D85" si="114">$C84*D84</f>
        <v>374.233586</v>
      </c>
      <c r="E85" s="6">
        <f t="shared" ref="E85" si="115">$C84*E84</f>
        <v>3247.3053569999997</v>
      </c>
      <c r="F85" s="6">
        <f t="shared" ref="F85:O85" si="116">$C84*F84</f>
        <v>1300.3432829999999</v>
      </c>
      <c r="G85" s="6">
        <f t="shared" si="116"/>
        <v>1821.4280229999997</v>
      </c>
      <c r="H85" s="6">
        <f t="shared" si="116"/>
        <v>985.32387199999994</v>
      </c>
      <c r="I85" s="6">
        <f t="shared" si="116"/>
        <v>3138.351275</v>
      </c>
      <c r="J85" s="6">
        <f t="shared" si="116"/>
        <v>490.29336899999993</v>
      </c>
      <c r="K85" s="6">
        <f t="shared" si="116"/>
        <v>753.20430599999997</v>
      </c>
      <c r="L85" s="6">
        <f t="shared" si="116"/>
        <v>390.81355500000001</v>
      </c>
      <c r="M85" s="6">
        <f t="shared" si="116"/>
        <v>608.72171900000001</v>
      </c>
      <c r="N85" s="6">
        <f t="shared" si="116"/>
        <v>3363.3651399999994</v>
      </c>
      <c r="O85" s="6">
        <f t="shared" si="116"/>
        <v>544.77040999999997</v>
      </c>
      <c r="P85" s="6">
        <f t="shared" ref="P85" si="117">$C84*P84</f>
        <v>0</v>
      </c>
      <c r="Q85" s="6">
        <f t="shared" ref="Q85" si="118">$C84*Q84</f>
        <v>900.05545999999993</v>
      </c>
      <c r="R85" s="6">
        <f t="shared" ref="R85:AB85" si="119">$C84*R84</f>
        <v>445.29059599999999</v>
      </c>
      <c r="S85" s="6">
        <f t="shared" si="119"/>
        <v>99.47981399999999</v>
      </c>
      <c r="T85" s="6">
        <f t="shared" si="119"/>
        <v>1260.0776439999997</v>
      </c>
      <c r="U85" s="6">
        <f t="shared" si="119"/>
        <v>428.71062699999999</v>
      </c>
      <c r="V85" s="6">
        <f t="shared" si="119"/>
        <v>897.68689300000005</v>
      </c>
      <c r="W85" s="6">
        <f t="shared" si="119"/>
        <v>1084.803686</v>
      </c>
      <c r="X85" s="6">
        <f t="shared" si="119"/>
        <v>1477.9858079999999</v>
      </c>
      <c r="Y85" s="6">
        <f t="shared" si="119"/>
        <v>59.214174999999997</v>
      </c>
      <c r="Z85" s="6">
        <f t="shared" si="119"/>
        <v>0</v>
      </c>
      <c r="AA85" s="6">
        <f t="shared" si="119"/>
        <v>14.211401999999998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18">
        <f>568455.96/2</f>
        <v>284227.98</v>
      </c>
      <c r="C86" s="158">
        <f t="shared" si="98"/>
        <v>23685.67</v>
      </c>
      <c r="D86" s="42"/>
      <c r="E86" s="42"/>
      <c r="F86" s="42">
        <v>0.16950000000000001</v>
      </c>
      <c r="G86" s="42"/>
      <c r="H86" s="42">
        <v>6.83E-2</v>
      </c>
      <c r="I86" s="42"/>
      <c r="J86" s="42"/>
      <c r="K86" s="42"/>
      <c r="L86" s="42"/>
      <c r="M86" s="42">
        <v>1.9699999999999999E-2</v>
      </c>
      <c r="N86" s="42">
        <v>0.67110000000000003</v>
      </c>
      <c r="O86" s="42"/>
      <c r="P86" s="42"/>
      <c r="Q86" s="42"/>
      <c r="R86" s="42"/>
      <c r="S86" s="42"/>
      <c r="T86" s="42"/>
      <c r="U86" s="42"/>
      <c r="V86" s="42">
        <v>7.1400000000000005E-2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58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4014.7210650000002</v>
      </c>
      <c r="G87" s="7">
        <f t="shared" si="122"/>
        <v>0</v>
      </c>
      <c r="H87" s="7">
        <f t="shared" si="122"/>
        <v>1617.7312609999999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466.60769899999991</v>
      </c>
      <c r="N87" s="7">
        <f t="shared" si="122"/>
        <v>15895.453137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1691.1568380000001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18">
        <f>5572714.7/2</f>
        <v>2786357.35</v>
      </c>
      <c r="C88" s="158">
        <f t="shared" si="98"/>
        <v>232196.45</v>
      </c>
      <c r="D88" s="38">
        <v>1.5800000000000002E-2</v>
      </c>
      <c r="E88" s="38">
        <v>0.1371</v>
      </c>
      <c r="F88" s="38">
        <v>5.4899999999999997E-2</v>
      </c>
      <c r="G88" s="38">
        <v>7.6899999999999996E-2</v>
      </c>
      <c r="H88" s="38">
        <v>4.1599999999999998E-2</v>
      </c>
      <c r="I88" s="38">
        <v>0.13250000000000001</v>
      </c>
      <c r="J88" s="38">
        <v>2.07E-2</v>
      </c>
      <c r="K88" s="38">
        <v>3.1800000000000002E-2</v>
      </c>
      <c r="L88" s="38">
        <v>1.6500000000000001E-2</v>
      </c>
      <c r="M88" s="38">
        <v>2.5700000000000001E-2</v>
      </c>
      <c r="N88" s="38">
        <v>0.14199999999999999</v>
      </c>
      <c r="O88" s="38">
        <v>2.3E-2</v>
      </c>
      <c r="P88" s="38">
        <v>0</v>
      </c>
      <c r="Q88" s="38">
        <v>3.7999999999999999E-2</v>
      </c>
      <c r="R88" s="38">
        <v>1.8800000000000001E-2</v>
      </c>
      <c r="S88" s="38">
        <v>4.1999999999999997E-3</v>
      </c>
      <c r="T88" s="38">
        <v>5.3199999999999997E-2</v>
      </c>
      <c r="U88" s="38">
        <v>1.8100000000000002E-2</v>
      </c>
      <c r="V88" s="38">
        <v>3.7900000000000003E-2</v>
      </c>
      <c r="W88" s="38">
        <v>4.58E-2</v>
      </c>
      <c r="X88" s="38">
        <v>6.2399999999999997E-2</v>
      </c>
      <c r="Y88" s="38">
        <v>2.5000000000000001E-3</v>
      </c>
      <c r="Z88" s="5">
        <v>0</v>
      </c>
      <c r="AA88" s="5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58"/>
      <c r="D89" s="6">
        <f t="shared" ref="D89" si="123">$C88*D88</f>
        <v>3668.7039100000006</v>
      </c>
      <c r="E89" s="6">
        <f t="shared" ref="E89" si="124">$C88*E88</f>
        <v>31834.133295000003</v>
      </c>
      <c r="F89" s="6">
        <f t="shared" ref="F89:O89" si="125">$C88*F88</f>
        <v>12747.585105</v>
      </c>
      <c r="G89" s="6">
        <f t="shared" si="125"/>
        <v>17855.907005000001</v>
      </c>
      <c r="H89" s="6">
        <f t="shared" si="125"/>
        <v>9659.3723200000004</v>
      </c>
      <c r="I89" s="6">
        <f t="shared" si="125"/>
        <v>30766.029625000003</v>
      </c>
      <c r="J89" s="6">
        <f t="shared" si="125"/>
        <v>4806.4665150000001</v>
      </c>
      <c r="K89" s="6">
        <f t="shared" si="125"/>
        <v>7383.8471100000006</v>
      </c>
      <c r="L89" s="6">
        <f t="shared" si="125"/>
        <v>3831.2414250000002</v>
      </c>
      <c r="M89" s="6">
        <f t="shared" si="125"/>
        <v>5967.4487650000001</v>
      </c>
      <c r="N89" s="6">
        <f t="shared" si="125"/>
        <v>32971.895899999996</v>
      </c>
      <c r="O89" s="6">
        <f t="shared" si="125"/>
        <v>5340.5183500000003</v>
      </c>
      <c r="P89" s="6">
        <f t="shared" ref="P89" si="126">$C88*P88</f>
        <v>0</v>
      </c>
      <c r="Q89" s="6">
        <f t="shared" ref="Q89" si="127">$C88*Q88</f>
        <v>8823.4650999999994</v>
      </c>
      <c r="R89" s="6">
        <f t="shared" ref="R89:AB89" si="128">$C88*R88</f>
        <v>4365.2932600000004</v>
      </c>
      <c r="S89" s="6">
        <f t="shared" si="128"/>
        <v>975.22509000000002</v>
      </c>
      <c r="T89" s="6">
        <f t="shared" si="128"/>
        <v>12352.851140000001</v>
      </c>
      <c r="U89" s="6">
        <f t="shared" si="128"/>
        <v>4202.7557450000004</v>
      </c>
      <c r="V89" s="6">
        <f t="shared" si="128"/>
        <v>8800.245455000002</v>
      </c>
      <c r="W89" s="6">
        <f t="shared" si="128"/>
        <v>10634.59741</v>
      </c>
      <c r="X89" s="6">
        <f t="shared" si="128"/>
        <v>14489.05848</v>
      </c>
      <c r="Y89" s="6">
        <f t="shared" si="128"/>
        <v>580.49112500000001</v>
      </c>
      <c r="Z89" s="6">
        <f t="shared" si="128"/>
        <v>0</v>
      </c>
      <c r="AA89" s="6">
        <f t="shared" si="128"/>
        <v>139.31787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18">
        <f>5572714.7/2</f>
        <v>2786357.35</v>
      </c>
      <c r="C90" s="158">
        <f t="shared" si="98"/>
        <v>232196.45</v>
      </c>
      <c r="D90" s="42"/>
      <c r="E90" s="42"/>
      <c r="F90" s="42">
        <v>0.1298</v>
      </c>
      <c r="G90" s="42"/>
      <c r="H90" s="42">
        <v>0.22700000000000001</v>
      </c>
      <c r="I90" s="42"/>
      <c r="J90" s="42"/>
      <c r="K90" s="42"/>
      <c r="L90" s="42"/>
      <c r="M90" s="42">
        <v>5.4600000000000003E-2</v>
      </c>
      <c r="N90" s="42">
        <v>0.39460000000000001</v>
      </c>
      <c r="O90" s="42"/>
      <c r="P90" s="42"/>
      <c r="Q90" s="42"/>
      <c r="R90" s="42">
        <v>6.6900000000000001E-2</v>
      </c>
      <c r="S90" s="42"/>
      <c r="T90" s="42"/>
      <c r="U90" s="42"/>
      <c r="V90" s="42">
        <v>0.12709999999999999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58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30139.09921</v>
      </c>
      <c r="G91" s="7">
        <f t="shared" si="131"/>
        <v>0</v>
      </c>
      <c r="H91" s="7">
        <f t="shared" si="131"/>
        <v>52708.594150000004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12677.926170000001</v>
      </c>
      <c r="N91" s="7">
        <f t="shared" si="131"/>
        <v>91624.719170000011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15533.942505000001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29512.168794999998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18">
        <f>6612236.75/2</f>
        <v>3306118.375</v>
      </c>
      <c r="C92" s="158">
        <f t="shared" si="98"/>
        <v>275509.86</v>
      </c>
      <c r="D92" s="38">
        <v>1.5800000000000002E-2</v>
      </c>
      <c r="E92" s="38">
        <v>0.1371</v>
      </c>
      <c r="F92" s="38">
        <v>5.4899999999999997E-2</v>
      </c>
      <c r="G92" s="38">
        <v>7.6899999999999996E-2</v>
      </c>
      <c r="H92" s="38">
        <v>4.1599999999999998E-2</v>
      </c>
      <c r="I92" s="38">
        <v>0.13250000000000001</v>
      </c>
      <c r="J92" s="38">
        <v>2.07E-2</v>
      </c>
      <c r="K92" s="38">
        <v>3.1800000000000002E-2</v>
      </c>
      <c r="L92" s="38">
        <v>1.6500000000000001E-2</v>
      </c>
      <c r="M92" s="38">
        <v>2.5700000000000001E-2</v>
      </c>
      <c r="N92" s="38">
        <v>0.14199999999999999</v>
      </c>
      <c r="O92" s="38">
        <v>2.3E-2</v>
      </c>
      <c r="P92" s="38">
        <v>0</v>
      </c>
      <c r="Q92" s="38">
        <v>3.7999999999999999E-2</v>
      </c>
      <c r="R92" s="38">
        <v>1.8800000000000001E-2</v>
      </c>
      <c r="S92" s="38">
        <v>4.1999999999999997E-3</v>
      </c>
      <c r="T92" s="38">
        <v>5.3199999999999997E-2</v>
      </c>
      <c r="U92" s="38">
        <v>1.8100000000000002E-2</v>
      </c>
      <c r="V92" s="38">
        <v>3.7900000000000003E-2</v>
      </c>
      <c r="W92" s="38">
        <v>4.58E-2</v>
      </c>
      <c r="X92" s="38">
        <v>6.2399999999999997E-2</v>
      </c>
      <c r="Y92" s="38">
        <v>2.5000000000000001E-3</v>
      </c>
      <c r="Z92" s="5">
        <v>0</v>
      </c>
      <c r="AA92" s="5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58"/>
      <c r="D93" s="6">
        <f t="shared" ref="D93" si="132">$C92*D92</f>
        <v>4353.0557880000006</v>
      </c>
      <c r="E93" s="6">
        <f t="shared" ref="E93" si="133">$C92*E92</f>
        <v>37772.401805999994</v>
      </c>
      <c r="F93" s="6">
        <f t="shared" ref="F93:AB93" si="134">$C92*F92</f>
        <v>15125.491313999999</v>
      </c>
      <c r="G93" s="6">
        <f t="shared" si="134"/>
        <v>21186.708233999998</v>
      </c>
      <c r="H93" s="6">
        <f t="shared" si="134"/>
        <v>11461.210175999999</v>
      </c>
      <c r="I93" s="6">
        <f t="shared" si="134"/>
        <v>36505.056449999996</v>
      </c>
      <c r="J93" s="6">
        <f t="shared" si="134"/>
        <v>5703.0541020000001</v>
      </c>
      <c r="K93" s="6">
        <f t="shared" si="134"/>
        <v>8761.2135479999997</v>
      </c>
      <c r="L93" s="6">
        <f t="shared" si="134"/>
        <v>4545.9126900000001</v>
      </c>
      <c r="M93" s="6">
        <f t="shared" si="134"/>
        <v>7080.6034019999997</v>
      </c>
      <c r="N93" s="6">
        <f t="shared" si="134"/>
        <v>39122.400119999991</v>
      </c>
      <c r="O93" s="6">
        <f t="shared" si="134"/>
        <v>6336.72678</v>
      </c>
      <c r="P93" s="6">
        <f t="shared" si="134"/>
        <v>0</v>
      </c>
      <c r="Q93" s="6">
        <f t="shared" si="134"/>
        <v>10469.374679999999</v>
      </c>
      <c r="R93" s="6">
        <f t="shared" si="134"/>
        <v>5179.585368</v>
      </c>
      <c r="S93" s="6">
        <f t="shared" si="134"/>
        <v>1157.1414119999999</v>
      </c>
      <c r="T93" s="6">
        <f t="shared" si="134"/>
        <v>14657.124551999999</v>
      </c>
      <c r="U93" s="6">
        <f t="shared" si="134"/>
        <v>4986.7284660000005</v>
      </c>
      <c r="V93" s="6">
        <f t="shared" si="134"/>
        <v>10441.823694000001</v>
      </c>
      <c r="W93" s="6">
        <f t="shared" si="134"/>
        <v>12618.351588</v>
      </c>
      <c r="X93" s="6">
        <f t="shared" si="134"/>
        <v>17191.815263999997</v>
      </c>
      <c r="Y93" s="6">
        <f t="shared" si="134"/>
        <v>688.77464999999995</v>
      </c>
      <c r="Z93" s="6">
        <f t="shared" si="134"/>
        <v>0</v>
      </c>
      <c r="AA93" s="6">
        <f t="shared" si="134"/>
        <v>165.30591599999997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18">
        <f>6612236.75/2</f>
        <v>3306118.375</v>
      </c>
      <c r="C94" s="158">
        <f t="shared" si="98"/>
        <v>275509.86</v>
      </c>
      <c r="D94" s="42"/>
      <c r="E94" s="42"/>
      <c r="F94" s="42">
        <v>0.19209999999999999</v>
      </c>
      <c r="G94" s="42"/>
      <c r="H94" s="42">
        <v>7.3599999999999999E-2</v>
      </c>
      <c r="I94" s="42"/>
      <c r="J94" s="42"/>
      <c r="K94" s="42"/>
      <c r="L94" s="42"/>
      <c r="M94" s="42"/>
      <c r="N94" s="42">
        <v>0.63319999999999999</v>
      </c>
      <c r="O94" s="42"/>
      <c r="P94" s="42"/>
      <c r="Q94" s="42"/>
      <c r="R94" s="42"/>
      <c r="S94" s="42"/>
      <c r="T94" s="42"/>
      <c r="U94" s="42"/>
      <c r="V94" s="42">
        <v>0.1011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58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52925.444105999995</v>
      </c>
      <c r="G95" s="7">
        <f t="shared" si="137"/>
        <v>0</v>
      </c>
      <c r="H95" s="7">
        <f t="shared" si="137"/>
        <v>20277.525695999997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174452.843352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27854.046845999997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18">
        <v>7746557.7813968128</v>
      </c>
      <c r="C96" s="158">
        <f t="shared" si="98"/>
        <v>645546.48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58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645546.48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18">
        <v>509711.30121222365</v>
      </c>
      <c r="C98" s="158">
        <f t="shared" si="98"/>
        <v>42475.94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58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42475.94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18">
        <f>1221849.01663506*1</f>
        <v>1221849.0166350601</v>
      </c>
      <c r="C100" s="158">
        <f t="shared" si="98"/>
        <v>101820.75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58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4948.4884499999998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96872.261549999996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18">
        <v>943139.75761767663</v>
      </c>
      <c r="C102" s="158">
        <f t="shared" si="98"/>
        <v>78594.98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58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78594.98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18">
        <v>285847.9147054723</v>
      </c>
      <c r="C104" s="158">
        <f t="shared" si="98"/>
        <v>23820.66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58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23820.66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18">
        <v>4611815.811876121</v>
      </c>
      <c r="C106" s="158">
        <f t="shared" si="98"/>
        <v>384317.98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58"/>
      <c r="D107" s="39">
        <f t="shared" ref="D107" si="153">$C106*D106</f>
        <v>24865.373305999998</v>
      </c>
      <c r="E107" s="39">
        <f t="shared" ref="E107" si="154">$C106*E106</f>
        <v>9915.4038839999994</v>
      </c>
      <c r="F107" s="39">
        <f t="shared" ref="F107:AB107" si="155">$C106*F106</f>
        <v>26441.077023999998</v>
      </c>
      <c r="G107" s="39">
        <f t="shared" si="155"/>
        <v>0</v>
      </c>
      <c r="H107" s="39">
        <f t="shared" si="155"/>
        <v>25249.691285999997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47616.997721999993</v>
      </c>
      <c r="N107" s="39">
        <f t="shared" si="155"/>
        <v>57224.947222000003</v>
      </c>
      <c r="O107" s="39">
        <f t="shared" si="155"/>
        <v>0</v>
      </c>
      <c r="P107" s="39">
        <f t="shared" si="155"/>
        <v>0</v>
      </c>
      <c r="Q107" s="39">
        <f t="shared" si="155"/>
        <v>31283.483571999997</v>
      </c>
      <c r="R107" s="39">
        <f t="shared" si="155"/>
        <v>23866.146558</v>
      </c>
      <c r="S107" s="39">
        <f t="shared" si="155"/>
        <v>3151.407436</v>
      </c>
      <c r="T107" s="39">
        <f t="shared" si="155"/>
        <v>82858.956487999996</v>
      </c>
      <c r="U107" s="39">
        <f t="shared" si="155"/>
        <v>0</v>
      </c>
      <c r="V107" s="39">
        <f t="shared" si="155"/>
        <v>0</v>
      </c>
      <c r="W107" s="39">
        <f t="shared" si="155"/>
        <v>18793.149222</v>
      </c>
      <c r="X107" s="39">
        <f t="shared" si="155"/>
        <v>31437.210763999996</v>
      </c>
      <c r="Y107" s="39">
        <f t="shared" si="155"/>
        <v>1268.2493339999999</v>
      </c>
      <c r="Z107" s="39">
        <f t="shared" si="155"/>
        <v>345.88618199999996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18">
        <v>1026549.4083287918</v>
      </c>
      <c r="C108" s="158">
        <f t="shared" si="98"/>
        <v>85545.78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58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35125.097267999998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5714.4581039999994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4687.9087440000003</v>
      </c>
      <c r="R109" s="6">
        <f t="shared" si="158"/>
        <v>9153.3984600000003</v>
      </c>
      <c r="S109" s="6">
        <f t="shared" si="158"/>
        <v>453.39263399999999</v>
      </c>
      <c r="T109" s="6">
        <f t="shared" si="158"/>
        <v>13285.259634</v>
      </c>
      <c r="U109" s="6">
        <f t="shared" si="158"/>
        <v>0</v>
      </c>
      <c r="V109" s="6">
        <f t="shared" si="158"/>
        <v>0</v>
      </c>
      <c r="W109" s="6">
        <f t="shared" si="158"/>
        <v>17126.265155999998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18">
        <v>237078.90833394279</v>
      </c>
      <c r="C110" s="158">
        <f t="shared" si="98"/>
        <v>19756.580000000002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58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19756.580000000002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18">
        <v>70913.286884025089</v>
      </c>
      <c r="C112" s="158">
        <f t="shared" si="98"/>
        <v>5909.44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58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5909.44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18">
        <v>118908.89951939676</v>
      </c>
      <c r="C114" s="158">
        <f t="shared" si="98"/>
        <v>9909.07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58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9909.07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18">
        <v>2108811.1165222246</v>
      </c>
      <c r="C116" s="158">
        <f t="shared" si="98"/>
        <v>175734.26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58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175734.26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18">
        <v>5089120.3054213254</v>
      </c>
      <c r="C118" s="158">
        <f t="shared" si="98"/>
        <v>424093.36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58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424093.36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18">
        <v>83423.317748736561</v>
      </c>
      <c r="C120" s="158">
        <f t="shared" si="98"/>
        <v>6951.94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58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6951.94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18">
        <f>4421699.43*0</f>
        <v>0</v>
      </c>
      <c r="C122" s="158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58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18">
        <f>4421699.43*0.68872</f>
        <v>3045312.8314295998</v>
      </c>
      <c r="C124" s="158">
        <f t="shared" si="98"/>
        <v>253776.07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58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21850.119627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4364.9484039999998</v>
      </c>
      <c r="U125" s="6">
        <f t="shared" si="182"/>
        <v>227561.00196900003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517</v>
      </c>
      <c r="B126" s="18">
        <f>4421699.43*0.31128</f>
        <v>1376386.5985703999</v>
      </c>
      <c r="C126" s="158">
        <f t="shared" si="98"/>
        <v>114698.88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58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114698.88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18">
        <v>157957.35814345774</v>
      </c>
      <c r="C128" s="158">
        <f t="shared" si="98"/>
        <v>13163.11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58"/>
      <c r="D129" s="39">
        <f t="shared" ref="D129" si="186">$C128*D128</f>
        <v>1129.3948380000002</v>
      </c>
      <c r="E129" s="39">
        <f t="shared" ref="E129" si="187">$C128*E128</f>
        <v>0</v>
      </c>
      <c r="F129" s="39">
        <f t="shared" ref="F129:AB129" si="188">$C128*F128</f>
        <v>222.456559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1611.1646639999999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2390.4207760000004</v>
      </c>
      <c r="R129" s="39">
        <f t="shared" si="188"/>
        <v>204.02820500000001</v>
      </c>
      <c r="S129" s="39">
        <f t="shared" si="188"/>
        <v>232.98704700000002</v>
      </c>
      <c r="T129" s="39">
        <f t="shared" si="188"/>
        <v>2866.925358</v>
      </c>
      <c r="U129" s="39">
        <f t="shared" si="188"/>
        <v>0</v>
      </c>
      <c r="V129" s="39">
        <f t="shared" si="188"/>
        <v>0</v>
      </c>
      <c r="W129" s="39">
        <f t="shared" si="188"/>
        <v>842.43904000000009</v>
      </c>
      <c r="X129" s="39">
        <f t="shared" si="188"/>
        <v>3439.5206429999998</v>
      </c>
      <c r="Y129" s="39">
        <f t="shared" si="188"/>
        <v>127.68216700000001</v>
      </c>
      <c r="Z129" s="39">
        <f t="shared" si="188"/>
        <v>96.090703000000005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18">
        <v>933854.38512784324</v>
      </c>
      <c r="C130" s="158">
        <f t="shared" si="98"/>
        <v>77821.2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58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77821.2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18">
        <v>1879981.0421578647</v>
      </c>
      <c r="C132" s="158">
        <f t="shared" si="98"/>
        <v>156665.09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58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156665.09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18">
        <v>4301940.7035165736</v>
      </c>
      <c r="C134" s="158">
        <f t="shared" si="98"/>
        <v>358495.06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58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358495.06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18">
        <v>210702.38135128061</v>
      </c>
      <c r="C136" s="158">
        <f t="shared" si="98"/>
        <v>17558.53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58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17558.53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18">
        <v>114289.36578142967</v>
      </c>
      <c r="C138" s="158">
        <f t="shared" ref="C138:C160" si="201">ROUND(B138/12,2)</f>
        <v>9524.11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58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9524.11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18">
        <v>9670950.0424046926</v>
      </c>
      <c r="C140" s="158">
        <f t="shared" si="201"/>
        <v>805912.5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58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805912.5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18">
        <v>5980354.5580328004</v>
      </c>
      <c r="C142" s="158">
        <f t="shared" si="201"/>
        <v>498362.88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185"/>
      <c r="B143" s="12"/>
      <c r="C143" s="158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498362.88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18">
        <v>6205356.7052313844</v>
      </c>
      <c r="C144" s="158">
        <f t="shared" si="201"/>
        <v>517113.06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58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517113.06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18">
        <v>14758245.671557968</v>
      </c>
      <c r="C146" s="158">
        <f t="shared" si="201"/>
        <v>1229853.81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58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1229853.81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18">
        <v>5121559.5780351851</v>
      </c>
      <c r="C148" s="158">
        <f t="shared" si="201"/>
        <v>426796.63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58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426796.63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18">
        <v>694626.78667132207</v>
      </c>
      <c r="C150" s="158">
        <f t="shared" si="201"/>
        <v>57885.57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58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57885.57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18">
        <v>2826912.5021480033</v>
      </c>
      <c r="C152" s="158">
        <f t="shared" si="201"/>
        <v>235576.04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58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235576.04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58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58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59">
        <v>2123160.7008954729</v>
      </c>
      <c r="C156" s="158">
        <f t="shared" si="201"/>
        <v>176930.06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58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176930.06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588</v>
      </c>
      <c r="B158" s="59">
        <v>0</v>
      </c>
      <c r="C158" s="158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58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589</v>
      </c>
      <c r="B160" s="59">
        <v>21154399.596707284</v>
      </c>
      <c r="C160" s="161">
        <f t="shared" si="201"/>
        <v>1762866.63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0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1762866.63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286359301.74063265</v>
      </c>
      <c r="C162" s="162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23863275.099999987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172290.93612299999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913358.23957200011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8866872.1359070018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506745.10623199993</v>
      </c>
      <c r="H162" s="9">
        <f t="shared" si="240"/>
        <v>1010024.2519480003</v>
      </c>
      <c r="I162" s="9">
        <f t="shared" si="240"/>
        <v>873130.38459999999</v>
      </c>
      <c r="J162" s="9">
        <f t="shared" si="240"/>
        <v>136406.02989599999</v>
      </c>
      <c r="K162" s="9">
        <f t="shared" si="240"/>
        <v>209551.292304</v>
      </c>
      <c r="L162" s="9">
        <f t="shared" si="240"/>
        <v>114341.97068200001</v>
      </c>
      <c r="M162" s="9">
        <f t="shared" si="240"/>
        <v>291597.41847999999</v>
      </c>
      <c r="N162" s="9">
        <f t="shared" si="240"/>
        <v>4942610.6496310001</v>
      </c>
      <c r="O162" s="9">
        <f t="shared" si="240"/>
        <v>151562.25543999998</v>
      </c>
      <c r="P162" s="9">
        <f t="shared" si="240"/>
        <v>0</v>
      </c>
      <c r="Q162" s="9">
        <f t="shared" si="240"/>
        <v>364400.82915199996</v>
      </c>
      <c r="R162" s="9">
        <f t="shared" si="240"/>
        <v>199982.69135200002</v>
      </c>
      <c r="S162" s="9">
        <f t="shared" si="240"/>
        <v>36839.026961000003</v>
      </c>
      <c r="T162" s="9">
        <f t="shared" si="240"/>
        <v>590315.13573500002</v>
      </c>
      <c r="U162" s="9">
        <f t="shared" si="240"/>
        <v>2446193.4862970002</v>
      </c>
      <c r="V162" s="9">
        <f t="shared" si="240"/>
        <v>1106059.9063570001</v>
      </c>
      <c r="W162" s="9">
        <f t="shared" si="240"/>
        <v>385950.99976199993</v>
      </c>
      <c r="X162" s="9">
        <f t="shared" si="240"/>
        <v>511403.54743099998</v>
      </c>
      <c r="Y162" s="9">
        <f t="shared" si="240"/>
        <v>20170.462141</v>
      </c>
      <c r="Z162" s="9">
        <f t="shared" si="240"/>
        <v>9514.546029000001</v>
      </c>
      <c r="AA162" s="9">
        <f t="shared" si="240"/>
        <v>3953.7979679999989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8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90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188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6" t="s">
        <v>3</v>
      </c>
      <c r="D166" s="221" t="s">
        <v>4</v>
      </c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7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7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57" t="s">
        <v>674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18">
        <v>6115030</v>
      </c>
      <c r="C170" s="161">
        <f>ROUND(B170/12,2)</f>
        <v>509585.83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1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>$C170*H170</f>
        <v>386520.85205499997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58806.204782000001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24103.409759000002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40155.363403999996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18">
        <v>4562735</v>
      </c>
      <c r="C172" s="161">
        <f t="shared" ref="C172:C194" si="244">ROUND(B172/12,2)</f>
        <v>380227.92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1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325323.00835199998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3155.891736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51749.019911999996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18">
        <v>2924644</v>
      </c>
      <c r="C174" s="161">
        <f t="shared" si="244"/>
        <v>243720.33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1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220713.13084799997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3680.1769829999998</v>
      </c>
      <c r="S175" s="6">
        <f t="shared" si="250"/>
        <v>0</v>
      </c>
      <c r="T175" s="6">
        <f t="shared" si="250"/>
        <v>2242.2270359999998</v>
      </c>
      <c r="U175" s="6">
        <f t="shared" si="250"/>
        <v>0</v>
      </c>
      <c r="V175" s="6">
        <f t="shared" si="250"/>
        <v>9773.1852329999983</v>
      </c>
      <c r="W175" s="6">
        <f t="shared" si="250"/>
        <v>7311.6098999999995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18">
        <v>2847881</v>
      </c>
      <c r="C176" s="161">
        <f t="shared" si="244"/>
        <v>237323.42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1"/>
      <c r="D177" s="39">
        <f t="shared" ref="D177" si="251">$C176*D176</f>
        <v>21359.107800000002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39988.996270000003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22877.977688000003</v>
      </c>
      <c r="R177" s="39">
        <f t="shared" ref="R177:AB177" si="256">$C176*R176</f>
        <v>3512.3866160000002</v>
      </c>
      <c r="S177" s="39">
        <f t="shared" si="256"/>
        <v>2254.57249</v>
      </c>
      <c r="T177" s="39">
        <f t="shared" si="256"/>
        <v>73071.881018</v>
      </c>
      <c r="U177" s="39">
        <f t="shared" si="256"/>
        <v>0</v>
      </c>
      <c r="V177" s="39">
        <f t="shared" si="256"/>
        <v>0</v>
      </c>
      <c r="W177" s="39">
        <f t="shared" si="256"/>
        <v>38944.773222000003</v>
      </c>
      <c r="X177" s="39">
        <f t="shared" si="256"/>
        <v>33391.405193999999</v>
      </c>
      <c r="Y177" s="39">
        <f t="shared" si="256"/>
        <v>1234.081784</v>
      </c>
      <c r="Z177" s="39">
        <f t="shared" si="256"/>
        <v>688.23791800000004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18">
        <v>11689097</v>
      </c>
      <c r="C178" s="161">
        <f t="shared" si="244"/>
        <v>974091.42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1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19676.646683999999</v>
      </c>
      <c r="G179" s="6">
        <f t="shared" si="259"/>
        <v>0</v>
      </c>
      <c r="H179" s="6">
        <f t="shared" si="259"/>
        <v>732711.566124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156828.71862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64874.488572000009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18">
        <v>3138609</v>
      </c>
      <c r="C180" s="161">
        <f t="shared" si="244"/>
        <v>261550.75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1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11560.543150000001</v>
      </c>
      <c r="G181" s="6">
        <f t="shared" si="265"/>
        <v>0</v>
      </c>
      <c r="H181" s="6">
        <f t="shared" si="265"/>
        <v>175108.227125</v>
      </c>
      <c r="I181" s="6">
        <f t="shared" si="265"/>
        <v>10775.8909</v>
      </c>
      <c r="J181" s="6">
        <f t="shared" si="265"/>
        <v>1281.598675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49066.920699999995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130.775375</v>
      </c>
      <c r="V181" s="6">
        <f t="shared" si="268"/>
        <v>13626.794075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18">
        <v>3937008</v>
      </c>
      <c r="C182" s="161">
        <f t="shared" si="244"/>
        <v>328084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1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14501.312800000002</v>
      </c>
      <c r="G183" s="6">
        <f t="shared" si="271"/>
        <v>0</v>
      </c>
      <c r="H183" s="6">
        <f t="shared" si="271"/>
        <v>219652.23799999998</v>
      </c>
      <c r="I183" s="6">
        <f t="shared" si="271"/>
        <v>13517.060799999999</v>
      </c>
      <c r="J183" s="6">
        <f t="shared" si="271"/>
        <v>1607.6116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61548.558399999994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164.042</v>
      </c>
      <c r="V183" s="6">
        <f t="shared" si="274"/>
        <v>17093.1764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584</v>
      </c>
      <c r="B184" s="18">
        <f>1177841/2</f>
        <v>588920.5</v>
      </c>
      <c r="C184" s="161">
        <f t="shared" si="244"/>
        <v>49076.71</v>
      </c>
      <c r="D184" s="38">
        <v>1.5800000000000002E-2</v>
      </c>
      <c r="E184" s="38">
        <v>0.1371</v>
      </c>
      <c r="F184" s="38">
        <v>5.4899999999999997E-2</v>
      </c>
      <c r="G184" s="38">
        <v>7.6899999999999996E-2</v>
      </c>
      <c r="H184" s="38">
        <v>4.1599999999999998E-2</v>
      </c>
      <c r="I184" s="38">
        <v>0.13250000000000001</v>
      </c>
      <c r="J184" s="38">
        <v>2.07E-2</v>
      </c>
      <c r="K184" s="38">
        <v>3.1800000000000002E-2</v>
      </c>
      <c r="L184" s="38">
        <v>1.6500000000000001E-2</v>
      </c>
      <c r="M184" s="38">
        <v>2.5700000000000001E-2</v>
      </c>
      <c r="N184" s="38">
        <v>0.14199999999999999</v>
      </c>
      <c r="O184" s="38">
        <v>2.3E-2</v>
      </c>
      <c r="P184" s="38">
        <v>0</v>
      </c>
      <c r="Q184" s="38">
        <v>3.7999999999999999E-2</v>
      </c>
      <c r="R184" s="38">
        <v>1.8800000000000001E-2</v>
      </c>
      <c r="S184" s="38">
        <v>4.1999999999999997E-3</v>
      </c>
      <c r="T184" s="38">
        <v>5.3199999999999997E-2</v>
      </c>
      <c r="U184" s="38">
        <v>1.8100000000000002E-2</v>
      </c>
      <c r="V184" s="38">
        <v>3.7900000000000003E-2</v>
      </c>
      <c r="W184" s="38">
        <v>4.58E-2</v>
      </c>
      <c r="X184" s="38">
        <v>6.2399999999999997E-2</v>
      </c>
      <c r="Y184" s="38">
        <v>2.5000000000000001E-3</v>
      </c>
      <c r="Z184" s="5">
        <v>0</v>
      </c>
      <c r="AA184" s="5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1"/>
      <c r="D185" s="6">
        <f t="shared" ref="D185" si="275">$C184*D184</f>
        <v>775.4120180000001</v>
      </c>
      <c r="E185" s="6">
        <f t="shared" ref="E185" si="276">$C184*E184</f>
        <v>6728.4169409999995</v>
      </c>
      <c r="F185" s="6">
        <f t="shared" ref="F185:O185" si="277">$C184*F184</f>
        <v>2694.3113789999998</v>
      </c>
      <c r="G185" s="6">
        <f t="shared" si="277"/>
        <v>3773.9989989999999</v>
      </c>
      <c r="H185" s="6">
        <f t="shared" si="277"/>
        <v>2041.5911359999998</v>
      </c>
      <c r="I185" s="6">
        <f t="shared" si="277"/>
        <v>6502.6640750000006</v>
      </c>
      <c r="J185" s="6">
        <f t="shared" si="277"/>
        <v>1015.887897</v>
      </c>
      <c r="K185" s="6">
        <f t="shared" si="277"/>
        <v>1560.6393780000001</v>
      </c>
      <c r="L185" s="6">
        <f t="shared" si="277"/>
        <v>809.765715</v>
      </c>
      <c r="M185" s="6">
        <f t="shared" si="277"/>
        <v>1261.2714470000001</v>
      </c>
      <c r="N185" s="6">
        <f t="shared" si="277"/>
        <v>6968.8928199999991</v>
      </c>
      <c r="O185" s="6">
        <f t="shared" si="277"/>
        <v>1128.76433</v>
      </c>
      <c r="P185" s="6">
        <f t="shared" ref="P185" si="278">$C184*P184</f>
        <v>0</v>
      </c>
      <c r="Q185" s="6">
        <f t="shared" ref="Q185" si="279">$C184*Q184</f>
        <v>1864.91498</v>
      </c>
      <c r="R185" s="6">
        <f t="shared" ref="R185:AB185" si="280">$C184*R184</f>
        <v>922.64214800000002</v>
      </c>
      <c r="S185" s="6">
        <f t="shared" si="280"/>
        <v>206.12218199999998</v>
      </c>
      <c r="T185" s="6">
        <f t="shared" si="280"/>
        <v>2610.8809719999999</v>
      </c>
      <c r="U185" s="6">
        <f t="shared" si="280"/>
        <v>888.28845100000001</v>
      </c>
      <c r="V185" s="6">
        <f t="shared" si="280"/>
        <v>1860.0073090000001</v>
      </c>
      <c r="W185" s="6">
        <f t="shared" si="280"/>
        <v>2247.7133180000001</v>
      </c>
      <c r="X185" s="6">
        <f t="shared" si="280"/>
        <v>3062.386704</v>
      </c>
      <c r="Y185" s="6">
        <f t="shared" si="280"/>
        <v>122.69177500000001</v>
      </c>
      <c r="Z185" s="6">
        <f t="shared" si="280"/>
        <v>0</v>
      </c>
      <c r="AA185" s="6">
        <f t="shared" si="280"/>
        <v>29.446025999999996</v>
      </c>
      <c r="AB185" s="6">
        <f t="shared" si="280"/>
        <v>0</v>
      </c>
      <c r="AC185" s="67"/>
      <c r="AD185" s="55"/>
    </row>
    <row r="186" spans="1:30" s="52" customFormat="1">
      <c r="A186" s="95" t="s">
        <v>587</v>
      </c>
      <c r="B186" s="18">
        <f>1177841/2</f>
        <v>588920.5</v>
      </c>
      <c r="C186" s="161">
        <f t="shared" si="244"/>
        <v>49076.71</v>
      </c>
      <c r="D186" s="5">
        <v>6.1999999999999998E-3</v>
      </c>
      <c r="E186" s="5"/>
      <c r="F186" s="5"/>
      <c r="G186" s="5"/>
      <c r="H186" s="5">
        <v>0.20330000000000001</v>
      </c>
      <c r="I186" s="5"/>
      <c r="J186" s="5"/>
      <c r="K186" s="5"/>
      <c r="L186" s="5"/>
      <c r="M186" s="5">
        <v>2.0899999999999998E-2</v>
      </c>
      <c r="N186" s="5">
        <v>0.39760000000000001</v>
      </c>
      <c r="O186" s="5"/>
      <c r="P186" s="5"/>
      <c r="Q186" s="5">
        <v>4.6399999999999997E-2</v>
      </c>
      <c r="R186" s="5"/>
      <c r="S186" s="5">
        <v>4.8999999999999998E-3</v>
      </c>
      <c r="T186" s="5">
        <v>1.9800000000000002E-2</v>
      </c>
      <c r="U186" s="5"/>
      <c r="V186" s="5">
        <v>0.18759999999999999</v>
      </c>
      <c r="W186" s="5"/>
      <c r="X186" s="5">
        <v>0.1091</v>
      </c>
      <c r="Y186" s="5">
        <v>4.1999999999999997E-3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1"/>
      <c r="D187" s="6">
        <f t="shared" ref="D187" si="281">$C186*D186</f>
        <v>304.27560199999999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9977.2951429999994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1025.7032389999999</v>
      </c>
      <c r="N187" s="6">
        <f t="shared" si="283"/>
        <v>19512.899895999999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2277.1593439999997</v>
      </c>
      <c r="R187" s="6">
        <f t="shared" ref="R187:AB187" si="286">$C186*R186</f>
        <v>0</v>
      </c>
      <c r="S187" s="6">
        <f t="shared" si="286"/>
        <v>240.47587899999999</v>
      </c>
      <c r="T187" s="6">
        <f t="shared" si="286"/>
        <v>971.71885800000007</v>
      </c>
      <c r="U187" s="6">
        <f t="shared" si="286"/>
        <v>0</v>
      </c>
      <c r="V187" s="6">
        <f t="shared" si="286"/>
        <v>9206.7907959999993</v>
      </c>
      <c r="W187" s="6">
        <f t="shared" si="286"/>
        <v>0</v>
      </c>
      <c r="X187" s="6">
        <f t="shared" si="286"/>
        <v>5354.269061</v>
      </c>
      <c r="Y187" s="6">
        <f t="shared" si="286"/>
        <v>206.12218199999998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585</v>
      </c>
      <c r="B188" s="18">
        <v>47508</v>
      </c>
      <c r="C188" s="161">
        <f t="shared" si="244"/>
        <v>3959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1"/>
      <c r="D189" s="6">
        <f t="shared" ref="D189" si="287">$C188*D188</f>
        <v>0</v>
      </c>
      <c r="E189" s="6">
        <f t="shared" ref="E189" si="288">$C188*E188</f>
        <v>89.077500000000001</v>
      </c>
      <c r="F189" s="6">
        <f t="shared" ref="F189:O189" si="289">$C188*F188</f>
        <v>102.1422</v>
      </c>
      <c r="G189" s="6">
        <f t="shared" si="289"/>
        <v>0</v>
      </c>
      <c r="H189" s="6">
        <f t="shared" si="289"/>
        <v>1766.1098999999999</v>
      </c>
      <c r="I189" s="6">
        <f t="shared" si="289"/>
        <v>20.190900000000003</v>
      </c>
      <c r="J189" s="6">
        <f t="shared" si="289"/>
        <v>15.836</v>
      </c>
      <c r="K189" s="6">
        <f t="shared" si="289"/>
        <v>55.030099999999997</v>
      </c>
      <c r="L189" s="6">
        <f t="shared" si="289"/>
        <v>5.5426000000000002</v>
      </c>
      <c r="M189" s="6">
        <f t="shared" si="289"/>
        <v>0</v>
      </c>
      <c r="N189" s="6">
        <f t="shared" si="289"/>
        <v>1070.9095</v>
      </c>
      <c r="O189" s="6">
        <f t="shared" si="289"/>
        <v>20.5868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0.79180000000000006</v>
      </c>
      <c r="V189" s="6">
        <f t="shared" si="292"/>
        <v>812.78270000000009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586</v>
      </c>
      <c r="B190" s="18">
        <v>1618473</v>
      </c>
      <c r="C190" s="161">
        <f t="shared" si="244"/>
        <v>134872.75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1"/>
      <c r="D191" s="6">
        <f t="shared" ref="D191:O195" si="293">$C190*D190</f>
        <v>0</v>
      </c>
      <c r="E191" s="6">
        <f t="shared" ref="E191:O193" si="294">$C190*E190</f>
        <v>3034.6368749999997</v>
      </c>
      <c r="F191" s="6">
        <f t="shared" ref="F191:O191" si="295">$C190*F190</f>
        <v>3479.71695</v>
      </c>
      <c r="G191" s="6">
        <f t="shared" si="295"/>
        <v>0</v>
      </c>
      <c r="H191" s="6">
        <f t="shared" si="295"/>
        <v>60166.733775000001</v>
      </c>
      <c r="I191" s="6">
        <f t="shared" si="295"/>
        <v>687.85102500000005</v>
      </c>
      <c r="J191" s="6">
        <f t="shared" si="295"/>
        <v>539.49099999999999</v>
      </c>
      <c r="K191" s="6">
        <f t="shared" si="295"/>
        <v>1874.731225</v>
      </c>
      <c r="L191" s="6">
        <f t="shared" si="295"/>
        <v>188.82185000000001</v>
      </c>
      <c r="M191" s="6">
        <f t="shared" si="295"/>
        <v>0</v>
      </c>
      <c r="N191" s="6">
        <f t="shared" si="295"/>
        <v>36483.078874999999</v>
      </c>
      <c r="O191" s="6">
        <f t="shared" si="295"/>
        <v>701.3383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26.974550000000001</v>
      </c>
      <c r="V191" s="6">
        <f t="shared" si="298"/>
        <v>27689.375575000002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596</v>
      </c>
      <c r="B192" s="18">
        <v>3133309</v>
      </c>
      <c r="C192" s="161">
        <f t="shared" si="244"/>
        <v>261109.08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1"/>
      <c r="D193" s="6">
        <f t="shared" si="293"/>
        <v>0</v>
      </c>
      <c r="E193" s="6">
        <f t="shared" si="294"/>
        <v>5874.9542999999994</v>
      </c>
      <c r="F193" s="6">
        <f t="shared" si="294"/>
        <v>6736.6142639999998</v>
      </c>
      <c r="G193" s="6">
        <f t="shared" si="294"/>
        <v>0</v>
      </c>
      <c r="H193" s="6">
        <f t="shared" si="294"/>
        <v>116480.76058799999</v>
      </c>
      <c r="I193" s="6">
        <f t="shared" si="294"/>
        <v>1331.6563080000001</v>
      </c>
      <c r="J193" s="6">
        <f t="shared" si="294"/>
        <v>1044.43632</v>
      </c>
      <c r="K193" s="6">
        <f t="shared" si="294"/>
        <v>3629.4162119999996</v>
      </c>
      <c r="L193" s="6">
        <f t="shared" si="294"/>
        <v>365.55271199999999</v>
      </c>
      <c r="M193" s="6">
        <f t="shared" si="294"/>
        <v>0</v>
      </c>
      <c r="N193" s="6">
        <f t="shared" si="294"/>
        <v>70630.006139999998</v>
      </c>
      <c r="O193" s="6">
        <f t="shared" si="294"/>
        <v>1357.767216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52.221815999999997</v>
      </c>
      <c r="V193" s="6">
        <f t="shared" si="297"/>
        <v>53605.694124000001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597</v>
      </c>
      <c r="B194" s="18">
        <v>4048650</v>
      </c>
      <c r="C194" s="161">
        <f t="shared" si="244"/>
        <v>337387.5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0"/>
      <c r="D195" s="6">
        <f t="shared" si="293"/>
        <v>0</v>
      </c>
      <c r="E195" s="6">
        <f t="shared" si="293"/>
        <v>7591.21875</v>
      </c>
      <c r="F195" s="6">
        <f t="shared" si="293"/>
        <v>8704.5974999999999</v>
      </c>
      <c r="G195" s="6">
        <f t="shared" si="293"/>
        <v>0</v>
      </c>
      <c r="H195" s="6">
        <f t="shared" si="293"/>
        <v>150508.56375</v>
      </c>
      <c r="I195" s="6">
        <f t="shared" si="293"/>
        <v>1720.6762500000002</v>
      </c>
      <c r="J195" s="6">
        <f t="shared" si="293"/>
        <v>1349.55</v>
      </c>
      <c r="K195" s="6">
        <f t="shared" si="293"/>
        <v>4689.6862499999997</v>
      </c>
      <c r="L195" s="6">
        <f t="shared" si="293"/>
        <v>472.34249999999997</v>
      </c>
      <c r="M195" s="6">
        <f t="shared" si="293"/>
        <v>0</v>
      </c>
      <c r="N195" s="6">
        <f t="shared" si="293"/>
        <v>91263.318750000006</v>
      </c>
      <c r="O195" s="6">
        <f t="shared" si="293"/>
        <v>1754.415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67.477500000000006</v>
      </c>
      <c r="V195" s="6">
        <f t="shared" si="296"/>
        <v>69265.653749999998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45240785</v>
      </c>
      <c r="C196" s="162">
        <f>SUM(C170:C195)</f>
        <v>3770065.42</v>
      </c>
      <c r="D196" s="9">
        <f>D171+D173+D175+D177+D179+D181+D183+D185+D187+D189+D191+D193+D195</f>
        <v>22438.795420000002</v>
      </c>
      <c r="E196" s="9">
        <f t="shared" ref="E196:AB196" si="299">E171+E173+E175+E177+E179+E181+E183+E185+E187+E189+E191+E193+E195</f>
        <v>23318.304365999997</v>
      </c>
      <c r="F196" s="9">
        <f t="shared" si="299"/>
        <v>67455.884927000006</v>
      </c>
      <c r="G196" s="9">
        <f t="shared" si="299"/>
        <v>3773.9989989999999</v>
      </c>
      <c r="H196" s="9">
        <f t="shared" si="299"/>
        <v>2400970.0767959999</v>
      </c>
      <c r="I196" s="9">
        <f t="shared" si="299"/>
        <v>34555.990257999998</v>
      </c>
      <c r="J196" s="9">
        <f t="shared" si="299"/>
        <v>6854.4114919999993</v>
      </c>
      <c r="K196" s="9">
        <f t="shared" si="299"/>
        <v>11809.503164999998</v>
      </c>
      <c r="L196" s="9">
        <f t="shared" si="299"/>
        <v>1842.0253769999999</v>
      </c>
      <c r="M196" s="9">
        <f t="shared" si="299"/>
        <v>42275.970956000005</v>
      </c>
      <c r="N196" s="9">
        <f t="shared" si="299"/>
        <v>552179.50848299998</v>
      </c>
      <c r="O196" s="9">
        <f t="shared" si="299"/>
        <v>4962.8716459999996</v>
      </c>
      <c r="P196" s="9">
        <f t="shared" si="299"/>
        <v>0</v>
      </c>
      <c r="Q196" s="9">
        <f t="shared" si="299"/>
        <v>27020.052012000004</v>
      </c>
      <c r="R196" s="9">
        <f t="shared" si="299"/>
        <v>35374.507242000007</v>
      </c>
      <c r="S196" s="9">
        <f t="shared" si="299"/>
        <v>2701.1705510000002</v>
      </c>
      <c r="T196" s="9">
        <f t="shared" si="299"/>
        <v>78896.707883999989</v>
      </c>
      <c r="U196" s="9">
        <f t="shared" si="299"/>
        <v>1330.5714919999998</v>
      </c>
      <c r="V196" s="9">
        <f t="shared" si="299"/>
        <v>359712.33185000002</v>
      </c>
      <c r="W196" s="9">
        <f t="shared" si="299"/>
        <v>48504.096440000001</v>
      </c>
      <c r="X196" s="9">
        <f t="shared" si="299"/>
        <v>41808.060958999995</v>
      </c>
      <c r="Y196" s="9">
        <f t="shared" si="299"/>
        <v>1562.895741</v>
      </c>
      <c r="Z196" s="9">
        <f t="shared" si="299"/>
        <v>688.23791800000004</v>
      </c>
      <c r="AA196" s="9">
        <f t="shared" si="299"/>
        <v>29.446025999999996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89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90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204" t="s">
        <v>695</v>
      </c>
      <c r="B199" s="173"/>
      <c r="C199" s="192"/>
      <c r="D199" s="173"/>
      <c r="E199" s="173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156" t="s">
        <v>3</v>
      </c>
      <c r="D200" s="221" t="s">
        <v>4</v>
      </c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57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57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157" t="s">
        <v>696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74">
        <f xml:space="preserve"> 195012.54/2</f>
        <v>97506.27</v>
      </c>
      <c r="C204" s="179">
        <f>ROUND(B204/12,2)</f>
        <v>8125.52</v>
      </c>
      <c r="D204" s="38">
        <v>1.5800000000000002E-2</v>
      </c>
      <c r="E204" s="38">
        <v>0.1371</v>
      </c>
      <c r="F204" s="38">
        <v>5.4899999999999997E-2</v>
      </c>
      <c r="G204" s="38">
        <v>7.6899999999999996E-2</v>
      </c>
      <c r="H204" s="38">
        <v>4.1599999999999998E-2</v>
      </c>
      <c r="I204" s="38">
        <v>0.13250000000000001</v>
      </c>
      <c r="J204" s="38">
        <v>2.07E-2</v>
      </c>
      <c r="K204" s="38">
        <v>3.1800000000000002E-2</v>
      </c>
      <c r="L204" s="38">
        <v>1.6500000000000001E-2</v>
      </c>
      <c r="M204" s="38">
        <v>2.5700000000000001E-2</v>
      </c>
      <c r="N204" s="38">
        <v>0.14199999999999999</v>
      </c>
      <c r="O204" s="38">
        <v>2.3E-2</v>
      </c>
      <c r="P204" s="38">
        <v>0</v>
      </c>
      <c r="Q204" s="38">
        <v>3.7999999999999999E-2</v>
      </c>
      <c r="R204" s="38">
        <v>1.8800000000000001E-2</v>
      </c>
      <c r="S204" s="38">
        <v>4.1999999999999997E-3</v>
      </c>
      <c r="T204" s="38">
        <v>5.3199999999999997E-2</v>
      </c>
      <c r="U204" s="38">
        <v>1.8100000000000002E-2</v>
      </c>
      <c r="V204" s="38">
        <v>3.7900000000000003E-2</v>
      </c>
      <c r="W204" s="38">
        <v>4.58E-2</v>
      </c>
      <c r="X204" s="38">
        <v>6.2399999999999997E-2</v>
      </c>
      <c r="Y204" s="38">
        <v>2.5000000000000001E-3</v>
      </c>
      <c r="Z204" s="5">
        <v>0</v>
      </c>
      <c r="AA204" s="5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79"/>
      <c r="D205" s="6">
        <f t="shared" ref="D205" si="300">$C204*D204</f>
        <v>128.38321600000003</v>
      </c>
      <c r="E205" s="6">
        <f t="shared" ref="E205" si="301">$C204*E204</f>
        <v>1114.0087920000001</v>
      </c>
      <c r="F205" s="6">
        <f t="shared" ref="F205:O205" si="302">$C204*F204</f>
        <v>446.091048</v>
      </c>
      <c r="G205" s="6">
        <f t="shared" si="302"/>
        <v>624.85248799999999</v>
      </c>
      <c r="H205" s="6">
        <f t="shared" si="302"/>
        <v>338.02163200000001</v>
      </c>
      <c r="I205" s="6">
        <f t="shared" si="302"/>
        <v>1076.6314000000002</v>
      </c>
      <c r="J205" s="6">
        <f t="shared" si="302"/>
        <v>168.19826399999999</v>
      </c>
      <c r="K205" s="6">
        <f t="shared" si="302"/>
        <v>258.39153600000003</v>
      </c>
      <c r="L205" s="6">
        <f t="shared" si="302"/>
        <v>134.07108000000002</v>
      </c>
      <c r="M205" s="6">
        <f t="shared" si="302"/>
        <v>208.82586400000002</v>
      </c>
      <c r="N205" s="6">
        <f t="shared" si="302"/>
        <v>1153.82384</v>
      </c>
      <c r="O205" s="6">
        <f t="shared" si="302"/>
        <v>186.88696000000002</v>
      </c>
      <c r="P205" s="6">
        <f t="shared" ref="P205" si="303">$C204*P204</f>
        <v>0</v>
      </c>
      <c r="Q205" s="6">
        <f t="shared" ref="Q205" si="304">$C204*Q204</f>
        <v>308.76976000000002</v>
      </c>
      <c r="R205" s="6">
        <f t="shared" ref="R205:AB205" si="305">$C204*R204</f>
        <v>152.75977600000002</v>
      </c>
      <c r="S205" s="6">
        <f t="shared" si="305"/>
        <v>34.127184</v>
      </c>
      <c r="T205" s="6">
        <f t="shared" si="305"/>
        <v>432.27766400000002</v>
      </c>
      <c r="U205" s="6">
        <f t="shared" si="305"/>
        <v>147.07191200000003</v>
      </c>
      <c r="V205" s="6">
        <f t="shared" si="305"/>
        <v>307.95720800000004</v>
      </c>
      <c r="W205" s="6">
        <f t="shared" si="305"/>
        <v>372.14881600000001</v>
      </c>
      <c r="X205" s="6">
        <f t="shared" si="305"/>
        <v>507.03244799999999</v>
      </c>
      <c r="Y205" s="6">
        <f t="shared" si="305"/>
        <v>20.313800000000001</v>
      </c>
      <c r="Z205" s="6">
        <f t="shared" si="305"/>
        <v>0</v>
      </c>
      <c r="AA205" s="6">
        <f t="shared" si="305"/>
        <v>4.8753120000000001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74">
        <f xml:space="preserve"> 195012.54/2</f>
        <v>97506.27</v>
      </c>
      <c r="C206" s="179">
        <f t="shared" ref="C206:C268" si="306">ROUND(B206/12,2)</f>
        <v>8125.52</v>
      </c>
      <c r="D206" s="42"/>
      <c r="E206" s="42"/>
      <c r="F206" s="42">
        <v>0.16950000000000001</v>
      </c>
      <c r="G206" s="42"/>
      <c r="H206" s="42">
        <v>6.83E-2</v>
      </c>
      <c r="I206" s="42"/>
      <c r="J206" s="42"/>
      <c r="K206" s="42"/>
      <c r="L206" s="42"/>
      <c r="M206" s="42">
        <v>1.9699999999999999E-2</v>
      </c>
      <c r="N206" s="42">
        <v>0.67110000000000003</v>
      </c>
      <c r="O206" s="42"/>
      <c r="P206" s="42"/>
      <c r="Q206" s="42"/>
      <c r="R206" s="42"/>
      <c r="S206" s="42"/>
      <c r="T206" s="42"/>
      <c r="U206" s="42"/>
      <c r="V206" s="42">
        <v>7.1400000000000005E-2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79"/>
      <c r="D207" s="6">
        <f t="shared" ref="D207" si="307">$C206*D206</f>
        <v>0</v>
      </c>
      <c r="E207" s="6">
        <f t="shared" ref="E207" si="308">$C206*E206</f>
        <v>0</v>
      </c>
      <c r="F207" s="6">
        <f t="shared" ref="F207:O207" si="309">$C206*F206</f>
        <v>1377.2756400000001</v>
      </c>
      <c r="G207" s="6">
        <f t="shared" si="309"/>
        <v>0</v>
      </c>
      <c r="H207" s="6">
        <f t="shared" si="309"/>
        <v>554.97301600000003</v>
      </c>
      <c r="I207" s="6">
        <f t="shared" si="309"/>
        <v>0</v>
      </c>
      <c r="J207" s="6">
        <f t="shared" si="309"/>
        <v>0</v>
      </c>
      <c r="K207" s="6">
        <f t="shared" si="309"/>
        <v>0</v>
      </c>
      <c r="L207" s="6">
        <f t="shared" si="309"/>
        <v>0</v>
      </c>
      <c r="M207" s="6">
        <f t="shared" si="309"/>
        <v>160.072744</v>
      </c>
      <c r="N207" s="6">
        <f t="shared" si="309"/>
        <v>5453.0364720000007</v>
      </c>
      <c r="O207" s="6">
        <f t="shared" si="309"/>
        <v>0</v>
      </c>
      <c r="P207" s="6">
        <f t="shared" ref="P207" si="310">$C206*P206</f>
        <v>0</v>
      </c>
      <c r="Q207" s="6">
        <f t="shared" ref="Q207" si="311">$C206*Q206</f>
        <v>0</v>
      </c>
      <c r="R207" s="6">
        <f t="shared" ref="R207:AB207" si="312">$C206*R206</f>
        <v>0</v>
      </c>
      <c r="S207" s="6">
        <f t="shared" si="312"/>
        <v>0</v>
      </c>
      <c r="T207" s="6">
        <f t="shared" si="312"/>
        <v>0</v>
      </c>
      <c r="U207" s="6">
        <f t="shared" si="312"/>
        <v>0</v>
      </c>
      <c r="V207" s="6">
        <f t="shared" si="312"/>
        <v>580.16212800000005</v>
      </c>
      <c r="W207" s="6">
        <f t="shared" si="312"/>
        <v>0</v>
      </c>
      <c r="X207" s="6">
        <f t="shared" si="312"/>
        <v>0</v>
      </c>
      <c r="Y207" s="6">
        <f t="shared" si="312"/>
        <v>0</v>
      </c>
      <c r="Z207" s="6">
        <f t="shared" si="312"/>
        <v>0</v>
      </c>
      <c r="AA207" s="6">
        <f t="shared" si="312"/>
        <v>0</v>
      </c>
      <c r="AB207" s="6">
        <f t="shared" si="312"/>
        <v>0</v>
      </c>
      <c r="AC207" s="67"/>
      <c r="AD207" s="55"/>
    </row>
    <row r="208" spans="1:30" s="52" customFormat="1">
      <c r="A208" s="95" t="s">
        <v>56</v>
      </c>
      <c r="B208" s="74">
        <f>158466.56/2</f>
        <v>79233.279999999999</v>
      </c>
      <c r="C208" s="179">
        <f>ROUND(B208/12,2)</f>
        <v>6602.77</v>
      </c>
      <c r="D208" s="38">
        <v>1.5800000000000002E-2</v>
      </c>
      <c r="E208" s="38">
        <v>0.1371</v>
      </c>
      <c r="F208" s="38">
        <v>5.4899999999999997E-2</v>
      </c>
      <c r="G208" s="38">
        <v>7.6899999999999996E-2</v>
      </c>
      <c r="H208" s="38">
        <v>4.1599999999999998E-2</v>
      </c>
      <c r="I208" s="38">
        <v>0.13250000000000001</v>
      </c>
      <c r="J208" s="38">
        <v>2.07E-2</v>
      </c>
      <c r="K208" s="38">
        <v>3.1800000000000002E-2</v>
      </c>
      <c r="L208" s="38">
        <v>1.6500000000000001E-2</v>
      </c>
      <c r="M208" s="38">
        <v>2.5700000000000001E-2</v>
      </c>
      <c r="N208" s="38">
        <v>0.14199999999999999</v>
      </c>
      <c r="O208" s="38">
        <v>2.3E-2</v>
      </c>
      <c r="P208" s="38">
        <v>0</v>
      </c>
      <c r="Q208" s="38">
        <v>3.7999999999999999E-2</v>
      </c>
      <c r="R208" s="38">
        <v>1.8800000000000001E-2</v>
      </c>
      <c r="S208" s="38">
        <v>4.1999999999999997E-3</v>
      </c>
      <c r="T208" s="38">
        <v>5.3199999999999997E-2</v>
      </c>
      <c r="U208" s="38">
        <v>1.8100000000000002E-2</v>
      </c>
      <c r="V208" s="38">
        <v>3.7900000000000003E-2</v>
      </c>
      <c r="W208" s="38">
        <v>4.58E-2</v>
      </c>
      <c r="X208" s="38">
        <v>6.2399999999999997E-2</v>
      </c>
      <c r="Y208" s="38">
        <v>2.5000000000000001E-3</v>
      </c>
      <c r="Z208" s="5">
        <v>0</v>
      </c>
      <c r="AA208" s="5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79"/>
      <c r="D209" s="6">
        <f t="shared" ref="D209" si="313">$C208*D208</f>
        <v>104.32376600000002</v>
      </c>
      <c r="E209" s="6">
        <f t="shared" ref="E209" si="314">$C208*E208</f>
        <v>905.23976700000003</v>
      </c>
      <c r="F209" s="6">
        <f t="shared" ref="F209:O209" si="315">$C208*F208</f>
        <v>362.492073</v>
      </c>
      <c r="G209" s="6">
        <f t="shared" si="315"/>
        <v>507.75301300000001</v>
      </c>
      <c r="H209" s="6">
        <f t="shared" si="315"/>
        <v>274.67523199999999</v>
      </c>
      <c r="I209" s="6">
        <f t="shared" si="315"/>
        <v>874.86702500000013</v>
      </c>
      <c r="J209" s="6">
        <f t="shared" si="315"/>
        <v>136.67733900000002</v>
      </c>
      <c r="K209" s="6">
        <f t="shared" si="315"/>
        <v>209.96808600000003</v>
      </c>
      <c r="L209" s="6">
        <f t="shared" si="315"/>
        <v>108.94570500000002</v>
      </c>
      <c r="M209" s="6">
        <f t="shared" si="315"/>
        <v>169.69118900000001</v>
      </c>
      <c r="N209" s="6">
        <f t="shared" si="315"/>
        <v>937.59334000000001</v>
      </c>
      <c r="O209" s="6">
        <f t="shared" si="315"/>
        <v>151.86371</v>
      </c>
      <c r="P209" s="6">
        <f t="shared" ref="P209" si="316">$C208*P208</f>
        <v>0</v>
      </c>
      <c r="Q209" s="6">
        <f t="shared" ref="Q209" si="317">$C208*Q208</f>
        <v>250.90526</v>
      </c>
      <c r="R209" s="6">
        <f t="shared" ref="R209:AB209" si="318">$C208*R208</f>
        <v>124.13207600000001</v>
      </c>
      <c r="S209" s="6">
        <f t="shared" si="318"/>
        <v>27.731634</v>
      </c>
      <c r="T209" s="6">
        <f t="shared" si="318"/>
        <v>351.26736399999999</v>
      </c>
      <c r="U209" s="6">
        <f t="shared" si="318"/>
        <v>119.51013700000001</v>
      </c>
      <c r="V209" s="6">
        <f t="shared" si="318"/>
        <v>250.24498300000005</v>
      </c>
      <c r="W209" s="6">
        <f t="shared" si="318"/>
        <v>302.40686600000004</v>
      </c>
      <c r="X209" s="6">
        <f t="shared" si="318"/>
        <v>412.01284800000002</v>
      </c>
      <c r="Y209" s="6">
        <f t="shared" si="318"/>
        <v>16.506925000000003</v>
      </c>
      <c r="Z209" s="6">
        <f t="shared" si="318"/>
        <v>0</v>
      </c>
      <c r="AA209" s="6">
        <f t="shared" si="318"/>
        <v>3.961662</v>
      </c>
      <c r="AB209" s="6">
        <f t="shared" si="318"/>
        <v>0</v>
      </c>
      <c r="AC209" s="67"/>
      <c r="AD209" s="55"/>
    </row>
    <row r="210" spans="1:30" s="52" customFormat="1">
      <c r="A210" s="97" t="s">
        <v>403</v>
      </c>
      <c r="B210" s="74">
        <f>158466.56/2</f>
        <v>79233.279999999999</v>
      </c>
      <c r="C210" s="179">
        <f t="shared" si="306"/>
        <v>6602.77</v>
      </c>
      <c r="D210" s="42"/>
      <c r="E210" s="42"/>
      <c r="F210" s="42">
        <v>5.3999999999999999E-2</v>
      </c>
      <c r="G210" s="42"/>
      <c r="H210" s="42">
        <v>5.96E-2</v>
      </c>
      <c r="I210" s="42"/>
      <c r="J210" s="42"/>
      <c r="K210" s="42"/>
      <c r="L210" s="42"/>
      <c r="M210" s="42"/>
      <c r="N210" s="42">
        <v>0.80600000000000005</v>
      </c>
      <c r="O210" s="42"/>
      <c r="P210" s="42"/>
      <c r="Q210" s="42"/>
      <c r="R210" s="42"/>
      <c r="S210" s="42"/>
      <c r="T210" s="42"/>
      <c r="U210" s="42"/>
      <c r="V210" s="42">
        <v>8.0399999999999999E-2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79"/>
      <c r="D211" s="6">
        <f t="shared" ref="D211" si="319">$C210*D210</f>
        <v>0</v>
      </c>
      <c r="E211" s="6">
        <f t="shared" ref="E211" si="320">$C210*E210</f>
        <v>0</v>
      </c>
      <c r="F211" s="6">
        <f t="shared" ref="F211:O211" si="321">$C210*F210</f>
        <v>356.54957999999999</v>
      </c>
      <c r="G211" s="6">
        <f t="shared" si="321"/>
        <v>0</v>
      </c>
      <c r="H211" s="6">
        <f t="shared" si="321"/>
        <v>393.52509200000003</v>
      </c>
      <c r="I211" s="6">
        <f t="shared" si="321"/>
        <v>0</v>
      </c>
      <c r="J211" s="6">
        <f t="shared" si="321"/>
        <v>0</v>
      </c>
      <c r="K211" s="6">
        <f t="shared" si="321"/>
        <v>0</v>
      </c>
      <c r="L211" s="6">
        <f t="shared" si="321"/>
        <v>0</v>
      </c>
      <c r="M211" s="6">
        <f t="shared" si="321"/>
        <v>0</v>
      </c>
      <c r="N211" s="6">
        <f t="shared" si="321"/>
        <v>5321.832620000001</v>
      </c>
      <c r="O211" s="6">
        <f t="shared" si="321"/>
        <v>0</v>
      </c>
      <c r="P211" s="6">
        <f t="shared" ref="P211" si="322">$C210*P210</f>
        <v>0</v>
      </c>
      <c r="Q211" s="6">
        <f t="shared" ref="Q211" si="323">$C210*Q210</f>
        <v>0</v>
      </c>
      <c r="R211" s="6">
        <f t="shared" ref="R211:AB211" si="324">$C210*R210</f>
        <v>0</v>
      </c>
      <c r="S211" s="6">
        <f t="shared" si="324"/>
        <v>0</v>
      </c>
      <c r="T211" s="6">
        <f t="shared" si="324"/>
        <v>0</v>
      </c>
      <c r="U211" s="6">
        <f t="shared" si="324"/>
        <v>0</v>
      </c>
      <c r="V211" s="6">
        <f t="shared" si="324"/>
        <v>530.862708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95" t="s">
        <v>57</v>
      </c>
      <c r="B212" s="74">
        <v>799190.11</v>
      </c>
      <c r="C212" s="179">
        <f>ROUND(B212/12,2)</f>
        <v>66599.179999999993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79"/>
      <c r="D213" s="6">
        <f t="shared" ref="D213" si="325">$C212*D212</f>
        <v>0</v>
      </c>
      <c r="E213" s="6">
        <f t="shared" ref="E213" si="326">$C212*E212</f>
        <v>0</v>
      </c>
      <c r="F213" s="6">
        <f t="shared" ref="F213:AB213" si="327">$C212*F212</f>
        <v>2457.5097419999997</v>
      </c>
      <c r="G213" s="6">
        <f t="shared" si="327"/>
        <v>0</v>
      </c>
      <c r="H213" s="6">
        <f t="shared" si="327"/>
        <v>2357.6109719999999</v>
      </c>
      <c r="I213" s="6">
        <f t="shared" si="327"/>
        <v>0</v>
      </c>
      <c r="J213" s="6">
        <f t="shared" si="327"/>
        <v>0</v>
      </c>
      <c r="K213" s="6">
        <f t="shared" si="327"/>
        <v>0</v>
      </c>
      <c r="L213" s="6">
        <f t="shared" si="327"/>
        <v>0</v>
      </c>
      <c r="M213" s="6">
        <f t="shared" si="327"/>
        <v>0</v>
      </c>
      <c r="N213" s="6">
        <f t="shared" si="327"/>
        <v>57095.477013999989</v>
      </c>
      <c r="O213" s="6">
        <f t="shared" si="327"/>
        <v>0</v>
      </c>
      <c r="P213" s="6">
        <f t="shared" si="327"/>
        <v>0</v>
      </c>
      <c r="Q213" s="6">
        <f t="shared" si="327"/>
        <v>0</v>
      </c>
      <c r="R213" s="6">
        <f t="shared" si="327"/>
        <v>0</v>
      </c>
      <c r="S213" s="6">
        <f t="shared" si="327"/>
        <v>0</v>
      </c>
      <c r="T213" s="6">
        <f t="shared" si="327"/>
        <v>0</v>
      </c>
      <c r="U213" s="6">
        <f t="shared" si="327"/>
        <v>0</v>
      </c>
      <c r="V213" s="6">
        <f t="shared" si="327"/>
        <v>4688.5822719999996</v>
      </c>
      <c r="W213" s="6">
        <f t="shared" si="327"/>
        <v>0</v>
      </c>
      <c r="X213" s="6">
        <f t="shared" si="327"/>
        <v>0</v>
      </c>
      <c r="Y213" s="6">
        <f t="shared" si="327"/>
        <v>0</v>
      </c>
      <c r="Z213" s="6">
        <f t="shared" si="327"/>
        <v>0</v>
      </c>
      <c r="AA213" s="6">
        <f t="shared" si="327"/>
        <v>0</v>
      </c>
      <c r="AB213" s="6">
        <f t="shared" si="327"/>
        <v>0</v>
      </c>
      <c r="AC213" s="67"/>
      <c r="AD213" s="55"/>
    </row>
    <row r="214" spans="1:30" s="52" customFormat="1">
      <c r="A214" s="95" t="s">
        <v>58</v>
      </c>
      <c r="B214" s="74">
        <v>875894.46</v>
      </c>
      <c r="C214" s="179">
        <f>ROUND(B214/12,2)</f>
        <v>72991.210000000006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79"/>
      <c r="D215" s="6">
        <f t="shared" ref="D215" si="328">$C214*D214</f>
        <v>0</v>
      </c>
      <c r="E215" s="6">
        <f t="shared" ref="E215" si="329">$C214*E214</f>
        <v>0</v>
      </c>
      <c r="F215" s="6">
        <f t="shared" ref="F215:AB215" si="330">$C214*F214</f>
        <v>2445.2055350000005</v>
      </c>
      <c r="G215" s="6">
        <f t="shared" si="330"/>
        <v>0</v>
      </c>
      <c r="H215" s="6">
        <f t="shared" si="330"/>
        <v>3080.2290620000003</v>
      </c>
      <c r="I215" s="6">
        <f t="shared" si="330"/>
        <v>0</v>
      </c>
      <c r="J215" s="6">
        <f t="shared" si="330"/>
        <v>0</v>
      </c>
      <c r="K215" s="6">
        <f t="shared" si="330"/>
        <v>0</v>
      </c>
      <c r="L215" s="6">
        <f t="shared" si="330"/>
        <v>0</v>
      </c>
      <c r="M215" s="6">
        <f t="shared" si="330"/>
        <v>802.90331000000003</v>
      </c>
      <c r="N215" s="6">
        <f t="shared" si="330"/>
        <v>61268.821674000006</v>
      </c>
      <c r="O215" s="6">
        <f t="shared" si="330"/>
        <v>0</v>
      </c>
      <c r="P215" s="6">
        <f t="shared" si="330"/>
        <v>0</v>
      </c>
      <c r="Q215" s="6">
        <f t="shared" si="330"/>
        <v>0</v>
      </c>
      <c r="R215" s="6">
        <f t="shared" si="330"/>
        <v>0</v>
      </c>
      <c r="S215" s="6">
        <f t="shared" si="330"/>
        <v>0</v>
      </c>
      <c r="T215" s="6">
        <f t="shared" si="330"/>
        <v>0</v>
      </c>
      <c r="U215" s="6">
        <f t="shared" si="330"/>
        <v>0</v>
      </c>
      <c r="V215" s="6">
        <f t="shared" si="330"/>
        <v>5394.0504190000001</v>
      </c>
      <c r="W215" s="6">
        <f t="shared" si="330"/>
        <v>0</v>
      </c>
      <c r="X215" s="6">
        <f t="shared" si="330"/>
        <v>0</v>
      </c>
      <c r="Y215" s="6">
        <f t="shared" si="330"/>
        <v>0</v>
      </c>
      <c r="Z215" s="6">
        <f t="shared" si="330"/>
        <v>0</v>
      </c>
      <c r="AA215" s="6">
        <f t="shared" si="330"/>
        <v>0</v>
      </c>
      <c r="AB215" s="6">
        <f t="shared" si="330"/>
        <v>0</v>
      </c>
      <c r="AC215" s="67"/>
      <c r="AD215" s="55"/>
    </row>
    <row r="216" spans="1:30" s="52" customFormat="1">
      <c r="A216" s="95" t="s">
        <v>34</v>
      </c>
      <c r="B216" s="74">
        <f>24138314.27/2</f>
        <v>12069157.135</v>
      </c>
      <c r="C216" s="179">
        <f t="shared" si="306"/>
        <v>1005763.09</v>
      </c>
      <c r="D216" s="38">
        <v>1.5800000000000002E-2</v>
      </c>
      <c r="E216" s="38">
        <v>0.1371</v>
      </c>
      <c r="F216" s="38">
        <v>5.4899999999999997E-2</v>
      </c>
      <c r="G216" s="38">
        <v>7.6899999999999996E-2</v>
      </c>
      <c r="H216" s="38">
        <v>4.1599999999999998E-2</v>
      </c>
      <c r="I216" s="38">
        <v>0.13250000000000001</v>
      </c>
      <c r="J216" s="38">
        <v>2.07E-2</v>
      </c>
      <c r="K216" s="38">
        <v>3.1800000000000002E-2</v>
      </c>
      <c r="L216" s="38">
        <v>1.6500000000000001E-2</v>
      </c>
      <c r="M216" s="38">
        <v>2.5700000000000001E-2</v>
      </c>
      <c r="N216" s="38">
        <v>0.14199999999999999</v>
      </c>
      <c r="O216" s="38">
        <v>2.3E-2</v>
      </c>
      <c r="P216" s="38">
        <v>0</v>
      </c>
      <c r="Q216" s="38">
        <v>3.7999999999999999E-2</v>
      </c>
      <c r="R216" s="38">
        <v>1.8800000000000001E-2</v>
      </c>
      <c r="S216" s="38">
        <v>4.1999999999999997E-3</v>
      </c>
      <c r="T216" s="38">
        <v>5.3199999999999997E-2</v>
      </c>
      <c r="U216" s="38">
        <v>1.8100000000000002E-2</v>
      </c>
      <c r="V216" s="38">
        <v>3.7900000000000003E-2</v>
      </c>
      <c r="W216" s="38">
        <v>4.58E-2</v>
      </c>
      <c r="X216" s="38">
        <v>6.2399999999999997E-2</v>
      </c>
      <c r="Y216" s="38">
        <v>2.5000000000000001E-3</v>
      </c>
      <c r="Z216" s="5">
        <v>0</v>
      </c>
      <c r="AA216" s="5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79"/>
      <c r="D217" s="6">
        <f t="shared" ref="D217" si="331">$C216*D216</f>
        <v>15891.056822</v>
      </c>
      <c r="E217" s="6">
        <f t="shared" ref="E217" si="332">$C216*E216</f>
        <v>137890.11963899998</v>
      </c>
      <c r="F217" s="6">
        <f t="shared" ref="F217:O217" si="333">$C216*F216</f>
        <v>55216.393640999995</v>
      </c>
      <c r="G217" s="6">
        <f t="shared" si="333"/>
        <v>77343.181620999996</v>
      </c>
      <c r="H217" s="6">
        <f t="shared" si="333"/>
        <v>41839.744543999994</v>
      </c>
      <c r="I217" s="6">
        <f t="shared" si="333"/>
        <v>133263.609425</v>
      </c>
      <c r="J217" s="6">
        <f t="shared" si="333"/>
        <v>20819.295963</v>
      </c>
      <c r="K217" s="6">
        <f t="shared" si="333"/>
        <v>31983.266262000001</v>
      </c>
      <c r="L217" s="6">
        <f t="shared" si="333"/>
        <v>16595.090984999999</v>
      </c>
      <c r="M217" s="6">
        <f t="shared" si="333"/>
        <v>25848.111412999999</v>
      </c>
      <c r="N217" s="6">
        <f t="shared" si="333"/>
        <v>142818.35877999998</v>
      </c>
      <c r="O217" s="6">
        <f t="shared" si="333"/>
        <v>23132.551069999998</v>
      </c>
      <c r="P217" s="6">
        <f t="shared" ref="P217" si="334">$C216*P216</f>
        <v>0</v>
      </c>
      <c r="Q217" s="6">
        <f t="shared" ref="Q217" si="335">$C216*Q216</f>
        <v>38218.99742</v>
      </c>
      <c r="R217" s="6">
        <f t="shared" ref="R217:AB217" si="336">$C216*R216</f>
        <v>18908.346092</v>
      </c>
      <c r="S217" s="6">
        <f t="shared" si="336"/>
        <v>4224.2049779999998</v>
      </c>
      <c r="T217" s="6">
        <f t="shared" si="336"/>
        <v>53506.596387999998</v>
      </c>
      <c r="U217" s="6">
        <f t="shared" si="336"/>
        <v>18204.311929</v>
      </c>
      <c r="V217" s="6">
        <f t="shared" si="336"/>
        <v>38118.421111000003</v>
      </c>
      <c r="W217" s="6">
        <f t="shared" si="336"/>
        <v>46063.949521999995</v>
      </c>
      <c r="X217" s="6">
        <f t="shared" si="336"/>
        <v>62759.616815999994</v>
      </c>
      <c r="Y217" s="6">
        <f t="shared" si="336"/>
        <v>2514.407725</v>
      </c>
      <c r="Z217" s="6">
        <f t="shared" si="336"/>
        <v>0</v>
      </c>
      <c r="AA217" s="6">
        <f t="shared" si="336"/>
        <v>603.45785399999988</v>
      </c>
      <c r="AB217" s="6">
        <f t="shared" si="336"/>
        <v>0</v>
      </c>
      <c r="AC217" s="67"/>
      <c r="AD217" s="55"/>
    </row>
    <row r="218" spans="1:30" s="52" customFormat="1">
      <c r="A218" s="97" t="s">
        <v>392</v>
      </c>
      <c r="B218" s="74">
        <f>24138314.27/2</f>
        <v>12069157.135</v>
      </c>
      <c r="C218" s="179">
        <f t="shared" si="306"/>
        <v>1005763.09</v>
      </c>
      <c r="D218" s="42"/>
      <c r="E218" s="42"/>
      <c r="F218" s="42">
        <v>5.3999999999999999E-2</v>
      </c>
      <c r="G218" s="42"/>
      <c r="H218" s="42">
        <v>5.96E-2</v>
      </c>
      <c r="I218" s="42"/>
      <c r="J218" s="42"/>
      <c r="K218" s="42"/>
      <c r="L218" s="42"/>
      <c r="M218" s="42"/>
      <c r="N218" s="42">
        <v>0.80600000000000005</v>
      </c>
      <c r="O218" s="42"/>
      <c r="P218" s="42"/>
      <c r="Q218" s="42"/>
      <c r="R218" s="42"/>
      <c r="S218" s="42"/>
      <c r="T218" s="42"/>
      <c r="U218" s="42"/>
      <c r="V218" s="42">
        <v>8.0399999999999999E-2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79"/>
      <c r="D219" s="6">
        <f t="shared" ref="D219" si="337">$C218*D218</f>
        <v>0</v>
      </c>
      <c r="E219" s="6">
        <f t="shared" ref="E219" si="338">$C218*E218</f>
        <v>0</v>
      </c>
      <c r="F219" s="6">
        <f t="shared" ref="F219:O219" si="339">$C218*F218</f>
        <v>54311.206859999998</v>
      </c>
      <c r="G219" s="6">
        <f t="shared" si="339"/>
        <v>0</v>
      </c>
      <c r="H219" s="6">
        <f t="shared" si="339"/>
        <v>59943.480164000001</v>
      </c>
      <c r="I219" s="6">
        <f t="shared" si="339"/>
        <v>0</v>
      </c>
      <c r="J219" s="6">
        <f t="shared" si="339"/>
        <v>0</v>
      </c>
      <c r="K219" s="6">
        <f t="shared" si="339"/>
        <v>0</v>
      </c>
      <c r="L219" s="6">
        <f t="shared" si="339"/>
        <v>0</v>
      </c>
      <c r="M219" s="6">
        <f t="shared" si="339"/>
        <v>0</v>
      </c>
      <c r="N219" s="6">
        <f t="shared" si="339"/>
        <v>810645.05053999997</v>
      </c>
      <c r="O219" s="6">
        <f t="shared" si="339"/>
        <v>0</v>
      </c>
      <c r="P219" s="6">
        <f t="shared" ref="P219" si="340">$C218*P218</f>
        <v>0</v>
      </c>
      <c r="Q219" s="6">
        <f t="shared" ref="Q219" si="341">$C218*Q218</f>
        <v>0</v>
      </c>
      <c r="R219" s="6">
        <f t="shared" ref="R219:AB219" si="342">$C218*R218</f>
        <v>0</v>
      </c>
      <c r="S219" s="6">
        <f t="shared" si="342"/>
        <v>0</v>
      </c>
      <c r="T219" s="6">
        <f t="shared" si="342"/>
        <v>0</v>
      </c>
      <c r="U219" s="6">
        <f t="shared" si="342"/>
        <v>0</v>
      </c>
      <c r="V219" s="6">
        <f t="shared" si="342"/>
        <v>80863.352436000001</v>
      </c>
      <c r="W219" s="6">
        <f t="shared" si="342"/>
        <v>0</v>
      </c>
      <c r="X219" s="6">
        <f t="shared" si="342"/>
        <v>0</v>
      </c>
      <c r="Y219" s="6">
        <f t="shared" si="342"/>
        <v>0</v>
      </c>
      <c r="Z219" s="6">
        <f t="shared" si="342"/>
        <v>0</v>
      </c>
      <c r="AA219" s="6">
        <f t="shared" si="342"/>
        <v>0</v>
      </c>
      <c r="AB219" s="6">
        <f t="shared" si="342"/>
        <v>0</v>
      </c>
      <c r="AC219" s="67"/>
      <c r="AD219" s="55"/>
    </row>
    <row r="220" spans="1:30" s="52" customFormat="1">
      <c r="A220" s="95" t="s">
        <v>59</v>
      </c>
      <c r="B220" s="74">
        <f>1479241.17/2</f>
        <v>739620.58499999996</v>
      </c>
      <c r="C220" s="179">
        <f t="shared" si="306"/>
        <v>61635.05</v>
      </c>
      <c r="D220" s="38">
        <v>1.5800000000000002E-2</v>
      </c>
      <c r="E220" s="38">
        <v>0.1371</v>
      </c>
      <c r="F220" s="38">
        <v>5.4899999999999997E-2</v>
      </c>
      <c r="G220" s="38">
        <v>7.6899999999999996E-2</v>
      </c>
      <c r="H220" s="38">
        <v>4.1599999999999998E-2</v>
      </c>
      <c r="I220" s="38">
        <v>0.13250000000000001</v>
      </c>
      <c r="J220" s="38">
        <v>2.07E-2</v>
      </c>
      <c r="K220" s="38">
        <v>3.1800000000000002E-2</v>
      </c>
      <c r="L220" s="38">
        <v>1.6500000000000001E-2</v>
      </c>
      <c r="M220" s="38">
        <v>2.5700000000000001E-2</v>
      </c>
      <c r="N220" s="38">
        <v>0.14199999999999999</v>
      </c>
      <c r="O220" s="38">
        <v>2.3E-2</v>
      </c>
      <c r="P220" s="38">
        <v>0</v>
      </c>
      <c r="Q220" s="38">
        <v>3.7999999999999999E-2</v>
      </c>
      <c r="R220" s="38">
        <v>1.8800000000000001E-2</v>
      </c>
      <c r="S220" s="38">
        <v>4.1999999999999997E-3</v>
      </c>
      <c r="T220" s="38">
        <v>5.3199999999999997E-2</v>
      </c>
      <c r="U220" s="38">
        <v>1.8100000000000002E-2</v>
      </c>
      <c r="V220" s="38">
        <v>3.7900000000000003E-2</v>
      </c>
      <c r="W220" s="38">
        <v>4.58E-2</v>
      </c>
      <c r="X220" s="38">
        <v>6.2399999999999997E-2</v>
      </c>
      <c r="Y220" s="38">
        <v>2.5000000000000001E-3</v>
      </c>
      <c r="Z220" s="5">
        <v>0</v>
      </c>
      <c r="AA220" s="5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79"/>
      <c r="D221" s="6">
        <f t="shared" ref="D221" si="343">$C220*D220</f>
        <v>973.83379000000014</v>
      </c>
      <c r="E221" s="6">
        <f t="shared" ref="E221" si="344">$C220*E220</f>
        <v>8450.165355000001</v>
      </c>
      <c r="F221" s="6">
        <f t="shared" ref="F221:O221" si="345">$C220*F220</f>
        <v>3383.7642449999998</v>
      </c>
      <c r="G221" s="6">
        <f t="shared" si="345"/>
        <v>4739.7353450000001</v>
      </c>
      <c r="H221" s="6">
        <f t="shared" si="345"/>
        <v>2564.0180799999998</v>
      </c>
      <c r="I221" s="6">
        <f t="shared" si="345"/>
        <v>8166.6441250000007</v>
      </c>
      <c r="J221" s="6">
        <f t="shared" si="345"/>
        <v>1275.8455349999999</v>
      </c>
      <c r="K221" s="6">
        <f t="shared" si="345"/>
        <v>1959.9945900000002</v>
      </c>
      <c r="L221" s="6">
        <f t="shared" si="345"/>
        <v>1016.978325</v>
      </c>
      <c r="M221" s="6">
        <f t="shared" si="345"/>
        <v>1584.0207850000002</v>
      </c>
      <c r="N221" s="6">
        <f t="shared" si="345"/>
        <v>8752.177099999999</v>
      </c>
      <c r="O221" s="6">
        <f t="shared" si="345"/>
        <v>1417.6061500000001</v>
      </c>
      <c r="P221" s="6">
        <f t="shared" ref="P221" si="346">$C220*P220</f>
        <v>0</v>
      </c>
      <c r="Q221" s="6">
        <f t="shared" ref="Q221" si="347">$C220*Q220</f>
        <v>2342.1318999999999</v>
      </c>
      <c r="R221" s="6">
        <f t="shared" ref="R221:AB221" si="348">$C220*R220</f>
        <v>1158.7389400000002</v>
      </c>
      <c r="S221" s="6">
        <f t="shared" si="348"/>
        <v>258.86721</v>
      </c>
      <c r="T221" s="6">
        <f t="shared" si="348"/>
        <v>3278.9846600000001</v>
      </c>
      <c r="U221" s="6">
        <f t="shared" si="348"/>
        <v>1115.5944050000001</v>
      </c>
      <c r="V221" s="6">
        <f t="shared" si="348"/>
        <v>2335.9683950000003</v>
      </c>
      <c r="W221" s="6">
        <f t="shared" si="348"/>
        <v>2822.8852900000002</v>
      </c>
      <c r="X221" s="6">
        <f t="shared" si="348"/>
        <v>3846.0271200000002</v>
      </c>
      <c r="Y221" s="6">
        <f t="shared" si="348"/>
        <v>154.087625</v>
      </c>
      <c r="Z221" s="6">
        <f t="shared" si="348"/>
        <v>0</v>
      </c>
      <c r="AA221" s="6">
        <f t="shared" si="348"/>
        <v>36.981029999999997</v>
      </c>
      <c r="AB221" s="6">
        <f t="shared" si="348"/>
        <v>0</v>
      </c>
      <c r="AC221" s="67"/>
      <c r="AD221" s="55"/>
    </row>
    <row r="222" spans="1:30" s="52" customFormat="1">
      <c r="A222" s="95" t="s">
        <v>404</v>
      </c>
      <c r="B222" s="74">
        <f>1479241.17/2</f>
        <v>739620.58499999996</v>
      </c>
      <c r="C222" s="179">
        <f t="shared" si="306"/>
        <v>61635.05</v>
      </c>
      <c r="D222" s="5"/>
      <c r="E222" s="5"/>
      <c r="F222" s="5">
        <v>0.19209999999999999</v>
      </c>
      <c r="G222" s="5"/>
      <c r="H222" s="5">
        <v>7.3599999999999999E-2</v>
      </c>
      <c r="I222" s="5"/>
      <c r="J222" s="5"/>
      <c r="K222" s="5"/>
      <c r="L222" s="5"/>
      <c r="M222" s="5"/>
      <c r="N222" s="5">
        <v>0.63319999999999999</v>
      </c>
      <c r="O222" s="5"/>
      <c r="P222" s="5"/>
      <c r="Q222" s="5"/>
      <c r="R222" s="5"/>
      <c r="S222" s="5"/>
      <c r="T222" s="5"/>
      <c r="U222" s="5"/>
      <c r="V222" s="5">
        <v>0.1011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79"/>
      <c r="D223" s="6">
        <f t="shared" ref="D223" si="349">$C222*D222</f>
        <v>0</v>
      </c>
      <c r="E223" s="6">
        <f t="shared" ref="E223" si="350">$C222*E222</f>
        <v>0</v>
      </c>
      <c r="F223" s="6">
        <f t="shared" ref="F223:O223" si="351">$C222*F222</f>
        <v>11840.093105</v>
      </c>
      <c r="G223" s="6">
        <f t="shared" si="351"/>
        <v>0</v>
      </c>
      <c r="H223" s="6">
        <f t="shared" si="351"/>
        <v>4536.33968</v>
      </c>
      <c r="I223" s="6">
        <f t="shared" si="351"/>
        <v>0</v>
      </c>
      <c r="J223" s="6">
        <f t="shared" si="351"/>
        <v>0</v>
      </c>
      <c r="K223" s="6">
        <f t="shared" si="351"/>
        <v>0</v>
      </c>
      <c r="L223" s="6">
        <f t="shared" si="351"/>
        <v>0</v>
      </c>
      <c r="M223" s="6">
        <f t="shared" si="351"/>
        <v>0</v>
      </c>
      <c r="N223" s="6">
        <f t="shared" si="351"/>
        <v>39027.31366</v>
      </c>
      <c r="O223" s="6">
        <f t="shared" si="351"/>
        <v>0</v>
      </c>
      <c r="P223" s="6">
        <f t="shared" ref="P223" si="352">$C222*P222</f>
        <v>0</v>
      </c>
      <c r="Q223" s="6">
        <f t="shared" ref="Q223" si="353">$C222*Q222</f>
        <v>0</v>
      </c>
      <c r="R223" s="6">
        <f t="shared" ref="R223:AB223" si="354">$C222*R222</f>
        <v>0</v>
      </c>
      <c r="S223" s="6">
        <f t="shared" si="354"/>
        <v>0</v>
      </c>
      <c r="T223" s="6">
        <f t="shared" si="354"/>
        <v>0</v>
      </c>
      <c r="U223" s="6">
        <f t="shared" si="354"/>
        <v>0</v>
      </c>
      <c r="V223" s="6">
        <f t="shared" si="354"/>
        <v>6231.3035550000004</v>
      </c>
      <c r="W223" s="6">
        <f t="shared" si="354"/>
        <v>0</v>
      </c>
      <c r="X223" s="6">
        <f t="shared" si="354"/>
        <v>0</v>
      </c>
      <c r="Y223" s="6">
        <f t="shared" si="354"/>
        <v>0</v>
      </c>
      <c r="Z223" s="6">
        <f t="shared" si="354"/>
        <v>0</v>
      </c>
      <c r="AA223" s="6">
        <f t="shared" si="354"/>
        <v>0</v>
      </c>
      <c r="AB223" s="6">
        <f t="shared" si="354"/>
        <v>0</v>
      </c>
      <c r="AC223" s="67"/>
      <c r="AD223" s="55"/>
    </row>
    <row r="224" spans="1:30" s="52" customFormat="1">
      <c r="A224" s="95" t="s">
        <v>60</v>
      </c>
      <c r="B224" s="74">
        <f>333753.19/2</f>
        <v>166876.595</v>
      </c>
      <c r="C224" s="179">
        <f t="shared" si="306"/>
        <v>13906.38</v>
      </c>
      <c r="D224" s="38">
        <v>1.5800000000000002E-2</v>
      </c>
      <c r="E224" s="38">
        <v>0.1371</v>
      </c>
      <c r="F224" s="38">
        <v>5.4899999999999997E-2</v>
      </c>
      <c r="G224" s="38">
        <v>7.6899999999999996E-2</v>
      </c>
      <c r="H224" s="38">
        <v>4.1599999999999998E-2</v>
      </c>
      <c r="I224" s="38">
        <v>0.13250000000000001</v>
      </c>
      <c r="J224" s="38">
        <v>2.07E-2</v>
      </c>
      <c r="K224" s="38">
        <v>3.1800000000000002E-2</v>
      </c>
      <c r="L224" s="38">
        <v>1.6500000000000001E-2</v>
      </c>
      <c r="M224" s="38">
        <v>2.5700000000000001E-2</v>
      </c>
      <c r="N224" s="38">
        <v>0.14199999999999999</v>
      </c>
      <c r="O224" s="38">
        <v>2.3E-2</v>
      </c>
      <c r="P224" s="38">
        <v>0</v>
      </c>
      <c r="Q224" s="38">
        <v>3.7999999999999999E-2</v>
      </c>
      <c r="R224" s="38">
        <v>1.8800000000000001E-2</v>
      </c>
      <c r="S224" s="38">
        <v>4.1999999999999997E-3</v>
      </c>
      <c r="T224" s="38">
        <v>5.3199999999999997E-2</v>
      </c>
      <c r="U224" s="38">
        <v>1.8100000000000002E-2</v>
      </c>
      <c r="V224" s="38">
        <v>3.7900000000000003E-2</v>
      </c>
      <c r="W224" s="38">
        <v>4.58E-2</v>
      </c>
      <c r="X224" s="38">
        <v>6.2399999999999997E-2</v>
      </c>
      <c r="Y224" s="38">
        <v>2.5000000000000001E-3</v>
      </c>
      <c r="Z224" s="5">
        <v>0</v>
      </c>
      <c r="AA224" s="5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79"/>
      <c r="D225" s="6">
        <f t="shared" ref="D225" si="355">$C224*D224</f>
        <v>219.72080400000002</v>
      </c>
      <c r="E225" s="6">
        <f t="shared" ref="E225" si="356">$C224*E224</f>
        <v>1906.5646979999999</v>
      </c>
      <c r="F225" s="6">
        <f t="shared" ref="F225:O225" si="357">$C224*F224</f>
        <v>763.46026199999994</v>
      </c>
      <c r="G225" s="6">
        <f t="shared" si="357"/>
        <v>1069.4006219999999</v>
      </c>
      <c r="H225" s="6">
        <f t="shared" si="357"/>
        <v>578.50540799999999</v>
      </c>
      <c r="I225" s="6">
        <f t="shared" si="357"/>
        <v>1842.5953500000001</v>
      </c>
      <c r="J225" s="6">
        <f t="shared" si="357"/>
        <v>287.86206599999997</v>
      </c>
      <c r="K225" s="6">
        <f t="shared" si="357"/>
        <v>442.22288400000002</v>
      </c>
      <c r="L225" s="6">
        <f t="shared" si="357"/>
        <v>229.45526999999998</v>
      </c>
      <c r="M225" s="6">
        <f t="shared" si="357"/>
        <v>357.39396599999998</v>
      </c>
      <c r="N225" s="6">
        <f t="shared" si="357"/>
        <v>1974.7059599999998</v>
      </c>
      <c r="O225" s="6">
        <f t="shared" si="357"/>
        <v>319.84673999999995</v>
      </c>
      <c r="P225" s="6">
        <f t="shared" ref="P225" si="358">$C224*P224</f>
        <v>0</v>
      </c>
      <c r="Q225" s="6">
        <f t="shared" ref="Q225" si="359">$C224*Q224</f>
        <v>528.44243999999992</v>
      </c>
      <c r="R225" s="6">
        <f t="shared" ref="R225:AB225" si="360">$C224*R224</f>
        <v>261.43994399999997</v>
      </c>
      <c r="S225" s="6">
        <f t="shared" si="360"/>
        <v>58.406795999999993</v>
      </c>
      <c r="T225" s="6">
        <f t="shared" si="360"/>
        <v>739.81941599999993</v>
      </c>
      <c r="U225" s="6">
        <f t="shared" si="360"/>
        <v>251.705478</v>
      </c>
      <c r="V225" s="6">
        <f t="shared" si="360"/>
        <v>527.05180200000007</v>
      </c>
      <c r="W225" s="6">
        <f t="shared" si="360"/>
        <v>636.91220399999997</v>
      </c>
      <c r="X225" s="6">
        <f t="shared" si="360"/>
        <v>867.75811199999987</v>
      </c>
      <c r="Y225" s="6">
        <f t="shared" si="360"/>
        <v>34.765949999999997</v>
      </c>
      <c r="Z225" s="6">
        <f t="shared" si="360"/>
        <v>0</v>
      </c>
      <c r="AA225" s="6">
        <f t="shared" si="360"/>
        <v>8.3438279999999985</v>
      </c>
      <c r="AB225" s="6">
        <f t="shared" si="360"/>
        <v>0</v>
      </c>
      <c r="AC225" s="67"/>
      <c r="AD225" s="55"/>
    </row>
    <row r="226" spans="1:30" s="52" customFormat="1">
      <c r="A226" s="95" t="s">
        <v>405</v>
      </c>
      <c r="B226" s="74">
        <f>333753.19/2</f>
        <v>166876.595</v>
      </c>
      <c r="C226" s="179">
        <f t="shared" si="306"/>
        <v>13906.38</v>
      </c>
      <c r="D226" s="5"/>
      <c r="E226" s="5"/>
      <c r="F226" s="5">
        <v>5.3999999999999999E-2</v>
      </c>
      <c r="G226" s="5"/>
      <c r="H226" s="5">
        <v>5.96E-2</v>
      </c>
      <c r="I226" s="5"/>
      <c r="J226" s="5"/>
      <c r="K226" s="5"/>
      <c r="L226" s="5"/>
      <c r="M226" s="5"/>
      <c r="N226" s="5">
        <v>0.80600000000000005</v>
      </c>
      <c r="O226" s="5"/>
      <c r="P226" s="5"/>
      <c r="Q226" s="5"/>
      <c r="R226" s="5"/>
      <c r="S226" s="5"/>
      <c r="T226" s="5"/>
      <c r="U226" s="5"/>
      <c r="V226" s="5">
        <v>8.0399999999999999E-2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79"/>
      <c r="D227" s="6">
        <f t="shared" ref="D227" si="361">$C226*D226</f>
        <v>0</v>
      </c>
      <c r="E227" s="6">
        <f t="shared" ref="E227" si="362">$C226*E226</f>
        <v>0</v>
      </c>
      <c r="F227" s="6">
        <f t="shared" ref="F227:O227" si="363">$C226*F226</f>
        <v>750.9445199999999</v>
      </c>
      <c r="G227" s="6">
        <f t="shared" si="363"/>
        <v>0</v>
      </c>
      <c r="H227" s="6">
        <f t="shared" si="363"/>
        <v>828.82024799999999</v>
      </c>
      <c r="I227" s="6">
        <f t="shared" si="363"/>
        <v>0</v>
      </c>
      <c r="J227" s="6">
        <f t="shared" si="363"/>
        <v>0</v>
      </c>
      <c r="K227" s="6">
        <f t="shared" si="363"/>
        <v>0</v>
      </c>
      <c r="L227" s="6">
        <f t="shared" si="363"/>
        <v>0</v>
      </c>
      <c r="M227" s="6">
        <f t="shared" si="363"/>
        <v>0</v>
      </c>
      <c r="N227" s="6">
        <f t="shared" si="363"/>
        <v>11208.54228</v>
      </c>
      <c r="O227" s="6">
        <f t="shared" si="363"/>
        <v>0</v>
      </c>
      <c r="P227" s="6">
        <f t="shared" ref="P227" si="364">$C226*P226</f>
        <v>0</v>
      </c>
      <c r="Q227" s="6">
        <f t="shared" ref="Q227" si="365">$C226*Q226</f>
        <v>0</v>
      </c>
      <c r="R227" s="6">
        <f t="shared" ref="R227:AB227" si="366">$C226*R226</f>
        <v>0</v>
      </c>
      <c r="S227" s="6">
        <f t="shared" si="366"/>
        <v>0</v>
      </c>
      <c r="T227" s="6">
        <f t="shared" si="366"/>
        <v>0</v>
      </c>
      <c r="U227" s="6">
        <f t="shared" si="366"/>
        <v>0</v>
      </c>
      <c r="V227" s="6">
        <f t="shared" si="366"/>
        <v>1118.072952</v>
      </c>
      <c r="W227" s="6">
        <f t="shared" si="366"/>
        <v>0</v>
      </c>
      <c r="X227" s="6">
        <f t="shared" si="366"/>
        <v>0</v>
      </c>
      <c r="Y227" s="6">
        <f t="shared" si="366"/>
        <v>0</v>
      </c>
      <c r="Z227" s="6">
        <f t="shared" si="366"/>
        <v>0</v>
      </c>
      <c r="AA227" s="6">
        <f t="shared" si="366"/>
        <v>0</v>
      </c>
      <c r="AB227" s="6">
        <f t="shared" si="366"/>
        <v>0</v>
      </c>
      <c r="AC227" s="67"/>
      <c r="AD227" s="55"/>
    </row>
    <row r="228" spans="1:30" s="52" customFormat="1">
      <c r="A228" s="95" t="s">
        <v>61</v>
      </c>
      <c r="B228" s="74">
        <v>2509762.39</v>
      </c>
      <c r="C228" s="179">
        <f t="shared" si="306"/>
        <v>209146.87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79"/>
      <c r="D229" s="6">
        <f t="shared" ref="D229" si="367">$C228*D228</f>
        <v>0</v>
      </c>
      <c r="E229" s="6">
        <f t="shared" ref="E229" si="368">$C228*E228</f>
        <v>0</v>
      </c>
      <c r="F229" s="6">
        <f t="shared" ref="F229:AB229" si="369">$C228*F228</f>
        <v>0</v>
      </c>
      <c r="G229" s="6">
        <f t="shared" si="369"/>
        <v>0</v>
      </c>
      <c r="H229" s="6">
        <f t="shared" si="369"/>
        <v>0</v>
      </c>
      <c r="I229" s="6">
        <f t="shared" si="369"/>
        <v>0</v>
      </c>
      <c r="J229" s="6">
        <f t="shared" si="369"/>
        <v>0</v>
      </c>
      <c r="K229" s="6">
        <f t="shared" si="369"/>
        <v>0</v>
      </c>
      <c r="L229" s="6">
        <f t="shared" si="369"/>
        <v>0</v>
      </c>
      <c r="M229" s="6">
        <f t="shared" si="369"/>
        <v>0</v>
      </c>
      <c r="N229" s="6">
        <f t="shared" si="369"/>
        <v>209146.87</v>
      </c>
      <c r="O229" s="6">
        <f t="shared" si="369"/>
        <v>0</v>
      </c>
      <c r="P229" s="6">
        <f t="shared" si="369"/>
        <v>0</v>
      </c>
      <c r="Q229" s="6">
        <f t="shared" si="369"/>
        <v>0</v>
      </c>
      <c r="R229" s="6">
        <f t="shared" si="369"/>
        <v>0</v>
      </c>
      <c r="S229" s="6">
        <f t="shared" si="369"/>
        <v>0</v>
      </c>
      <c r="T229" s="6">
        <f t="shared" si="369"/>
        <v>0</v>
      </c>
      <c r="U229" s="6">
        <f t="shared" si="369"/>
        <v>0</v>
      </c>
      <c r="V229" s="6">
        <f t="shared" si="369"/>
        <v>0</v>
      </c>
      <c r="W229" s="6">
        <f t="shared" si="369"/>
        <v>0</v>
      </c>
      <c r="X229" s="6">
        <f t="shared" si="369"/>
        <v>0</v>
      </c>
      <c r="Y229" s="6">
        <f t="shared" si="369"/>
        <v>0</v>
      </c>
      <c r="Z229" s="6">
        <f t="shared" si="369"/>
        <v>0</v>
      </c>
      <c r="AA229" s="6">
        <f t="shared" si="369"/>
        <v>0</v>
      </c>
      <c r="AB229" s="6">
        <f t="shared" si="369"/>
        <v>0</v>
      </c>
      <c r="AC229" s="67"/>
      <c r="AD229" s="55"/>
    </row>
    <row r="230" spans="1:30" s="52" customFormat="1">
      <c r="A230" s="95" t="s">
        <v>62</v>
      </c>
      <c r="B230" s="74">
        <v>642629.66</v>
      </c>
      <c r="C230" s="179">
        <f t="shared" si="306"/>
        <v>53552.47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79"/>
      <c r="D231" s="6">
        <f t="shared" ref="D231" si="370">$C230*D230</f>
        <v>0</v>
      </c>
      <c r="E231" s="6">
        <f t="shared" ref="E231" si="371">$C230*E230</f>
        <v>0</v>
      </c>
      <c r="F231" s="6">
        <f t="shared" ref="F231:AB231" si="372">$C230*F230</f>
        <v>0</v>
      </c>
      <c r="G231" s="6">
        <f t="shared" si="372"/>
        <v>0</v>
      </c>
      <c r="H231" s="6">
        <f t="shared" si="372"/>
        <v>0</v>
      </c>
      <c r="I231" s="6">
        <f t="shared" si="372"/>
        <v>0</v>
      </c>
      <c r="J231" s="6">
        <f t="shared" si="372"/>
        <v>0</v>
      </c>
      <c r="K231" s="6">
        <f t="shared" si="372"/>
        <v>0</v>
      </c>
      <c r="L231" s="6">
        <f t="shared" si="372"/>
        <v>0</v>
      </c>
      <c r="M231" s="6">
        <f t="shared" si="372"/>
        <v>0</v>
      </c>
      <c r="N231" s="6">
        <f t="shared" si="372"/>
        <v>53552.47</v>
      </c>
      <c r="O231" s="6">
        <f t="shared" si="372"/>
        <v>0</v>
      </c>
      <c r="P231" s="6">
        <f t="shared" si="372"/>
        <v>0</v>
      </c>
      <c r="Q231" s="6">
        <f t="shared" si="372"/>
        <v>0</v>
      </c>
      <c r="R231" s="6">
        <f t="shared" si="372"/>
        <v>0</v>
      </c>
      <c r="S231" s="6">
        <f t="shared" si="372"/>
        <v>0</v>
      </c>
      <c r="T231" s="6">
        <f t="shared" si="372"/>
        <v>0</v>
      </c>
      <c r="U231" s="6">
        <f t="shared" si="372"/>
        <v>0</v>
      </c>
      <c r="V231" s="6">
        <f t="shared" si="372"/>
        <v>0</v>
      </c>
      <c r="W231" s="6">
        <f t="shared" si="372"/>
        <v>0</v>
      </c>
      <c r="X231" s="6">
        <f t="shared" si="372"/>
        <v>0</v>
      </c>
      <c r="Y231" s="6">
        <f t="shared" si="372"/>
        <v>0</v>
      </c>
      <c r="Z231" s="6">
        <f t="shared" si="372"/>
        <v>0</v>
      </c>
      <c r="AA231" s="6">
        <f t="shared" si="372"/>
        <v>0</v>
      </c>
      <c r="AB231" s="6">
        <f t="shared" si="372"/>
        <v>0</v>
      </c>
      <c r="AC231" s="67"/>
      <c r="AD231" s="55"/>
    </row>
    <row r="232" spans="1:30" s="52" customFormat="1">
      <c r="A232" s="95" t="s">
        <v>63</v>
      </c>
      <c r="B232" s="74">
        <v>324691.40999999997</v>
      </c>
      <c r="C232" s="179">
        <f>ROUND(B232/12,2)</f>
        <v>27057.62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79"/>
      <c r="D233" s="6">
        <f t="shared" ref="D233" si="373">$C232*D232</f>
        <v>0</v>
      </c>
      <c r="E233" s="6">
        <f t="shared" ref="E233" si="374">$C232*E232</f>
        <v>0</v>
      </c>
      <c r="F233" s="6">
        <f t="shared" ref="F233:AB233" si="375">$C232*F232</f>
        <v>0</v>
      </c>
      <c r="G233" s="6">
        <f t="shared" si="375"/>
        <v>0</v>
      </c>
      <c r="H233" s="6">
        <f t="shared" si="375"/>
        <v>0</v>
      </c>
      <c r="I233" s="6">
        <f t="shared" si="375"/>
        <v>0</v>
      </c>
      <c r="J233" s="6">
        <f t="shared" si="375"/>
        <v>0</v>
      </c>
      <c r="K233" s="6">
        <f t="shared" si="375"/>
        <v>0</v>
      </c>
      <c r="L233" s="6">
        <f t="shared" si="375"/>
        <v>0</v>
      </c>
      <c r="M233" s="6">
        <f t="shared" si="375"/>
        <v>0</v>
      </c>
      <c r="N233" s="6">
        <f t="shared" si="375"/>
        <v>27057.62</v>
      </c>
      <c r="O233" s="6">
        <f t="shared" si="375"/>
        <v>0</v>
      </c>
      <c r="P233" s="6">
        <f t="shared" si="375"/>
        <v>0</v>
      </c>
      <c r="Q233" s="6">
        <f t="shared" si="375"/>
        <v>0</v>
      </c>
      <c r="R233" s="6">
        <f t="shared" si="375"/>
        <v>0</v>
      </c>
      <c r="S233" s="6">
        <f t="shared" si="375"/>
        <v>0</v>
      </c>
      <c r="T233" s="6">
        <f t="shared" si="375"/>
        <v>0</v>
      </c>
      <c r="U233" s="6">
        <f t="shared" si="375"/>
        <v>0</v>
      </c>
      <c r="V233" s="6">
        <f t="shared" si="375"/>
        <v>0</v>
      </c>
      <c r="W233" s="6">
        <f t="shared" si="375"/>
        <v>0</v>
      </c>
      <c r="X233" s="6">
        <f t="shared" si="375"/>
        <v>0</v>
      </c>
      <c r="Y233" s="6">
        <f t="shared" si="375"/>
        <v>0</v>
      </c>
      <c r="Z233" s="6">
        <f t="shared" si="375"/>
        <v>0</v>
      </c>
      <c r="AA233" s="6">
        <f t="shared" si="375"/>
        <v>0</v>
      </c>
      <c r="AB233" s="6">
        <f t="shared" si="375"/>
        <v>0</v>
      </c>
      <c r="AC233" s="67"/>
      <c r="AD233" s="55"/>
    </row>
    <row r="234" spans="1:30" s="52" customFormat="1">
      <c r="A234" s="95" t="s">
        <v>64</v>
      </c>
      <c r="B234" s="74">
        <f>2223497.98/2</f>
        <v>1111748.99</v>
      </c>
      <c r="C234" s="179">
        <f t="shared" si="306"/>
        <v>92645.75</v>
      </c>
      <c r="D234" s="38">
        <v>1.5800000000000002E-2</v>
      </c>
      <c r="E234" s="38">
        <v>0.1371</v>
      </c>
      <c r="F234" s="38">
        <v>5.4899999999999997E-2</v>
      </c>
      <c r="G234" s="38">
        <v>7.6899999999999996E-2</v>
      </c>
      <c r="H234" s="38">
        <v>4.1599999999999998E-2</v>
      </c>
      <c r="I234" s="38">
        <v>0.13250000000000001</v>
      </c>
      <c r="J234" s="38">
        <v>2.07E-2</v>
      </c>
      <c r="K234" s="38">
        <v>3.1800000000000002E-2</v>
      </c>
      <c r="L234" s="38">
        <v>1.6500000000000001E-2</v>
      </c>
      <c r="M234" s="38">
        <v>2.5700000000000001E-2</v>
      </c>
      <c r="N234" s="38">
        <v>0.14199999999999999</v>
      </c>
      <c r="O234" s="38">
        <v>2.3E-2</v>
      </c>
      <c r="P234" s="38">
        <v>0</v>
      </c>
      <c r="Q234" s="38">
        <v>3.7999999999999999E-2</v>
      </c>
      <c r="R234" s="38">
        <v>1.8800000000000001E-2</v>
      </c>
      <c r="S234" s="38">
        <v>4.1999999999999997E-3</v>
      </c>
      <c r="T234" s="38">
        <v>5.3199999999999997E-2</v>
      </c>
      <c r="U234" s="38">
        <v>1.8100000000000002E-2</v>
      </c>
      <c r="V234" s="38">
        <v>3.7900000000000003E-2</v>
      </c>
      <c r="W234" s="38">
        <v>4.58E-2</v>
      </c>
      <c r="X234" s="38">
        <v>6.2399999999999997E-2</v>
      </c>
      <c r="Y234" s="38">
        <v>2.5000000000000001E-3</v>
      </c>
      <c r="Z234" s="5">
        <v>0</v>
      </c>
      <c r="AA234" s="5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79"/>
      <c r="D235" s="6">
        <f t="shared" ref="D235" si="376">$C234*D234</f>
        <v>1463.80285</v>
      </c>
      <c r="E235" s="6">
        <f t="shared" ref="E235" si="377">$C234*E234</f>
        <v>12701.732325000001</v>
      </c>
      <c r="F235" s="6">
        <f t="shared" ref="F235:O235" si="378">$C234*F234</f>
        <v>5086.2516749999995</v>
      </c>
      <c r="G235" s="6">
        <f t="shared" si="378"/>
        <v>7124.4581749999998</v>
      </c>
      <c r="H235" s="6">
        <f t="shared" si="378"/>
        <v>3854.0631999999996</v>
      </c>
      <c r="I235" s="6">
        <f t="shared" si="378"/>
        <v>12275.561875000001</v>
      </c>
      <c r="J235" s="6">
        <f t="shared" si="378"/>
        <v>1917.7670249999999</v>
      </c>
      <c r="K235" s="6">
        <f t="shared" si="378"/>
        <v>2946.1348500000004</v>
      </c>
      <c r="L235" s="6">
        <f t="shared" si="378"/>
        <v>1528.6548750000002</v>
      </c>
      <c r="M235" s="6">
        <f t="shared" si="378"/>
        <v>2380.9957749999999</v>
      </c>
      <c r="N235" s="6">
        <f t="shared" si="378"/>
        <v>13155.696499999998</v>
      </c>
      <c r="O235" s="6">
        <f t="shared" si="378"/>
        <v>2130.8522499999999</v>
      </c>
      <c r="P235" s="6">
        <f t="shared" ref="P235" si="379">$C234*P234</f>
        <v>0</v>
      </c>
      <c r="Q235" s="6">
        <f t="shared" ref="Q235" si="380">$C234*Q234</f>
        <v>3520.5385000000001</v>
      </c>
      <c r="R235" s="6">
        <f t="shared" ref="R235:AB235" si="381">$C234*R234</f>
        <v>1741.7401</v>
      </c>
      <c r="S235" s="6">
        <f t="shared" si="381"/>
        <v>389.11214999999999</v>
      </c>
      <c r="T235" s="6">
        <f t="shared" si="381"/>
        <v>4928.7538999999997</v>
      </c>
      <c r="U235" s="6">
        <f t="shared" si="381"/>
        <v>1676.8880750000001</v>
      </c>
      <c r="V235" s="6">
        <f t="shared" si="381"/>
        <v>3511.2739250000004</v>
      </c>
      <c r="W235" s="6">
        <f t="shared" si="381"/>
        <v>4243.1753500000004</v>
      </c>
      <c r="X235" s="6">
        <f t="shared" si="381"/>
        <v>5781.0947999999999</v>
      </c>
      <c r="Y235" s="6">
        <f t="shared" si="381"/>
        <v>231.614375</v>
      </c>
      <c r="Z235" s="6">
        <f t="shared" si="381"/>
        <v>0</v>
      </c>
      <c r="AA235" s="6">
        <f t="shared" si="381"/>
        <v>55.587449999999997</v>
      </c>
      <c r="AB235" s="6">
        <f t="shared" si="381"/>
        <v>0</v>
      </c>
      <c r="AC235" s="67"/>
      <c r="AD235" s="55"/>
    </row>
    <row r="236" spans="1:30" s="52" customFormat="1">
      <c r="A236" s="95" t="s">
        <v>406</v>
      </c>
      <c r="B236" s="74">
        <f>2223497.98/2</f>
        <v>1111748.99</v>
      </c>
      <c r="C236" s="179">
        <f t="shared" si="306"/>
        <v>92645.75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79"/>
      <c r="D237" s="6">
        <f t="shared" ref="D237" si="382">$C236*D236</f>
        <v>0</v>
      </c>
      <c r="E237" s="6">
        <f t="shared" ref="E237" si="383">$C236*E236</f>
        <v>0</v>
      </c>
      <c r="F237" s="6">
        <f t="shared" ref="F237:O237" si="384">$C236*F236</f>
        <v>0</v>
      </c>
      <c r="G237" s="6">
        <f t="shared" si="384"/>
        <v>0</v>
      </c>
      <c r="H237" s="6">
        <f t="shared" si="384"/>
        <v>0</v>
      </c>
      <c r="I237" s="6">
        <f t="shared" si="384"/>
        <v>0</v>
      </c>
      <c r="J237" s="6">
        <f t="shared" si="384"/>
        <v>0</v>
      </c>
      <c r="K237" s="6">
        <f t="shared" si="384"/>
        <v>0</v>
      </c>
      <c r="L237" s="6">
        <f t="shared" si="384"/>
        <v>0</v>
      </c>
      <c r="M237" s="6">
        <f t="shared" si="384"/>
        <v>0</v>
      </c>
      <c r="N237" s="6">
        <f t="shared" si="384"/>
        <v>92645.75</v>
      </c>
      <c r="O237" s="6">
        <f t="shared" si="384"/>
        <v>0</v>
      </c>
      <c r="P237" s="6">
        <f t="shared" ref="P237" si="385">$C236*P236</f>
        <v>0</v>
      </c>
      <c r="Q237" s="6">
        <f t="shared" ref="Q237" si="386">$C236*Q236</f>
        <v>0</v>
      </c>
      <c r="R237" s="6">
        <f t="shared" ref="R237:AB237" si="387">$C236*R236</f>
        <v>0</v>
      </c>
      <c r="S237" s="6">
        <f t="shared" si="387"/>
        <v>0</v>
      </c>
      <c r="T237" s="6">
        <f t="shared" si="387"/>
        <v>0</v>
      </c>
      <c r="U237" s="6">
        <f t="shared" si="387"/>
        <v>0</v>
      </c>
      <c r="V237" s="6">
        <f t="shared" si="387"/>
        <v>0</v>
      </c>
      <c r="W237" s="6">
        <f t="shared" si="387"/>
        <v>0</v>
      </c>
      <c r="X237" s="6">
        <f t="shared" si="387"/>
        <v>0</v>
      </c>
      <c r="Y237" s="6">
        <f t="shared" si="387"/>
        <v>0</v>
      </c>
      <c r="Z237" s="6">
        <f t="shared" si="387"/>
        <v>0</v>
      </c>
      <c r="AA237" s="6">
        <f t="shared" si="387"/>
        <v>0</v>
      </c>
      <c r="AB237" s="6">
        <f t="shared" si="387"/>
        <v>0</v>
      </c>
      <c r="AC237" s="67"/>
      <c r="AD237" s="55"/>
    </row>
    <row r="238" spans="1:30" s="52" customFormat="1">
      <c r="A238" s="95" t="s">
        <v>65</v>
      </c>
      <c r="B238" s="74">
        <v>470472.05</v>
      </c>
      <c r="C238" s="179">
        <f t="shared" si="306"/>
        <v>39206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79"/>
      <c r="D239" s="6">
        <f t="shared" ref="D239" si="388">$C238*D238</f>
        <v>0</v>
      </c>
      <c r="E239" s="6">
        <f t="shared" ref="E239" si="389">$C238*E238</f>
        <v>0</v>
      </c>
      <c r="F239" s="6">
        <f t="shared" ref="F239:AB239" si="390">$C238*F238</f>
        <v>13208.501399999999</v>
      </c>
      <c r="G239" s="6">
        <f t="shared" si="390"/>
        <v>0</v>
      </c>
      <c r="H239" s="6">
        <f t="shared" si="390"/>
        <v>4775.2907999999998</v>
      </c>
      <c r="I239" s="6">
        <f t="shared" si="390"/>
        <v>0</v>
      </c>
      <c r="J239" s="6">
        <f t="shared" si="390"/>
        <v>0</v>
      </c>
      <c r="K239" s="6">
        <f t="shared" si="390"/>
        <v>0</v>
      </c>
      <c r="L239" s="6">
        <f t="shared" si="390"/>
        <v>0</v>
      </c>
      <c r="M239" s="6">
        <f t="shared" si="390"/>
        <v>0</v>
      </c>
      <c r="N239" s="6">
        <f t="shared" si="390"/>
        <v>15713.764799999999</v>
      </c>
      <c r="O239" s="6">
        <f t="shared" si="390"/>
        <v>0</v>
      </c>
      <c r="P239" s="6">
        <f t="shared" si="390"/>
        <v>0</v>
      </c>
      <c r="Q239" s="6">
        <f t="shared" si="390"/>
        <v>0</v>
      </c>
      <c r="R239" s="6">
        <f t="shared" si="390"/>
        <v>0</v>
      </c>
      <c r="S239" s="6">
        <f t="shared" si="390"/>
        <v>0</v>
      </c>
      <c r="T239" s="6">
        <f t="shared" si="390"/>
        <v>0</v>
      </c>
      <c r="U239" s="6">
        <f t="shared" si="390"/>
        <v>0</v>
      </c>
      <c r="V239" s="6">
        <f t="shared" si="390"/>
        <v>5508.4430000000002</v>
      </c>
      <c r="W239" s="6">
        <f t="shared" si="390"/>
        <v>0</v>
      </c>
      <c r="X239" s="6">
        <f t="shared" si="390"/>
        <v>0</v>
      </c>
      <c r="Y239" s="6">
        <f t="shared" si="390"/>
        <v>0</v>
      </c>
      <c r="Z239" s="6">
        <f t="shared" si="390"/>
        <v>0</v>
      </c>
      <c r="AA239" s="6">
        <f t="shared" si="390"/>
        <v>0</v>
      </c>
      <c r="AB239" s="6">
        <f t="shared" si="390"/>
        <v>0</v>
      </c>
      <c r="AC239" s="67"/>
      <c r="AD239" s="55"/>
    </row>
    <row r="240" spans="1:30" s="52" customFormat="1">
      <c r="A240" s="95" t="s">
        <v>66</v>
      </c>
      <c r="B240" s="74">
        <v>2029770.13</v>
      </c>
      <c r="C240" s="179">
        <f>ROUND(B240/12,2)</f>
        <v>169147.51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79"/>
      <c r="D241" s="6">
        <f t="shared" ref="D241" si="391">$C240*D240</f>
        <v>1200.9473210000001</v>
      </c>
      <c r="E241" s="6">
        <f t="shared" ref="E241" si="392">$C240*E240</f>
        <v>0</v>
      </c>
      <c r="F241" s="6">
        <f t="shared" ref="F241:AB241" si="393">$C240*F240</f>
        <v>5683.3563359999998</v>
      </c>
      <c r="G241" s="6">
        <f t="shared" si="393"/>
        <v>0</v>
      </c>
      <c r="H241" s="6">
        <f t="shared" si="393"/>
        <v>18487.822843000002</v>
      </c>
      <c r="I241" s="6">
        <f t="shared" si="393"/>
        <v>0</v>
      </c>
      <c r="J241" s="6">
        <f t="shared" si="393"/>
        <v>0</v>
      </c>
      <c r="K241" s="6">
        <f t="shared" si="393"/>
        <v>0</v>
      </c>
      <c r="L241" s="6">
        <f t="shared" si="393"/>
        <v>0</v>
      </c>
      <c r="M241" s="6">
        <f t="shared" si="393"/>
        <v>2807.8486660000003</v>
      </c>
      <c r="N241" s="6">
        <f t="shared" si="393"/>
        <v>113971.592238</v>
      </c>
      <c r="O241" s="6">
        <f t="shared" si="393"/>
        <v>0</v>
      </c>
      <c r="P241" s="6">
        <f t="shared" si="393"/>
        <v>0</v>
      </c>
      <c r="Q241" s="6">
        <f t="shared" si="393"/>
        <v>0</v>
      </c>
      <c r="R241" s="6">
        <f t="shared" si="393"/>
        <v>1505.4128390000001</v>
      </c>
      <c r="S241" s="6">
        <f t="shared" si="393"/>
        <v>0</v>
      </c>
      <c r="T241" s="6">
        <f t="shared" si="393"/>
        <v>3941.1369830000003</v>
      </c>
      <c r="U241" s="6">
        <f t="shared" si="393"/>
        <v>0</v>
      </c>
      <c r="V241" s="6">
        <f t="shared" si="393"/>
        <v>20635.996220000001</v>
      </c>
      <c r="W241" s="6">
        <f t="shared" si="393"/>
        <v>913.39655400000015</v>
      </c>
      <c r="X241" s="6">
        <f t="shared" si="393"/>
        <v>0</v>
      </c>
      <c r="Y241" s="6">
        <f t="shared" si="393"/>
        <v>0</v>
      </c>
      <c r="Z241" s="6">
        <f t="shared" si="393"/>
        <v>0</v>
      </c>
      <c r="AA241" s="6">
        <f t="shared" si="393"/>
        <v>0</v>
      </c>
      <c r="AB241" s="6">
        <f t="shared" si="393"/>
        <v>0</v>
      </c>
      <c r="AC241" s="67"/>
      <c r="AD241" s="55"/>
    </row>
    <row r="242" spans="1:30" s="52" customFormat="1">
      <c r="A242" s="95" t="s">
        <v>67</v>
      </c>
      <c r="B242" s="74">
        <v>328533.26</v>
      </c>
      <c r="C242" s="179">
        <f t="shared" si="306"/>
        <v>27377.77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79"/>
      <c r="D243" s="6">
        <f t="shared" ref="D243" si="394">$C242*D242</f>
        <v>0</v>
      </c>
      <c r="E243" s="6">
        <f t="shared" ref="E243" si="395">$C242*E242</f>
        <v>0</v>
      </c>
      <c r="F243" s="6">
        <f t="shared" ref="F243:AB243" si="396">$C242*F242</f>
        <v>8952.5307900000007</v>
      </c>
      <c r="G243" s="6">
        <f t="shared" si="396"/>
        <v>0</v>
      </c>
      <c r="H243" s="6">
        <f t="shared" si="396"/>
        <v>1919.1816769999998</v>
      </c>
      <c r="I243" s="6">
        <f t="shared" si="396"/>
        <v>0</v>
      </c>
      <c r="J243" s="6">
        <f t="shared" si="396"/>
        <v>0</v>
      </c>
      <c r="K243" s="6">
        <f t="shared" si="396"/>
        <v>0</v>
      </c>
      <c r="L243" s="6">
        <f t="shared" si="396"/>
        <v>0</v>
      </c>
      <c r="M243" s="6">
        <f t="shared" si="396"/>
        <v>492.79985999999997</v>
      </c>
      <c r="N243" s="6">
        <f t="shared" si="396"/>
        <v>13913.382713999999</v>
      </c>
      <c r="O243" s="6">
        <f t="shared" si="396"/>
        <v>0</v>
      </c>
      <c r="P243" s="6">
        <f t="shared" si="396"/>
        <v>0</v>
      </c>
      <c r="Q243" s="6">
        <f t="shared" si="396"/>
        <v>0</v>
      </c>
      <c r="R243" s="6">
        <f t="shared" si="396"/>
        <v>0</v>
      </c>
      <c r="S243" s="6">
        <f t="shared" si="396"/>
        <v>0</v>
      </c>
      <c r="T243" s="6">
        <f t="shared" si="396"/>
        <v>0</v>
      </c>
      <c r="U243" s="6">
        <f t="shared" si="396"/>
        <v>0</v>
      </c>
      <c r="V243" s="6">
        <f t="shared" si="396"/>
        <v>2099.8749590000002</v>
      </c>
      <c r="W243" s="6">
        <f t="shared" si="396"/>
        <v>0</v>
      </c>
      <c r="X243" s="6">
        <f t="shared" si="396"/>
        <v>0</v>
      </c>
      <c r="Y243" s="6">
        <f t="shared" si="396"/>
        <v>0</v>
      </c>
      <c r="Z243" s="6">
        <f t="shared" si="396"/>
        <v>0</v>
      </c>
      <c r="AA243" s="6">
        <f t="shared" si="396"/>
        <v>0</v>
      </c>
      <c r="AB243" s="6">
        <f t="shared" si="396"/>
        <v>0</v>
      </c>
      <c r="AC243" s="67"/>
      <c r="AD243" s="55"/>
    </row>
    <row r="244" spans="1:30" s="52" customFormat="1">
      <c r="A244" s="95" t="s">
        <v>68</v>
      </c>
      <c r="B244" s="74">
        <v>153400.37</v>
      </c>
      <c r="C244" s="179">
        <f>ROUND(B244/12,2)</f>
        <v>12783.36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79"/>
      <c r="D245" s="6">
        <f t="shared" ref="D245" si="397">$C244*D244</f>
        <v>0</v>
      </c>
      <c r="E245" s="6">
        <f t="shared" ref="E245" si="398">$C244*E244</f>
        <v>0</v>
      </c>
      <c r="F245" s="6">
        <f t="shared" ref="F245:AB245" si="399">$C244*F244</f>
        <v>39.628416000000001</v>
      </c>
      <c r="G245" s="6">
        <f t="shared" si="399"/>
        <v>0</v>
      </c>
      <c r="H245" s="6">
        <f t="shared" si="399"/>
        <v>384.77913599999999</v>
      </c>
      <c r="I245" s="6">
        <f t="shared" si="399"/>
        <v>0</v>
      </c>
      <c r="J245" s="6">
        <f t="shared" si="399"/>
        <v>0</v>
      </c>
      <c r="K245" s="6">
        <f t="shared" si="399"/>
        <v>0</v>
      </c>
      <c r="L245" s="6">
        <f t="shared" si="399"/>
        <v>0</v>
      </c>
      <c r="M245" s="6">
        <f t="shared" si="399"/>
        <v>5.1133440000000006</v>
      </c>
      <c r="N245" s="6">
        <f t="shared" si="399"/>
        <v>11856.5664</v>
      </c>
      <c r="O245" s="6">
        <f t="shared" si="399"/>
        <v>0</v>
      </c>
      <c r="P245" s="6">
        <f t="shared" si="399"/>
        <v>0</v>
      </c>
      <c r="Q245" s="6">
        <f t="shared" si="399"/>
        <v>0</v>
      </c>
      <c r="R245" s="6">
        <f t="shared" si="399"/>
        <v>3.8350079999999998</v>
      </c>
      <c r="S245" s="6">
        <f t="shared" si="399"/>
        <v>0</v>
      </c>
      <c r="T245" s="6">
        <f t="shared" si="399"/>
        <v>0</v>
      </c>
      <c r="U245" s="6">
        <f t="shared" si="399"/>
        <v>0</v>
      </c>
      <c r="V245" s="6">
        <f t="shared" si="399"/>
        <v>493.43769600000007</v>
      </c>
      <c r="W245" s="6">
        <f t="shared" si="399"/>
        <v>0</v>
      </c>
      <c r="X245" s="6">
        <f t="shared" si="399"/>
        <v>0</v>
      </c>
      <c r="Y245" s="6">
        <f t="shared" si="399"/>
        <v>0</v>
      </c>
      <c r="Z245" s="6">
        <f t="shared" si="399"/>
        <v>0</v>
      </c>
      <c r="AA245" s="6">
        <f t="shared" si="399"/>
        <v>0</v>
      </c>
      <c r="AB245" s="6">
        <f t="shared" si="399"/>
        <v>0</v>
      </c>
      <c r="AC245" s="67"/>
      <c r="AD245" s="55"/>
    </row>
    <row r="246" spans="1:30" s="52" customFormat="1">
      <c r="A246" s="95" t="s">
        <v>69</v>
      </c>
      <c r="B246" s="74">
        <v>1466646.82</v>
      </c>
      <c r="C246" s="179">
        <f t="shared" si="306"/>
        <v>122220.57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79"/>
      <c r="D247" s="6">
        <f t="shared" ref="D247" si="400">$C246*D246</f>
        <v>0</v>
      </c>
      <c r="E247" s="6">
        <f t="shared" ref="E247" si="401">$C246*E246</f>
        <v>0</v>
      </c>
      <c r="F247" s="6">
        <f>$C246*F246</f>
        <v>378.88376700000003</v>
      </c>
      <c r="G247" s="6">
        <f t="shared" ref="G247:AB247" si="402">$C246*G246</f>
        <v>0</v>
      </c>
      <c r="H247" s="6">
        <f t="shared" si="402"/>
        <v>3678.8391569999999</v>
      </c>
      <c r="I247" s="6">
        <f t="shared" si="402"/>
        <v>0</v>
      </c>
      <c r="J247" s="6">
        <f t="shared" si="402"/>
        <v>0</v>
      </c>
      <c r="K247" s="6">
        <f t="shared" si="402"/>
        <v>0</v>
      </c>
      <c r="L247" s="6">
        <f t="shared" si="402"/>
        <v>0</v>
      </c>
      <c r="M247" s="6">
        <f t="shared" si="402"/>
        <v>48.888228000000005</v>
      </c>
      <c r="N247" s="6">
        <f t="shared" si="402"/>
        <v>113359.57867500001</v>
      </c>
      <c r="O247" s="6">
        <f t="shared" si="402"/>
        <v>0</v>
      </c>
      <c r="P247" s="6">
        <f t="shared" si="402"/>
        <v>0</v>
      </c>
      <c r="Q247" s="6">
        <f t="shared" si="402"/>
        <v>0</v>
      </c>
      <c r="R247" s="6">
        <f t="shared" si="402"/>
        <v>36.666170999999999</v>
      </c>
      <c r="S247" s="6">
        <f t="shared" si="402"/>
        <v>0</v>
      </c>
      <c r="T247" s="6">
        <f t="shared" si="402"/>
        <v>0</v>
      </c>
      <c r="U247" s="6">
        <f t="shared" si="402"/>
        <v>0</v>
      </c>
      <c r="V247" s="6">
        <f t="shared" si="402"/>
        <v>4717.7140020000006</v>
      </c>
      <c r="W247" s="6">
        <f t="shared" si="402"/>
        <v>0</v>
      </c>
      <c r="X247" s="6">
        <f t="shared" si="402"/>
        <v>0</v>
      </c>
      <c r="Y247" s="6">
        <f t="shared" si="402"/>
        <v>0</v>
      </c>
      <c r="Z247" s="6">
        <f t="shared" si="402"/>
        <v>0</v>
      </c>
      <c r="AA247" s="6">
        <f t="shared" si="402"/>
        <v>0</v>
      </c>
      <c r="AB247" s="6">
        <f t="shared" si="402"/>
        <v>0</v>
      </c>
      <c r="AC247" s="67"/>
      <c r="AD247" s="55"/>
    </row>
    <row r="248" spans="1:30" s="52" customFormat="1">
      <c r="A248" s="95" t="s">
        <v>70</v>
      </c>
      <c r="B248" s="74">
        <v>341501.97</v>
      </c>
      <c r="C248" s="179">
        <f t="shared" si="306"/>
        <v>28458.5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79"/>
      <c r="D249" s="6">
        <f t="shared" ref="D249" si="403">$C248*D248</f>
        <v>0</v>
      </c>
      <c r="E249" s="6">
        <f t="shared" ref="E249" si="404">$C248*E248</f>
        <v>0</v>
      </c>
      <c r="F249" s="6">
        <f t="shared" ref="F249:AB249" si="405">$C248*F248</f>
        <v>88.221350000000001</v>
      </c>
      <c r="G249" s="6">
        <f t="shared" si="405"/>
        <v>0</v>
      </c>
      <c r="H249" s="6">
        <f t="shared" si="405"/>
        <v>856.60084999999992</v>
      </c>
      <c r="I249" s="6">
        <f t="shared" si="405"/>
        <v>0</v>
      </c>
      <c r="J249" s="6">
        <f t="shared" si="405"/>
        <v>0</v>
      </c>
      <c r="K249" s="6">
        <f t="shared" si="405"/>
        <v>0</v>
      </c>
      <c r="L249" s="6">
        <f t="shared" si="405"/>
        <v>0</v>
      </c>
      <c r="M249" s="6">
        <f t="shared" si="405"/>
        <v>11.3834</v>
      </c>
      <c r="N249" s="6">
        <f t="shared" si="405"/>
        <v>26395.258750000001</v>
      </c>
      <c r="O249" s="6">
        <f t="shared" si="405"/>
        <v>0</v>
      </c>
      <c r="P249" s="6">
        <f t="shared" si="405"/>
        <v>0</v>
      </c>
      <c r="Q249" s="6">
        <f t="shared" si="405"/>
        <v>0</v>
      </c>
      <c r="R249" s="6">
        <f t="shared" si="405"/>
        <v>8.5375499999999995</v>
      </c>
      <c r="S249" s="6">
        <f t="shared" si="405"/>
        <v>0</v>
      </c>
      <c r="T249" s="6">
        <f t="shared" si="405"/>
        <v>0</v>
      </c>
      <c r="U249" s="6">
        <f t="shared" si="405"/>
        <v>0</v>
      </c>
      <c r="V249" s="6">
        <f t="shared" si="405"/>
        <v>1098.4981</v>
      </c>
      <c r="W249" s="6">
        <f t="shared" si="405"/>
        <v>0</v>
      </c>
      <c r="X249" s="6">
        <f t="shared" si="405"/>
        <v>0</v>
      </c>
      <c r="Y249" s="6">
        <f t="shared" si="405"/>
        <v>0</v>
      </c>
      <c r="Z249" s="6">
        <f t="shared" si="405"/>
        <v>0</v>
      </c>
      <c r="AA249" s="6">
        <f t="shared" si="405"/>
        <v>0</v>
      </c>
      <c r="AB249" s="6">
        <f t="shared" si="405"/>
        <v>0</v>
      </c>
      <c r="AC249" s="67"/>
      <c r="AD249" s="55"/>
    </row>
    <row r="250" spans="1:30" s="52" customFormat="1">
      <c r="A250" s="95" t="s">
        <v>71</v>
      </c>
      <c r="B250" s="74">
        <f>74893.57/2</f>
        <v>37446.785000000003</v>
      </c>
      <c r="C250" s="179">
        <f t="shared" si="306"/>
        <v>3120.57</v>
      </c>
      <c r="D250" s="38">
        <v>1.5800000000000002E-2</v>
      </c>
      <c r="E250" s="38">
        <v>0.1371</v>
      </c>
      <c r="F250" s="38">
        <v>5.4899999999999997E-2</v>
      </c>
      <c r="G250" s="38">
        <v>7.6899999999999996E-2</v>
      </c>
      <c r="H250" s="38">
        <v>4.1599999999999998E-2</v>
      </c>
      <c r="I250" s="38">
        <v>0.13250000000000001</v>
      </c>
      <c r="J250" s="38">
        <v>2.07E-2</v>
      </c>
      <c r="K250" s="38">
        <v>3.1800000000000002E-2</v>
      </c>
      <c r="L250" s="38">
        <v>1.6500000000000001E-2</v>
      </c>
      <c r="M250" s="38">
        <v>2.5700000000000001E-2</v>
      </c>
      <c r="N250" s="38">
        <v>0.14199999999999999</v>
      </c>
      <c r="O250" s="38">
        <v>2.3E-2</v>
      </c>
      <c r="P250" s="38">
        <v>0</v>
      </c>
      <c r="Q250" s="38">
        <v>3.7999999999999999E-2</v>
      </c>
      <c r="R250" s="38">
        <v>1.8800000000000001E-2</v>
      </c>
      <c r="S250" s="38">
        <v>4.1999999999999997E-3</v>
      </c>
      <c r="T250" s="38">
        <v>5.3199999999999997E-2</v>
      </c>
      <c r="U250" s="38">
        <v>1.8100000000000002E-2</v>
      </c>
      <c r="V250" s="38">
        <v>3.7900000000000003E-2</v>
      </c>
      <c r="W250" s="38">
        <v>4.58E-2</v>
      </c>
      <c r="X250" s="38">
        <v>6.2399999999999997E-2</v>
      </c>
      <c r="Y250" s="38">
        <v>2.5000000000000001E-3</v>
      </c>
      <c r="Z250" s="5">
        <v>0</v>
      </c>
      <c r="AA250" s="5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79"/>
      <c r="D251" s="6">
        <f t="shared" ref="D251" si="406">$C250*D250</f>
        <v>49.305006000000006</v>
      </c>
      <c r="E251" s="6">
        <f t="shared" ref="E251" si="407">$C250*E250</f>
        <v>427.83014700000001</v>
      </c>
      <c r="F251" s="6">
        <f t="shared" ref="F251:O251" si="408">$C250*F250</f>
        <v>171.31929299999999</v>
      </c>
      <c r="G251" s="6">
        <f t="shared" si="408"/>
        <v>239.971833</v>
      </c>
      <c r="H251" s="6">
        <f t="shared" si="408"/>
        <v>129.81571199999999</v>
      </c>
      <c r="I251" s="6">
        <f t="shared" si="408"/>
        <v>413.47552500000006</v>
      </c>
      <c r="J251" s="6">
        <f t="shared" si="408"/>
        <v>64.595799</v>
      </c>
      <c r="K251" s="6">
        <f t="shared" si="408"/>
        <v>99.234126000000018</v>
      </c>
      <c r="L251" s="6">
        <f t="shared" si="408"/>
        <v>51.489405000000005</v>
      </c>
      <c r="M251" s="6">
        <f t="shared" si="408"/>
        <v>80.198649000000003</v>
      </c>
      <c r="N251" s="6">
        <f t="shared" si="408"/>
        <v>443.12093999999996</v>
      </c>
      <c r="O251" s="6">
        <f t="shared" si="408"/>
        <v>71.773110000000003</v>
      </c>
      <c r="P251" s="6">
        <f t="shared" ref="P251" si="409">$C250*P250</f>
        <v>0</v>
      </c>
      <c r="Q251" s="6">
        <f t="shared" ref="Q251" si="410">$C250*Q250</f>
        <v>118.58166</v>
      </c>
      <c r="R251" s="6">
        <f t="shared" ref="R251:AB251" si="411">$C250*R250</f>
        <v>58.666716000000008</v>
      </c>
      <c r="S251" s="6">
        <f t="shared" si="411"/>
        <v>13.106394</v>
      </c>
      <c r="T251" s="6">
        <f t="shared" si="411"/>
        <v>166.01432399999999</v>
      </c>
      <c r="U251" s="6">
        <f t="shared" si="411"/>
        <v>56.482317000000009</v>
      </c>
      <c r="V251" s="6">
        <f t="shared" si="411"/>
        <v>118.26960300000002</v>
      </c>
      <c r="W251" s="6">
        <f t="shared" si="411"/>
        <v>142.92210600000001</v>
      </c>
      <c r="X251" s="6">
        <f t="shared" si="411"/>
        <v>194.723568</v>
      </c>
      <c r="Y251" s="6">
        <f t="shared" si="411"/>
        <v>7.8014250000000009</v>
      </c>
      <c r="Z251" s="6">
        <f t="shared" si="411"/>
        <v>0</v>
      </c>
      <c r="AA251" s="6">
        <f t="shared" si="411"/>
        <v>1.872342</v>
      </c>
      <c r="AB251" s="6">
        <f t="shared" si="411"/>
        <v>0</v>
      </c>
      <c r="AC251" s="67"/>
      <c r="AD251" s="55"/>
    </row>
    <row r="252" spans="1:30" s="52" customFormat="1">
      <c r="A252" s="95" t="s">
        <v>407</v>
      </c>
      <c r="B252" s="74">
        <f>74893.57/2</f>
        <v>37446.785000000003</v>
      </c>
      <c r="C252" s="179">
        <f t="shared" si="306"/>
        <v>3120.57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79"/>
      <c r="D253" s="6">
        <f t="shared" ref="D253" si="412">$C252*D252</f>
        <v>0</v>
      </c>
      <c r="E253" s="6">
        <f t="shared" ref="E253" si="413">$C252*E252</f>
        <v>0</v>
      </c>
      <c r="F253" s="6">
        <f t="shared" ref="F253:O253" si="414">$C252*F252</f>
        <v>0</v>
      </c>
      <c r="G253" s="6">
        <f t="shared" si="414"/>
        <v>0</v>
      </c>
      <c r="H253" s="6">
        <f t="shared" si="414"/>
        <v>0</v>
      </c>
      <c r="I253" s="6">
        <f t="shared" si="414"/>
        <v>0</v>
      </c>
      <c r="J253" s="6">
        <f t="shared" si="414"/>
        <v>0</v>
      </c>
      <c r="K253" s="6">
        <f t="shared" si="414"/>
        <v>0</v>
      </c>
      <c r="L253" s="6">
        <f t="shared" si="414"/>
        <v>0</v>
      </c>
      <c r="M253" s="6">
        <f t="shared" si="414"/>
        <v>0</v>
      </c>
      <c r="N253" s="6">
        <f t="shared" si="414"/>
        <v>3120.57</v>
      </c>
      <c r="O253" s="6">
        <f t="shared" si="414"/>
        <v>0</v>
      </c>
      <c r="P253" s="6">
        <f t="shared" ref="P253" si="415">$C252*P252</f>
        <v>0</v>
      </c>
      <c r="Q253" s="6">
        <f t="shared" ref="Q253" si="416">$C252*Q252</f>
        <v>0</v>
      </c>
      <c r="R253" s="6">
        <f t="shared" ref="R253:AB253" si="417">$C252*R252</f>
        <v>0</v>
      </c>
      <c r="S253" s="6">
        <f t="shared" si="417"/>
        <v>0</v>
      </c>
      <c r="T253" s="6">
        <f t="shared" si="417"/>
        <v>0</v>
      </c>
      <c r="U253" s="6">
        <f t="shared" si="417"/>
        <v>0</v>
      </c>
      <c r="V253" s="6">
        <f t="shared" si="417"/>
        <v>0</v>
      </c>
      <c r="W253" s="6">
        <f t="shared" si="417"/>
        <v>0</v>
      </c>
      <c r="X253" s="6">
        <f t="shared" si="417"/>
        <v>0</v>
      </c>
      <c r="Y253" s="6">
        <f t="shared" si="417"/>
        <v>0</v>
      </c>
      <c r="Z253" s="6">
        <f t="shared" si="417"/>
        <v>0</v>
      </c>
      <c r="AA253" s="6">
        <f t="shared" si="417"/>
        <v>0</v>
      </c>
      <c r="AB253" s="6">
        <f t="shared" si="417"/>
        <v>0</v>
      </c>
      <c r="AC253" s="67"/>
      <c r="AD253" s="55"/>
    </row>
    <row r="254" spans="1:30" s="52" customFormat="1">
      <c r="A254" s="95" t="s">
        <v>72</v>
      </c>
      <c r="B254" s="74">
        <v>608915.05000000005</v>
      </c>
      <c r="C254" s="179">
        <f t="shared" si="306"/>
        <v>50742.92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79"/>
      <c r="D255" s="6">
        <f t="shared" ref="D255" si="418">$C254*D254</f>
        <v>0</v>
      </c>
      <c r="E255" s="6">
        <f t="shared" ref="E255" si="419">$C254*E254</f>
        <v>0</v>
      </c>
      <c r="F255" s="6">
        <f t="shared" ref="F255:AB255" si="420">$C254*F254</f>
        <v>10042.023867999998</v>
      </c>
      <c r="G255" s="6">
        <f t="shared" si="420"/>
        <v>0</v>
      </c>
      <c r="H255" s="6">
        <f t="shared" si="420"/>
        <v>0</v>
      </c>
      <c r="I255" s="6">
        <f t="shared" si="420"/>
        <v>0</v>
      </c>
      <c r="J255" s="6">
        <f t="shared" si="420"/>
        <v>0</v>
      </c>
      <c r="K255" s="6">
        <f t="shared" si="420"/>
        <v>0</v>
      </c>
      <c r="L255" s="6">
        <f t="shared" si="420"/>
        <v>0</v>
      </c>
      <c r="M255" s="6">
        <f t="shared" si="420"/>
        <v>0</v>
      </c>
      <c r="N255" s="6">
        <f t="shared" si="420"/>
        <v>38655.956456</v>
      </c>
      <c r="O255" s="6">
        <f t="shared" si="420"/>
        <v>0</v>
      </c>
      <c r="P255" s="6">
        <f t="shared" si="420"/>
        <v>0</v>
      </c>
      <c r="Q255" s="6">
        <f t="shared" si="420"/>
        <v>0</v>
      </c>
      <c r="R255" s="6">
        <f t="shared" si="420"/>
        <v>0</v>
      </c>
      <c r="S255" s="6">
        <f t="shared" si="420"/>
        <v>0</v>
      </c>
      <c r="T255" s="6">
        <f t="shared" si="420"/>
        <v>0</v>
      </c>
      <c r="U255" s="6">
        <f t="shared" si="420"/>
        <v>0</v>
      </c>
      <c r="V255" s="6">
        <f t="shared" si="420"/>
        <v>2044.939676</v>
      </c>
      <c r="W255" s="6">
        <f t="shared" si="420"/>
        <v>0</v>
      </c>
      <c r="X255" s="6">
        <f t="shared" si="420"/>
        <v>0</v>
      </c>
      <c r="Y255" s="6">
        <f t="shared" si="420"/>
        <v>0</v>
      </c>
      <c r="Z255" s="6">
        <f t="shared" si="420"/>
        <v>0</v>
      </c>
      <c r="AA255" s="6">
        <f t="shared" si="420"/>
        <v>0</v>
      </c>
      <c r="AB255" s="6">
        <f t="shared" si="420"/>
        <v>0</v>
      </c>
      <c r="AC255" s="67"/>
      <c r="AD255" s="55"/>
    </row>
    <row r="256" spans="1:30" s="52" customFormat="1">
      <c r="A256" s="95" t="s">
        <v>73</v>
      </c>
      <c r="B256" s="74">
        <v>4352697.91</v>
      </c>
      <c r="C256" s="179">
        <f>ROUND(B256/12,2)</f>
        <v>362724.83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79"/>
      <c r="D257" s="6">
        <f t="shared" ref="D257" si="421">$C256*D256</f>
        <v>0</v>
      </c>
      <c r="E257" s="6">
        <f t="shared" ref="E257" si="422">$C256*E256</f>
        <v>0</v>
      </c>
      <c r="F257" s="6">
        <f t="shared" ref="F257:AB257" si="423">$C256*F256</f>
        <v>0</v>
      </c>
      <c r="G257" s="6">
        <f t="shared" si="423"/>
        <v>0</v>
      </c>
      <c r="H257" s="6">
        <f t="shared" si="423"/>
        <v>0</v>
      </c>
      <c r="I257" s="6">
        <f t="shared" si="423"/>
        <v>0</v>
      </c>
      <c r="J257" s="6">
        <f t="shared" si="423"/>
        <v>0</v>
      </c>
      <c r="K257" s="6">
        <f t="shared" si="423"/>
        <v>0</v>
      </c>
      <c r="L257" s="6">
        <f t="shared" si="423"/>
        <v>0</v>
      </c>
      <c r="M257" s="6">
        <f t="shared" si="423"/>
        <v>0</v>
      </c>
      <c r="N257" s="6">
        <f t="shared" si="423"/>
        <v>362724.83</v>
      </c>
      <c r="O257" s="6">
        <f t="shared" si="423"/>
        <v>0</v>
      </c>
      <c r="P257" s="6">
        <f t="shared" si="423"/>
        <v>0</v>
      </c>
      <c r="Q257" s="6">
        <f t="shared" si="423"/>
        <v>0</v>
      </c>
      <c r="R257" s="6">
        <f t="shared" si="423"/>
        <v>0</v>
      </c>
      <c r="S257" s="6">
        <f t="shared" si="423"/>
        <v>0</v>
      </c>
      <c r="T257" s="6">
        <f t="shared" si="423"/>
        <v>0</v>
      </c>
      <c r="U257" s="6">
        <f t="shared" si="423"/>
        <v>0</v>
      </c>
      <c r="V257" s="6">
        <f t="shared" si="423"/>
        <v>0</v>
      </c>
      <c r="W257" s="6">
        <f t="shared" si="423"/>
        <v>0</v>
      </c>
      <c r="X257" s="6">
        <f t="shared" si="423"/>
        <v>0</v>
      </c>
      <c r="Y257" s="6">
        <f t="shared" si="423"/>
        <v>0</v>
      </c>
      <c r="Z257" s="6">
        <f t="shared" si="423"/>
        <v>0</v>
      </c>
      <c r="AA257" s="6">
        <f t="shared" si="423"/>
        <v>0</v>
      </c>
      <c r="AB257" s="6">
        <f t="shared" si="423"/>
        <v>0</v>
      </c>
      <c r="AC257" s="67"/>
      <c r="AD257" s="55"/>
    </row>
    <row r="258" spans="1:30" s="52" customFormat="1">
      <c r="A258" s="95" t="s">
        <v>74</v>
      </c>
      <c r="B258" s="74">
        <f>17566539.65/2</f>
        <v>8783269.8249999993</v>
      </c>
      <c r="C258" s="179">
        <f t="shared" si="306"/>
        <v>731939.15</v>
      </c>
      <c r="D258" s="38">
        <v>1.5800000000000002E-2</v>
      </c>
      <c r="E258" s="38">
        <v>0.1371</v>
      </c>
      <c r="F258" s="38">
        <v>5.4899999999999997E-2</v>
      </c>
      <c r="G258" s="38">
        <v>7.6899999999999996E-2</v>
      </c>
      <c r="H258" s="38">
        <v>4.1599999999999998E-2</v>
      </c>
      <c r="I258" s="38">
        <v>0.13250000000000001</v>
      </c>
      <c r="J258" s="38">
        <v>2.07E-2</v>
      </c>
      <c r="K258" s="38">
        <v>3.1800000000000002E-2</v>
      </c>
      <c r="L258" s="38">
        <v>1.6500000000000001E-2</v>
      </c>
      <c r="M258" s="38">
        <v>2.5700000000000001E-2</v>
      </c>
      <c r="N258" s="38">
        <v>0.14199999999999999</v>
      </c>
      <c r="O258" s="38">
        <v>2.3E-2</v>
      </c>
      <c r="P258" s="38">
        <v>0</v>
      </c>
      <c r="Q258" s="38">
        <v>3.7999999999999999E-2</v>
      </c>
      <c r="R258" s="38">
        <v>1.8800000000000001E-2</v>
      </c>
      <c r="S258" s="38">
        <v>4.1999999999999997E-3</v>
      </c>
      <c r="T258" s="38">
        <v>5.3199999999999997E-2</v>
      </c>
      <c r="U258" s="38">
        <v>1.8100000000000002E-2</v>
      </c>
      <c r="V258" s="38">
        <v>3.7900000000000003E-2</v>
      </c>
      <c r="W258" s="38">
        <v>4.58E-2</v>
      </c>
      <c r="X258" s="38">
        <v>6.2399999999999997E-2</v>
      </c>
      <c r="Y258" s="38">
        <v>2.5000000000000001E-3</v>
      </c>
      <c r="Z258" s="5">
        <v>0</v>
      </c>
      <c r="AA258" s="5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79"/>
      <c r="D259" s="6">
        <f t="shared" ref="D259" si="424">$C258*D258</f>
        <v>11564.638570000001</v>
      </c>
      <c r="E259" s="6">
        <f t="shared" ref="E259" si="425">$C258*E258</f>
        <v>100348.85746500001</v>
      </c>
      <c r="F259" s="6">
        <f t="shared" ref="F259:O259" si="426">$C258*F258</f>
        <v>40183.459335</v>
      </c>
      <c r="G259" s="6">
        <f t="shared" si="426"/>
        <v>56286.120634999999</v>
      </c>
      <c r="H259" s="6">
        <f t="shared" si="426"/>
        <v>30448.66864</v>
      </c>
      <c r="I259" s="6">
        <f t="shared" si="426"/>
        <v>96981.937375000009</v>
      </c>
      <c r="J259" s="6">
        <f t="shared" si="426"/>
        <v>15151.140405</v>
      </c>
      <c r="K259" s="6">
        <f t="shared" si="426"/>
        <v>23275.664970000002</v>
      </c>
      <c r="L259" s="6">
        <f t="shared" si="426"/>
        <v>12076.995975000002</v>
      </c>
      <c r="M259" s="6">
        <f t="shared" si="426"/>
        <v>18810.836155000001</v>
      </c>
      <c r="N259" s="6">
        <f t="shared" si="426"/>
        <v>103935.3593</v>
      </c>
      <c r="O259" s="6">
        <f t="shared" si="426"/>
        <v>16834.600450000002</v>
      </c>
      <c r="P259" s="6">
        <f t="shared" ref="P259" si="427">$C258*P258</f>
        <v>0</v>
      </c>
      <c r="Q259" s="6">
        <f t="shared" ref="Q259" si="428">$C258*Q258</f>
        <v>27813.687699999999</v>
      </c>
      <c r="R259" s="6">
        <f t="shared" ref="R259:AB259" si="429">$C258*R258</f>
        <v>13760.456020000001</v>
      </c>
      <c r="S259" s="6">
        <f t="shared" si="429"/>
        <v>3074.1444299999998</v>
      </c>
      <c r="T259" s="6">
        <f t="shared" si="429"/>
        <v>38939.162779999999</v>
      </c>
      <c r="U259" s="6">
        <f t="shared" si="429"/>
        <v>13248.098615000001</v>
      </c>
      <c r="V259" s="6">
        <f t="shared" si="429"/>
        <v>27740.493785000002</v>
      </c>
      <c r="W259" s="6">
        <f t="shared" si="429"/>
        <v>33522.813070000004</v>
      </c>
      <c r="X259" s="6">
        <f t="shared" si="429"/>
        <v>45673.002959999998</v>
      </c>
      <c r="Y259" s="6">
        <f t="shared" si="429"/>
        <v>1829.8478750000002</v>
      </c>
      <c r="Z259" s="6">
        <f t="shared" si="429"/>
        <v>0</v>
      </c>
      <c r="AA259" s="6">
        <f t="shared" si="429"/>
        <v>439.16348999999997</v>
      </c>
      <c r="AB259" s="6">
        <f t="shared" si="429"/>
        <v>0</v>
      </c>
      <c r="AC259" s="67"/>
      <c r="AD259" s="55"/>
    </row>
    <row r="260" spans="1:30" s="52" customFormat="1">
      <c r="A260" s="95" t="s">
        <v>408</v>
      </c>
      <c r="B260" s="74">
        <f>17566539.65/2</f>
        <v>8783269.8249999993</v>
      </c>
      <c r="C260" s="179">
        <f t="shared" si="306"/>
        <v>731939.15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79"/>
      <c r="D261" s="6">
        <f t="shared" ref="D261" si="430">$C260*D260</f>
        <v>0</v>
      </c>
      <c r="E261" s="6">
        <f t="shared" ref="E261" si="431">$C260*E260</f>
        <v>0</v>
      </c>
      <c r="F261" s="6">
        <f t="shared" ref="F261:O261" si="432">$C260*F260</f>
        <v>0</v>
      </c>
      <c r="G261" s="6">
        <f t="shared" si="432"/>
        <v>0</v>
      </c>
      <c r="H261" s="6">
        <f t="shared" si="432"/>
        <v>0</v>
      </c>
      <c r="I261" s="6">
        <f t="shared" si="432"/>
        <v>0</v>
      </c>
      <c r="J261" s="6">
        <f t="shared" si="432"/>
        <v>0</v>
      </c>
      <c r="K261" s="6">
        <f t="shared" si="432"/>
        <v>0</v>
      </c>
      <c r="L261" s="6">
        <f t="shared" si="432"/>
        <v>0</v>
      </c>
      <c r="M261" s="6">
        <f t="shared" si="432"/>
        <v>0</v>
      </c>
      <c r="N261" s="6">
        <f t="shared" si="432"/>
        <v>731939.15</v>
      </c>
      <c r="O261" s="6">
        <f t="shared" si="432"/>
        <v>0</v>
      </c>
      <c r="P261" s="6">
        <f t="shared" ref="P261" si="433">$C260*P260</f>
        <v>0</v>
      </c>
      <c r="Q261" s="6">
        <f t="shared" ref="Q261" si="434">$C260*Q260</f>
        <v>0</v>
      </c>
      <c r="R261" s="6">
        <f t="shared" ref="R261:AB261" si="435">$C260*R260</f>
        <v>0</v>
      </c>
      <c r="S261" s="6">
        <f t="shared" si="435"/>
        <v>0</v>
      </c>
      <c r="T261" s="6">
        <f t="shared" si="435"/>
        <v>0</v>
      </c>
      <c r="U261" s="6">
        <f t="shared" si="435"/>
        <v>0</v>
      </c>
      <c r="V261" s="6">
        <f t="shared" si="435"/>
        <v>0</v>
      </c>
      <c r="W261" s="6">
        <f t="shared" si="435"/>
        <v>0</v>
      </c>
      <c r="X261" s="6">
        <f t="shared" si="435"/>
        <v>0</v>
      </c>
      <c r="Y261" s="6">
        <f t="shared" si="435"/>
        <v>0</v>
      </c>
      <c r="Z261" s="6">
        <f t="shared" si="435"/>
        <v>0</v>
      </c>
      <c r="AA261" s="6">
        <f t="shared" si="435"/>
        <v>0</v>
      </c>
      <c r="AB261" s="6">
        <f t="shared" si="435"/>
        <v>0</v>
      </c>
      <c r="AC261" s="67"/>
      <c r="AD261" s="55"/>
    </row>
    <row r="262" spans="1:30" s="52" customFormat="1">
      <c r="A262" s="95" t="s">
        <v>75</v>
      </c>
      <c r="B262" s="74">
        <v>556257.76</v>
      </c>
      <c r="C262" s="179">
        <f t="shared" si="306"/>
        <v>46354.81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79"/>
      <c r="D263" s="6">
        <f t="shared" ref="D263" si="436">$C262*D262</f>
        <v>811.20917500000007</v>
      </c>
      <c r="E263" s="6">
        <f t="shared" ref="E263" si="437">$C262*E262</f>
        <v>0</v>
      </c>
      <c r="F263" s="6">
        <f t="shared" ref="F263:AB263" si="438">$C262*F262</f>
        <v>9131.8975699999992</v>
      </c>
      <c r="G263" s="6">
        <f t="shared" si="438"/>
        <v>0</v>
      </c>
      <c r="H263" s="6">
        <f t="shared" si="438"/>
        <v>10258.319453</v>
      </c>
      <c r="I263" s="6">
        <f t="shared" si="438"/>
        <v>0</v>
      </c>
      <c r="J263" s="6">
        <f t="shared" si="438"/>
        <v>0</v>
      </c>
      <c r="K263" s="6">
        <f t="shared" si="438"/>
        <v>0</v>
      </c>
      <c r="L263" s="6">
        <f t="shared" si="438"/>
        <v>0</v>
      </c>
      <c r="M263" s="6">
        <f t="shared" si="438"/>
        <v>1715.1279699999998</v>
      </c>
      <c r="N263" s="6">
        <f t="shared" si="438"/>
        <v>0</v>
      </c>
      <c r="O263" s="6">
        <f t="shared" si="438"/>
        <v>0</v>
      </c>
      <c r="P263" s="6">
        <f t="shared" si="438"/>
        <v>0</v>
      </c>
      <c r="Q263" s="6">
        <f t="shared" si="438"/>
        <v>329.11915099999999</v>
      </c>
      <c r="R263" s="6">
        <f t="shared" si="438"/>
        <v>1149.5992879999999</v>
      </c>
      <c r="S263" s="6">
        <f t="shared" si="438"/>
        <v>27.812885999999995</v>
      </c>
      <c r="T263" s="6">
        <f t="shared" si="438"/>
        <v>2568.056474</v>
      </c>
      <c r="U263" s="6">
        <f t="shared" si="438"/>
        <v>0</v>
      </c>
      <c r="V263" s="6">
        <f t="shared" si="438"/>
        <v>19404.123466000001</v>
      </c>
      <c r="W263" s="6">
        <f t="shared" si="438"/>
        <v>959.54456699999992</v>
      </c>
      <c r="X263" s="6">
        <f t="shared" si="438"/>
        <v>0</v>
      </c>
      <c r="Y263" s="6">
        <f t="shared" si="438"/>
        <v>0</v>
      </c>
      <c r="Z263" s="6">
        <f t="shared" si="438"/>
        <v>0</v>
      </c>
      <c r="AA263" s="6">
        <f t="shared" si="438"/>
        <v>0</v>
      </c>
      <c r="AB263" s="6">
        <f t="shared" si="438"/>
        <v>0</v>
      </c>
      <c r="AC263" s="67"/>
      <c r="AD263" s="55"/>
    </row>
    <row r="264" spans="1:30" s="52" customFormat="1">
      <c r="A264" s="95" t="s">
        <v>76</v>
      </c>
      <c r="B264" s="74">
        <f>35228616.28/2</f>
        <v>17614308.140000001</v>
      </c>
      <c r="C264" s="179">
        <f t="shared" si="306"/>
        <v>1467859.01</v>
      </c>
      <c r="D264" s="38">
        <v>1.5800000000000002E-2</v>
      </c>
      <c r="E264" s="38">
        <v>0.1371</v>
      </c>
      <c r="F264" s="38">
        <v>5.4899999999999997E-2</v>
      </c>
      <c r="G264" s="38">
        <v>7.6899999999999996E-2</v>
      </c>
      <c r="H264" s="38">
        <v>4.1599999999999998E-2</v>
      </c>
      <c r="I264" s="38">
        <v>0.13250000000000001</v>
      </c>
      <c r="J264" s="38">
        <v>2.07E-2</v>
      </c>
      <c r="K264" s="38">
        <v>3.1800000000000002E-2</v>
      </c>
      <c r="L264" s="38">
        <v>1.6500000000000001E-2</v>
      </c>
      <c r="M264" s="38">
        <v>2.5700000000000001E-2</v>
      </c>
      <c r="N264" s="38">
        <v>0.14199999999999999</v>
      </c>
      <c r="O264" s="38">
        <v>2.3E-2</v>
      </c>
      <c r="P264" s="38">
        <v>0</v>
      </c>
      <c r="Q264" s="38">
        <v>3.7999999999999999E-2</v>
      </c>
      <c r="R264" s="38">
        <v>1.8800000000000001E-2</v>
      </c>
      <c r="S264" s="38">
        <v>4.1999999999999997E-3</v>
      </c>
      <c r="T264" s="38">
        <v>5.3199999999999997E-2</v>
      </c>
      <c r="U264" s="38">
        <v>1.8100000000000002E-2</v>
      </c>
      <c r="V264" s="38">
        <v>3.7900000000000003E-2</v>
      </c>
      <c r="W264" s="38">
        <v>4.58E-2</v>
      </c>
      <c r="X264" s="38">
        <v>6.2399999999999997E-2</v>
      </c>
      <c r="Y264" s="38">
        <v>2.5000000000000001E-3</v>
      </c>
      <c r="Z264" s="5">
        <v>0</v>
      </c>
      <c r="AA264" s="5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79"/>
      <c r="D265" s="6">
        <f t="shared" ref="D265" si="439">$C264*D264</f>
        <v>23192.172358000003</v>
      </c>
      <c r="E265" s="6">
        <f t="shared" ref="E265" si="440">$C264*E264</f>
        <v>201243.470271</v>
      </c>
      <c r="F265" s="6">
        <f t="shared" ref="F265:O265" si="441">$C264*F264</f>
        <v>80585.459648999997</v>
      </c>
      <c r="G265" s="6">
        <f t="shared" si="441"/>
        <v>112878.357869</v>
      </c>
      <c r="H265" s="6">
        <f t="shared" si="441"/>
        <v>61062.934816000001</v>
      </c>
      <c r="I265" s="6">
        <f t="shared" si="441"/>
        <v>194491.31882500002</v>
      </c>
      <c r="J265" s="6">
        <f t="shared" si="441"/>
        <v>30384.681507000001</v>
      </c>
      <c r="K265" s="6">
        <f t="shared" si="441"/>
        <v>46677.916518000005</v>
      </c>
      <c r="L265" s="6">
        <f t="shared" si="441"/>
        <v>24219.673665000002</v>
      </c>
      <c r="M265" s="6">
        <f t="shared" si="441"/>
        <v>37723.976557000002</v>
      </c>
      <c r="N265" s="6">
        <f t="shared" si="441"/>
        <v>208435.97941999999</v>
      </c>
      <c r="O265" s="6">
        <f t="shared" si="441"/>
        <v>33760.757230000003</v>
      </c>
      <c r="P265" s="6">
        <f t="shared" ref="P265" si="442">$C264*P264</f>
        <v>0</v>
      </c>
      <c r="Q265" s="6">
        <f t="shared" ref="Q265" si="443">$C264*Q264</f>
        <v>55778.642379999998</v>
      </c>
      <c r="R265" s="6">
        <f t="shared" ref="R265:AB265" si="444">$C264*R264</f>
        <v>27595.749388</v>
      </c>
      <c r="S265" s="6">
        <f t="shared" si="444"/>
        <v>6165.007842</v>
      </c>
      <c r="T265" s="6">
        <f t="shared" si="444"/>
        <v>78090.099331999998</v>
      </c>
      <c r="U265" s="6">
        <f t="shared" si="444"/>
        <v>26568.248081000002</v>
      </c>
      <c r="V265" s="6">
        <f t="shared" si="444"/>
        <v>55631.856479000002</v>
      </c>
      <c r="W265" s="6">
        <f t="shared" si="444"/>
        <v>67227.942658</v>
      </c>
      <c r="X265" s="6">
        <f t="shared" si="444"/>
        <v>91594.40222399999</v>
      </c>
      <c r="Y265" s="6">
        <f t="shared" si="444"/>
        <v>3669.6475250000003</v>
      </c>
      <c r="Z265" s="6">
        <f t="shared" si="444"/>
        <v>0</v>
      </c>
      <c r="AA265" s="6">
        <f t="shared" si="444"/>
        <v>880.71540599999992</v>
      </c>
      <c r="AB265" s="6">
        <f t="shared" si="444"/>
        <v>0</v>
      </c>
      <c r="AC265" s="67"/>
      <c r="AD265" s="55"/>
    </row>
    <row r="266" spans="1:30" s="52" customFormat="1">
      <c r="A266" s="95" t="s">
        <v>409</v>
      </c>
      <c r="B266" s="74">
        <f>35228616.28/2</f>
        <v>17614308.140000001</v>
      </c>
      <c r="C266" s="179">
        <f t="shared" si="306"/>
        <v>1467859.01</v>
      </c>
      <c r="D266" s="5"/>
      <c r="E266" s="5"/>
      <c r="F266" s="5">
        <v>0.16950000000000001</v>
      </c>
      <c r="G266" s="5"/>
      <c r="H266" s="5">
        <v>6.83E-2</v>
      </c>
      <c r="I266" s="5"/>
      <c r="J266" s="5"/>
      <c r="K266" s="5"/>
      <c r="L266" s="5"/>
      <c r="M266" s="5">
        <v>1.9699999999999999E-2</v>
      </c>
      <c r="N266" s="5">
        <v>0.67110000000000003</v>
      </c>
      <c r="O266" s="5"/>
      <c r="P266" s="5"/>
      <c r="Q266" s="5"/>
      <c r="R266" s="5"/>
      <c r="S266" s="5"/>
      <c r="T266" s="5"/>
      <c r="U266" s="5"/>
      <c r="V266" s="5">
        <v>7.1400000000000005E-2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79"/>
      <c r="D267" s="6">
        <f t="shared" ref="D267" si="445">$C266*D266</f>
        <v>0</v>
      </c>
      <c r="E267" s="6">
        <f t="shared" ref="E267" si="446">$C266*E266</f>
        <v>0</v>
      </c>
      <c r="F267" s="6">
        <f t="shared" ref="F267:O267" si="447">$C266*F266</f>
        <v>248802.10219500001</v>
      </c>
      <c r="G267" s="6">
        <f t="shared" si="447"/>
        <v>0</v>
      </c>
      <c r="H267" s="6">
        <f t="shared" si="447"/>
        <v>100254.770383</v>
      </c>
      <c r="I267" s="6">
        <f t="shared" si="447"/>
        <v>0</v>
      </c>
      <c r="J267" s="6">
        <f t="shared" si="447"/>
        <v>0</v>
      </c>
      <c r="K267" s="6">
        <f t="shared" si="447"/>
        <v>0</v>
      </c>
      <c r="L267" s="6">
        <f t="shared" si="447"/>
        <v>0</v>
      </c>
      <c r="M267" s="6">
        <f t="shared" si="447"/>
        <v>28916.822496999997</v>
      </c>
      <c r="N267" s="6">
        <f t="shared" si="447"/>
        <v>985080.18161100009</v>
      </c>
      <c r="O267" s="6">
        <f t="shared" si="447"/>
        <v>0</v>
      </c>
      <c r="P267" s="6">
        <f t="shared" ref="P267" si="448">$C266*P266</f>
        <v>0</v>
      </c>
      <c r="Q267" s="6">
        <f t="shared" ref="Q267" si="449">$C266*Q266</f>
        <v>0</v>
      </c>
      <c r="R267" s="6">
        <f t="shared" ref="R267:AB267" si="450">$C266*R266</f>
        <v>0</v>
      </c>
      <c r="S267" s="6">
        <f t="shared" si="450"/>
        <v>0</v>
      </c>
      <c r="T267" s="6">
        <f t="shared" si="450"/>
        <v>0</v>
      </c>
      <c r="U267" s="6">
        <f t="shared" si="450"/>
        <v>0</v>
      </c>
      <c r="V267" s="6">
        <f t="shared" si="450"/>
        <v>104805.13331400001</v>
      </c>
      <c r="W267" s="6">
        <f t="shared" si="450"/>
        <v>0</v>
      </c>
      <c r="X267" s="6">
        <f t="shared" si="450"/>
        <v>0</v>
      </c>
      <c r="Y267" s="6">
        <f t="shared" si="450"/>
        <v>0</v>
      </c>
      <c r="Z267" s="6">
        <f t="shared" si="450"/>
        <v>0</v>
      </c>
      <c r="AA267" s="6">
        <f t="shared" si="450"/>
        <v>0</v>
      </c>
      <c r="AB267" s="6">
        <f t="shared" si="450"/>
        <v>0</v>
      </c>
      <c r="AC267" s="67"/>
      <c r="AD267" s="55"/>
    </row>
    <row r="268" spans="1:30" s="52" customFormat="1">
      <c r="A268" s="95" t="s">
        <v>77</v>
      </c>
      <c r="B268" s="74">
        <f>11063.16/2</f>
        <v>5531.58</v>
      </c>
      <c r="C268" s="179">
        <f t="shared" si="306"/>
        <v>460.97</v>
      </c>
      <c r="D268" s="38">
        <v>1.5800000000000002E-2</v>
      </c>
      <c r="E268" s="38">
        <v>0.1371</v>
      </c>
      <c r="F268" s="38">
        <v>5.4899999999999997E-2</v>
      </c>
      <c r="G268" s="38">
        <v>7.6899999999999996E-2</v>
      </c>
      <c r="H268" s="38">
        <v>4.1599999999999998E-2</v>
      </c>
      <c r="I268" s="38">
        <v>0.13250000000000001</v>
      </c>
      <c r="J268" s="38">
        <v>2.07E-2</v>
      </c>
      <c r="K268" s="38">
        <v>3.1800000000000002E-2</v>
      </c>
      <c r="L268" s="38">
        <v>1.6500000000000001E-2</v>
      </c>
      <c r="M268" s="38">
        <v>2.5700000000000001E-2</v>
      </c>
      <c r="N268" s="38">
        <v>0.14199999999999999</v>
      </c>
      <c r="O268" s="38">
        <v>2.3E-2</v>
      </c>
      <c r="P268" s="38">
        <v>0</v>
      </c>
      <c r="Q268" s="38">
        <v>3.7999999999999999E-2</v>
      </c>
      <c r="R268" s="38">
        <v>1.8800000000000001E-2</v>
      </c>
      <c r="S268" s="38">
        <v>4.1999999999999997E-3</v>
      </c>
      <c r="T268" s="38">
        <v>5.3199999999999997E-2</v>
      </c>
      <c r="U268" s="38">
        <v>1.8100000000000002E-2</v>
      </c>
      <c r="V268" s="38">
        <v>3.7900000000000003E-2</v>
      </c>
      <c r="W268" s="38">
        <v>4.58E-2</v>
      </c>
      <c r="X268" s="38">
        <v>6.2399999999999997E-2</v>
      </c>
      <c r="Y268" s="38">
        <v>2.5000000000000001E-3</v>
      </c>
      <c r="Z268" s="5">
        <v>0</v>
      </c>
      <c r="AA268" s="5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79"/>
      <c r="D269" s="6">
        <f t="shared" ref="D269" si="451">$C268*D268</f>
        <v>7.2833260000000015</v>
      </c>
      <c r="E269" s="6">
        <f t="shared" ref="E269" si="452">$C268*E268</f>
        <v>63.198987000000002</v>
      </c>
      <c r="F269" s="6">
        <f t="shared" ref="F269:O269" si="453">$C268*F268</f>
        <v>25.307252999999999</v>
      </c>
      <c r="G269" s="6">
        <f t="shared" si="453"/>
        <v>35.448593000000002</v>
      </c>
      <c r="H269" s="6">
        <f t="shared" si="453"/>
        <v>19.176352000000001</v>
      </c>
      <c r="I269" s="6">
        <f t="shared" si="453"/>
        <v>61.078525000000006</v>
      </c>
      <c r="J269" s="6">
        <f t="shared" si="453"/>
        <v>9.5420790000000011</v>
      </c>
      <c r="K269" s="6">
        <f t="shared" si="453"/>
        <v>14.658846000000002</v>
      </c>
      <c r="L269" s="6">
        <f t="shared" si="453"/>
        <v>7.6060050000000006</v>
      </c>
      <c r="M269" s="6">
        <f t="shared" si="453"/>
        <v>11.846929000000001</v>
      </c>
      <c r="N269" s="6">
        <f t="shared" si="453"/>
        <v>65.457740000000001</v>
      </c>
      <c r="O269" s="6">
        <f t="shared" si="453"/>
        <v>10.602310000000001</v>
      </c>
      <c r="P269" s="6">
        <f t="shared" ref="P269" si="454">$C268*P268</f>
        <v>0</v>
      </c>
      <c r="Q269" s="6">
        <f t="shared" ref="Q269" si="455">$C268*Q268</f>
        <v>17.516860000000001</v>
      </c>
      <c r="R269" s="6">
        <f t="shared" ref="R269:AB269" si="456">$C268*R268</f>
        <v>8.6662360000000014</v>
      </c>
      <c r="S269" s="6">
        <f t="shared" si="456"/>
        <v>1.9360740000000001</v>
      </c>
      <c r="T269" s="6">
        <f t="shared" si="456"/>
        <v>24.523603999999999</v>
      </c>
      <c r="U269" s="6">
        <f t="shared" si="456"/>
        <v>8.3435570000000006</v>
      </c>
      <c r="V269" s="6">
        <f t="shared" si="456"/>
        <v>17.470763000000002</v>
      </c>
      <c r="W269" s="6">
        <f t="shared" si="456"/>
        <v>21.112426000000003</v>
      </c>
      <c r="X269" s="6">
        <f t="shared" si="456"/>
        <v>28.764528000000002</v>
      </c>
      <c r="Y269" s="6">
        <f t="shared" si="456"/>
        <v>1.152425</v>
      </c>
      <c r="Z269" s="6">
        <f t="shared" si="456"/>
        <v>0</v>
      </c>
      <c r="AA269" s="6">
        <f t="shared" si="456"/>
        <v>0.27658199999999999</v>
      </c>
      <c r="AB269" s="6">
        <f t="shared" si="456"/>
        <v>0</v>
      </c>
      <c r="AC269" s="67"/>
      <c r="AD269" s="55"/>
    </row>
    <row r="270" spans="1:30" s="52" customFormat="1">
      <c r="A270" s="95" t="s">
        <v>410</v>
      </c>
      <c r="B270" s="74">
        <f>11063.16/2</f>
        <v>5531.58</v>
      </c>
      <c r="C270" s="179">
        <f t="shared" ref="C270:C332" si="457">ROUND(B270/12,2)</f>
        <v>460.97</v>
      </c>
      <c r="D270" s="5"/>
      <c r="E270" s="5"/>
      <c r="F270" s="5"/>
      <c r="G270" s="5"/>
      <c r="H270" s="5">
        <v>6.2600000000000003E-2</v>
      </c>
      <c r="I270" s="5"/>
      <c r="J270" s="5"/>
      <c r="K270" s="5">
        <v>0</v>
      </c>
      <c r="L270" s="5"/>
      <c r="M270" s="5"/>
      <c r="N270" s="5">
        <v>0.85519999999999996</v>
      </c>
      <c r="O270" s="5">
        <v>5.0000000000000001E-4</v>
      </c>
      <c r="P270" s="5"/>
      <c r="Q270" s="5"/>
      <c r="R270" s="5"/>
      <c r="S270" s="5"/>
      <c r="T270" s="5"/>
      <c r="U270" s="5"/>
      <c r="V270" s="5">
        <v>8.1699999999999995E-2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79"/>
      <c r="D271" s="6">
        <f t="shared" ref="D271" si="458">$C270*D270</f>
        <v>0</v>
      </c>
      <c r="E271" s="6">
        <f t="shared" ref="E271" si="459">$C270*E270</f>
        <v>0</v>
      </c>
      <c r="F271" s="6">
        <f t="shared" ref="F271:O271" si="460">$C270*F270</f>
        <v>0</v>
      </c>
      <c r="G271" s="6">
        <f t="shared" si="460"/>
        <v>0</v>
      </c>
      <c r="H271" s="6">
        <f t="shared" si="460"/>
        <v>28.856722000000001</v>
      </c>
      <c r="I271" s="6">
        <f t="shared" si="460"/>
        <v>0</v>
      </c>
      <c r="J271" s="6">
        <f t="shared" si="460"/>
        <v>0</v>
      </c>
      <c r="K271" s="6">
        <f t="shared" si="460"/>
        <v>0</v>
      </c>
      <c r="L271" s="6">
        <f t="shared" si="460"/>
        <v>0</v>
      </c>
      <c r="M271" s="6">
        <f t="shared" si="460"/>
        <v>0</v>
      </c>
      <c r="N271" s="6">
        <f t="shared" si="460"/>
        <v>394.22154399999999</v>
      </c>
      <c r="O271" s="6">
        <f t="shared" si="460"/>
        <v>0.23048500000000002</v>
      </c>
      <c r="P271" s="6">
        <f t="shared" ref="P271" si="461">$C270*P270</f>
        <v>0</v>
      </c>
      <c r="Q271" s="6">
        <f t="shared" ref="Q271" si="462">$C270*Q270</f>
        <v>0</v>
      </c>
      <c r="R271" s="6">
        <f t="shared" ref="R271:AB271" si="463">$C270*R270</f>
        <v>0</v>
      </c>
      <c r="S271" s="6">
        <f t="shared" si="463"/>
        <v>0</v>
      </c>
      <c r="T271" s="6">
        <f t="shared" si="463"/>
        <v>0</v>
      </c>
      <c r="U271" s="6">
        <f t="shared" si="463"/>
        <v>0</v>
      </c>
      <c r="V271" s="6">
        <f t="shared" si="463"/>
        <v>37.661248999999998</v>
      </c>
      <c r="W271" s="6">
        <f t="shared" si="463"/>
        <v>0</v>
      </c>
      <c r="X271" s="6">
        <f t="shared" si="463"/>
        <v>0</v>
      </c>
      <c r="Y271" s="6">
        <f t="shared" si="463"/>
        <v>0</v>
      </c>
      <c r="Z271" s="6">
        <f t="shared" si="463"/>
        <v>0</v>
      </c>
      <c r="AA271" s="6">
        <f t="shared" si="463"/>
        <v>0</v>
      </c>
      <c r="AB271" s="6">
        <f t="shared" si="463"/>
        <v>0</v>
      </c>
      <c r="AC271" s="67"/>
      <c r="AD271" s="55"/>
    </row>
    <row r="272" spans="1:30" s="52" customFormat="1">
      <c r="A272" s="95" t="s">
        <v>78</v>
      </c>
      <c r="B272" s="74">
        <f>7671.29/2</f>
        <v>3835.645</v>
      </c>
      <c r="C272" s="179">
        <f t="shared" si="457"/>
        <v>319.64</v>
      </c>
      <c r="D272" s="38">
        <v>1.5800000000000002E-2</v>
      </c>
      <c r="E272" s="38">
        <v>0.1371</v>
      </c>
      <c r="F272" s="38">
        <v>5.4899999999999997E-2</v>
      </c>
      <c r="G272" s="38">
        <v>7.6899999999999996E-2</v>
      </c>
      <c r="H272" s="38">
        <v>4.1599999999999998E-2</v>
      </c>
      <c r="I272" s="38">
        <v>0.13250000000000001</v>
      </c>
      <c r="J272" s="38">
        <v>2.07E-2</v>
      </c>
      <c r="K272" s="38">
        <v>3.1800000000000002E-2</v>
      </c>
      <c r="L272" s="38">
        <v>1.6500000000000001E-2</v>
      </c>
      <c r="M272" s="38">
        <v>2.5700000000000001E-2</v>
      </c>
      <c r="N272" s="38">
        <v>0.14199999999999999</v>
      </c>
      <c r="O272" s="38">
        <v>2.3E-2</v>
      </c>
      <c r="P272" s="38">
        <v>0</v>
      </c>
      <c r="Q272" s="38">
        <v>3.7999999999999999E-2</v>
      </c>
      <c r="R272" s="38">
        <v>1.8800000000000001E-2</v>
      </c>
      <c r="S272" s="38">
        <v>4.1999999999999997E-3</v>
      </c>
      <c r="T272" s="38">
        <v>5.3199999999999997E-2</v>
      </c>
      <c r="U272" s="38">
        <v>1.8100000000000002E-2</v>
      </c>
      <c r="V272" s="38">
        <v>3.7900000000000003E-2</v>
      </c>
      <c r="W272" s="38">
        <v>4.58E-2</v>
      </c>
      <c r="X272" s="38">
        <v>6.2399999999999997E-2</v>
      </c>
      <c r="Y272" s="38">
        <v>2.5000000000000001E-3</v>
      </c>
      <c r="Z272" s="5">
        <v>0</v>
      </c>
      <c r="AA272" s="5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79"/>
      <c r="D273" s="6">
        <f t="shared" ref="D273" si="464">$C272*D272</f>
        <v>5.0503119999999999</v>
      </c>
      <c r="E273" s="6">
        <f t="shared" ref="E273" si="465">$C272*E272</f>
        <v>43.822643999999997</v>
      </c>
      <c r="F273" s="6">
        <f t="shared" ref="F273:O273" si="466">$C272*F272</f>
        <v>17.548235999999999</v>
      </c>
      <c r="G273" s="6">
        <f t="shared" si="466"/>
        <v>24.580315999999996</v>
      </c>
      <c r="H273" s="6">
        <f t="shared" si="466"/>
        <v>13.297023999999999</v>
      </c>
      <c r="I273" s="6">
        <f t="shared" si="466"/>
        <v>42.3523</v>
      </c>
      <c r="J273" s="6">
        <f t="shared" si="466"/>
        <v>6.6165479999999999</v>
      </c>
      <c r="K273" s="6">
        <f t="shared" si="466"/>
        <v>10.164552</v>
      </c>
      <c r="L273" s="6">
        <f t="shared" si="466"/>
        <v>5.2740600000000004</v>
      </c>
      <c r="M273" s="6">
        <f t="shared" si="466"/>
        <v>8.2147480000000002</v>
      </c>
      <c r="N273" s="6">
        <f t="shared" si="466"/>
        <v>45.388879999999993</v>
      </c>
      <c r="O273" s="6">
        <f t="shared" si="466"/>
        <v>7.3517199999999994</v>
      </c>
      <c r="P273" s="6">
        <f t="shared" ref="P273" si="467">$C272*P272</f>
        <v>0</v>
      </c>
      <c r="Q273" s="6">
        <f t="shared" ref="Q273" si="468">$C272*Q272</f>
        <v>12.146319999999999</v>
      </c>
      <c r="R273" s="6">
        <f t="shared" ref="R273:AB273" si="469">$C272*R272</f>
        <v>6.0092319999999999</v>
      </c>
      <c r="S273" s="6">
        <f t="shared" si="469"/>
        <v>1.3424879999999999</v>
      </c>
      <c r="T273" s="6">
        <f t="shared" si="469"/>
        <v>17.004847999999999</v>
      </c>
      <c r="U273" s="6">
        <f t="shared" si="469"/>
        <v>5.7854840000000003</v>
      </c>
      <c r="V273" s="6">
        <f t="shared" si="469"/>
        <v>12.114356000000001</v>
      </c>
      <c r="W273" s="6">
        <f t="shared" si="469"/>
        <v>14.639512</v>
      </c>
      <c r="X273" s="6">
        <f t="shared" si="469"/>
        <v>19.945535999999997</v>
      </c>
      <c r="Y273" s="6">
        <f t="shared" si="469"/>
        <v>0.79910000000000003</v>
      </c>
      <c r="Z273" s="6">
        <f t="shared" si="469"/>
        <v>0</v>
      </c>
      <c r="AA273" s="6">
        <f t="shared" si="469"/>
        <v>0.19178399999999998</v>
      </c>
      <c r="AB273" s="6">
        <f t="shared" si="469"/>
        <v>0</v>
      </c>
      <c r="AC273" s="67"/>
      <c r="AD273" s="55"/>
    </row>
    <row r="274" spans="1:30" s="52" customFormat="1">
      <c r="A274" s="95" t="s">
        <v>411</v>
      </c>
      <c r="B274" s="74">
        <f>7671.29/2</f>
        <v>3835.645</v>
      </c>
      <c r="C274" s="179">
        <f t="shared" si="457"/>
        <v>319.64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v>0.92390000000000005</v>
      </c>
      <c r="O274" s="5"/>
      <c r="P274" s="5"/>
      <c r="Q274" s="5"/>
      <c r="R274" s="5"/>
      <c r="S274" s="5"/>
      <c r="T274" s="5"/>
      <c r="U274" s="5"/>
      <c r="V274" s="5">
        <v>7.6100000000000001E-2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79"/>
      <c r="D275" s="6">
        <f t="shared" ref="D275" si="470">$C274*D274</f>
        <v>0</v>
      </c>
      <c r="E275" s="6">
        <f t="shared" ref="E275" si="471">$C274*E274</f>
        <v>0</v>
      </c>
      <c r="F275" s="6">
        <f t="shared" ref="F275:O275" si="472">$C274*F274</f>
        <v>0</v>
      </c>
      <c r="G275" s="6">
        <f t="shared" si="472"/>
        <v>0</v>
      </c>
      <c r="H275" s="6">
        <f t="shared" si="472"/>
        <v>0</v>
      </c>
      <c r="I275" s="6">
        <f t="shared" si="472"/>
        <v>0</v>
      </c>
      <c r="J275" s="6">
        <f t="shared" si="472"/>
        <v>0</v>
      </c>
      <c r="K275" s="6">
        <f t="shared" si="472"/>
        <v>0</v>
      </c>
      <c r="L275" s="6">
        <f t="shared" si="472"/>
        <v>0</v>
      </c>
      <c r="M275" s="6">
        <f t="shared" si="472"/>
        <v>0</v>
      </c>
      <c r="N275" s="6">
        <f t="shared" si="472"/>
        <v>295.31539600000002</v>
      </c>
      <c r="O275" s="6">
        <f t="shared" si="472"/>
        <v>0</v>
      </c>
      <c r="P275" s="6">
        <f t="shared" ref="P275" si="473">$C274*P274</f>
        <v>0</v>
      </c>
      <c r="Q275" s="6">
        <f t="shared" ref="Q275" si="474">$C274*Q274</f>
        <v>0</v>
      </c>
      <c r="R275" s="6">
        <f t="shared" ref="R275:AB275" si="475">$C274*R274</f>
        <v>0</v>
      </c>
      <c r="S275" s="6">
        <f t="shared" si="475"/>
        <v>0</v>
      </c>
      <c r="T275" s="6">
        <f t="shared" si="475"/>
        <v>0</v>
      </c>
      <c r="U275" s="6">
        <f t="shared" si="475"/>
        <v>0</v>
      </c>
      <c r="V275" s="6">
        <f t="shared" si="475"/>
        <v>24.324604000000001</v>
      </c>
      <c r="W275" s="6">
        <f t="shared" si="475"/>
        <v>0</v>
      </c>
      <c r="X275" s="6">
        <f t="shared" si="475"/>
        <v>0</v>
      </c>
      <c r="Y275" s="6">
        <f t="shared" si="475"/>
        <v>0</v>
      </c>
      <c r="Z275" s="6">
        <f t="shared" si="475"/>
        <v>0</v>
      </c>
      <c r="AA275" s="6">
        <f t="shared" si="475"/>
        <v>0</v>
      </c>
      <c r="AB275" s="6">
        <f t="shared" si="475"/>
        <v>0</v>
      </c>
      <c r="AC275" s="67"/>
      <c r="AD275" s="55"/>
    </row>
    <row r="276" spans="1:30" s="52" customFormat="1">
      <c r="A276" s="95" t="s">
        <v>79</v>
      </c>
      <c r="B276" s="74">
        <v>1536775.95</v>
      </c>
      <c r="C276" s="179">
        <f t="shared" si="457"/>
        <v>128064.66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201"/>
      <c r="C277" s="179"/>
      <c r="D277" s="6">
        <f t="shared" ref="D277" si="476">$C276*D276</f>
        <v>0</v>
      </c>
      <c r="E277" s="6">
        <f t="shared" ref="E277" si="477">$C276*E276</f>
        <v>0</v>
      </c>
      <c r="F277" s="6">
        <f t="shared" ref="F277:AB277" si="478">$C276*F276</f>
        <v>0</v>
      </c>
      <c r="G277" s="6">
        <f t="shared" si="478"/>
        <v>0</v>
      </c>
      <c r="H277" s="6">
        <f t="shared" si="478"/>
        <v>9681.6882960000003</v>
      </c>
      <c r="I277" s="6">
        <f t="shared" si="478"/>
        <v>0</v>
      </c>
      <c r="J277" s="6">
        <f t="shared" si="478"/>
        <v>0</v>
      </c>
      <c r="K277" s="6">
        <f t="shared" si="478"/>
        <v>0</v>
      </c>
      <c r="L277" s="6">
        <f t="shared" si="478"/>
        <v>0</v>
      </c>
      <c r="M277" s="6">
        <f t="shared" si="478"/>
        <v>1319.065998</v>
      </c>
      <c r="N277" s="6">
        <f t="shared" si="478"/>
        <v>100159.370586</v>
      </c>
      <c r="O277" s="6">
        <f t="shared" si="478"/>
        <v>0</v>
      </c>
      <c r="P277" s="6">
        <f t="shared" si="478"/>
        <v>0</v>
      </c>
      <c r="Q277" s="6">
        <f t="shared" si="478"/>
        <v>0</v>
      </c>
      <c r="R277" s="6">
        <f t="shared" si="478"/>
        <v>986.09788200000003</v>
      </c>
      <c r="S277" s="6">
        <f t="shared" si="478"/>
        <v>0</v>
      </c>
      <c r="T277" s="6">
        <f t="shared" si="478"/>
        <v>1780.098774</v>
      </c>
      <c r="U277" s="6">
        <f t="shared" si="478"/>
        <v>0</v>
      </c>
      <c r="V277" s="6">
        <f t="shared" si="478"/>
        <v>14138.338464</v>
      </c>
      <c r="W277" s="6">
        <f t="shared" si="478"/>
        <v>0</v>
      </c>
      <c r="X277" s="6">
        <f t="shared" si="478"/>
        <v>0</v>
      </c>
      <c r="Y277" s="6">
        <f t="shared" si="478"/>
        <v>0</v>
      </c>
      <c r="Z277" s="6">
        <f t="shared" si="478"/>
        <v>0</v>
      </c>
      <c r="AA277" s="6">
        <f t="shared" si="478"/>
        <v>0</v>
      </c>
      <c r="AB277" s="6">
        <f t="shared" si="478"/>
        <v>0</v>
      </c>
      <c r="AC277" s="67"/>
      <c r="AD277" s="55"/>
    </row>
    <row r="278" spans="1:30" s="52" customFormat="1">
      <c r="A278" s="95" t="s">
        <v>80</v>
      </c>
      <c r="B278" s="74">
        <v>126709.71</v>
      </c>
      <c r="C278" s="179">
        <f t="shared" si="457"/>
        <v>10559.14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201"/>
      <c r="C279" s="179"/>
      <c r="D279" s="6">
        <f t="shared" ref="D279" si="479">$C278*D278</f>
        <v>0</v>
      </c>
      <c r="E279" s="6">
        <f t="shared" ref="E279" si="480">$C278*E278</f>
        <v>0</v>
      </c>
      <c r="F279" s="6">
        <f t="shared" ref="F279:AB279" si="481">$C278*F278</f>
        <v>3912.1613699999998</v>
      </c>
      <c r="G279" s="6">
        <f t="shared" si="481"/>
        <v>0</v>
      </c>
      <c r="H279" s="6">
        <f t="shared" si="481"/>
        <v>0</v>
      </c>
      <c r="I279" s="6">
        <f t="shared" si="481"/>
        <v>0</v>
      </c>
      <c r="J279" s="6">
        <f t="shared" si="481"/>
        <v>0</v>
      </c>
      <c r="K279" s="6">
        <f t="shared" si="481"/>
        <v>0</v>
      </c>
      <c r="L279" s="6">
        <f t="shared" si="481"/>
        <v>0</v>
      </c>
      <c r="M279" s="6">
        <f t="shared" si="481"/>
        <v>0</v>
      </c>
      <c r="N279" s="6">
        <f t="shared" si="481"/>
        <v>6646.9786299999987</v>
      </c>
      <c r="O279" s="6">
        <f t="shared" si="481"/>
        <v>0</v>
      </c>
      <c r="P279" s="6">
        <f t="shared" si="481"/>
        <v>0</v>
      </c>
      <c r="Q279" s="6">
        <f t="shared" si="481"/>
        <v>0</v>
      </c>
      <c r="R279" s="6">
        <f t="shared" si="481"/>
        <v>0</v>
      </c>
      <c r="S279" s="6">
        <f t="shared" si="481"/>
        <v>0</v>
      </c>
      <c r="T279" s="6">
        <f t="shared" si="481"/>
        <v>0</v>
      </c>
      <c r="U279" s="6">
        <f t="shared" si="481"/>
        <v>0</v>
      </c>
      <c r="V279" s="6">
        <f t="shared" si="481"/>
        <v>0</v>
      </c>
      <c r="W279" s="6">
        <f t="shared" si="481"/>
        <v>0</v>
      </c>
      <c r="X279" s="6">
        <f t="shared" si="481"/>
        <v>0</v>
      </c>
      <c r="Y279" s="6">
        <f t="shared" si="481"/>
        <v>0</v>
      </c>
      <c r="Z279" s="6">
        <f t="shared" si="481"/>
        <v>0</v>
      </c>
      <c r="AA279" s="6">
        <f t="shared" si="481"/>
        <v>0</v>
      </c>
      <c r="AB279" s="6">
        <f t="shared" si="481"/>
        <v>0</v>
      </c>
      <c r="AC279" s="67"/>
      <c r="AD279" s="55"/>
    </row>
    <row r="280" spans="1:30" s="52" customFormat="1">
      <c r="A280" s="95" t="s">
        <v>81</v>
      </c>
      <c r="B280" s="74">
        <f>1696.9/2</f>
        <v>848.45</v>
      </c>
      <c r="C280" s="179">
        <f t="shared" si="457"/>
        <v>70.7</v>
      </c>
      <c r="D280" s="38">
        <v>1.5800000000000002E-2</v>
      </c>
      <c r="E280" s="38">
        <v>0.1371</v>
      </c>
      <c r="F280" s="38">
        <v>5.4899999999999997E-2</v>
      </c>
      <c r="G280" s="38">
        <v>7.6899999999999996E-2</v>
      </c>
      <c r="H280" s="38">
        <v>4.1599999999999998E-2</v>
      </c>
      <c r="I280" s="38">
        <v>0.13250000000000001</v>
      </c>
      <c r="J280" s="38">
        <v>2.07E-2</v>
      </c>
      <c r="K280" s="38">
        <v>3.1800000000000002E-2</v>
      </c>
      <c r="L280" s="38">
        <v>1.6500000000000001E-2</v>
      </c>
      <c r="M280" s="38">
        <v>2.5700000000000001E-2</v>
      </c>
      <c r="N280" s="38">
        <v>0.14199999999999999</v>
      </c>
      <c r="O280" s="38">
        <v>2.3E-2</v>
      </c>
      <c r="P280" s="38">
        <v>0</v>
      </c>
      <c r="Q280" s="38">
        <v>3.7999999999999999E-2</v>
      </c>
      <c r="R280" s="38">
        <v>1.8800000000000001E-2</v>
      </c>
      <c r="S280" s="38">
        <v>4.1999999999999997E-3</v>
      </c>
      <c r="T280" s="38">
        <v>5.3199999999999997E-2</v>
      </c>
      <c r="U280" s="38">
        <v>1.8100000000000002E-2</v>
      </c>
      <c r="V280" s="38">
        <v>3.7900000000000003E-2</v>
      </c>
      <c r="W280" s="38">
        <v>4.58E-2</v>
      </c>
      <c r="X280" s="38">
        <v>6.2399999999999997E-2</v>
      </c>
      <c r="Y280" s="38">
        <v>2.5000000000000001E-3</v>
      </c>
      <c r="Z280" s="5">
        <v>0</v>
      </c>
      <c r="AA280" s="5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79"/>
      <c r="D281" s="6">
        <f t="shared" ref="D281" si="482">$C280*D280</f>
        <v>1.1170600000000002</v>
      </c>
      <c r="E281" s="6">
        <f t="shared" ref="E281" si="483">$C280*E280</f>
        <v>9.6929700000000008</v>
      </c>
      <c r="F281" s="6">
        <f t="shared" ref="F281:O281" si="484">$C280*F280</f>
        <v>3.8814299999999999</v>
      </c>
      <c r="G281" s="6">
        <f t="shared" si="484"/>
        <v>5.4368299999999996</v>
      </c>
      <c r="H281" s="6">
        <f t="shared" si="484"/>
        <v>2.9411200000000002</v>
      </c>
      <c r="I281" s="6">
        <f t="shared" si="484"/>
        <v>9.3677500000000009</v>
      </c>
      <c r="J281" s="6">
        <f t="shared" si="484"/>
        <v>1.46349</v>
      </c>
      <c r="K281" s="6">
        <f t="shared" si="484"/>
        <v>2.2482600000000001</v>
      </c>
      <c r="L281" s="6">
        <f t="shared" si="484"/>
        <v>1.1665500000000002</v>
      </c>
      <c r="M281" s="6">
        <f t="shared" si="484"/>
        <v>1.8169900000000001</v>
      </c>
      <c r="N281" s="6">
        <f t="shared" si="484"/>
        <v>10.039399999999999</v>
      </c>
      <c r="O281" s="6">
        <f t="shared" si="484"/>
        <v>1.6261000000000001</v>
      </c>
      <c r="P281" s="6">
        <f t="shared" ref="P281" si="485">$C280*P280</f>
        <v>0</v>
      </c>
      <c r="Q281" s="6">
        <f t="shared" ref="Q281" si="486">$C280*Q280</f>
        <v>2.6865999999999999</v>
      </c>
      <c r="R281" s="6">
        <f t="shared" ref="R281:AB281" si="487">$C280*R280</f>
        <v>1.3291600000000001</v>
      </c>
      <c r="S281" s="6">
        <f t="shared" si="487"/>
        <v>0.29693999999999998</v>
      </c>
      <c r="T281" s="6">
        <f t="shared" si="487"/>
        <v>3.7612399999999999</v>
      </c>
      <c r="U281" s="6">
        <f t="shared" si="487"/>
        <v>1.2796700000000001</v>
      </c>
      <c r="V281" s="6">
        <f t="shared" si="487"/>
        <v>2.6795300000000002</v>
      </c>
      <c r="W281" s="6">
        <f t="shared" si="487"/>
        <v>3.2380600000000004</v>
      </c>
      <c r="X281" s="6">
        <f t="shared" si="487"/>
        <v>4.4116799999999996</v>
      </c>
      <c r="Y281" s="6">
        <f t="shared" si="487"/>
        <v>0.17675000000000002</v>
      </c>
      <c r="Z281" s="6">
        <f t="shared" si="487"/>
        <v>0</v>
      </c>
      <c r="AA281" s="6">
        <f t="shared" si="487"/>
        <v>4.2419999999999999E-2</v>
      </c>
      <c r="AB281" s="6">
        <f t="shared" si="487"/>
        <v>0</v>
      </c>
      <c r="AC281" s="67"/>
      <c r="AD281" s="55"/>
    </row>
    <row r="282" spans="1:30" s="52" customFormat="1">
      <c r="A282" s="95" t="s">
        <v>412</v>
      </c>
      <c r="B282" s="74">
        <f>1696.9/2</f>
        <v>848.45</v>
      </c>
      <c r="C282" s="179">
        <f t="shared" si="457"/>
        <v>70.7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79"/>
      <c r="D283" s="6">
        <f t="shared" ref="D283" si="488">$C282*D282</f>
        <v>0</v>
      </c>
      <c r="E283" s="6">
        <f t="shared" ref="E283" si="489">$C282*E282</f>
        <v>0</v>
      </c>
      <c r="F283" s="6">
        <f t="shared" ref="F283:O283" si="490">$C282*F282</f>
        <v>0</v>
      </c>
      <c r="G283" s="6">
        <f t="shared" si="490"/>
        <v>0</v>
      </c>
      <c r="H283" s="6">
        <f t="shared" si="490"/>
        <v>0</v>
      </c>
      <c r="I283" s="6">
        <f t="shared" si="490"/>
        <v>0</v>
      </c>
      <c r="J283" s="6">
        <f t="shared" si="490"/>
        <v>0</v>
      </c>
      <c r="K283" s="6">
        <f t="shared" si="490"/>
        <v>0</v>
      </c>
      <c r="L283" s="6">
        <f t="shared" si="490"/>
        <v>0</v>
      </c>
      <c r="M283" s="6">
        <f t="shared" si="490"/>
        <v>0</v>
      </c>
      <c r="N283" s="6">
        <f t="shared" si="490"/>
        <v>70.7</v>
      </c>
      <c r="O283" s="6">
        <f t="shared" si="490"/>
        <v>0</v>
      </c>
      <c r="P283" s="6">
        <f t="shared" ref="P283" si="491">$C282*P282</f>
        <v>0</v>
      </c>
      <c r="Q283" s="6">
        <f t="shared" ref="Q283" si="492">$C282*Q282</f>
        <v>0</v>
      </c>
      <c r="R283" s="6">
        <f t="shared" ref="R283:AB283" si="493">$C282*R282</f>
        <v>0</v>
      </c>
      <c r="S283" s="6">
        <f t="shared" si="493"/>
        <v>0</v>
      </c>
      <c r="T283" s="6">
        <f t="shared" si="493"/>
        <v>0</v>
      </c>
      <c r="U283" s="6">
        <f t="shared" si="493"/>
        <v>0</v>
      </c>
      <c r="V283" s="6">
        <f t="shared" si="493"/>
        <v>0</v>
      </c>
      <c r="W283" s="6">
        <f t="shared" si="493"/>
        <v>0</v>
      </c>
      <c r="X283" s="6">
        <f t="shared" si="493"/>
        <v>0</v>
      </c>
      <c r="Y283" s="6">
        <f t="shared" si="493"/>
        <v>0</v>
      </c>
      <c r="Z283" s="6">
        <f t="shared" si="493"/>
        <v>0</v>
      </c>
      <c r="AA283" s="6">
        <f t="shared" si="493"/>
        <v>0</v>
      </c>
      <c r="AB283" s="6">
        <f t="shared" si="493"/>
        <v>0</v>
      </c>
      <c r="AC283" s="67"/>
      <c r="AD283" s="55"/>
    </row>
    <row r="284" spans="1:30" s="52" customFormat="1">
      <c r="A284" s="95" t="s">
        <v>82</v>
      </c>
      <c r="B284" s="74">
        <f>1696.9/2</f>
        <v>848.45</v>
      </c>
      <c r="C284" s="179">
        <f t="shared" si="457"/>
        <v>70.7</v>
      </c>
      <c r="D284" s="38">
        <v>1.5800000000000002E-2</v>
      </c>
      <c r="E284" s="38">
        <v>0.1371</v>
      </c>
      <c r="F284" s="38">
        <v>5.4899999999999997E-2</v>
      </c>
      <c r="G284" s="38">
        <v>7.6899999999999996E-2</v>
      </c>
      <c r="H284" s="38">
        <v>4.1599999999999998E-2</v>
      </c>
      <c r="I284" s="38">
        <v>0.13250000000000001</v>
      </c>
      <c r="J284" s="38">
        <v>2.07E-2</v>
      </c>
      <c r="K284" s="38">
        <v>3.1800000000000002E-2</v>
      </c>
      <c r="L284" s="38">
        <v>1.6500000000000001E-2</v>
      </c>
      <c r="M284" s="38">
        <v>2.5700000000000001E-2</v>
      </c>
      <c r="N284" s="38">
        <v>0.14199999999999999</v>
      </c>
      <c r="O284" s="38">
        <v>2.3E-2</v>
      </c>
      <c r="P284" s="38">
        <v>0</v>
      </c>
      <c r="Q284" s="38">
        <v>3.7999999999999999E-2</v>
      </c>
      <c r="R284" s="38">
        <v>1.8800000000000001E-2</v>
      </c>
      <c r="S284" s="38">
        <v>4.1999999999999997E-3</v>
      </c>
      <c r="T284" s="38">
        <v>5.3199999999999997E-2</v>
      </c>
      <c r="U284" s="38">
        <v>1.8100000000000002E-2</v>
      </c>
      <c r="V284" s="38">
        <v>3.7900000000000003E-2</v>
      </c>
      <c r="W284" s="38">
        <v>4.58E-2</v>
      </c>
      <c r="X284" s="38">
        <v>6.2399999999999997E-2</v>
      </c>
      <c r="Y284" s="38">
        <v>2.5000000000000001E-3</v>
      </c>
      <c r="Z284" s="5">
        <v>0</v>
      </c>
      <c r="AA284" s="5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79"/>
      <c r="D285" s="6">
        <f t="shared" ref="D285" si="494">$C284*D284</f>
        <v>1.1170600000000002</v>
      </c>
      <c r="E285" s="6">
        <f t="shared" ref="E285" si="495">$C284*E284</f>
        <v>9.6929700000000008</v>
      </c>
      <c r="F285" s="6">
        <f t="shared" ref="F285:O285" si="496">$C284*F284</f>
        <v>3.8814299999999999</v>
      </c>
      <c r="G285" s="6">
        <f t="shared" si="496"/>
        <v>5.4368299999999996</v>
      </c>
      <c r="H285" s="6">
        <f t="shared" si="496"/>
        <v>2.9411200000000002</v>
      </c>
      <c r="I285" s="6">
        <f t="shared" si="496"/>
        <v>9.3677500000000009</v>
      </c>
      <c r="J285" s="6">
        <f t="shared" si="496"/>
        <v>1.46349</v>
      </c>
      <c r="K285" s="6">
        <f t="shared" si="496"/>
        <v>2.2482600000000001</v>
      </c>
      <c r="L285" s="6">
        <f t="shared" si="496"/>
        <v>1.1665500000000002</v>
      </c>
      <c r="M285" s="6">
        <f t="shared" si="496"/>
        <v>1.8169900000000001</v>
      </c>
      <c r="N285" s="6">
        <f t="shared" si="496"/>
        <v>10.039399999999999</v>
      </c>
      <c r="O285" s="6">
        <f t="shared" si="496"/>
        <v>1.6261000000000001</v>
      </c>
      <c r="P285" s="6">
        <f t="shared" ref="P285" si="497">$C284*P284</f>
        <v>0</v>
      </c>
      <c r="Q285" s="6">
        <f t="shared" ref="Q285" si="498">$C284*Q284</f>
        <v>2.6865999999999999</v>
      </c>
      <c r="R285" s="6">
        <f t="shared" ref="R285:AB285" si="499">$C284*R284</f>
        <v>1.3291600000000001</v>
      </c>
      <c r="S285" s="6">
        <f t="shared" si="499"/>
        <v>0.29693999999999998</v>
      </c>
      <c r="T285" s="6">
        <f t="shared" si="499"/>
        <v>3.7612399999999999</v>
      </c>
      <c r="U285" s="6">
        <f t="shared" si="499"/>
        <v>1.2796700000000001</v>
      </c>
      <c r="V285" s="6">
        <f t="shared" si="499"/>
        <v>2.6795300000000002</v>
      </c>
      <c r="W285" s="6">
        <f t="shared" si="499"/>
        <v>3.2380600000000004</v>
      </c>
      <c r="X285" s="6">
        <f t="shared" si="499"/>
        <v>4.4116799999999996</v>
      </c>
      <c r="Y285" s="6">
        <f t="shared" si="499"/>
        <v>0.17675000000000002</v>
      </c>
      <c r="Z285" s="6">
        <f t="shared" si="499"/>
        <v>0</v>
      </c>
      <c r="AA285" s="6">
        <f t="shared" si="499"/>
        <v>4.2419999999999999E-2</v>
      </c>
      <c r="AB285" s="6">
        <f t="shared" si="499"/>
        <v>0</v>
      </c>
      <c r="AC285" s="67"/>
      <c r="AD285" s="55"/>
    </row>
    <row r="286" spans="1:30" s="52" customFormat="1">
      <c r="A286" s="95" t="s">
        <v>413</v>
      </c>
      <c r="B286" s="74">
        <f>1696.9/2</f>
        <v>848.45</v>
      </c>
      <c r="C286" s="179">
        <f t="shared" si="457"/>
        <v>70.7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79"/>
      <c r="D287" s="6">
        <f t="shared" ref="D287" si="500">$C286*D286</f>
        <v>0</v>
      </c>
      <c r="E287" s="6">
        <f t="shared" ref="E287" si="501">$C286*E286</f>
        <v>0</v>
      </c>
      <c r="F287" s="6">
        <f t="shared" ref="F287:O287" si="502">$C286*F286</f>
        <v>0</v>
      </c>
      <c r="G287" s="6">
        <f t="shared" si="502"/>
        <v>0</v>
      </c>
      <c r="H287" s="6">
        <f t="shared" si="502"/>
        <v>0</v>
      </c>
      <c r="I287" s="6">
        <f t="shared" si="502"/>
        <v>0</v>
      </c>
      <c r="J287" s="6">
        <f t="shared" si="502"/>
        <v>0</v>
      </c>
      <c r="K287" s="6">
        <f t="shared" si="502"/>
        <v>0</v>
      </c>
      <c r="L287" s="6">
        <f t="shared" si="502"/>
        <v>0</v>
      </c>
      <c r="M287" s="6">
        <f t="shared" si="502"/>
        <v>0</v>
      </c>
      <c r="N287" s="6">
        <f t="shared" si="502"/>
        <v>70.7</v>
      </c>
      <c r="O287" s="6">
        <f t="shared" si="502"/>
        <v>0</v>
      </c>
      <c r="P287" s="6">
        <f t="shared" ref="P287" si="503">$C286*P286</f>
        <v>0</v>
      </c>
      <c r="Q287" s="6">
        <f t="shared" ref="Q287" si="504">$C286*Q286</f>
        <v>0</v>
      </c>
      <c r="R287" s="6">
        <f t="shared" ref="R287:AB287" si="505">$C286*R286</f>
        <v>0</v>
      </c>
      <c r="S287" s="6">
        <f t="shared" si="505"/>
        <v>0</v>
      </c>
      <c r="T287" s="6">
        <f t="shared" si="505"/>
        <v>0</v>
      </c>
      <c r="U287" s="6">
        <f t="shared" si="505"/>
        <v>0</v>
      </c>
      <c r="V287" s="6">
        <f t="shared" si="505"/>
        <v>0</v>
      </c>
      <c r="W287" s="6">
        <f t="shared" si="505"/>
        <v>0</v>
      </c>
      <c r="X287" s="6">
        <f t="shared" si="505"/>
        <v>0</v>
      </c>
      <c r="Y287" s="6">
        <f t="shared" si="505"/>
        <v>0</v>
      </c>
      <c r="Z287" s="6">
        <f t="shared" si="505"/>
        <v>0</v>
      </c>
      <c r="AA287" s="6">
        <f t="shared" si="505"/>
        <v>0</v>
      </c>
      <c r="AB287" s="6">
        <f t="shared" si="505"/>
        <v>0</v>
      </c>
      <c r="AC287" s="67"/>
      <c r="AD287" s="55"/>
    </row>
    <row r="288" spans="1:30" s="52" customFormat="1">
      <c r="A288" s="95" t="s">
        <v>83</v>
      </c>
      <c r="B288" s="74">
        <f>89533.54/2</f>
        <v>44766.77</v>
      </c>
      <c r="C288" s="179">
        <f t="shared" si="457"/>
        <v>3730.56</v>
      </c>
      <c r="D288" s="38">
        <v>1.5800000000000002E-2</v>
      </c>
      <c r="E288" s="38">
        <v>0.1371</v>
      </c>
      <c r="F288" s="38">
        <v>5.4899999999999997E-2</v>
      </c>
      <c r="G288" s="38">
        <v>7.6899999999999996E-2</v>
      </c>
      <c r="H288" s="38">
        <v>4.1599999999999998E-2</v>
      </c>
      <c r="I288" s="38">
        <v>0.13250000000000001</v>
      </c>
      <c r="J288" s="38">
        <v>2.07E-2</v>
      </c>
      <c r="K288" s="38">
        <v>3.1800000000000002E-2</v>
      </c>
      <c r="L288" s="38">
        <v>1.6500000000000001E-2</v>
      </c>
      <c r="M288" s="38">
        <v>2.5700000000000001E-2</v>
      </c>
      <c r="N288" s="38">
        <v>0.14199999999999999</v>
      </c>
      <c r="O288" s="38">
        <v>2.3E-2</v>
      </c>
      <c r="P288" s="38">
        <v>0</v>
      </c>
      <c r="Q288" s="38">
        <v>3.7999999999999999E-2</v>
      </c>
      <c r="R288" s="38">
        <v>1.8800000000000001E-2</v>
      </c>
      <c r="S288" s="38">
        <v>4.1999999999999997E-3</v>
      </c>
      <c r="T288" s="38">
        <v>5.3199999999999997E-2</v>
      </c>
      <c r="U288" s="38">
        <v>1.8100000000000002E-2</v>
      </c>
      <c r="V288" s="38">
        <v>3.7900000000000003E-2</v>
      </c>
      <c r="W288" s="38">
        <v>4.58E-2</v>
      </c>
      <c r="X288" s="38">
        <v>6.2399999999999997E-2</v>
      </c>
      <c r="Y288" s="38">
        <v>2.5000000000000001E-3</v>
      </c>
      <c r="Z288" s="5">
        <v>0</v>
      </c>
      <c r="AA288" s="5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79"/>
      <c r="D289" s="6">
        <f t="shared" ref="D289" si="506">$C288*D288</f>
        <v>58.942848000000005</v>
      </c>
      <c r="E289" s="6">
        <f t="shared" ref="E289" si="507">$C288*E288</f>
        <v>511.45977599999998</v>
      </c>
      <c r="F289" s="6">
        <f t="shared" ref="F289:O289" si="508">$C288*F288</f>
        <v>204.80774399999999</v>
      </c>
      <c r="G289" s="6">
        <f t="shared" si="508"/>
        <v>286.880064</v>
      </c>
      <c r="H289" s="6">
        <f t="shared" si="508"/>
        <v>155.19129599999999</v>
      </c>
      <c r="I289" s="6">
        <f t="shared" si="508"/>
        <v>494.29920000000004</v>
      </c>
      <c r="J289" s="6">
        <f t="shared" si="508"/>
        <v>77.222591999999992</v>
      </c>
      <c r="K289" s="6">
        <f t="shared" si="508"/>
        <v>118.63180800000001</v>
      </c>
      <c r="L289" s="6">
        <f t="shared" si="508"/>
        <v>61.55424</v>
      </c>
      <c r="M289" s="6">
        <f t="shared" si="508"/>
        <v>95.875392000000005</v>
      </c>
      <c r="N289" s="6">
        <f t="shared" si="508"/>
        <v>529.73951999999997</v>
      </c>
      <c r="O289" s="6">
        <f t="shared" si="508"/>
        <v>85.802880000000002</v>
      </c>
      <c r="P289" s="6">
        <f t="shared" ref="P289" si="509">$C288*P288</f>
        <v>0</v>
      </c>
      <c r="Q289" s="6">
        <f t="shared" ref="Q289" si="510">$C288*Q288</f>
        <v>141.76128</v>
      </c>
      <c r="R289" s="6">
        <f t="shared" ref="R289:AB289" si="511">$C288*R288</f>
        <v>70.134528000000003</v>
      </c>
      <c r="S289" s="6">
        <f t="shared" si="511"/>
        <v>15.668351999999999</v>
      </c>
      <c r="T289" s="6">
        <f t="shared" si="511"/>
        <v>198.46579199999999</v>
      </c>
      <c r="U289" s="6">
        <f t="shared" si="511"/>
        <v>67.523136000000008</v>
      </c>
      <c r="V289" s="6">
        <f t="shared" si="511"/>
        <v>141.38822400000001</v>
      </c>
      <c r="W289" s="6">
        <f t="shared" si="511"/>
        <v>170.85964799999999</v>
      </c>
      <c r="X289" s="6">
        <f t="shared" si="511"/>
        <v>232.78694399999998</v>
      </c>
      <c r="Y289" s="6">
        <f t="shared" si="511"/>
        <v>9.3263999999999996</v>
      </c>
      <c r="Z289" s="6">
        <f t="shared" si="511"/>
        <v>0</v>
      </c>
      <c r="AA289" s="6">
        <f t="shared" si="511"/>
        <v>2.2383359999999999</v>
      </c>
      <c r="AB289" s="6">
        <f t="shared" si="511"/>
        <v>0</v>
      </c>
      <c r="AC289" s="67"/>
      <c r="AD289" s="55"/>
    </row>
    <row r="290" spans="1:30" s="52" customFormat="1">
      <c r="A290" s="95" t="s">
        <v>414</v>
      </c>
      <c r="B290" s="74">
        <f>89533.54/2</f>
        <v>44766.77</v>
      </c>
      <c r="C290" s="179">
        <f t="shared" si="457"/>
        <v>3730.56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79"/>
      <c r="D291" s="6">
        <f t="shared" ref="D291" si="512">$C290*D290</f>
        <v>0</v>
      </c>
      <c r="E291" s="6">
        <f t="shared" ref="E291" si="513">$C290*E290</f>
        <v>0</v>
      </c>
      <c r="F291" s="6">
        <f t="shared" ref="F291:O291" si="514">$C290*F290</f>
        <v>0</v>
      </c>
      <c r="G291" s="6">
        <f t="shared" si="514"/>
        <v>0</v>
      </c>
      <c r="H291" s="6">
        <f t="shared" si="514"/>
        <v>0</v>
      </c>
      <c r="I291" s="6">
        <f t="shared" si="514"/>
        <v>0</v>
      </c>
      <c r="J291" s="6">
        <f t="shared" si="514"/>
        <v>0</v>
      </c>
      <c r="K291" s="6">
        <f t="shared" si="514"/>
        <v>0</v>
      </c>
      <c r="L291" s="6">
        <f t="shared" si="514"/>
        <v>0</v>
      </c>
      <c r="M291" s="6">
        <f t="shared" si="514"/>
        <v>0</v>
      </c>
      <c r="N291" s="6">
        <f t="shared" si="514"/>
        <v>3730.56</v>
      </c>
      <c r="O291" s="6">
        <f t="shared" si="514"/>
        <v>0</v>
      </c>
      <c r="P291" s="6">
        <f t="shared" ref="P291" si="515">$C290*P290</f>
        <v>0</v>
      </c>
      <c r="Q291" s="6">
        <f t="shared" ref="Q291" si="516">$C290*Q290</f>
        <v>0</v>
      </c>
      <c r="R291" s="6">
        <f t="shared" ref="R291:AB291" si="517">$C290*R290</f>
        <v>0</v>
      </c>
      <c r="S291" s="6">
        <f t="shared" si="517"/>
        <v>0</v>
      </c>
      <c r="T291" s="6">
        <f t="shared" si="517"/>
        <v>0</v>
      </c>
      <c r="U291" s="6">
        <f t="shared" si="517"/>
        <v>0</v>
      </c>
      <c r="V291" s="6">
        <f t="shared" si="517"/>
        <v>0</v>
      </c>
      <c r="W291" s="6">
        <f t="shared" si="517"/>
        <v>0</v>
      </c>
      <c r="X291" s="6">
        <f t="shared" si="517"/>
        <v>0</v>
      </c>
      <c r="Y291" s="6">
        <f t="shared" si="517"/>
        <v>0</v>
      </c>
      <c r="Z291" s="6">
        <f t="shared" si="517"/>
        <v>0</v>
      </c>
      <c r="AA291" s="6">
        <f t="shared" si="517"/>
        <v>0</v>
      </c>
      <c r="AB291" s="6">
        <f t="shared" si="517"/>
        <v>0</v>
      </c>
      <c r="AC291" s="67"/>
      <c r="AD291" s="55"/>
    </row>
    <row r="292" spans="1:30" s="52" customFormat="1">
      <c r="A292" s="95" t="s">
        <v>84</v>
      </c>
      <c r="B292" s="74">
        <f>89533.54/2</f>
        <v>44766.77</v>
      </c>
      <c r="C292" s="179">
        <f t="shared" si="457"/>
        <v>3730.56</v>
      </c>
      <c r="D292" s="38">
        <v>1.5800000000000002E-2</v>
      </c>
      <c r="E292" s="38">
        <v>0.1371</v>
      </c>
      <c r="F292" s="38">
        <v>5.4899999999999997E-2</v>
      </c>
      <c r="G292" s="38">
        <v>7.6899999999999996E-2</v>
      </c>
      <c r="H292" s="38">
        <v>4.1599999999999998E-2</v>
      </c>
      <c r="I292" s="38">
        <v>0.13250000000000001</v>
      </c>
      <c r="J292" s="38">
        <v>2.07E-2</v>
      </c>
      <c r="K292" s="38">
        <v>3.1800000000000002E-2</v>
      </c>
      <c r="L292" s="38">
        <v>1.6500000000000001E-2</v>
      </c>
      <c r="M292" s="38">
        <v>2.5700000000000001E-2</v>
      </c>
      <c r="N292" s="38">
        <v>0.14199999999999999</v>
      </c>
      <c r="O292" s="38">
        <v>2.3E-2</v>
      </c>
      <c r="P292" s="38">
        <v>0</v>
      </c>
      <c r="Q292" s="38">
        <v>3.7999999999999999E-2</v>
      </c>
      <c r="R292" s="38">
        <v>1.8800000000000001E-2</v>
      </c>
      <c r="S292" s="38">
        <v>4.1999999999999997E-3</v>
      </c>
      <c r="T292" s="38">
        <v>5.3199999999999997E-2</v>
      </c>
      <c r="U292" s="38">
        <v>1.8100000000000002E-2</v>
      </c>
      <c r="V292" s="38">
        <v>3.7900000000000003E-2</v>
      </c>
      <c r="W292" s="38">
        <v>4.58E-2</v>
      </c>
      <c r="X292" s="38">
        <v>6.2399999999999997E-2</v>
      </c>
      <c r="Y292" s="38">
        <v>2.5000000000000001E-3</v>
      </c>
      <c r="Z292" s="5">
        <v>0</v>
      </c>
      <c r="AA292" s="5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79"/>
      <c r="D293" s="6">
        <f t="shared" ref="D293" si="518">$C292*D292</f>
        <v>58.942848000000005</v>
      </c>
      <c r="E293" s="6">
        <f t="shared" ref="E293" si="519">$C292*E292</f>
        <v>511.45977599999998</v>
      </c>
      <c r="F293" s="6">
        <f t="shared" ref="F293:O293" si="520">$C292*F292</f>
        <v>204.80774399999999</v>
      </c>
      <c r="G293" s="6">
        <f t="shared" si="520"/>
        <v>286.880064</v>
      </c>
      <c r="H293" s="6">
        <f t="shared" si="520"/>
        <v>155.19129599999999</v>
      </c>
      <c r="I293" s="6">
        <f t="shared" si="520"/>
        <v>494.29920000000004</v>
      </c>
      <c r="J293" s="6">
        <f t="shared" si="520"/>
        <v>77.222591999999992</v>
      </c>
      <c r="K293" s="6">
        <f t="shared" si="520"/>
        <v>118.63180800000001</v>
      </c>
      <c r="L293" s="6">
        <f t="shared" si="520"/>
        <v>61.55424</v>
      </c>
      <c r="M293" s="6">
        <f t="shared" si="520"/>
        <v>95.875392000000005</v>
      </c>
      <c r="N293" s="6">
        <f t="shared" si="520"/>
        <v>529.73951999999997</v>
      </c>
      <c r="O293" s="6">
        <f t="shared" si="520"/>
        <v>85.802880000000002</v>
      </c>
      <c r="P293" s="6">
        <f t="shared" ref="P293" si="521">$C292*P292</f>
        <v>0</v>
      </c>
      <c r="Q293" s="6">
        <f t="shared" ref="Q293" si="522">$C292*Q292</f>
        <v>141.76128</v>
      </c>
      <c r="R293" s="6">
        <f t="shared" ref="R293:AB293" si="523">$C292*R292</f>
        <v>70.134528000000003</v>
      </c>
      <c r="S293" s="6">
        <f t="shared" si="523"/>
        <v>15.668351999999999</v>
      </c>
      <c r="T293" s="6">
        <f t="shared" si="523"/>
        <v>198.46579199999999</v>
      </c>
      <c r="U293" s="6">
        <f t="shared" si="523"/>
        <v>67.523136000000008</v>
      </c>
      <c r="V293" s="6">
        <f t="shared" si="523"/>
        <v>141.38822400000001</v>
      </c>
      <c r="W293" s="6">
        <f t="shared" si="523"/>
        <v>170.85964799999999</v>
      </c>
      <c r="X293" s="6">
        <f t="shared" si="523"/>
        <v>232.78694399999998</v>
      </c>
      <c r="Y293" s="6">
        <f t="shared" si="523"/>
        <v>9.3263999999999996</v>
      </c>
      <c r="Z293" s="6">
        <f t="shared" si="523"/>
        <v>0</v>
      </c>
      <c r="AA293" s="6">
        <f t="shared" si="523"/>
        <v>2.2383359999999999</v>
      </c>
      <c r="AB293" s="6">
        <f t="shared" si="523"/>
        <v>0</v>
      </c>
      <c r="AC293" s="67"/>
      <c r="AD293" s="55"/>
    </row>
    <row r="294" spans="1:30" s="52" customFormat="1">
      <c r="A294" s="95" t="s">
        <v>415</v>
      </c>
      <c r="B294" s="74">
        <f>89533.54/2</f>
        <v>44766.77</v>
      </c>
      <c r="C294" s="179">
        <f t="shared" si="457"/>
        <v>3730.56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79"/>
      <c r="D295" s="6">
        <f t="shared" ref="D295" si="524">$C294*D294</f>
        <v>0</v>
      </c>
      <c r="E295" s="6">
        <f t="shared" ref="E295" si="525">$C294*E294</f>
        <v>0</v>
      </c>
      <c r="F295" s="6">
        <f t="shared" ref="F295:O295" si="526">$C294*F294</f>
        <v>0</v>
      </c>
      <c r="G295" s="6">
        <f t="shared" si="526"/>
        <v>0</v>
      </c>
      <c r="H295" s="6">
        <f t="shared" si="526"/>
        <v>0</v>
      </c>
      <c r="I295" s="6">
        <f t="shared" si="526"/>
        <v>0</v>
      </c>
      <c r="J295" s="6">
        <f t="shared" si="526"/>
        <v>0</v>
      </c>
      <c r="K295" s="6">
        <f t="shared" si="526"/>
        <v>0</v>
      </c>
      <c r="L295" s="6">
        <f t="shared" si="526"/>
        <v>0</v>
      </c>
      <c r="M295" s="6">
        <f t="shared" si="526"/>
        <v>0</v>
      </c>
      <c r="N295" s="6">
        <f t="shared" si="526"/>
        <v>3730.56</v>
      </c>
      <c r="O295" s="6">
        <f t="shared" si="526"/>
        <v>0</v>
      </c>
      <c r="P295" s="6">
        <f t="shared" ref="P295" si="527">$C294*P294</f>
        <v>0</v>
      </c>
      <c r="Q295" s="6">
        <f t="shared" ref="Q295" si="528">$C294*Q294</f>
        <v>0</v>
      </c>
      <c r="R295" s="6">
        <f t="shared" ref="R295:AB295" si="529">$C294*R294</f>
        <v>0</v>
      </c>
      <c r="S295" s="6">
        <f t="shared" si="529"/>
        <v>0</v>
      </c>
      <c r="T295" s="6">
        <f t="shared" si="529"/>
        <v>0</v>
      </c>
      <c r="U295" s="6">
        <f t="shared" si="529"/>
        <v>0</v>
      </c>
      <c r="V295" s="6">
        <f t="shared" si="529"/>
        <v>0</v>
      </c>
      <c r="W295" s="6">
        <f t="shared" si="529"/>
        <v>0</v>
      </c>
      <c r="X295" s="6">
        <f t="shared" si="529"/>
        <v>0</v>
      </c>
      <c r="Y295" s="6">
        <f t="shared" si="529"/>
        <v>0</v>
      </c>
      <c r="Z295" s="6">
        <f t="shared" si="529"/>
        <v>0</v>
      </c>
      <c r="AA295" s="6">
        <f t="shared" si="529"/>
        <v>0</v>
      </c>
      <c r="AB295" s="6">
        <f t="shared" si="529"/>
        <v>0</v>
      </c>
      <c r="AC295" s="67"/>
      <c r="AD295" s="55"/>
    </row>
    <row r="296" spans="1:30" s="52" customFormat="1">
      <c r="A296" s="95" t="s">
        <v>172</v>
      </c>
      <c r="B296" s="74">
        <v>1817192.34</v>
      </c>
      <c r="C296" s="179">
        <f t="shared" si="457"/>
        <v>151432.70000000001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201"/>
      <c r="C297" s="179"/>
      <c r="D297" s="6">
        <f t="shared" ref="D297" si="530">$C296*D296</f>
        <v>333.15194000000002</v>
      </c>
      <c r="E297" s="6">
        <f t="shared" ref="E297" si="531">$C296*E296</f>
        <v>0</v>
      </c>
      <c r="F297" s="6">
        <f t="shared" ref="F297:AB297" si="532">$C296*F296</f>
        <v>0</v>
      </c>
      <c r="G297" s="6">
        <f t="shared" si="532"/>
        <v>0</v>
      </c>
      <c r="H297" s="6">
        <f t="shared" si="532"/>
        <v>11963.183300000001</v>
      </c>
      <c r="I297" s="6">
        <f t="shared" si="532"/>
        <v>0</v>
      </c>
      <c r="J297" s="6">
        <f t="shared" si="532"/>
        <v>0</v>
      </c>
      <c r="K297" s="6">
        <f t="shared" si="532"/>
        <v>0</v>
      </c>
      <c r="L297" s="6">
        <f t="shared" si="532"/>
        <v>0</v>
      </c>
      <c r="M297" s="6">
        <f t="shared" si="532"/>
        <v>893.45293000000004</v>
      </c>
      <c r="N297" s="6">
        <f t="shared" si="532"/>
        <v>114452.83466000001</v>
      </c>
      <c r="O297" s="6">
        <f t="shared" si="532"/>
        <v>0</v>
      </c>
      <c r="P297" s="6">
        <f t="shared" si="532"/>
        <v>0</v>
      </c>
      <c r="Q297" s="6">
        <f t="shared" si="532"/>
        <v>0</v>
      </c>
      <c r="R297" s="6">
        <f t="shared" si="532"/>
        <v>333.15194000000002</v>
      </c>
      <c r="S297" s="6">
        <f t="shared" si="532"/>
        <v>0</v>
      </c>
      <c r="T297" s="6">
        <f t="shared" si="532"/>
        <v>1105.4587100000001</v>
      </c>
      <c r="U297" s="6">
        <f t="shared" si="532"/>
        <v>0</v>
      </c>
      <c r="V297" s="6">
        <f t="shared" si="532"/>
        <v>22351.466520000002</v>
      </c>
      <c r="W297" s="6">
        <f t="shared" si="532"/>
        <v>0</v>
      </c>
      <c r="X297" s="6">
        <f t="shared" si="532"/>
        <v>0</v>
      </c>
      <c r="Y297" s="6">
        <f t="shared" si="532"/>
        <v>0</v>
      </c>
      <c r="Z297" s="6">
        <f t="shared" si="532"/>
        <v>0</v>
      </c>
      <c r="AA297" s="6">
        <f t="shared" si="532"/>
        <v>0</v>
      </c>
      <c r="AB297" s="6">
        <f t="shared" si="532"/>
        <v>0</v>
      </c>
      <c r="AC297" s="67"/>
      <c r="AD297" s="55"/>
    </row>
    <row r="298" spans="1:30" s="52" customFormat="1">
      <c r="A298" s="95" t="s">
        <v>173</v>
      </c>
      <c r="B298" s="74">
        <f>158186.15/2</f>
        <v>79093.074999999997</v>
      </c>
      <c r="C298" s="179">
        <f t="shared" si="457"/>
        <v>6591.09</v>
      </c>
      <c r="D298" s="38">
        <v>1.5800000000000002E-2</v>
      </c>
      <c r="E298" s="38">
        <v>0.1371</v>
      </c>
      <c r="F298" s="38">
        <v>5.4899999999999997E-2</v>
      </c>
      <c r="G298" s="38">
        <v>7.6899999999999996E-2</v>
      </c>
      <c r="H298" s="38">
        <v>4.1599999999999998E-2</v>
      </c>
      <c r="I298" s="38">
        <v>0.13250000000000001</v>
      </c>
      <c r="J298" s="38">
        <v>2.07E-2</v>
      </c>
      <c r="K298" s="38">
        <v>3.1800000000000002E-2</v>
      </c>
      <c r="L298" s="38">
        <v>1.6500000000000001E-2</v>
      </c>
      <c r="M298" s="38">
        <v>2.5700000000000001E-2</v>
      </c>
      <c r="N298" s="38">
        <v>0.14199999999999999</v>
      </c>
      <c r="O298" s="38">
        <v>2.3E-2</v>
      </c>
      <c r="P298" s="38">
        <v>0</v>
      </c>
      <c r="Q298" s="38">
        <v>3.7999999999999999E-2</v>
      </c>
      <c r="R298" s="38">
        <v>1.8800000000000001E-2</v>
      </c>
      <c r="S298" s="38">
        <v>4.1999999999999997E-3</v>
      </c>
      <c r="T298" s="38">
        <v>5.3199999999999997E-2</v>
      </c>
      <c r="U298" s="38">
        <v>1.8100000000000002E-2</v>
      </c>
      <c r="V298" s="38">
        <v>3.7900000000000003E-2</v>
      </c>
      <c r="W298" s="38">
        <v>4.58E-2</v>
      </c>
      <c r="X298" s="38">
        <v>6.2399999999999997E-2</v>
      </c>
      <c r="Y298" s="38">
        <v>2.5000000000000001E-3</v>
      </c>
      <c r="Z298" s="5">
        <v>0</v>
      </c>
      <c r="AA298" s="5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79"/>
      <c r="D299" s="6">
        <f t="shared" ref="D299" si="533">$C298*D298</f>
        <v>104.13922200000002</v>
      </c>
      <c r="E299" s="6">
        <f t="shared" ref="E299" si="534">$C298*E298</f>
        <v>903.63843900000006</v>
      </c>
      <c r="F299" s="6">
        <f t="shared" ref="F299:O299" si="535">$C298*F298</f>
        <v>361.850841</v>
      </c>
      <c r="G299" s="6">
        <f t="shared" si="535"/>
        <v>506.85482099999996</v>
      </c>
      <c r="H299" s="6">
        <f t="shared" si="535"/>
        <v>274.18934400000001</v>
      </c>
      <c r="I299" s="6">
        <f t="shared" si="535"/>
        <v>873.31942500000002</v>
      </c>
      <c r="J299" s="6">
        <f t="shared" si="535"/>
        <v>136.435563</v>
      </c>
      <c r="K299" s="6">
        <f t="shared" si="535"/>
        <v>209.59666200000001</v>
      </c>
      <c r="L299" s="6">
        <f t="shared" si="535"/>
        <v>108.75298500000001</v>
      </c>
      <c r="M299" s="6">
        <f t="shared" si="535"/>
        <v>169.39101300000002</v>
      </c>
      <c r="N299" s="6">
        <f t="shared" si="535"/>
        <v>935.93477999999993</v>
      </c>
      <c r="O299" s="6">
        <f t="shared" si="535"/>
        <v>151.59506999999999</v>
      </c>
      <c r="P299" s="6">
        <f t="shared" ref="P299" si="536">$C298*P298</f>
        <v>0</v>
      </c>
      <c r="Q299" s="6">
        <f t="shared" ref="Q299" si="537">$C298*Q298</f>
        <v>250.46142</v>
      </c>
      <c r="R299" s="6">
        <f t="shared" ref="R299:AB299" si="538">$C298*R298</f>
        <v>123.91249200000001</v>
      </c>
      <c r="S299" s="6">
        <f t="shared" si="538"/>
        <v>27.682577999999999</v>
      </c>
      <c r="T299" s="6">
        <f t="shared" si="538"/>
        <v>350.64598799999999</v>
      </c>
      <c r="U299" s="6">
        <f t="shared" si="538"/>
        <v>119.29872900000001</v>
      </c>
      <c r="V299" s="6">
        <f t="shared" si="538"/>
        <v>249.80231100000003</v>
      </c>
      <c r="W299" s="6">
        <f t="shared" si="538"/>
        <v>301.87192199999998</v>
      </c>
      <c r="X299" s="6">
        <f t="shared" si="538"/>
        <v>411.28401600000001</v>
      </c>
      <c r="Y299" s="6">
        <f t="shared" si="538"/>
        <v>16.477725</v>
      </c>
      <c r="Z299" s="6">
        <f t="shared" si="538"/>
        <v>0</v>
      </c>
      <c r="AA299" s="6">
        <f t="shared" si="538"/>
        <v>3.9546539999999997</v>
      </c>
      <c r="AB299" s="6">
        <f t="shared" si="538"/>
        <v>0</v>
      </c>
      <c r="AC299" s="67"/>
      <c r="AD299" s="55"/>
    </row>
    <row r="300" spans="1:30" s="52" customFormat="1">
      <c r="A300" s="95" t="s">
        <v>416</v>
      </c>
      <c r="B300" s="74">
        <f>158186.15/2</f>
        <v>79093.074999999997</v>
      </c>
      <c r="C300" s="179">
        <f t="shared" si="457"/>
        <v>6591.09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79"/>
      <c r="D301" s="6">
        <f t="shared" ref="D301" si="539">$C300*D300</f>
        <v>0</v>
      </c>
      <c r="E301" s="6">
        <f t="shared" ref="E301" si="540">$C300*E300</f>
        <v>0</v>
      </c>
      <c r="F301" s="6">
        <f t="shared" ref="F301:O301" si="541">$C300*F300</f>
        <v>0</v>
      </c>
      <c r="G301" s="6">
        <f t="shared" si="541"/>
        <v>0</v>
      </c>
      <c r="H301" s="6">
        <f t="shared" si="541"/>
        <v>0</v>
      </c>
      <c r="I301" s="6">
        <f t="shared" si="541"/>
        <v>0</v>
      </c>
      <c r="J301" s="6">
        <f t="shared" si="541"/>
        <v>0</v>
      </c>
      <c r="K301" s="6">
        <f t="shared" si="541"/>
        <v>0</v>
      </c>
      <c r="L301" s="6">
        <f t="shared" si="541"/>
        <v>0</v>
      </c>
      <c r="M301" s="6">
        <f t="shared" si="541"/>
        <v>0</v>
      </c>
      <c r="N301" s="6">
        <f t="shared" si="541"/>
        <v>6591.09</v>
      </c>
      <c r="O301" s="6">
        <f t="shared" si="541"/>
        <v>0</v>
      </c>
      <c r="P301" s="6">
        <f t="shared" ref="P301" si="542">$C300*P300</f>
        <v>0</v>
      </c>
      <c r="Q301" s="6">
        <f t="shared" ref="Q301" si="543">$C300*Q300</f>
        <v>0</v>
      </c>
      <c r="R301" s="6">
        <f t="shared" ref="R301:AB301" si="544">$C300*R300</f>
        <v>0</v>
      </c>
      <c r="S301" s="6">
        <f t="shared" si="544"/>
        <v>0</v>
      </c>
      <c r="T301" s="6">
        <f t="shared" si="544"/>
        <v>0</v>
      </c>
      <c r="U301" s="6">
        <f t="shared" si="544"/>
        <v>0</v>
      </c>
      <c r="V301" s="6">
        <f t="shared" si="544"/>
        <v>0</v>
      </c>
      <c r="W301" s="6">
        <f t="shared" si="544"/>
        <v>0</v>
      </c>
      <c r="X301" s="6">
        <f t="shared" si="544"/>
        <v>0</v>
      </c>
      <c r="Y301" s="6">
        <f t="shared" si="544"/>
        <v>0</v>
      </c>
      <c r="Z301" s="6">
        <f t="shared" si="544"/>
        <v>0</v>
      </c>
      <c r="AA301" s="6">
        <f t="shared" si="544"/>
        <v>0</v>
      </c>
      <c r="AB301" s="6">
        <f t="shared" si="544"/>
        <v>0</v>
      </c>
      <c r="AC301" s="67"/>
      <c r="AD301" s="55"/>
    </row>
    <row r="302" spans="1:30" s="52" customFormat="1">
      <c r="A302" s="98" t="s">
        <v>174</v>
      </c>
      <c r="B302" s="74">
        <v>4213919.7300000004</v>
      </c>
      <c r="C302" s="179">
        <f>ROUND(B302/12,2)</f>
        <v>351159.98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201"/>
      <c r="C303" s="179"/>
      <c r="D303" s="6">
        <f>$C302*D302</f>
        <v>0</v>
      </c>
      <c r="E303" s="6">
        <f t="shared" ref="E303" si="545">$C302*E302</f>
        <v>0</v>
      </c>
      <c r="F303" s="6">
        <f t="shared" ref="F303" si="546">$C302*F302</f>
        <v>0</v>
      </c>
      <c r="G303" s="6">
        <f t="shared" ref="G303:AB303" si="547">$C302*G302</f>
        <v>0</v>
      </c>
      <c r="H303" s="6">
        <f t="shared" si="547"/>
        <v>2984.8598299999999</v>
      </c>
      <c r="I303" s="6">
        <f t="shared" si="547"/>
        <v>0</v>
      </c>
      <c r="J303" s="6">
        <f t="shared" si="547"/>
        <v>0</v>
      </c>
      <c r="K303" s="6">
        <f t="shared" si="547"/>
        <v>0</v>
      </c>
      <c r="L303" s="6">
        <f t="shared" si="547"/>
        <v>0</v>
      </c>
      <c r="M303" s="6">
        <f t="shared" si="547"/>
        <v>0</v>
      </c>
      <c r="N303" s="6">
        <f t="shared" si="547"/>
        <v>343996.31640800001</v>
      </c>
      <c r="O303" s="6">
        <f t="shared" si="547"/>
        <v>0</v>
      </c>
      <c r="P303" s="6">
        <f t="shared" si="547"/>
        <v>0</v>
      </c>
      <c r="Q303" s="6">
        <f t="shared" si="547"/>
        <v>0</v>
      </c>
      <c r="R303" s="6">
        <f t="shared" si="547"/>
        <v>0</v>
      </c>
      <c r="S303" s="6">
        <f t="shared" si="547"/>
        <v>0</v>
      </c>
      <c r="T303" s="6">
        <f t="shared" si="547"/>
        <v>0</v>
      </c>
      <c r="U303" s="6">
        <f t="shared" si="547"/>
        <v>0</v>
      </c>
      <c r="V303" s="6">
        <f t="shared" si="547"/>
        <v>4178.8037620000005</v>
      </c>
      <c r="W303" s="6">
        <f t="shared" si="547"/>
        <v>0</v>
      </c>
      <c r="X303" s="6">
        <f t="shared" si="547"/>
        <v>0</v>
      </c>
      <c r="Y303" s="6">
        <f t="shared" si="547"/>
        <v>0</v>
      </c>
      <c r="Z303" s="6">
        <f t="shared" si="547"/>
        <v>0</v>
      </c>
      <c r="AA303" s="6">
        <f t="shared" si="547"/>
        <v>0</v>
      </c>
      <c r="AB303" s="6">
        <f t="shared" si="547"/>
        <v>0</v>
      </c>
      <c r="AC303" s="67"/>
      <c r="AD303" s="55"/>
    </row>
    <row r="304" spans="1:30" s="52" customFormat="1">
      <c r="A304" s="95" t="s">
        <v>175</v>
      </c>
      <c r="B304" s="74">
        <f>440904.45/2</f>
        <v>220452.22500000001</v>
      </c>
      <c r="C304" s="179">
        <f t="shared" si="457"/>
        <v>18371.02</v>
      </c>
      <c r="D304" s="38">
        <v>1.5800000000000002E-2</v>
      </c>
      <c r="E304" s="38">
        <v>0.1371</v>
      </c>
      <c r="F304" s="38">
        <v>5.4899999999999997E-2</v>
      </c>
      <c r="G304" s="38">
        <v>7.6899999999999996E-2</v>
      </c>
      <c r="H304" s="38">
        <v>4.1599999999999998E-2</v>
      </c>
      <c r="I304" s="38">
        <v>0.13250000000000001</v>
      </c>
      <c r="J304" s="38">
        <v>2.07E-2</v>
      </c>
      <c r="K304" s="38">
        <v>3.1800000000000002E-2</v>
      </c>
      <c r="L304" s="38">
        <v>1.6500000000000001E-2</v>
      </c>
      <c r="M304" s="38">
        <v>2.5700000000000001E-2</v>
      </c>
      <c r="N304" s="38">
        <v>0.14199999999999999</v>
      </c>
      <c r="O304" s="38">
        <v>2.3E-2</v>
      </c>
      <c r="P304" s="38">
        <v>0</v>
      </c>
      <c r="Q304" s="38">
        <v>3.7999999999999999E-2</v>
      </c>
      <c r="R304" s="38">
        <v>1.8800000000000001E-2</v>
      </c>
      <c r="S304" s="38">
        <v>4.1999999999999997E-3</v>
      </c>
      <c r="T304" s="38">
        <v>5.3199999999999997E-2</v>
      </c>
      <c r="U304" s="38">
        <v>1.8100000000000002E-2</v>
      </c>
      <c r="V304" s="38">
        <v>3.7900000000000003E-2</v>
      </c>
      <c r="W304" s="38">
        <v>4.58E-2</v>
      </c>
      <c r="X304" s="38">
        <v>6.2399999999999997E-2</v>
      </c>
      <c r="Y304" s="38">
        <v>2.5000000000000001E-3</v>
      </c>
      <c r="Z304" s="5">
        <v>0</v>
      </c>
      <c r="AA304" s="5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79"/>
      <c r="D305" s="6">
        <f t="shared" ref="D305" si="548">$C304*D304</f>
        <v>290.26211600000005</v>
      </c>
      <c r="E305" s="6">
        <f t="shared" ref="E305" si="549">$C304*E304</f>
        <v>2518.6668420000001</v>
      </c>
      <c r="F305" s="6">
        <f t="shared" ref="F305:O305" si="550">$C304*F304</f>
        <v>1008.568998</v>
      </c>
      <c r="G305" s="6">
        <f t="shared" si="550"/>
        <v>1412.731438</v>
      </c>
      <c r="H305" s="6">
        <f t="shared" si="550"/>
        <v>764.23443199999997</v>
      </c>
      <c r="I305" s="6">
        <f t="shared" si="550"/>
        <v>2434.1601500000002</v>
      </c>
      <c r="J305" s="6">
        <f t="shared" si="550"/>
        <v>380.28011400000003</v>
      </c>
      <c r="K305" s="6">
        <f t="shared" si="550"/>
        <v>584.19843600000002</v>
      </c>
      <c r="L305" s="6">
        <f t="shared" si="550"/>
        <v>303.12183000000005</v>
      </c>
      <c r="M305" s="6">
        <f t="shared" si="550"/>
        <v>472.13521400000002</v>
      </c>
      <c r="N305" s="6">
        <f t="shared" si="550"/>
        <v>2608.6848399999999</v>
      </c>
      <c r="O305" s="6">
        <f t="shared" si="550"/>
        <v>422.53345999999999</v>
      </c>
      <c r="P305" s="6">
        <f t="shared" ref="P305" si="551">$C304*P304</f>
        <v>0</v>
      </c>
      <c r="Q305" s="6">
        <f t="shared" ref="Q305" si="552">$C304*Q304</f>
        <v>698.09875999999997</v>
      </c>
      <c r="R305" s="6">
        <f t="shared" ref="R305:AB305" si="553">$C304*R304</f>
        <v>345.37517600000001</v>
      </c>
      <c r="S305" s="6">
        <f t="shared" si="553"/>
        <v>77.158283999999995</v>
      </c>
      <c r="T305" s="6">
        <f t="shared" si="553"/>
        <v>977.33826399999998</v>
      </c>
      <c r="U305" s="6">
        <f t="shared" si="553"/>
        <v>332.51546200000001</v>
      </c>
      <c r="V305" s="6">
        <f t="shared" si="553"/>
        <v>696.26165800000012</v>
      </c>
      <c r="W305" s="6">
        <f t="shared" si="553"/>
        <v>841.39271600000006</v>
      </c>
      <c r="X305" s="6">
        <f t="shared" si="553"/>
        <v>1146.3516480000001</v>
      </c>
      <c r="Y305" s="6">
        <f t="shared" si="553"/>
        <v>45.927550000000004</v>
      </c>
      <c r="Z305" s="6">
        <f t="shared" si="553"/>
        <v>0</v>
      </c>
      <c r="AA305" s="6">
        <f t="shared" si="553"/>
        <v>11.022611999999999</v>
      </c>
      <c r="AB305" s="6">
        <f t="shared" si="553"/>
        <v>0</v>
      </c>
      <c r="AC305" s="67"/>
      <c r="AD305" s="55"/>
    </row>
    <row r="306" spans="1:30" s="52" customFormat="1">
      <c r="A306" s="95" t="s">
        <v>417</v>
      </c>
      <c r="B306" s="74">
        <f>440904.45/2</f>
        <v>220452.22500000001</v>
      </c>
      <c r="C306" s="179">
        <f t="shared" si="457"/>
        <v>18371.02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79"/>
      <c r="D307" s="6">
        <f t="shared" ref="D307" si="554">$C306*D306</f>
        <v>0</v>
      </c>
      <c r="E307" s="6">
        <f t="shared" ref="E307" si="555">$C306*E306</f>
        <v>0</v>
      </c>
      <c r="F307" s="6">
        <f t="shared" ref="F307:O307" si="556">$C306*F306</f>
        <v>0</v>
      </c>
      <c r="G307" s="6">
        <f t="shared" si="556"/>
        <v>0</v>
      </c>
      <c r="H307" s="6">
        <f t="shared" si="556"/>
        <v>0</v>
      </c>
      <c r="I307" s="6">
        <f t="shared" si="556"/>
        <v>0</v>
      </c>
      <c r="J307" s="6">
        <f t="shared" si="556"/>
        <v>0</v>
      </c>
      <c r="K307" s="6">
        <f t="shared" si="556"/>
        <v>0</v>
      </c>
      <c r="L307" s="6">
        <f t="shared" si="556"/>
        <v>0</v>
      </c>
      <c r="M307" s="6">
        <f t="shared" si="556"/>
        <v>0</v>
      </c>
      <c r="N307" s="6">
        <f t="shared" si="556"/>
        <v>18371.02</v>
      </c>
      <c r="O307" s="6">
        <f t="shared" si="556"/>
        <v>0</v>
      </c>
      <c r="P307" s="6">
        <f t="shared" ref="P307" si="557">$C306*P306</f>
        <v>0</v>
      </c>
      <c r="Q307" s="6">
        <f t="shared" ref="Q307" si="558">$C306*Q306</f>
        <v>0</v>
      </c>
      <c r="R307" s="6">
        <f t="shared" ref="R307:AB307" si="559">$C306*R306</f>
        <v>0</v>
      </c>
      <c r="S307" s="6">
        <f t="shared" si="559"/>
        <v>0</v>
      </c>
      <c r="T307" s="6">
        <f t="shared" si="559"/>
        <v>0</v>
      </c>
      <c r="U307" s="6">
        <f t="shared" si="559"/>
        <v>0</v>
      </c>
      <c r="V307" s="6">
        <f t="shared" si="559"/>
        <v>0</v>
      </c>
      <c r="W307" s="6">
        <f t="shared" si="559"/>
        <v>0</v>
      </c>
      <c r="X307" s="6">
        <f t="shared" si="559"/>
        <v>0</v>
      </c>
      <c r="Y307" s="6">
        <f t="shared" si="559"/>
        <v>0</v>
      </c>
      <c r="Z307" s="6">
        <f t="shared" si="559"/>
        <v>0</v>
      </c>
      <c r="AA307" s="6">
        <f t="shared" si="559"/>
        <v>0</v>
      </c>
      <c r="AB307" s="6">
        <f t="shared" si="559"/>
        <v>0</v>
      </c>
      <c r="AC307" s="67"/>
      <c r="AD307" s="55"/>
    </row>
    <row r="308" spans="1:30" s="52" customFormat="1">
      <c r="A308" s="95" t="s">
        <v>176</v>
      </c>
      <c r="B308" s="74">
        <f>1959522.25/2</f>
        <v>979761.125</v>
      </c>
      <c r="C308" s="179">
        <f t="shared" si="457"/>
        <v>81646.759999999995</v>
      </c>
      <c r="D308" s="38">
        <v>1.5800000000000002E-2</v>
      </c>
      <c r="E308" s="38">
        <v>0.1371</v>
      </c>
      <c r="F308" s="38">
        <v>5.4899999999999997E-2</v>
      </c>
      <c r="G308" s="38">
        <v>7.6899999999999996E-2</v>
      </c>
      <c r="H308" s="38">
        <v>4.1599999999999998E-2</v>
      </c>
      <c r="I308" s="38">
        <v>0.13250000000000001</v>
      </c>
      <c r="J308" s="38">
        <v>2.07E-2</v>
      </c>
      <c r="K308" s="38">
        <v>3.1800000000000002E-2</v>
      </c>
      <c r="L308" s="38">
        <v>1.6500000000000001E-2</v>
      </c>
      <c r="M308" s="38">
        <v>2.5700000000000001E-2</v>
      </c>
      <c r="N308" s="38">
        <v>0.14199999999999999</v>
      </c>
      <c r="O308" s="38">
        <v>2.3E-2</v>
      </c>
      <c r="P308" s="38">
        <v>0</v>
      </c>
      <c r="Q308" s="38">
        <v>3.7999999999999999E-2</v>
      </c>
      <c r="R308" s="38">
        <v>1.8800000000000001E-2</v>
      </c>
      <c r="S308" s="38">
        <v>4.1999999999999997E-3</v>
      </c>
      <c r="T308" s="38">
        <v>5.3199999999999997E-2</v>
      </c>
      <c r="U308" s="38">
        <v>1.8100000000000002E-2</v>
      </c>
      <c r="V308" s="38">
        <v>3.7900000000000003E-2</v>
      </c>
      <c r="W308" s="38">
        <v>4.58E-2</v>
      </c>
      <c r="X308" s="38">
        <v>6.2399999999999997E-2</v>
      </c>
      <c r="Y308" s="38">
        <v>2.5000000000000001E-3</v>
      </c>
      <c r="Z308" s="5">
        <v>0</v>
      </c>
      <c r="AA308" s="5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79"/>
      <c r="D309" s="6">
        <f t="shared" ref="D309" si="560">$C308*D308</f>
        <v>1290.018808</v>
      </c>
      <c r="E309" s="6">
        <f t="shared" ref="E309" si="561">$C308*E308</f>
        <v>11193.770795999999</v>
      </c>
      <c r="F309" s="6">
        <f t="shared" ref="F309:O309" si="562">$C308*F308</f>
        <v>4482.4071239999994</v>
      </c>
      <c r="G309" s="6">
        <f t="shared" si="562"/>
        <v>6278.6358439999995</v>
      </c>
      <c r="H309" s="6">
        <f t="shared" si="562"/>
        <v>3396.5052159999996</v>
      </c>
      <c r="I309" s="6">
        <f t="shared" si="562"/>
        <v>10818.1957</v>
      </c>
      <c r="J309" s="6">
        <f t="shared" si="562"/>
        <v>1690.0879319999999</v>
      </c>
      <c r="K309" s="6">
        <f t="shared" si="562"/>
        <v>2596.3669679999998</v>
      </c>
      <c r="L309" s="6">
        <f t="shared" si="562"/>
        <v>1347.17154</v>
      </c>
      <c r="M309" s="6">
        <f t="shared" si="562"/>
        <v>2098.3217319999999</v>
      </c>
      <c r="N309" s="6">
        <f t="shared" si="562"/>
        <v>11593.839919999999</v>
      </c>
      <c r="O309" s="6">
        <f t="shared" si="562"/>
        <v>1877.8754799999999</v>
      </c>
      <c r="P309" s="6">
        <f t="shared" ref="P309" si="563">$C308*P308</f>
        <v>0</v>
      </c>
      <c r="Q309" s="6">
        <f t="shared" ref="Q309" si="564">$C308*Q308</f>
        <v>3102.5768799999996</v>
      </c>
      <c r="R309" s="6">
        <f t="shared" ref="R309:AB309" si="565">$C308*R308</f>
        <v>1534.9590880000001</v>
      </c>
      <c r="S309" s="6">
        <f t="shared" si="565"/>
        <v>342.91639199999997</v>
      </c>
      <c r="T309" s="6">
        <f t="shared" si="565"/>
        <v>4343.6076319999993</v>
      </c>
      <c r="U309" s="6">
        <f t="shared" si="565"/>
        <v>1477.8063560000001</v>
      </c>
      <c r="V309" s="6">
        <f t="shared" si="565"/>
        <v>3094.4122040000002</v>
      </c>
      <c r="W309" s="6">
        <f t="shared" si="565"/>
        <v>3739.4216079999997</v>
      </c>
      <c r="X309" s="6">
        <f t="shared" si="565"/>
        <v>5094.7578239999993</v>
      </c>
      <c r="Y309" s="6">
        <f t="shared" si="565"/>
        <v>204.11689999999999</v>
      </c>
      <c r="Z309" s="6">
        <f t="shared" si="565"/>
        <v>0</v>
      </c>
      <c r="AA309" s="6">
        <f t="shared" si="565"/>
        <v>48.988055999999993</v>
      </c>
      <c r="AB309" s="6">
        <f t="shared" si="565"/>
        <v>0</v>
      </c>
      <c r="AC309" s="67"/>
      <c r="AD309" s="55"/>
    </row>
    <row r="310" spans="1:30" s="52" customFormat="1">
      <c r="A310" s="95" t="s">
        <v>418</v>
      </c>
      <c r="B310" s="74">
        <f>1959522.25/2</f>
        <v>979761.125</v>
      </c>
      <c r="C310" s="179">
        <f t="shared" si="457"/>
        <v>81646.759999999995</v>
      </c>
      <c r="D310" s="5"/>
      <c r="E310" s="5"/>
      <c r="F310" s="5">
        <v>0.18210000000000001</v>
      </c>
      <c r="G310" s="5"/>
      <c r="H310" s="5">
        <v>0.1333</v>
      </c>
      <c r="I310" s="5"/>
      <c r="J310" s="5">
        <v>2.0000000000000001E-4</v>
      </c>
      <c r="K310" s="5">
        <v>4.0000000000000002E-4</v>
      </c>
      <c r="L310" s="5"/>
      <c r="M310" s="5"/>
      <c r="N310" s="5">
        <v>0.51470000000000005</v>
      </c>
      <c r="O310" s="5">
        <v>2.0000000000000001E-4</v>
      </c>
      <c r="P310" s="5"/>
      <c r="Q310" s="5"/>
      <c r="R310" s="5"/>
      <c r="S310" s="5"/>
      <c r="T310" s="5"/>
      <c r="U310" s="5"/>
      <c r="V310" s="5">
        <v>0.1691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79"/>
      <c r="D311" s="6">
        <f t="shared" ref="D311" si="566">$C310*D310</f>
        <v>0</v>
      </c>
      <c r="E311" s="6">
        <f t="shared" ref="E311" si="567">$C310*E310</f>
        <v>0</v>
      </c>
      <c r="F311" s="6">
        <f t="shared" ref="F311:O311" si="568">$C310*F310</f>
        <v>14867.874996</v>
      </c>
      <c r="G311" s="6">
        <f t="shared" si="568"/>
        <v>0</v>
      </c>
      <c r="H311" s="6">
        <f t="shared" si="568"/>
        <v>10883.513107999999</v>
      </c>
      <c r="I311" s="6">
        <f t="shared" si="568"/>
        <v>0</v>
      </c>
      <c r="J311" s="6">
        <f t="shared" si="568"/>
        <v>16.329352</v>
      </c>
      <c r="K311" s="6">
        <f t="shared" si="568"/>
        <v>32.658704</v>
      </c>
      <c r="L311" s="6">
        <f t="shared" si="568"/>
        <v>0</v>
      </c>
      <c r="M311" s="6">
        <f t="shared" si="568"/>
        <v>0</v>
      </c>
      <c r="N311" s="6">
        <f t="shared" si="568"/>
        <v>42023.587372000002</v>
      </c>
      <c r="O311" s="6">
        <f t="shared" si="568"/>
        <v>16.329352</v>
      </c>
      <c r="P311" s="6">
        <f t="shared" ref="P311" si="569">$C310*P310</f>
        <v>0</v>
      </c>
      <c r="Q311" s="6">
        <f t="shared" ref="Q311" si="570">$C310*Q310</f>
        <v>0</v>
      </c>
      <c r="R311" s="6">
        <f t="shared" ref="R311:AB311" si="571">$C310*R310</f>
        <v>0</v>
      </c>
      <c r="S311" s="6">
        <f t="shared" si="571"/>
        <v>0</v>
      </c>
      <c r="T311" s="6">
        <f t="shared" si="571"/>
        <v>0</v>
      </c>
      <c r="U311" s="6">
        <f t="shared" si="571"/>
        <v>0</v>
      </c>
      <c r="V311" s="6">
        <f t="shared" si="571"/>
        <v>13806.467116</v>
      </c>
      <c r="W311" s="6">
        <f t="shared" si="571"/>
        <v>0</v>
      </c>
      <c r="X311" s="6">
        <f t="shared" si="571"/>
        <v>0</v>
      </c>
      <c r="Y311" s="6">
        <f t="shared" si="571"/>
        <v>0</v>
      </c>
      <c r="Z311" s="6">
        <f t="shared" si="571"/>
        <v>0</v>
      </c>
      <c r="AA311" s="6">
        <f t="shared" si="571"/>
        <v>0</v>
      </c>
      <c r="AB311" s="6">
        <f t="shared" si="571"/>
        <v>0</v>
      </c>
      <c r="AC311" s="67"/>
      <c r="AD311" s="55"/>
    </row>
    <row r="312" spans="1:30" s="52" customFormat="1">
      <c r="A312" s="95" t="s">
        <v>177</v>
      </c>
      <c r="B312" s="74">
        <f>2842452.9/2</f>
        <v>1421226.45</v>
      </c>
      <c r="C312" s="179">
        <f t="shared" si="457"/>
        <v>118435.54</v>
      </c>
      <c r="D312" s="38">
        <v>1.5800000000000002E-2</v>
      </c>
      <c r="E312" s="38">
        <v>0.1371</v>
      </c>
      <c r="F312" s="38">
        <v>5.4899999999999997E-2</v>
      </c>
      <c r="G312" s="38">
        <v>7.6899999999999996E-2</v>
      </c>
      <c r="H312" s="38">
        <v>4.1599999999999998E-2</v>
      </c>
      <c r="I312" s="38">
        <v>0.13250000000000001</v>
      </c>
      <c r="J312" s="38">
        <v>2.07E-2</v>
      </c>
      <c r="K312" s="38">
        <v>3.1800000000000002E-2</v>
      </c>
      <c r="L312" s="38">
        <v>1.6500000000000001E-2</v>
      </c>
      <c r="M312" s="38">
        <v>2.5700000000000001E-2</v>
      </c>
      <c r="N312" s="38">
        <v>0.14199999999999999</v>
      </c>
      <c r="O312" s="38">
        <v>2.3E-2</v>
      </c>
      <c r="P312" s="38">
        <v>0</v>
      </c>
      <c r="Q312" s="38">
        <v>3.7999999999999999E-2</v>
      </c>
      <c r="R312" s="38">
        <v>1.8800000000000001E-2</v>
      </c>
      <c r="S312" s="38">
        <v>4.1999999999999997E-3</v>
      </c>
      <c r="T312" s="38">
        <v>5.3199999999999997E-2</v>
      </c>
      <c r="U312" s="38">
        <v>1.8100000000000002E-2</v>
      </c>
      <c r="V312" s="38">
        <v>3.7900000000000003E-2</v>
      </c>
      <c r="W312" s="38">
        <v>4.58E-2</v>
      </c>
      <c r="X312" s="38">
        <v>6.2399999999999997E-2</v>
      </c>
      <c r="Y312" s="38">
        <v>2.5000000000000001E-3</v>
      </c>
      <c r="Z312" s="5">
        <v>0</v>
      </c>
      <c r="AA312" s="5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79"/>
      <c r="D313" s="6">
        <f t="shared" ref="D313" si="572">$C312*D312</f>
        <v>1871.281532</v>
      </c>
      <c r="E313" s="6">
        <f t="shared" ref="E313" si="573">$C312*E312</f>
        <v>16237.512534</v>
      </c>
      <c r="F313" s="6">
        <f t="shared" ref="F313:O313" si="574">$C312*F312</f>
        <v>6502.1111459999993</v>
      </c>
      <c r="G313" s="6">
        <f t="shared" si="574"/>
        <v>9107.693025999999</v>
      </c>
      <c r="H313" s="6">
        <f t="shared" si="574"/>
        <v>4926.9184639999994</v>
      </c>
      <c r="I313" s="6">
        <f t="shared" si="574"/>
        <v>15692.709049999999</v>
      </c>
      <c r="J313" s="6">
        <f t="shared" si="574"/>
        <v>2451.6156779999997</v>
      </c>
      <c r="K313" s="6">
        <f t="shared" si="574"/>
        <v>3766.250172</v>
      </c>
      <c r="L313" s="6">
        <f t="shared" si="574"/>
        <v>1954.18641</v>
      </c>
      <c r="M313" s="6">
        <f t="shared" si="574"/>
        <v>3043.7933779999998</v>
      </c>
      <c r="N313" s="6">
        <f t="shared" si="574"/>
        <v>16817.846679999999</v>
      </c>
      <c r="O313" s="6">
        <f t="shared" si="574"/>
        <v>2724.0174199999997</v>
      </c>
      <c r="P313" s="6">
        <f t="shared" ref="P313" si="575">$C312*P312</f>
        <v>0</v>
      </c>
      <c r="Q313" s="6">
        <f t="shared" ref="Q313" si="576">$C312*Q312</f>
        <v>4500.5505199999998</v>
      </c>
      <c r="R313" s="6">
        <f t="shared" ref="R313:AB313" si="577">$C312*R312</f>
        <v>2226.5881519999998</v>
      </c>
      <c r="S313" s="6">
        <f t="shared" si="577"/>
        <v>497.42926799999992</v>
      </c>
      <c r="T313" s="6">
        <f t="shared" si="577"/>
        <v>6300.7707279999995</v>
      </c>
      <c r="U313" s="6">
        <f t="shared" si="577"/>
        <v>2143.683274</v>
      </c>
      <c r="V313" s="6">
        <f t="shared" si="577"/>
        <v>4488.7069659999997</v>
      </c>
      <c r="W313" s="6">
        <f t="shared" si="577"/>
        <v>5424.3477320000002</v>
      </c>
      <c r="X313" s="6">
        <f t="shared" si="577"/>
        <v>7390.3776959999996</v>
      </c>
      <c r="Y313" s="6">
        <f t="shared" si="577"/>
        <v>296.08884999999998</v>
      </c>
      <c r="Z313" s="6">
        <f t="shared" si="577"/>
        <v>0</v>
      </c>
      <c r="AA313" s="6">
        <f t="shared" si="577"/>
        <v>71.061323999999985</v>
      </c>
      <c r="AB313" s="6">
        <f t="shared" si="577"/>
        <v>0</v>
      </c>
      <c r="AC313" s="67"/>
      <c r="AD313" s="55"/>
    </row>
    <row r="314" spans="1:30" s="52" customFormat="1">
      <c r="A314" s="95" t="s">
        <v>419</v>
      </c>
      <c r="B314" s="74">
        <f>2842452.9/2</f>
        <v>1421226.45</v>
      </c>
      <c r="C314" s="179">
        <f t="shared" si="457"/>
        <v>118435.54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>
        <v>0.89129999999999998</v>
      </c>
      <c r="O314" s="5"/>
      <c r="P314" s="5"/>
      <c r="Q314" s="5"/>
      <c r="R314" s="5"/>
      <c r="S314" s="5"/>
      <c r="T314" s="5"/>
      <c r="U314" s="5"/>
      <c r="V314" s="5">
        <v>0.1087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79"/>
      <c r="D315" s="6">
        <f t="shared" ref="D315" si="578">$C314*D314</f>
        <v>0</v>
      </c>
      <c r="E315" s="6">
        <f t="shared" ref="E315" si="579">$C314*E314</f>
        <v>0</v>
      </c>
      <c r="F315" s="6">
        <f t="shared" ref="F315:O315" si="580">$C314*F314</f>
        <v>0</v>
      </c>
      <c r="G315" s="6">
        <f t="shared" si="580"/>
        <v>0</v>
      </c>
      <c r="H315" s="6">
        <f t="shared" si="580"/>
        <v>0</v>
      </c>
      <c r="I315" s="6">
        <f t="shared" si="580"/>
        <v>0</v>
      </c>
      <c r="J315" s="6">
        <f t="shared" si="580"/>
        <v>0</v>
      </c>
      <c r="K315" s="6">
        <f t="shared" si="580"/>
        <v>0</v>
      </c>
      <c r="L315" s="6">
        <f t="shared" si="580"/>
        <v>0</v>
      </c>
      <c r="M315" s="6">
        <f t="shared" si="580"/>
        <v>0</v>
      </c>
      <c r="N315" s="6">
        <f t="shared" si="580"/>
        <v>105561.59680199999</v>
      </c>
      <c r="O315" s="6">
        <f t="shared" si="580"/>
        <v>0</v>
      </c>
      <c r="P315" s="6">
        <f t="shared" ref="P315" si="581">$C314*P314</f>
        <v>0</v>
      </c>
      <c r="Q315" s="6">
        <f t="shared" ref="Q315" si="582">$C314*Q314</f>
        <v>0</v>
      </c>
      <c r="R315" s="6">
        <f t="shared" ref="R315:AB315" si="583">$C314*R314</f>
        <v>0</v>
      </c>
      <c r="S315" s="6">
        <f t="shared" si="583"/>
        <v>0</v>
      </c>
      <c r="T315" s="6">
        <f t="shared" si="583"/>
        <v>0</v>
      </c>
      <c r="U315" s="6">
        <f t="shared" si="583"/>
        <v>0</v>
      </c>
      <c r="V315" s="6">
        <f t="shared" si="583"/>
        <v>12873.943197999999</v>
      </c>
      <c r="W315" s="6">
        <f t="shared" si="583"/>
        <v>0</v>
      </c>
      <c r="X315" s="6">
        <f t="shared" si="583"/>
        <v>0</v>
      </c>
      <c r="Y315" s="6">
        <f t="shared" si="583"/>
        <v>0</v>
      </c>
      <c r="Z315" s="6">
        <f t="shared" si="583"/>
        <v>0</v>
      </c>
      <c r="AA315" s="6">
        <f t="shared" si="583"/>
        <v>0</v>
      </c>
      <c r="AB315" s="6">
        <f t="shared" si="583"/>
        <v>0</v>
      </c>
      <c r="AC315" s="67"/>
      <c r="AD315" s="55"/>
    </row>
    <row r="316" spans="1:30" s="52" customFormat="1">
      <c r="A316" s="95" t="s">
        <v>178</v>
      </c>
      <c r="B316" s="74">
        <f>12033954.9/2</f>
        <v>6016977.4500000002</v>
      </c>
      <c r="C316" s="179">
        <f t="shared" si="457"/>
        <v>501414.79</v>
      </c>
      <c r="D316" s="38">
        <v>1.5800000000000002E-2</v>
      </c>
      <c r="E316" s="38">
        <v>0.1371</v>
      </c>
      <c r="F316" s="38">
        <v>5.4899999999999997E-2</v>
      </c>
      <c r="G316" s="38">
        <v>7.6899999999999996E-2</v>
      </c>
      <c r="H316" s="38">
        <v>4.1599999999999998E-2</v>
      </c>
      <c r="I316" s="38">
        <v>0.13250000000000001</v>
      </c>
      <c r="J316" s="38">
        <v>2.07E-2</v>
      </c>
      <c r="K316" s="38">
        <v>3.1800000000000002E-2</v>
      </c>
      <c r="L316" s="38">
        <v>1.6500000000000001E-2</v>
      </c>
      <c r="M316" s="38">
        <v>2.5700000000000001E-2</v>
      </c>
      <c r="N316" s="38">
        <v>0.14199999999999999</v>
      </c>
      <c r="O316" s="38">
        <v>2.3E-2</v>
      </c>
      <c r="P316" s="38">
        <v>0</v>
      </c>
      <c r="Q316" s="38">
        <v>3.7999999999999999E-2</v>
      </c>
      <c r="R316" s="38">
        <v>1.8800000000000001E-2</v>
      </c>
      <c r="S316" s="38">
        <v>4.1999999999999997E-3</v>
      </c>
      <c r="T316" s="38">
        <v>5.3199999999999997E-2</v>
      </c>
      <c r="U316" s="38">
        <v>1.8100000000000002E-2</v>
      </c>
      <c r="V316" s="38">
        <v>3.7900000000000003E-2</v>
      </c>
      <c r="W316" s="38">
        <v>4.58E-2</v>
      </c>
      <c r="X316" s="38">
        <v>6.2399999999999997E-2</v>
      </c>
      <c r="Y316" s="38">
        <v>2.5000000000000001E-3</v>
      </c>
      <c r="Z316" s="5">
        <v>0</v>
      </c>
      <c r="AA316" s="5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79"/>
      <c r="D317" s="6">
        <f t="shared" ref="D317" si="584">$C316*D316</f>
        <v>7922.3536820000008</v>
      </c>
      <c r="E317" s="6">
        <f t="shared" ref="E317" si="585">$C316*E316</f>
        <v>68743.967709000004</v>
      </c>
      <c r="F317" s="6">
        <f t="shared" ref="F317:O317" si="586">$C316*F316</f>
        <v>27527.671970999996</v>
      </c>
      <c r="G317" s="6">
        <f t="shared" si="586"/>
        <v>38558.797350999994</v>
      </c>
      <c r="H317" s="6">
        <f t="shared" si="586"/>
        <v>20858.855263999998</v>
      </c>
      <c r="I317" s="6">
        <f t="shared" si="586"/>
        <v>66437.459675000006</v>
      </c>
      <c r="J317" s="6">
        <f t="shared" si="586"/>
        <v>10379.286152999999</v>
      </c>
      <c r="K317" s="6">
        <f t="shared" si="586"/>
        <v>15944.990322</v>
      </c>
      <c r="L317" s="6">
        <f t="shared" si="586"/>
        <v>8273.3440350000001</v>
      </c>
      <c r="M317" s="6">
        <f t="shared" si="586"/>
        <v>12886.360102999999</v>
      </c>
      <c r="N317" s="6">
        <f t="shared" si="586"/>
        <v>71200.900179999997</v>
      </c>
      <c r="O317" s="6">
        <f t="shared" si="586"/>
        <v>11532.54017</v>
      </c>
      <c r="P317" s="6">
        <f t="shared" ref="P317" si="587">$C316*P316</f>
        <v>0</v>
      </c>
      <c r="Q317" s="6">
        <f t="shared" ref="Q317" si="588">$C316*Q316</f>
        <v>19053.762019999998</v>
      </c>
      <c r="R317" s="6">
        <f t="shared" ref="R317:AB317" si="589">$C316*R316</f>
        <v>9426.5980519999994</v>
      </c>
      <c r="S317" s="6">
        <f t="shared" si="589"/>
        <v>2105.9421179999999</v>
      </c>
      <c r="T317" s="6">
        <f t="shared" si="589"/>
        <v>26675.266827999996</v>
      </c>
      <c r="U317" s="6">
        <f t="shared" si="589"/>
        <v>9075.6076990000001</v>
      </c>
      <c r="V317" s="6">
        <f t="shared" si="589"/>
        <v>19003.620541</v>
      </c>
      <c r="W317" s="6">
        <f t="shared" si="589"/>
        <v>22964.797382000001</v>
      </c>
      <c r="X317" s="6">
        <f t="shared" si="589"/>
        <v>31288.282895999997</v>
      </c>
      <c r="Y317" s="6">
        <f t="shared" si="589"/>
        <v>1253.536975</v>
      </c>
      <c r="Z317" s="6">
        <f t="shared" si="589"/>
        <v>0</v>
      </c>
      <c r="AA317" s="6">
        <f t="shared" si="589"/>
        <v>300.84887399999997</v>
      </c>
      <c r="AB317" s="6">
        <f t="shared" si="589"/>
        <v>0</v>
      </c>
      <c r="AC317" s="67"/>
      <c r="AD317" s="55"/>
    </row>
    <row r="318" spans="1:30" s="52" customFormat="1">
      <c r="A318" s="95" t="s">
        <v>420</v>
      </c>
      <c r="B318" s="74">
        <f>12033954.9/2</f>
        <v>6016977.4500000002</v>
      </c>
      <c r="C318" s="179">
        <f t="shared" si="457"/>
        <v>501414.79</v>
      </c>
      <c r="D318" s="5"/>
      <c r="E318" s="5"/>
      <c r="F318" s="5">
        <v>5.3999999999999999E-2</v>
      </c>
      <c r="G318" s="5"/>
      <c r="H318" s="5">
        <v>5.96E-2</v>
      </c>
      <c r="I318" s="5"/>
      <c r="J318" s="5"/>
      <c r="K318" s="5"/>
      <c r="L318" s="5"/>
      <c r="M318" s="5"/>
      <c r="N318" s="5">
        <v>0.80600000000000005</v>
      </c>
      <c r="O318" s="5"/>
      <c r="P318" s="5"/>
      <c r="Q318" s="5"/>
      <c r="R318" s="5"/>
      <c r="S318" s="5"/>
      <c r="T318" s="5"/>
      <c r="U318" s="5"/>
      <c r="V318" s="5">
        <v>8.0399999999999999E-2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79"/>
      <c r="D319" s="6">
        <f t="shared" ref="D319" si="590">$C318*D318</f>
        <v>0</v>
      </c>
      <c r="E319" s="6">
        <f t="shared" ref="E319" si="591">$C318*E318</f>
        <v>0</v>
      </c>
      <c r="F319" s="6">
        <f t="shared" ref="F319:O319" si="592">$C318*F318</f>
        <v>27076.398659999999</v>
      </c>
      <c r="G319" s="6">
        <f t="shared" si="592"/>
        <v>0</v>
      </c>
      <c r="H319" s="6">
        <f t="shared" si="592"/>
        <v>29884.321484</v>
      </c>
      <c r="I319" s="6">
        <f t="shared" si="592"/>
        <v>0</v>
      </c>
      <c r="J319" s="6">
        <f t="shared" si="592"/>
        <v>0</v>
      </c>
      <c r="K319" s="6">
        <f t="shared" si="592"/>
        <v>0</v>
      </c>
      <c r="L319" s="6">
        <f t="shared" si="592"/>
        <v>0</v>
      </c>
      <c r="M319" s="6">
        <f t="shared" si="592"/>
        <v>0</v>
      </c>
      <c r="N319" s="6">
        <f t="shared" si="592"/>
        <v>404140.32074</v>
      </c>
      <c r="O319" s="6">
        <f t="shared" si="592"/>
        <v>0</v>
      </c>
      <c r="P319" s="6">
        <f t="shared" ref="P319" si="593">$C318*P318</f>
        <v>0</v>
      </c>
      <c r="Q319" s="6">
        <f t="shared" ref="Q319" si="594">$C318*Q318</f>
        <v>0</v>
      </c>
      <c r="R319" s="6">
        <f t="shared" ref="R319:AB319" si="595">$C318*R318</f>
        <v>0</v>
      </c>
      <c r="S319" s="6">
        <f t="shared" si="595"/>
        <v>0</v>
      </c>
      <c r="T319" s="6">
        <f t="shared" si="595"/>
        <v>0</v>
      </c>
      <c r="U319" s="6">
        <f t="shared" si="595"/>
        <v>0</v>
      </c>
      <c r="V319" s="6">
        <f t="shared" si="595"/>
        <v>40313.749115999999</v>
      </c>
      <c r="W319" s="6">
        <f t="shared" si="595"/>
        <v>0</v>
      </c>
      <c r="X319" s="6">
        <f t="shared" si="595"/>
        <v>0</v>
      </c>
      <c r="Y319" s="6">
        <f t="shared" si="595"/>
        <v>0</v>
      </c>
      <c r="Z319" s="6">
        <f t="shared" si="595"/>
        <v>0</v>
      </c>
      <c r="AA319" s="6">
        <f t="shared" si="595"/>
        <v>0</v>
      </c>
      <c r="AB319" s="6">
        <f t="shared" si="595"/>
        <v>0</v>
      </c>
      <c r="AC319" s="67"/>
      <c r="AD319" s="55"/>
    </row>
    <row r="320" spans="1:30" s="52" customFormat="1">
      <c r="A320" s="95" t="s">
        <v>179</v>
      </c>
      <c r="B320" s="74">
        <f>4009613.36/2</f>
        <v>2004806.68</v>
      </c>
      <c r="C320" s="179">
        <f t="shared" si="457"/>
        <v>167067.22</v>
      </c>
      <c r="D320" s="38">
        <v>1.5800000000000002E-2</v>
      </c>
      <c r="E320" s="38">
        <v>0.1371</v>
      </c>
      <c r="F320" s="38">
        <v>5.4899999999999997E-2</v>
      </c>
      <c r="G320" s="38">
        <v>7.6899999999999996E-2</v>
      </c>
      <c r="H320" s="38">
        <v>4.1599999999999998E-2</v>
      </c>
      <c r="I320" s="38">
        <v>0.13250000000000001</v>
      </c>
      <c r="J320" s="38">
        <v>2.07E-2</v>
      </c>
      <c r="K320" s="38">
        <v>3.1800000000000002E-2</v>
      </c>
      <c r="L320" s="38">
        <v>1.6500000000000001E-2</v>
      </c>
      <c r="M320" s="38">
        <v>2.5700000000000001E-2</v>
      </c>
      <c r="N320" s="38">
        <v>0.14199999999999999</v>
      </c>
      <c r="O320" s="38">
        <v>2.3E-2</v>
      </c>
      <c r="P320" s="38">
        <v>0</v>
      </c>
      <c r="Q320" s="38">
        <v>3.7999999999999999E-2</v>
      </c>
      <c r="R320" s="38">
        <v>1.8800000000000001E-2</v>
      </c>
      <c r="S320" s="38">
        <v>4.1999999999999997E-3</v>
      </c>
      <c r="T320" s="38">
        <v>5.3199999999999997E-2</v>
      </c>
      <c r="U320" s="38">
        <v>1.8100000000000002E-2</v>
      </c>
      <c r="V320" s="38">
        <v>3.7900000000000003E-2</v>
      </c>
      <c r="W320" s="38">
        <v>4.58E-2</v>
      </c>
      <c r="X320" s="38">
        <v>6.2399999999999997E-2</v>
      </c>
      <c r="Y320" s="38">
        <v>2.5000000000000001E-3</v>
      </c>
      <c r="Z320" s="5">
        <v>0</v>
      </c>
      <c r="AA320" s="5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79"/>
      <c r="D321" s="6">
        <f t="shared" ref="D321" si="596">$C320*D320</f>
        <v>2639.6620760000001</v>
      </c>
      <c r="E321" s="6">
        <f t="shared" ref="E321" si="597">$C320*E320</f>
        <v>22904.915862000002</v>
      </c>
      <c r="F321" s="6">
        <f t="shared" ref="F321:O321" si="598">$C320*F320</f>
        <v>9171.9903780000004</v>
      </c>
      <c r="G321" s="6">
        <f t="shared" si="598"/>
        <v>12847.469218</v>
      </c>
      <c r="H321" s="6">
        <f t="shared" si="598"/>
        <v>6949.9963520000001</v>
      </c>
      <c r="I321" s="6">
        <f t="shared" si="598"/>
        <v>22136.406650000001</v>
      </c>
      <c r="J321" s="6">
        <f t="shared" si="598"/>
        <v>3458.2914540000002</v>
      </c>
      <c r="K321" s="6">
        <f t="shared" si="598"/>
        <v>5312.7375959999999</v>
      </c>
      <c r="L321" s="6">
        <f t="shared" si="598"/>
        <v>2756.6091300000003</v>
      </c>
      <c r="M321" s="6">
        <f t="shared" si="598"/>
        <v>4293.6275539999997</v>
      </c>
      <c r="N321" s="6">
        <f t="shared" si="598"/>
        <v>23723.545239999999</v>
      </c>
      <c r="O321" s="6">
        <f t="shared" si="598"/>
        <v>3842.5460600000001</v>
      </c>
      <c r="P321" s="6">
        <f t="shared" ref="P321" si="599">$C320*P320</f>
        <v>0</v>
      </c>
      <c r="Q321" s="6">
        <f t="shared" ref="Q321" si="600">$C320*Q320</f>
        <v>6348.5543600000001</v>
      </c>
      <c r="R321" s="6">
        <f t="shared" ref="R321:AB321" si="601">$C320*R320</f>
        <v>3140.8637360000002</v>
      </c>
      <c r="S321" s="6">
        <f t="shared" si="601"/>
        <v>701.68232399999999</v>
      </c>
      <c r="T321" s="6">
        <f t="shared" si="601"/>
        <v>8887.9761039999994</v>
      </c>
      <c r="U321" s="6">
        <f t="shared" si="601"/>
        <v>3023.9166820000005</v>
      </c>
      <c r="V321" s="6">
        <f t="shared" si="601"/>
        <v>6331.8476380000002</v>
      </c>
      <c r="W321" s="6">
        <f t="shared" si="601"/>
        <v>7651.6786760000005</v>
      </c>
      <c r="X321" s="6">
        <f t="shared" si="601"/>
        <v>10424.994527999999</v>
      </c>
      <c r="Y321" s="6">
        <f t="shared" si="601"/>
        <v>417.66804999999999</v>
      </c>
      <c r="Z321" s="6">
        <f t="shared" si="601"/>
        <v>0</v>
      </c>
      <c r="AA321" s="6">
        <f t="shared" si="601"/>
        <v>100.240332</v>
      </c>
      <c r="AB321" s="6">
        <f t="shared" si="601"/>
        <v>0</v>
      </c>
      <c r="AC321" s="67"/>
      <c r="AD321" s="55"/>
    </row>
    <row r="322" spans="1:30" s="52" customFormat="1">
      <c r="A322" s="95" t="s">
        <v>421</v>
      </c>
      <c r="B322" s="74">
        <f>4009613.36/2</f>
        <v>2004806.68</v>
      </c>
      <c r="C322" s="179">
        <f t="shared" si="457"/>
        <v>167067.22</v>
      </c>
      <c r="D322" s="5"/>
      <c r="E322" s="5"/>
      <c r="F322" s="5">
        <v>0.2626</v>
      </c>
      <c r="G322" s="5"/>
      <c r="H322" s="5">
        <v>0.12540000000000001</v>
      </c>
      <c r="I322" s="5"/>
      <c r="J322" s="5"/>
      <c r="K322" s="5"/>
      <c r="L322" s="5"/>
      <c r="M322" s="5"/>
      <c r="N322" s="5">
        <v>0.44369999999999998</v>
      </c>
      <c r="O322" s="5"/>
      <c r="P322" s="5"/>
      <c r="Q322" s="5"/>
      <c r="R322" s="5"/>
      <c r="S322" s="5"/>
      <c r="T322" s="5"/>
      <c r="U322" s="5"/>
      <c r="V322" s="5">
        <v>0.16830000000000001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79"/>
      <c r="D323" s="6">
        <f t="shared" ref="D323" si="602">$C322*D322</f>
        <v>0</v>
      </c>
      <c r="E323" s="6">
        <f t="shared" ref="E323" si="603">$C322*E322</f>
        <v>0</v>
      </c>
      <c r="F323" s="6">
        <f t="shared" ref="F323:O323" si="604">$C322*F322</f>
        <v>43871.851971999997</v>
      </c>
      <c r="G323" s="6">
        <f t="shared" si="604"/>
        <v>0</v>
      </c>
      <c r="H323" s="6">
        <f t="shared" si="604"/>
        <v>20950.229388000003</v>
      </c>
      <c r="I323" s="6">
        <f t="shared" si="604"/>
        <v>0</v>
      </c>
      <c r="J323" s="6">
        <f t="shared" si="604"/>
        <v>0</v>
      </c>
      <c r="K323" s="6">
        <f t="shared" si="604"/>
        <v>0</v>
      </c>
      <c r="L323" s="6">
        <f t="shared" si="604"/>
        <v>0</v>
      </c>
      <c r="M323" s="6">
        <f t="shared" si="604"/>
        <v>0</v>
      </c>
      <c r="N323" s="6">
        <f t="shared" si="604"/>
        <v>74127.725513999991</v>
      </c>
      <c r="O323" s="6">
        <f t="shared" si="604"/>
        <v>0</v>
      </c>
      <c r="P323" s="6">
        <f t="shared" ref="P323" si="605">$C322*P322</f>
        <v>0</v>
      </c>
      <c r="Q323" s="6">
        <f t="shared" ref="Q323" si="606">$C322*Q322</f>
        <v>0</v>
      </c>
      <c r="R323" s="6">
        <f t="shared" ref="R323:AB323" si="607">$C322*R322</f>
        <v>0</v>
      </c>
      <c r="S323" s="6">
        <f t="shared" si="607"/>
        <v>0</v>
      </c>
      <c r="T323" s="6">
        <f t="shared" si="607"/>
        <v>0</v>
      </c>
      <c r="U323" s="6">
        <f t="shared" si="607"/>
        <v>0</v>
      </c>
      <c r="V323" s="6">
        <f t="shared" si="607"/>
        <v>28117.413125999999</v>
      </c>
      <c r="W323" s="6">
        <f t="shared" si="607"/>
        <v>0</v>
      </c>
      <c r="X323" s="6">
        <f t="shared" si="607"/>
        <v>0</v>
      </c>
      <c r="Y323" s="6">
        <f t="shared" si="607"/>
        <v>0</v>
      </c>
      <c r="Z323" s="6">
        <f t="shared" si="607"/>
        <v>0</v>
      </c>
      <c r="AA323" s="6">
        <f t="shared" si="607"/>
        <v>0</v>
      </c>
      <c r="AB323" s="6">
        <f t="shared" si="607"/>
        <v>0</v>
      </c>
      <c r="AC323" s="67"/>
      <c r="AD323" s="55"/>
    </row>
    <row r="324" spans="1:30" s="52" customFormat="1">
      <c r="A324" s="98" t="s">
        <v>222</v>
      </c>
      <c r="B324" s="74">
        <v>7110052.1900000004</v>
      </c>
      <c r="C324" s="179">
        <f t="shared" si="457"/>
        <v>592504.35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201"/>
      <c r="C325" s="179"/>
      <c r="D325" s="6">
        <f t="shared" ref="D325" si="608">$C324*D324</f>
        <v>0</v>
      </c>
      <c r="E325" s="6">
        <f t="shared" ref="E325" si="609">$C324*E324</f>
        <v>0</v>
      </c>
      <c r="F325" s="6">
        <f t="shared" ref="F325:AB325" si="610">$C324*F324</f>
        <v>219522.86167499999</v>
      </c>
      <c r="G325" s="6">
        <f t="shared" si="610"/>
        <v>0</v>
      </c>
      <c r="H325" s="6">
        <f t="shared" si="610"/>
        <v>0</v>
      </c>
      <c r="I325" s="6">
        <f t="shared" si="610"/>
        <v>0</v>
      </c>
      <c r="J325" s="6">
        <f t="shared" si="610"/>
        <v>0</v>
      </c>
      <c r="K325" s="6">
        <f t="shared" si="610"/>
        <v>0</v>
      </c>
      <c r="L325" s="6">
        <f t="shared" si="610"/>
        <v>0</v>
      </c>
      <c r="M325" s="6">
        <f t="shared" si="610"/>
        <v>0</v>
      </c>
      <c r="N325" s="6">
        <f t="shared" si="610"/>
        <v>372981.48832499998</v>
      </c>
      <c r="O325" s="6">
        <f t="shared" si="610"/>
        <v>0</v>
      </c>
      <c r="P325" s="6">
        <f t="shared" si="610"/>
        <v>0</v>
      </c>
      <c r="Q325" s="6">
        <f t="shared" si="610"/>
        <v>0</v>
      </c>
      <c r="R325" s="6">
        <f t="shared" si="610"/>
        <v>0</v>
      </c>
      <c r="S325" s="6">
        <f t="shared" si="610"/>
        <v>0</v>
      </c>
      <c r="T325" s="6">
        <f t="shared" si="610"/>
        <v>0</v>
      </c>
      <c r="U325" s="6">
        <f t="shared" si="610"/>
        <v>0</v>
      </c>
      <c r="V325" s="6">
        <f t="shared" si="610"/>
        <v>0</v>
      </c>
      <c r="W325" s="6">
        <f t="shared" si="610"/>
        <v>0</v>
      </c>
      <c r="X325" s="6">
        <f t="shared" si="610"/>
        <v>0</v>
      </c>
      <c r="Y325" s="6">
        <f t="shared" si="610"/>
        <v>0</v>
      </c>
      <c r="Z325" s="6">
        <f t="shared" si="610"/>
        <v>0</v>
      </c>
      <c r="AA325" s="6">
        <f t="shared" si="610"/>
        <v>0</v>
      </c>
      <c r="AB325" s="6">
        <f t="shared" si="610"/>
        <v>0</v>
      </c>
      <c r="AC325" s="67"/>
      <c r="AD325" s="55"/>
    </row>
    <row r="326" spans="1:30" s="52" customFormat="1">
      <c r="A326" s="98" t="s">
        <v>223</v>
      </c>
      <c r="B326" s="74">
        <v>1302367.94</v>
      </c>
      <c r="C326" s="179">
        <f t="shared" si="457"/>
        <v>108530.66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201"/>
      <c r="C327" s="179"/>
      <c r="D327" s="6">
        <f t="shared" ref="D327" si="611">$C326*D326</f>
        <v>0</v>
      </c>
      <c r="E327" s="6">
        <f t="shared" ref="E327" si="612">$C326*E326</f>
        <v>0</v>
      </c>
      <c r="F327" s="6">
        <f t="shared" ref="F327:AB327" si="613">$C326*F326</f>
        <v>40210.609530000002</v>
      </c>
      <c r="G327" s="6">
        <f t="shared" si="613"/>
        <v>0</v>
      </c>
      <c r="H327" s="6">
        <f t="shared" si="613"/>
        <v>0</v>
      </c>
      <c r="I327" s="6">
        <f t="shared" si="613"/>
        <v>0</v>
      </c>
      <c r="J327" s="6">
        <f t="shared" si="613"/>
        <v>0</v>
      </c>
      <c r="K327" s="6">
        <f t="shared" si="613"/>
        <v>0</v>
      </c>
      <c r="L327" s="6">
        <f t="shared" si="613"/>
        <v>0</v>
      </c>
      <c r="M327" s="6">
        <f t="shared" si="613"/>
        <v>0</v>
      </c>
      <c r="N327" s="6">
        <f t="shared" si="613"/>
        <v>68320.050470000002</v>
      </c>
      <c r="O327" s="6">
        <f t="shared" si="613"/>
        <v>0</v>
      </c>
      <c r="P327" s="6">
        <f t="shared" si="613"/>
        <v>0</v>
      </c>
      <c r="Q327" s="6">
        <f t="shared" si="613"/>
        <v>0</v>
      </c>
      <c r="R327" s="6">
        <f t="shared" si="613"/>
        <v>0</v>
      </c>
      <c r="S327" s="6">
        <f t="shared" si="613"/>
        <v>0</v>
      </c>
      <c r="T327" s="6">
        <f t="shared" si="613"/>
        <v>0</v>
      </c>
      <c r="U327" s="6">
        <f t="shared" si="613"/>
        <v>0</v>
      </c>
      <c r="V327" s="6">
        <f t="shared" si="613"/>
        <v>0</v>
      </c>
      <c r="W327" s="6">
        <f t="shared" si="613"/>
        <v>0</v>
      </c>
      <c r="X327" s="6">
        <f t="shared" si="613"/>
        <v>0</v>
      </c>
      <c r="Y327" s="6">
        <f t="shared" si="613"/>
        <v>0</v>
      </c>
      <c r="Z327" s="6">
        <f t="shared" si="613"/>
        <v>0</v>
      </c>
      <c r="AA327" s="6">
        <f t="shared" si="613"/>
        <v>0</v>
      </c>
      <c r="AB327" s="6">
        <f t="shared" si="613"/>
        <v>0</v>
      </c>
      <c r="AC327" s="67"/>
      <c r="AD327" s="55"/>
    </row>
    <row r="328" spans="1:30" s="52" customFormat="1">
      <c r="A328" s="98" t="s">
        <v>224</v>
      </c>
      <c r="B328" s="74">
        <v>4781574.5</v>
      </c>
      <c r="C328" s="179">
        <f t="shared" si="457"/>
        <v>398464.54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201"/>
      <c r="C329" s="179"/>
      <c r="D329" s="6">
        <f t="shared" ref="D329" si="614">$C328*D328</f>
        <v>0</v>
      </c>
      <c r="E329" s="6">
        <f t="shared" ref="E329" si="615">$C328*E328</f>
        <v>398464.54</v>
      </c>
      <c r="F329" s="6">
        <f t="shared" ref="F329:AB329" si="616">$C328*F328</f>
        <v>0</v>
      </c>
      <c r="G329" s="6">
        <f t="shared" si="616"/>
        <v>0</v>
      </c>
      <c r="H329" s="6">
        <f t="shared" si="616"/>
        <v>0</v>
      </c>
      <c r="I329" s="6">
        <f t="shared" si="616"/>
        <v>0</v>
      </c>
      <c r="J329" s="6">
        <f t="shared" si="616"/>
        <v>0</v>
      </c>
      <c r="K329" s="6">
        <f t="shared" si="616"/>
        <v>0</v>
      </c>
      <c r="L329" s="6">
        <f t="shared" si="616"/>
        <v>0</v>
      </c>
      <c r="M329" s="6">
        <f t="shared" si="616"/>
        <v>0</v>
      </c>
      <c r="N329" s="6">
        <f t="shared" si="616"/>
        <v>0</v>
      </c>
      <c r="O329" s="6">
        <f t="shared" si="616"/>
        <v>0</v>
      </c>
      <c r="P329" s="6">
        <f t="shared" si="616"/>
        <v>0</v>
      </c>
      <c r="Q329" s="6">
        <f t="shared" si="616"/>
        <v>0</v>
      </c>
      <c r="R329" s="6">
        <f t="shared" si="616"/>
        <v>0</v>
      </c>
      <c r="S329" s="6">
        <f t="shared" si="616"/>
        <v>0</v>
      </c>
      <c r="T329" s="6">
        <f t="shared" si="616"/>
        <v>0</v>
      </c>
      <c r="U329" s="6">
        <f t="shared" si="616"/>
        <v>0</v>
      </c>
      <c r="V329" s="6">
        <f t="shared" si="616"/>
        <v>0</v>
      </c>
      <c r="W329" s="6">
        <f t="shared" si="616"/>
        <v>0</v>
      </c>
      <c r="X329" s="6">
        <f t="shared" si="616"/>
        <v>0</v>
      </c>
      <c r="Y329" s="6">
        <f t="shared" si="616"/>
        <v>0</v>
      </c>
      <c r="Z329" s="6">
        <f t="shared" si="616"/>
        <v>0</v>
      </c>
      <c r="AA329" s="6">
        <f t="shared" si="616"/>
        <v>0</v>
      </c>
      <c r="AB329" s="6">
        <f t="shared" si="616"/>
        <v>0</v>
      </c>
      <c r="AC329" s="67"/>
      <c r="AD329" s="55"/>
    </row>
    <row r="330" spans="1:30" s="52" customFormat="1">
      <c r="A330" s="95" t="s">
        <v>225</v>
      </c>
      <c r="B330" s="74">
        <f>1115802.93/2</f>
        <v>557901.46499999997</v>
      </c>
      <c r="C330" s="179">
        <f t="shared" si="457"/>
        <v>46491.79</v>
      </c>
      <c r="D330" s="38">
        <v>1.5800000000000002E-2</v>
      </c>
      <c r="E330" s="38">
        <v>0.1371</v>
      </c>
      <c r="F330" s="38">
        <v>5.4899999999999997E-2</v>
      </c>
      <c r="G330" s="38">
        <v>7.6899999999999996E-2</v>
      </c>
      <c r="H330" s="38">
        <v>4.1599999999999998E-2</v>
      </c>
      <c r="I330" s="38">
        <v>0.13250000000000001</v>
      </c>
      <c r="J330" s="38">
        <v>2.07E-2</v>
      </c>
      <c r="K330" s="38">
        <v>3.1800000000000002E-2</v>
      </c>
      <c r="L330" s="38">
        <v>1.6500000000000001E-2</v>
      </c>
      <c r="M330" s="38">
        <v>2.5700000000000001E-2</v>
      </c>
      <c r="N330" s="38">
        <v>0.14199999999999999</v>
      </c>
      <c r="O330" s="38">
        <v>2.3E-2</v>
      </c>
      <c r="P330" s="38">
        <v>0</v>
      </c>
      <c r="Q330" s="38">
        <v>3.7999999999999999E-2</v>
      </c>
      <c r="R330" s="38">
        <v>1.8800000000000001E-2</v>
      </c>
      <c r="S330" s="38">
        <v>4.1999999999999997E-3</v>
      </c>
      <c r="T330" s="38">
        <v>5.3199999999999997E-2</v>
      </c>
      <c r="U330" s="38">
        <v>1.8100000000000002E-2</v>
      </c>
      <c r="V330" s="38">
        <v>3.7900000000000003E-2</v>
      </c>
      <c r="W330" s="38">
        <v>4.58E-2</v>
      </c>
      <c r="X330" s="38">
        <v>6.2399999999999997E-2</v>
      </c>
      <c r="Y330" s="38">
        <v>2.5000000000000001E-3</v>
      </c>
      <c r="Z330" s="5">
        <v>0</v>
      </c>
      <c r="AA330" s="5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79"/>
      <c r="D331" s="6">
        <f t="shared" ref="D331" si="617">$C330*D330</f>
        <v>734.57028200000013</v>
      </c>
      <c r="E331" s="6">
        <f t="shared" ref="E331" si="618">$C330*E330</f>
        <v>6374.0244089999997</v>
      </c>
      <c r="F331" s="6">
        <f t="shared" ref="F331:AB331" si="619">$C330*F330</f>
        <v>2552.3992709999998</v>
      </c>
      <c r="G331" s="6">
        <f t="shared" si="619"/>
        <v>3575.2186509999997</v>
      </c>
      <c r="H331" s="6">
        <f t="shared" si="619"/>
        <v>1934.058464</v>
      </c>
      <c r="I331" s="6">
        <f t="shared" si="619"/>
        <v>6160.1621750000004</v>
      </c>
      <c r="J331" s="6">
        <f t="shared" si="619"/>
        <v>962.38005299999998</v>
      </c>
      <c r="K331" s="6">
        <f t="shared" si="619"/>
        <v>1478.438922</v>
      </c>
      <c r="L331" s="6">
        <f t="shared" si="619"/>
        <v>767.11453500000005</v>
      </c>
      <c r="M331" s="6">
        <f t="shared" si="619"/>
        <v>1194.839003</v>
      </c>
      <c r="N331" s="6">
        <f t="shared" si="619"/>
        <v>6601.8341799999998</v>
      </c>
      <c r="O331" s="6">
        <f t="shared" si="619"/>
        <v>1069.3111699999999</v>
      </c>
      <c r="P331" s="6">
        <f t="shared" si="619"/>
        <v>0</v>
      </c>
      <c r="Q331" s="6">
        <f t="shared" si="619"/>
        <v>1766.6880200000001</v>
      </c>
      <c r="R331" s="6">
        <f t="shared" si="619"/>
        <v>874.04565200000002</v>
      </c>
      <c r="S331" s="6">
        <f t="shared" si="619"/>
        <v>195.26551799999999</v>
      </c>
      <c r="T331" s="6">
        <f t="shared" si="619"/>
        <v>2473.3632279999997</v>
      </c>
      <c r="U331" s="6">
        <f t="shared" si="619"/>
        <v>841.50139900000011</v>
      </c>
      <c r="V331" s="6">
        <f t="shared" si="619"/>
        <v>1762.0388410000003</v>
      </c>
      <c r="W331" s="6">
        <f t="shared" si="619"/>
        <v>2129.3239819999999</v>
      </c>
      <c r="X331" s="6">
        <f t="shared" si="619"/>
        <v>2901.0876960000001</v>
      </c>
      <c r="Y331" s="6">
        <f t="shared" si="619"/>
        <v>116.22947500000001</v>
      </c>
      <c r="Z331" s="6">
        <f t="shared" si="619"/>
        <v>0</v>
      </c>
      <c r="AA331" s="6">
        <f t="shared" si="619"/>
        <v>27.895073999999997</v>
      </c>
      <c r="AB331" s="6">
        <f t="shared" si="619"/>
        <v>0</v>
      </c>
      <c r="AC331" s="67"/>
      <c r="AD331" s="55"/>
    </row>
    <row r="332" spans="1:30" s="52" customFormat="1">
      <c r="A332" s="95" t="s">
        <v>422</v>
      </c>
      <c r="B332" s="74">
        <f>1115802.93/2</f>
        <v>557901.46499999997</v>
      </c>
      <c r="C332" s="179">
        <f t="shared" si="457"/>
        <v>46491.79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79"/>
      <c r="D333" s="6">
        <f t="shared" ref="D333" si="620">$C332*D332</f>
        <v>0</v>
      </c>
      <c r="E333" s="6">
        <f t="shared" ref="E333" si="621">$C332*E332</f>
        <v>0</v>
      </c>
      <c r="F333" s="6">
        <f t="shared" ref="F333:O333" si="622">$C332*F332</f>
        <v>0</v>
      </c>
      <c r="G333" s="6">
        <f t="shared" si="622"/>
        <v>0</v>
      </c>
      <c r="H333" s="6">
        <f t="shared" si="622"/>
        <v>0</v>
      </c>
      <c r="I333" s="6">
        <f t="shared" si="622"/>
        <v>0</v>
      </c>
      <c r="J333" s="6">
        <f t="shared" si="622"/>
        <v>0</v>
      </c>
      <c r="K333" s="6">
        <f t="shared" si="622"/>
        <v>0</v>
      </c>
      <c r="L333" s="6">
        <f t="shared" si="622"/>
        <v>0</v>
      </c>
      <c r="M333" s="6">
        <f t="shared" si="622"/>
        <v>0</v>
      </c>
      <c r="N333" s="6">
        <f t="shared" si="622"/>
        <v>46491.79</v>
      </c>
      <c r="O333" s="6">
        <f t="shared" si="622"/>
        <v>0</v>
      </c>
      <c r="P333" s="6">
        <f t="shared" ref="P333" si="623">$C332*P332</f>
        <v>0</v>
      </c>
      <c r="Q333" s="6">
        <f t="shared" ref="Q333" si="624">$C332*Q332</f>
        <v>0</v>
      </c>
      <c r="R333" s="6">
        <f t="shared" ref="R333:AB333" si="625">$C332*R332</f>
        <v>0</v>
      </c>
      <c r="S333" s="6">
        <f t="shared" si="625"/>
        <v>0</v>
      </c>
      <c r="T333" s="6">
        <f t="shared" si="625"/>
        <v>0</v>
      </c>
      <c r="U333" s="6">
        <f t="shared" si="625"/>
        <v>0</v>
      </c>
      <c r="V333" s="6">
        <f t="shared" si="625"/>
        <v>0</v>
      </c>
      <c r="W333" s="6">
        <f t="shared" si="625"/>
        <v>0</v>
      </c>
      <c r="X333" s="6">
        <f t="shared" si="625"/>
        <v>0</v>
      </c>
      <c r="Y333" s="6">
        <f t="shared" si="625"/>
        <v>0</v>
      </c>
      <c r="Z333" s="6">
        <f t="shared" si="625"/>
        <v>0</v>
      </c>
      <c r="AA333" s="6">
        <f t="shared" si="625"/>
        <v>0</v>
      </c>
      <c r="AB333" s="6">
        <f t="shared" si="625"/>
        <v>0</v>
      </c>
      <c r="AC333" s="67"/>
      <c r="AD333" s="55"/>
    </row>
    <row r="334" spans="1:30" s="52" customFormat="1">
      <c r="A334" s="95" t="s">
        <v>226</v>
      </c>
      <c r="B334" s="74">
        <f>14160085.47/2</f>
        <v>7080042.7350000003</v>
      </c>
      <c r="C334" s="179">
        <f t="shared" ref="C334:C396" si="626">ROUND(B334/12,2)</f>
        <v>590003.56000000006</v>
      </c>
      <c r="D334" s="38">
        <v>1.5800000000000002E-2</v>
      </c>
      <c r="E334" s="38">
        <v>0.1371</v>
      </c>
      <c r="F334" s="38">
        <v>5.4899999999999997E-2</v>
      </c>
      <c r="G334" s="38">
        <v>7.6899999999999996E-2</v>
      </c>
      <c r="H334" s="38">
        <v>4.1599999999999998E-2</v>
      </c>
      <c r="I334" s="38">
        <v>0.13250000000000001</v>
      </c>
      <c r="J334" s="38">
        <v>2.07E-2</v>
      </c>
      <c r="K334" s="38">
        <v>3.1800000000000002E-2</v>
      </c>
      <c r="L334" s="38">
        <v>1.6500000000000001E-2</v>
      </c>
      <c r="M334" s="38">
        <v>2.5700000000000001E-2</v>
      </c>
      <c r="N334" s="38">
        <v>0.14199999999999999</v>
      </c>
      <c r="O334" s="38">
        <v>2.3E-2</v>
      </c>
      <c r="P334" s="38">
        <v>0</v>
      </c>
      <c r="Q334" s="38">
        <v>3.7999999999999999E-2</v>
      </c>
      <c r="R334" s="38">
        <v>1.8800000000000001E-2</v>
      </c>
      <c r="S334" s="38">
        <v>4.1999999999999997E-3</v>
      </c>
      <c r="T334" s="38">
        <v>5.3199999999999997E-2</v>
      </c>
      <c r="U334" s="38">
        <v>1.8100000000000002E-2</v>
      </c>
      <c r="V334" s="38">
        <v>3.7900000000000003E-2</v>
      </c>
      <c r="W334" s="38">
        <v>4.58E-2</v>
      </c>
      <c r="X334" s="38">
        <v>6.2399999999999997E-2</v>
      </c>
      <c r="Y334" s="38">
        <v>2.5000000000000001E-3</v>
      </c>
      <c r="Z334" s="5">
        <v>0</v>
      </c>
      <c r="AA334" s="5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79"/>
      <c r="D335" s="6">
        <f t="shared" ref="D335" si="627">$C334*D334</f>
        <v>9322.0562480000026</v>
      </c>
      <c r="E335" s="6">
        <f t="shared" ref="E335" si="628">$C334*E334</f>
        <v>80889.488076000009</v>
      </c>
      <c r="F335" s="6">
        <f t="shared" ref="F335:AB335" si="629">$C334*F334</f>
        <v>32391.195444000001</v>
      </c>
      <c r="G335" s="6">
        <f t="shared" si="629"/>
        <v>45371.273764000005</v>
      </c>
      <c r="H335" s="6">
        <f t="shared" si="629"/>
        <v>24544.148096000001</v>
      </c>
      <c r="I335" s="6">
        <f t="shared" si="629"/>
        <v>78175.471700000009</v>
      </c>
      <c r="J335" s="6">
        <f t="shared" si="629"/>
        <v>12213.073692000002</v>
      </c>
      <c r="K335" s="6">
        <f t="shared" si="629"/>
        <v>18762.113208000002</v>
      </c>
      <c r="L335" s="6">
        <f t="shared" si="629"/>
        <v>9735.0587400000022</v>
      </c>
      <c r="M335" s="6">
        <f t="shared" si="629"/>
        <v>15163.091492000001</v>
      </c>
      <c r="N335" s="6">
        <f t="shared" si="629"/>
        <v>83780.505520000006</v>
      </c>
      <c r="O335" s="6">
        <f t="shared" si="629"/>
        <v>13570.081880000002</v>
      </c>
      <c r="P335" s="6">
        <f t="shared" si="629"/>
        <v>0</v>
      </c>
      <c r="Q335" s="6">
        <f t="shared" si="629"/>
        <v>22420.135280000002</v>
      </c>
      <c r="R335" s="6">
        <f t="shared" si="629"/>
        <v>11092.066928000002</v>
      </c>
      <c r="S335" s="6">
        <f t="shared" si="629"/>
        <v>2478.014952</v>
      </c>
      <c r="T335" s="6">
        <f t="shared" si="629"/>
        <v>31388.189392</v>
      </c>
      <c r="U335" s="6">
        <f t="shared" si="629"/>
        <v>10679.064436000002</v>
      </c>
      <c r="V335" s="6">
        <f t="shared" si="629"/>
        <v>22361.134924000005</v>
      </c>
      <c r="W335" s="6">
        <f t="shared" si="629"/>
        <v>27022.163048000002</v>
      </c>
      <c r="X335" s="6">
        <f t="shared" si="629"/>
        <v>36816.222143999999</v>
      </c>
      <c r="Y335" s="6">
        <f t="shared" si="629"/>
        <v>1475.0089000000003</v>
      </c>
      <c r="Z335" s="6">
        <f t="shared" si="629"/>
        <v>0</v>
      </c>
      <c r="AA335" s="6">
        <f t="shared" si="629"/>
        <v>354.00213600000001</v>
      </c>
      <c r="AB335" s="6">
        <f t="shared" si="629"/>
        <v>0</v>
      </c>
      <c r="AC335" s="67"/>
      <c r="AD335" s="55"/>
    </row>
    <row r="336" spans="1:30" s="52" customFormat="1">
      <c r="A336" s="95" t="s">
        <v>423</v>
      </c>
      <c r="B336" s="74">
        <f>14160085.47/2</f>
        <v>7080042.7350000003</v>
      </c>
      <c r="C336" s="179">
        <f t="shared" si="626"/>
        <v>590003.56000000006</v>
      </c>
      <c r="D336" s="5"/>
      <c r="E336" s="5"/>
      <c r="F336" s="5"/>
      <c r="G336" s="5"/>
      <c r="H336" s="5">
        <v>6.2600000000000003E-2</v>
      </c>
      <c r="I336" s="5"/>
      <c r="J336" s="5"/>
      <c r="K336" s="5">
        <v>0</v>
      </c>
      <c r="L336" s="5"/>
      <c r="M336" s="5"/>
      <c r="N336" s="5">
        <v>0.85519999999999996</v>
      </c>
      <c r="O336" s="5">
        <v>5.0000000000000001E-4</v>
      </c>
      <c r="P336" s="5"/>
      <c r="Q336" s="5"/>
      <c r="R336" s="5"/>
      <c r="S336" s="5"/>
      <c r="T336" s="5"/>
      <c r="U336" s="5"/>
      <c r="V336" s="5">
        <v>8.1699999999999995E-2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79"/>
      <c r="D337" s="6">
        <f t="shared" ref="D337" si="630">$C336*D336</f>
        <v>0</v>
      </c>
      <c r="E337" s="6">
        <f t="shared" ref="E337" si="631">$C336*E336</f>
        <v>0</v>
      </c>
      <c r="F337" s="6">
        <f t="shared" ref="F337:O337" si="632">$C336*F336</f>
        <v>0</v>
      </c>
      <c r="G337" s="6">
        <f t="shared" si="632"/>
        <v>0</v>
      </c>
      <c r="H337" s="6">
        <f t="shared" si="632"/>
        <v>36934.222856000008</v>
      </c>
      <c r="I337" s="6">
        <f t="shared" si="632"/>
        <v>0</v>
      </c>
      <c r="J337" s="6">
        <f t="shared" si="632"/>
        <v>0</v>
      </c>
      <c r="K337" s="6">
        <f t="shared" si="632"/>
        <v>0</v>
      </c>
      <c r="L337" s="6">
        <f t="shared" si="632"/>
        <v>0</v>
      </c>
      <c r="M337" s="6">
        <f t="shared" si="632"/>
        <v>0</v>
      </c>
      <c r="N337" s="6">
        <f t="shared" si="632"/>
        <v>504571.04451200005</v>
      </c>
      <c r="O337" s="6">
        <f t="shared" si="632"/>
        <v>295.00178000000005</v>
      </c>
      <c r="P337" s="6">
        <f t="shared" ref="P337" si="633">$C336*P336</f>
        <v>0</v>
      </c>
      <c r="Q337" s="6">
        <f t="shared" ref="Q337" si="634">$C336*Q336</f>
        <v>0</v>
      </c>
      <c r="R337" s="6">
        <f t="shared" ref="R337:AB337" si="635">$C336*R336</f>
        <v>0</v>
      </c>
      <c r="S337" s="6">
        <f t="shared" si="635"/>
        <v>0</v>
      </c>
      <c r="T337" s="6">
        <f t="shared" si="635"/>
        <v>0</v>
      </c>
      <c r="U337" s="6">
        <f t="shared" si="635"/>
        <v>0</v>
      </c>
      <c r="V337" s="6">
        <f t="shared" si="635"/>
        <v>48203.290851999998</v>
      </c>
      <c r="W337" s="6">
        <f t="shared" si="635"/>
        <v>0</v>
      </c>
      <c r="X337" s="6">
        <f t="shared" si="635"/>
        <v>0</v>
      </c>
      <c r="Y337" s="6">
        <f t="shared" si="635"/>
        <v>0</v>
      </c>
      <c r="Z337" s="6">
        <f t="shared" si="635"/>
        <v>0</v>
      </c>
      <c r="AA337" s="6">
        <f t="shared" si="635"/>
        <v>0</v>
      </c>
      <c r="AB337" s="6">
        <f t="shared" si="635"/>
        <v>0</v>
      </c>
      <c r="AC337" s="67"/>
      <c r="AD337" s="55"/>
    </row>
    <row r="338" spans="1:30" s="52" customFormat="1">
      <c r="A338" s="95" t="s">
        <v>227</v>
      </c>
      <c r="B338" s="74">
        <f>203911.27/2</f>
        <v>101955.63499999999</v>
      </c>
      <c r="C338" s="179">
        <f t="shared" si="626"/>
        <v>8496.2999999999993</v>
      </c>
      <c r="D338" s="38">
        <v>1.5800000000000002E-2</v>
      </c>
      <c r="E338" s="38">
        <v>0.1371</v>
      </c>
      <c r="F338" s="38">
        <v>5.4899999999999997E-2</v>
      </c>
      <c r="G338" s="38">
        <v>7.6899999999999996E-2</v>
      </c>
      <c r="H338" s="38">
        <v>4.1599999999999998E-2</v>
      </c>
      <c r="I338" s="38">
        <v>0.13250000000000001</v>
      </c>
      <c r="J338" s="38">
        <v>2.07E-2</v>
      </c>
      <c r="K338" s="38">
        <v>3.1800000000000002E-2</v>
      </c>
      <c r="L338" s="38">
        <v>1.6500000000000001E-2</v>
      </c>
      <c r="M338" s="38">
        <v>2.5700000000000001E-2</v>
      </c>
      <c r="N338" s="38">
        <v>0.14199999999999999</v>
      </c>
      <c r="O338" s="38">
        <v>2.3E-2</v>
      </c>
      <c r="P338" s="38">
        <v>0</v>
      </c>
      <c r="Q338" s="38">
        <v>3.7999999999999999E-2</v>
      </c>
      <c r="R338" s="38">
        <v>1.8800000000000001E-2</v>
      </c>
      <c r="S338" s="38">
        <v>4.1999999999999997E-3</v>
      </c>
      <c r="T338" s="38">
        <v>5.3199999999999997E-2</v>
      </c>
      <c r="U338" s="38">
        <v>1.8100000000000002E-2</v>
      </c>
      <c r="V338" s="38">
        <v>3.7900000000000003E-2</v>
      </c>
      <c r="W338" s="38">
        <v>4.58E-2</v>
      </c>
      <c r="X338" s="38">
        <v>6.2399999999999997E-2</v>
      </c>
      <c r="Y338" s="38">
        <v>2.5000000000000001E-3</v>
      </c>
      <c r="Z338" s="5">
        <v>0</v>
      </c>
      <c r="AA338" s="5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79"/>
      <c r="D339" s="6">
        <f t="shared" ref="D339" si="636">$C338*D338</f>
        <v>134.24154000000001</v>
      </c>
      <c r="E339" s="6">
        <f t="shared" ref="E339" si="637">$C338*E338</f>
        <v>1164.8427299999998</v>
      </c>
      <c r="F339" s="6">
        <f t="shared" ref="F339:AB339" si="638">$C338*F338</f>
        <v>466.44686999999993</v>
      </c>
      <c r="G339" s="6">
        <f t="shared" si="638"/>
        <v>653.36546999999996</v>
      </c>
      <c r="H339" s="6">
        <f t="shared" si="638"/>
        <v>353.44607999999994</v>
      </c>
      <c r="I339" s="6">
        <f t="shared" si="638"/>
        <v>1125.7597499999999</v>
      </c>
      <c r="J339" s="6">
        <f t="shared" si="638"/>
        <v>175.87340999999998</v>
      </c>
      <c r="K339" s="6">
        <f t="shared" si="638"/>
        <v>270.18234000000001</v>
      </c>
      <c r="L339" s="6">
        <f t="shared" si="638"/>
        <v>140.18895000000001</v>
      </c>
      <c r="M339" s="6">
        <f t="shared" si="638"/>
        <v>218.35490999999999</v>
      </c>
      <c r="N339" s="6">
        <f t="shared" si="638"/>
        <v>1206.4745999999998</v>
      </c>
      <c r="O339" s="6">
        <f t="shared" si="638"/>
        <v>195.41489999999999</v>
      </c>
      <c r="P339" s="6">
        <f t="shared" si="638"/>
        <v>0</v>
      </c>
      <c r="Q339" s="6">
        <f t="shared" si="638"/>
        <v>322.85939999999994</v>
      </c>
      <c r="R339" s="6">
        <f t="shared" si="638"/>
        <v>159.73043999999999</v>
      </c>
      <c r="S339" s="6">
        <f t="shared" si="638"/>
        <v>35.684459999999994</v>
      </c>
      <c r="T339" s="6">
        <f t="shared" si="638"/>
        <v>452.00315999999992</v>
      </c>
      <c r="U339" s="6">
        <f t="shared" si="638"/>
        <v>153.78303</v>
      </c>
      <c r="V339" s="6">
        <f t="shared" si="638"/>
        <v>322.00977</v>
      </c>
      <c r="W339" s="6">
        <f t="shared" si="638"/>
        <v>389.13054</v>
      </c>
      <c r="X339" s="6">
        <f t="shared" si="638"/>
        <v>530.16911999999991</v>
      </c>
      <c r="Y339" s="6">
        <f t="shared" si="638"/>
        <v>21.240749999999998</v>
      </c>
      <c r="Z339" s="6">
        <f t="shared" si="638"/>
        <v>0</v>
      </c>
      <c r="AA339" s="6">
        <f t="shared" si="638"/>
        <v>5.0977799999999993</v>
      </c>
      <c r="AB339" s="6">
        <f t="shared" si="638"/>
        <v>0</v>
      </c>
      <c r="AC339" s="67"/>
      <c r="AD339" s="55"/>
    </row>
    <row r="340" spans="1:30" s="52" customFormat="1">
      <c r="A340" s="95" t="s">
        <v>424</v>
      </c>
      <c r="B340" s="74">
        <f>203911.27/2</f>
        <v>101955.63499999999</v>
      </c>
      <c r="C340" s="179">
        <f t="shared" si="626"/>
        <v>8496.2999999999993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79"/>
      <c r="D341" s="6">
        <f t="shared" ref="D341" si="639">$C340*D340</f>
        <v>0</v>
      </c>
      <c r="E341" s="6">
        <f t="shared" ref="E341" si="640">$C340*E340</f>
        <v>0</v>
      </c>
      <c r="F341" s="6">
        <f t="shared" ref="F341:O341" si="641">$C340*F340</f>
        <v>0</v>
      </c>
      <c r="G341" s="6">
        <f t="shared" si="641"/>
        <v>0</v>
      </c>
      <c r="H341" s="6">
        <f t="shared" si="641"/>
        <v>0</v>
      </c>
      <c r="I341" s="6">
        <f t="shared" si="641"/>
        <v>0</v>
      </c>
      <c r="J341" s="6">
        <f t="shared" si="641"/>
        <v>0</v>
      </c>
      <c r="K341" s="6">
        <f t="shared" si="641"/>
        <v>0</v>
      </c>
      <c r="L341" s="6">
        <f t="shared" si="641"/>
        <v>0</v>
      </c>
      <c r="M341" s="6">
        <f t="shared" si="641"/>
        <v>0</v>
      </c>
      <c r="N341" s="6">
        <f t="shared" si="641"/>
        <v>8496.2999999999993</v>
      </c>
      <c r="O341" s="6">
        <f t="shared" si="641"/>
        <v>0</v>
      </c>
      <c r="P341" s="6">
        <f t="shared" ref="P341" si="642">$C340*P340</f>
        <v>0</v>
      </c>
      <c r="Q341" s="6">
        <f t="shared" ref="Q341" si="643">$C340*Q340</f>
        <v>0</v>
      </c>
      <c r="R341" s="6">
        <f t="shared" ref="R341:AB341" si="644">$C340*R340</f>
        <v>0</v>
      </c>
      <c r="S341" s="6">
        <f t="shared" si="644"/>
        <v>0</v>
      </c>
      <c r="T341" s="6">
        <f t="shared" si="644"/>
        <v>0</v>
      </c>
      <c r="U341" s="6">
        <f t="shared" si="644"/>
        <v>0</v>
      </c>
      <c r="V341" s="6">
        <f t="shared" si="644"/>
        <v>0</v>
      </c>
      <c r="W341" s="6">
        <f t="shared" si="644"/>
        <v>0</v>
      </c>
      <c r="X341" s="6">
        <f t="shared" si="644"/>
        <v>0</v>
      </c>
      <c r="Y341" s="6">
        <f t="shared" si="644"/>
        <v>0</v>
      </c>
      <c r="Z341" s="6">
        <f t="shared" si="644"/>
        <v>0</v>
      </c>
      <c r="AA341" s="6">
        <f t="shared" si="644"/>
        <v>0</v>
      </c>
      <c r="AB341" s="6">
        <f t="shared" si="644"/>
        <v>0</v>
      </c>
      <c r="AC341" s="67"/>
      <c r="AD341" s="55"/>
    </row>
    <row r="342" spans="1:30" s="52" customFormat="1">
      <c r="A342" s="98" t="s">
        <v>228</v>
      </c>
      <c r="B342" s="74">
        <v>434306.15</v>
      </c>
      <c r="C342" s="179">
        <f t="shared" si="626"/>
        <v>36192.18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201"/>
      <c r="C343" s="179"/>
      <c r="D343" s="6">
        <f t="shared" ref="D343" si="645">$C342*D342</f>
        <v>238.86838800000001</v>
      </c>
      <c r="E343" s="6">
        <f t="shared" ref="E343" si="646">$C342*E342</f>
        <v>0</v>
      </c>
      <c r="F343" s="6">
        <f t="shared" ref="F343:AB343" si="647">$C342*F342</f>
        <v>1299.299262</v>
      </c>
      <c r="G343" s="6">
        <f t="shared" si="647"/>
        <v>0</v>
      </c>
      <c r="H343" s="6">
        <f t="shared" si="647"/>
        <v>0</v>
      </c>
      <c r="I343" s="6">
        <f t="shared" si="647"/>
        <v>0</v>
      </c>
      <c r="J343" s="6">
        <f t="shared" si="647"/>
        <v>0</v>
      </c>
      <c r="K343" s="6">
        <f t="shared" si="647"/>
        <v>0</v>
      </c>
      <c r="L343" s="6">
        <f t="shared" si="647"/>
        <v>0</v>
      </c>
      <c r="M343" s="6">
        <f t="shared" si="647"/>
        <v>329.348838</v>
      </c>
      <c r="N343" s="6">
        <f t="shared" si="647"/>
        <v>33637.012091999997</v>
      </c>
      <c r="O343" s="6">
        <f t="shared" si="647"/>
        <v>0</v>
      </c>
      <c r="P343" s="6">
        <f t="shared" si="647"/>
        <v>0</v>
      </c>
      <c r="Q343" s="6">
        <f t="shared" si="647"/>
        <v>0</v>
      </c>
      <c r="R343" s="6">
        <f t="shared" si="647"/>
        <v>0</v>
      </c>
      <c r="S343" s="6">
        <f t="shared" si="647"/>
        <v>0</v>
      </c>
      <c r="T343" s="6">
        <f t="shared" si="647"/>
        <v>687.65142000000003</v>
      </c>
      <c r="U343" s="6">
        <f t="shared" si="647"/>
        <v>0</v>
      </c>
      <c r="V343" s="6">
        <f t="shared" si="647"/>
        <v>0</v>
      </c>
      <c r="W343" s="6">
        <f t="shared" si="647"/>
        <v>0</v>
      </c>
      <c r="X343" s="6">
        <f t="shared" si="647"/>
        <v>0</v>
      </c>
      <c r="Y343" s="6">
        <f t="shared" si="647"/>
        <v>0</v>
      </c>
      <c r="Z343" s="6">
        <f t="shared" si="647"/>
        <v>0</v>
      </c>
      <c r="AA343" s="6">
        <f t="shared" si="647"/>
        <v>0</v>
      </c>
      <c r="AB343" s="6">
        <f t="shared" si="647"/>
        <v>0</v>
      </c>
      <c r="AC343" s="67"/>
      <c r="AD343" s="55"/>
    </row>
    <row r="344" spans="1:30" s="52" customFormat="1">
      <c r="A344" s="98" t="s">
        <v>262</v>
      </c>
      <c r="B344" s="74">
        <v>2574863.4700000002</v>
      </c>
      <c r="C344" s="179">
        <f t="shared" si="626"/>
        <v>214571.96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201"/>
      <c r="C345" s="179"/>
      <c r="D345" s="6">
        <f t="shared" ref="D345" si="648">$C344*D344</f>
        <v>0</v>
      </c>
      <c r="E345" s="6">
        <f t="shared" ref="E345" si="649">$C344*E344</f>
        <v>0</v>
      </c>
      <c r="F345" s="6">
        <f t="shared" ref="F345:AB345" si="650">$C344*F344</f>
        <v>9033.4795159999994</v>
      </c>
      <c r="G345" s="6">
        <f t="shared" si="650"/>
        <v>0</v>
      </c>
      <c r="H345" s="6">
        <f t="shared" si="650"/>
        <v>28495.156287999998</v>
      </c>
      <c r="I345" s="6">
        <f t="shared" si="650"/>
        <v>0</v>
      </c>
      <c r="J345" s="6">
        <f t="shared" si="650"/>
        <v>0</v>
      </c>
      <c r="K345" s="6">
        <f t="shared" si="650"/>
        <v>0</v>
      </c>
      <c r="L345" s="6">
        <f t="shared" si="650"/>
        <v>0</v>
      </c>
      <c r="M345" s="6">
        <f t="shared" si="650"/>
        <v>2338.8343639999998</v>
      </c>
      <c r="N345" s="6">
        <f t="shared" si="650"/>
        <v>127412.82984799999</v>
      </c>
      <c r="O345" s="6">
        <f t="shared" si="650"/>
        <v>0</v>
      </c>
      <c r="P345" s="6">
        <f t="shared" si="650"/>
        <v>0</v>
      </c>
      <c r="Q345" s="6">
        <f t="shared" si="650"/>
        <v>0</v>
      </c>
      <c r="R345" s="6">
        <f t="shared" si="650"/>
        <v>0</v>
      </c>
      <c r="S345" s="6">
        <f t="shared" si="650"/>
        <v>0</v>
      </c>
      <c r="T345" s="6">
        <f t="shared" si="650"/>
        <v>0</v>
      </c>
      <c r="U345" s="6">
        <f t="shared" si="650"/>
        <v>0</v>
      </c>
      <c r="V345" s="6">
        <f t="shared" si="650"/>
        <v>47291.659983999998</v>
      </c>
      <c r="W345" s="6">
        <f t="shared" si="650"/>
        <v>0</v>
      </c>
      <c r="X345" s="6">
        <f t="shared" si="650"/>
        <v>0</v>
      </c>
      <c r="Y345" s="6">
        <f t="shared" si="650"/>
        <v>0</v>
      </c>
      <c r="Z345" s="6">
        <f t="shared" si="650"/>
        <v>0</v>
      </c>
      <c r="AA345" s="6">
        <f t="shared" si="650"/>
        <v>0</v>
      </c>
      <c r="AB345" s="6">
        <f t="shared" si="650"/>
        <v>0</v>
      </c>
      <c r="AC345" s="67"/>
      <c r="AD345" s="55"/>
    </row>
    <row r="346" spans="1:30" s="52" customFormat="1">
      <c r="A346" s="98" t="s">
        <v>263</v>
      </c>
      <c r="B346" s="74">
        <v>2093803.1</v>
      </c>
      <c r="C346" s="179">
        <f t="shared" si="626"/>
        <v>174483.59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201"/>
      <c r="C347" s="179"/>
      <c r="D347" s="6">
        <f t="shared" ref="D347" si="651">$C346*D346</f>
        <v>0</v>
      </c>
      <c r="E347" s="6">
        <f t="shared" ref="E347" si="652">$C346*E346</f>
        <v>0</v>
      </c>
      <c r="F347" s="6">
        <f t="shared" ref="F347:AB347" si="653">$C346*F346</f>
        <v>10172.393296999999</v>
      </c>
      <c r="G347" s="6">
        <f t="shared" si="653"/>
        <v>0</v>
      </c>
      <c r="H347" s="6">
        <f t="shared" si="653"/>
        <v>8270.5221659999988</v>
      </c>
      <c r="I347" s="6">
        <f t="shared" si="653"/>
        <v>0</v>
      </c>
      <c r="J347" s="6">
        <f t="shared" si="653"/>
        <v>0</v>
      </c>
      <c r="K347" s="6">
        <f t="shared" si="653"/>
        <v>0</v>
      </c>
      <c r="L347" s="6">
        <f t="shared" si="653"/>
        <v>0</v>
      </c>
      <c r="M347" s="6">
        <f t="shared" si="653"/>
        <v>0</v>
      </c>
      <c r="N347" s="6">
        <f t="shared" si="653"/>
        <v>142710.12826099998</v>
      </c>
      <c r="O347" s="6">
        <f t="shared" si="653"/>
        <v>0</v>
      </c>
      <c r="P347" s="6">
        <f t="shared" si="653"/>
        <v>0</v>
      </c>
      <c r="Q347" s="6">
        <f t="shared" si="653"/>
        <v>0</v>
      </c>
      <c r="R347" s="6">
        <f t="shared" si="653"/>
        <v>0</v>
      </c>
      <c r="S347" s="6">
        <f t="shared" si="653"/>
        <v>0</v>
      </c>
      <c r="T347" s="6">
        <f t="shared" si="653"/>
        <v>0</v>
      </c>
      <c r="U347" s="6">
        <f t="shared" si="653"/>
        <v>0</v>
      </c>
      <c r="V347" s="6">
        <f t="shared" si="653"/>
        <v>13330.546275999999</v>
      </c>
      <c r="W347" s="6">
        <f t="shared" si="653"/>
        <v>0</v>
      </c>
      <c r="X347" s="6">
        <f t="shared" si="653"/>
        <v>0</v>
      </c>
      <c r="Y347" s="6">
        <f t="shared" si="653"/>
        <v>0</v>
      </c>
      <c r="Z347" s="6">
        <f t="shared" si="653"/>
        <v>0</v>
      </c>
      <c r="AA347" s="6">
        <f t="shared" si="653"/>
        <v>0</v>
      </c>
      <c r="AB347" s="6">
        <f t="shared" si="653"/>
        <v>0</v>
      </c>
      <c r="AC347" s="67"/>
      <c r="AD347" s="55"/>
    </row>
    <row r="348" spans="1:30" s="52" customFormat="1">
      <c r="A348" s="98" t="s">
        <v>264</v>
      </c>
      <c r="B348" s="74">
        <v>380924.79</v>
      </c>
      <c r="C348" s="179">
        <f t="shared" si="626"/>
        <v>31743.73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201"/>
      <c r="C349" s="179"/>
      <c r="D349" s="6">
        <f t="shared" ref="D349" si="654">$C348*D348</f>
        <v>0</v>
      </c>
      <c r="E349" s="6">
        <f t="shared" ref="E349" si="655">$C348*E348</f>
        <v>0</v>
      </c>
      <c r="F349" s="6">
        <f t="shared" ref="F349:AB349" si="656">$C348*F348</f>
        <v>2003.0293630000001</v>
      </c>
      <c r="G349" s="6">
        <f t="shared" si="656"/>
        <v>0</v>
      </c>
      <c r="H349" s="6">
        <f t="shared" si="656"/>
        <v>1209.436113</v>
      </c>
      <c r="I349" s="6">
        <f t="shared" si="656"/>
        <v>0</v>
      </c>
      <c r="J349" s="6">
        <f t="shared" si="656"/>
        <v>0</v>
      </c>
      <c r="K349" s="6">
        <f t="shared" si="656"/>
        <v>0</v>
      </c>
      <c r="L349" s="6">
        <f t="shared" si="656"/>
        <v>0</v>
      </c>
      <c r="M349" s="6">
        <f t="shared" si="656"/>
        <v>0</v>
      </c>
      <c r="N349" s="6">
        <f t="shared" si="656"/>
        <v>25998.114869999998</v>
      </c>
      <c r="O349" s="6">
        <f t="shared" si="656"/>
        <v>0</v>
      </c>
      <c r="P349" s="6">
        <f t="shared" si="656"/>
        <v>0</v>
      </c>
      <c r="Q349" s="6">
        <f t="shared" si="656"/>
        <v>0</v>
      </c>
      <c r="R349" s="6">
        <f t="shared" si="656"/>
        <v>0</v>
      </c>
      <c r="S349" s="6">
        <f t="shared" si="656"/>
        <v>0</v>
      </c>
      <c r="T349" s="6">
        <f t="shared" si="656"/>
        <v>0</v>
      </c>
      <c r="U349" s="6">
        <f t="shared" si="656"/>
        <v>0</v>
      </c>
      <c r="V349" s="6">
        <f t="shared" si="656"/>
        <v>2533.1496539999998</v>
      </c>
      <c r="W349" s="6">
        <f t="shared" si="656"/>
        <v>0</v>
      </c>
      <c r="X349" s="6">
        <f t="shared" si="656"/>
        <v>0</v>
      </c>
      <c r="Y349" s="6">
        <f t="shared" si="656"/>
        <v>0</v>
      </c>
      <c r="Z349" s="6">
        <f t="shared" si="656"/>
        <v>0</v>
      </c>
      <c r="AA349" s="6">
        <f t="shared" si="656"/>
        <v>0</v>
      </c>
      <c r="AB349" s="6">
        <f t="shared" si="656"/>
        <v>0</v>
      </c>
      <c r="AC349" s="67"/>
      <c r="AD349" s="55"/>
    </row>
    <row r="350" spans="1:30" s="52" customFormat="1">
      <c r="A350" s="98" t="s">
        <v>265</v>
      </c>
      <c r="B350" s="74">
        <v>11220894.99</v>
      </c>
      <c r="C350" s="179">
        <f t="shared" si="626"/>
        <v>935074.58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201"/>
      <c r="C351" s="179"/>
      <c r="D351" s="6">
        <f t="shared" ref="D351" si="657">$C350*D350</f>
        <v>0</v>
      </c>
      <c r="E351" s="6">
        <f t="shared" ref="E351" si="658">$C350*E350</f>
        <v>0</v>
      </c>
      <c r="F351" s="6">
        <f t="shared" ref="F351:AB351" si="659">$C350*F350</f>
        <v>0</v>
      </c>
      <c r="G351" s="6">
        <f t="shared" si="659"/>
        <v>0</v>
      </c>
      <c r="H351" s="6">
        <f t="shared" si="659"/>
        <v>0</v>
      </c>
      <c r="I351" s="6">
        <f t="shared" si="659"/>
        <v>0</v>
      </c>
      <c r="J351" s="6">
        <f t="shared" si="659"/>
        <v>0</v>
      </c>
      <c r="K351" s="6">
        <f t="shared" si="659"/>
        <v>4301.3430680000001</v>
      </c>
      <c r="L351" s="6">
        <f t="shared" si="659"/>
        <v>0</v>
      </c>
      <c r="M351" s="6">
        <f t="shared" si="659"/>
        <v>0</v>
      </c>
      <c r="N351" s="6">
        <f t="shared" si="659"/>
        <v>930773.23693199991</v>
      </c>
      <c r="O351" s="6">
        <f t="shared" si="659"/>
        <v>0</v>
      </c>
      <c r="P351" s="6">
        <f t="shared" si="659"/>
        <v>0</v>
      </c>
      <c r="Q351" s="6">
        <f t="shared" si="659"/>
        <v>0</v>
      </c>
      <c r="R351" s="6">
        <f t="shared" si="659"/>
        <v>0</v>
      </c>
      <c r="S351" s="6">
        <f t="shared" si="659"/>
        <v>0</v>
      </c>
      <c r="T351" s="6">
        <f t="shared" si="659"/>
        <v>0</v>
      </c>
      <c r="U351" s="6">
        <f t="shared" si="659"/>
        <v>0</v>
      </c>
      <c r="V351" s="6">
        <f t="shared" si="659"/>
        <v>0</v>
      </c>
      <c r="W351" s="6">
        <f t="shared" si="659"/>
        <v>0</v>
      </c>
      <c r="X351" s="6">
        <f t="shared" si="659"/>
        <v>0</v>
      </c>
      <c r="Y351" s="6">
        <f t="shared" si="659"/>
        <v>0</v>
      </c>
      <c r="Z351" s="6">
        <f t="shared" si="659"/>
        <v>0</v>
      </c>
      <c r="AA351" s="6">
        <f t="shared" si="659"/>
        <v>0</v>
      </c>
      <c r="AB351" s="6">
        <f t="shared" si="659"/>
        <v>0</v>
      </c>
      <c r="AC351" s="67"/>
      <c r="AD351" s="55"/>
    </row>
    <row r="352" spans="1:30" s="52" customFormat="1">
      <c r="A352" s="98" t="s">
        <v>266</v>
      </c>
      <c r="B352" s="74">
        <v>363428.22</v>
      </c>
      <c r="C352" s="179">
        <f t="shared" si="626"/>
        <v>30285.69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201"/>
      <c r="C353" s="179"/>
      <c r="D353" s="6">
        <f t="shared" ref="D353" si="660">$C352*D352</f>
        <v>0</v>
      </c>
      <c r="E353" s="6">
        <f t="shared" ref="E353" si="661">$C352*E352</f>
        <v>0</v>
      </c>
      <c r="F353" s="6">
        <f t="shared" ref="F353:AB353" si="662">$C352*F352</f>
        <v>2622.7407539999999</v>
      </c>
      <c r="G353" s="6">
        <f t="shared" si="662"/>
        <v>0</v>
      </c>
      <c r="H353" s="6">
        <f t="shared" si="662"/>
        <v>3316.2830549999999</v>
      </c>
      <c r="I353" s="6">
        <f t="shared" si="662"/>
        <v>0</v>
      </c>
      <c r="J353" s="6">
        <f t="shared" si="662"/>
        <v>0</v>
      </c>
      <c r="K353" s="6">
        <f t="shared" si="662"/>
        <v>0</v>
      </c>
      <c r="L353" s="6">
        <f t="shared" si="662"/>
        <v>0</v>
      </c>
      <c r="M353" s="6">
        <f t="shared" si="662"/>
        <v>0</v>
      </c>
      <c r="N353" s="6">
        <f t="shared" si="662"/>
        <v>19170.841769999999</v>
      </c>
      <c r="O353" s="6">
        <f t="shared" si="662"/>
        <v>0</v>
      </c>
      <c r="P353" s="6">
        <f t="shared" si="662"/>
        <v>0</v>
      </c>
      <c r="Q353" s="6">
        <f t="shared" si="662"/>
        <v>0</v>
      </c>
      <c r="R353" s="6">
        <f t="shared" si="662"/>
        <v>0</v>
      </c>
      <c r="S353" s="6">
        <f t="shared" si="662"/>
        <v>0</v>
      </c>
      <c r="T353" s="6">
        <f t="shared" si="662"/>
        <v>0</v>
      </c>
      <c r="U353" s="6">
        <f t="shared" si="662"/>
        <v>0</v>
      </c>
      <c r="V353" s="6">
        <f t="shared" si="662"/>
        <v>5175.8244209999993</v>
      </c>
      <c r="W353" s="6">
        <f t="shared" si="662"/>
        <v>0</v>
      </c>
      <c r="X353" s="6">
        <f t="shared" si="662"/>
        <v>0</v>
      </c>
      <c r="Y353" s="6">
        <f t="shared" si="662"/>
        <v>0</v>
      </c>
      <c r="Z353" s="6">
        <f t="shared" si="662"/>
        <v>0</v>
      </c>
      <c r="AA353" s="6">
        <f t="shared" si="662"/>
        <v>0</v>
      </c>
      <c r="AB353" s="6">
        <f t="shared" si="662"/>
        <v>0</v>
      </c>
      <c r="AC353" s="67"/>
      <c r="AD353" s="55"/>
    </row>
    <row r="354" spans="1:30" s="52" customFormat="1">
      <c r="A354" s="98" t="s">
        <v>273</v>
      </c>
      <c r="B354" s="74">
        <v>287742.86</v>
      </c>
      <c r="C354" s="179">
        <f t="shared" si="626"/>
        <v>23978.57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201"/>
      <c r="C355" s="179"/>
      <c r="D355" s="6">
        <f t="shared" ref="D355" si="663">$C354*D354</f>
        <v>0</v>
      </c>
      <c r="E355" s="6">
        <f t="shared" ref="E355" si="664">$C354*E354</f>
        <v>0</v>
      </c>
      <c r="F355" s="6">
        <f t="shared" ref="F355:AB355" si="665">$C354*F354</f>
        <v>1397.9506309999999</v>
      </c>
      <c r="G355" s="6">
        <f t="shared" si="665"/>
        <v>0</v>
      </c>
      <c r="H355" s="6">
        <f t="shared" si="665"/>
        <v>1498.660625</v>
      </c>
      <c r="I355" s="6">
        <f t="shared" si="665"/>
        <v>0</v>
      </c>
      <c r="J355" s="6">
        <f t="shared" si="665"/>
        <v>0</v>
      </c>
      <c r="K355" s="6">
        <f t="shared" si="665"/>
        <v>0</v>
      </c>
      <c r="L355" s="6">
        <f t="shared" si="665"/>
        <v>0</v>
      </c>
      <c r="M355" s="6">
        <f t="shared" si="665"/>
        <v>0</v>
      </c>
      <c r="N355" s="6">
        <f t="shared" si="665"/>
        <v>18794.403166</v>
      </c>
      <c r="O355" s="6">
        <f t="shared" si="665"/>
        <v>0</v>
      </c>
      <c r="P355" s="6">
        <f t="shared" si="665"/>
        <v>0</v>
      </c>
      <c r="Q355" s="6">
        <f t="shared" si="665"/>
        <v>0</v>
      </c>
      <c r="R355" s="6">
        <f t="shared" si="665"/>
        <v>0</v>
      </c>
      <c r="S355" s="6">
        <f t="shared" si="665"/>
        <v>0</v>
      </c>
      <c r="T355" s="6">
        <f t="shared" si="665"/>
        <v>0</v>
      </c>
      <c r="U355" s="6">
        <f t="shared" si="665"/>
        <v>0</v>
      </c>
      <c r="V355" s="6">
        <f t="shared" si="665"/>
        <v>2287.555578</v>
      </c>
      <c r="W355" s="6">
        <f t="shared" si="665"/>
        <v>0</v>
      </c>
      <c r="X355" s="6">
        <f t="shared" si="665"/>
        <v>0</v>
      </c>
      <c r="Y355" s="6">
        <f t="shared" si="665"/>
        <v>0</v>
      </c>
      <c r="Z355" s="6">
        <f t="shared" si="665"/>
        <v>0</v>
      </c>
      <c r="AA355" s="6">
        <f t="shared" si="665"/>
        <v>0</v>
      </c>
      <c r="AB355" s="6">
        <f t="shared" si="665"/>
        <v>0</v>
      </c>
      <c r="AC355" s="67"/>
      <c r="AD355" s="55"/>
    </row>
    <row r="356" spans="1:30" s="52" customFormat="1">
      <c r="A356" s="95" t="s">
        <v>267</v>
      </c>
      <c r="B356" s="74">
        <f>5279255.79/2</f>
        <v>2639627.895</v>
      </c>
      <c r="C356" s="179">
        <f t="shared" si="626"/>
        <v>219968.99</v>
      </c>
      <c r="D356" s="38">
        <v>1.5800000000000002E-2</v>
      </c>
      <c r="E356" s="38">
        <v>0.1371</v>
      </c>
      <c r="F356" s="38">
        <v>5.4899999999999997E-2</v>
      </c>
      <c r="G356" s="38">
        <v>7.6899999999999996E-2</v>
      </c>
      <c r="H356" s="38">
        <v>4.1599999999999998E-2</v>
      </c>
      <c r="I356" s="38">
        <v>0.13250000000000001</v>
      </c>
      <c r="J356" s="38">
        <v>2.07E-2</v>
      </c>
      <c r="K356" s="38">
        <v>3.1800000000000002E-2</v>
      </c>
      <c r="L356" s="38">
        <v>1.6500000000000001E-2</v>
      </c>
      <c r="M356" s="38">
        <v>2.5700000000000001E-2</v>
      </c>
      <c r="N356" s="38">
        <v>0.14199999999999999</v>
      </c>
      <c r="O356" s="38">
        <v>2.3E-2</v>
      </c>
      <c r="P356" s="38">
        <v>0</v>
      </c>
      <c r="Q356" s="38">
        <v>3.7999999999999999E-2</v>
      </c>
      <c r="R356" s="38">
        <v>1.8800000000000001E-2</v>
      </c>
      <c r="S356" s="38">
        <v>4.1999999999999997E-3</v>
      </c>
      <c r="T356" s="38">
        <v>5.3199999999999997E-2</v>
      </c>
      <c r="U356" s="38">
        <v>1.8100000000000002E-2</v>
      </c>
      <c r="V356" s="38">
        <v>3.7900000000000003E-2</v>
      </c>
      <c r="W356" s="38">
        <v>4.58E-2</v>
      </c>
      <c r="X356" s="38">
        <v>6.2399999999999997E-2</v>
      </c>
      <c r="Y356" s="38">
        <v>2.5000000000000001E-3</v>
      </c>
      <c r="Z356" s="5">
        <v>0</v>
      </c>
      <c r="AA356" s="5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79"/>
      <c r="D357" s="6">
        <f t="shared" ref="D357" si="666">$C356*D356</f>
        <v>3475.5100420000003</v>
      </c>
      <c r="E357" s="6">
        <f t="shared" ref="E357" si="667">$C356*E356</f>
        <v>30157.748529</v>
      </c>
      <c r="F357" s="6">
        <f t="shared" ref="F357:AB357" si="668">$C356*F356</f>
        <v>12076.297551</v>
      </c>
      <c r="G357" s="6">
        <f t="shared" si="668"/>
        <v>16915.615330999997</v>
      </c>
      <c r="H357" s="6">
        <f t="shared" si="668"/>
        <v>9150.7099839999992</v>
      </c>
      <c r="I357" s="6">
        <f t="shared" si="668"/>
        <v>29145.891175000001</v>
      </c>
      <c r="J357" s="6">
        <f t="shared" si="668"/>
        <v>4553.3580929999998</v>
      </c>
      <c r="K357" s="6">
        <f t="shared" si="668"/>
        <v>6995.0138820000002</v>
      </c>
      <c r="L357" s="6">
        <f t="shared" si="668"/>
        <v>3629.488335</v>
      </c>
      <c r="M357" s="6">
        <f t="shared" si="668"/>
        <v>5653.2030429999995</v>
      </c>
      <c r="N357" s="6">
        <f t="shared" si="668"/>
        <v>31235.596579999998</v>
      </c>
      <c r="O357" s="6">
        <f t="shared" si="668"/>
        <v>5059.2867699999997</v>
      </c>
      <c r="P357" s="6">
        <f t="shared" si="668"/>
        <v>0</v>
      </c>
      <c r="Q357" s="6">
        <f t="shared" si="668"/>
        <v>8358.8216199999988</v>
      </c>
      <c r="R357" s="6">
        <f t="shared" si="668"/>
        <v>4135.4170119999999</v>
      </c>
      <c r="S357" s="6">
        <f t="shared" si="668"/>
        <v>923.86975799999993</v>
      </c>
      <c r="T357" s="6">
        <f t="shared" si="668"/>
        <v>11702.350267999998</v>
      </c>
      <c r="U357" s="6">
        <f t="shared" si="668"/>
        <v>3981.4387190000002</v>
      </c>
      <c r="V357" s="6">
        <f t="shared" si="668"/>
        <v>8336.8247210000009</v>
      </c>
      <c r="W357" s="6">
        <f t="shared" si="668"/>
        <v>10074.579742</v>
      </c>
      <c r="X357" s="6">
        <f t="shared" si="668"/>
        <v>13726.064976</v>
      </c>
      <c r="Y357" s="6">
        <f t="shared" si="668"/>
        <v>549.92247499999996</v>
      </c>
      <c r="Z357" s="6">
        <f t="shared" si="668"/>
        <v>0</v>
      </c>
      <c r="AA357" s="6">
        <f t="shared" si="668"/>
        <v>131.98139399999999</v>
      </c>
      <c r="AB357" s="6">
        <f t="shared" si="668"/>
        <v>0</v>
      </c>
      <c r="AC357" s="67"/>
      <c r="AD357" s="55"/>
    </row>
    <row r="358" spans="1:30" s="52" customFormat="1">
      <c r="A358" s="95" t="s">
        <v>425</v>
      </c>
      <c r="B358" s="74">
        <f>5279255.79/2</f>
        <v>2639627.895</v>
      </c>
      <c r="C358" s="179">
        <f t="shared" si="626"/>
        <v>219968.99</v>
      </c>
      <c r="D358" s="5"/>
      <c r="E358" s="5"/>
      <c r="F358" s="5">
        <v>0.25769999999999998</v>
      </c>
      <c r="G358" s="5"/>
      <c r="H358" s="5"/>
      <c r="I358" s="5"/>
      <c r="J358" s="5"/>
      <c r="K358" s="5"/>
      <c r="L358" s="5"/>
      <c r="M358" s="5"/>
      <c r="N358" s="5">
        <v>0.74229999999999996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79"/>
      <c r="D359" s="6">
        <f t="shared" ref="D359" si="669">$C358*D358</f>
        <v>0</v>
      </c>
      <c r="E359" s="6">
        <f t="shared" ref="E359" si="670">$C358*E358</f>
        <v>0</v>
      </c>
      <c r="F359" s="6">
        <f t="shared" ref="F359:O359" si="671">$C358*F358</f>
        <v>56686.008722999992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0</v>
      </c>
      <c r="N359" s="6">
        <f t="shared" si="671"/>
        <v>163282.98127699998</v>
      </c>
      <c r="O359" s="6">
        <f t="shared" si="671"/>
        <v>0</v>
      </c>
      <c r="P359" s="6">
        <f t="shared" ref="P359" si="672">$C358*P358</f>
        <v>0</v>
      </c>
      <c r="Q359" s="6">
        <f t="shared" ref="Q359" si="673">$C358*Q358</f>
        <v>0</v>
      </c>
      <c r="R359" s="6">
        <f t="shared" ref="R359:AB359" si="674">$C358*R358</f>
        <v>0</v>
      </c>
      <c r="S359" s="6">
        <f t="shared" si="674"/>
        <v>0</v>
      </c>
      <c r="T359" s="6">
        <f t="shared" si="674"/>
        <v>0</v>
      </c>
      <c r="U359" s="6">
        <f t="shared" si="674"/>
        <v>0</v>
      </c>
      <c r="V359" s="6">
        <f t="shared" si="674"/>
        <v>0</v>
      </c>
      <c r="W359" s="6">
        <f t="shared" si="674"/>
        <v>0</v>
      </c>
      <c r="X359" s="6">
        <f t="shared" si="674"/>
        <v>0</v>
      </c>
      <c r="Y359" s="6">
        <f t="shared" si="674"/>
        <v>0</v>
      </c>
      <c r="Z359" s="6">
        <f t="shared" si="674"/>
        <v>0</v>
      </c>
      <c r="AA359" s="6">
        <f t="shared" si="674"/>
        <v>0</v>
      </c>
      <c r="AB359" s="6">
        <f t="shared" si="674"/>
        <v>0</v>
      </c>
      <c r="AC359" s="67"/>
      <c r="AD359" s="55"/>
    </row>
    <row r="360" spans="1:30" s="52" customFormat="1">
      <c r="A360" s="98" t="s">
        <v>268</v>
      </c>
      <c r="B360" s="74">
        <v>2483728.7599999998</v>
      </c>
      <c r="C360" s="179">
        <f t="shared" si="626"/>
        <v>206977.4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201"/>
      <c r="C361" s="179"/>
      <c r="D361" s="6">
        <f t="shared" ref="D361" si="675">$C360*D360</f>
        <v>0</v>
      </c>
      <c r="E361" s="6">
        <f t="shared" ref="E361" si="676">$C360*E360</f>
        <v>0</v>
      </c>
      <c r="F361" s="6">
        <f t="shared" ref="F361:AB361" si="677">$C360*F360</f>
        <v>30736.143899999999</v>
      </c>
      <c r="G361" s="6">
        <f t="shared" si="677"/>
        <v>0</v>
      </c>
      <c r="H361" s="6">
        <f t="shared" si="677"/>
        <v>6416.2993999999999</v>
      </c>
      <c r="I361" s="6">
        <f t="shared" si="677"/>
        <v>0</v>
      </c>
      <c r="J361" s="6">
        <f t="shared" si="677"/>
        <v>0</v>
      </c>
      <c r="K361" s="6">
        <f t="shared" si="677"/>
        <v>0</v>
      </c>
      <c r="L361" s="6">
        <f t="shared" si="677"/>
        <v>0</v>
      </c>
      <c r="M361" s="6">
        <f t="shared" si="677"/>
        <v>0</v>
      </c>
      <c r="N361" s="6">
        <f t="shared" si="677"/>
        <v>153411.64887999999</v>
      </c>
      <c r="O361" s="6">
        <f t="shared" si="677"/>
        <v>0</v>
      </c>
      <c r="P361" s="6">
        <f t="shared" si="677"/>
        <v>0</v>
      </c>
      <c r="Q361" s="6">
        <f t="shared" si="677"/>
        <v>0</v>
      </c>
      <c r="R361" s="6">
        <f t="shared" si="677"/>
        <v>0</v>
      </c>
      <c r="S361" s="6">
        <f t="shared" si="677"/>
        <v>0</v>
      </c>
      <c r="T361" s="6">
        <f t="shared" si="677"/>
        <v>0</v>
      </c>
      <c r="U361" s="6">
        <f t="shared" si="677"/>
        <v>0</v>
      </c>
      <c r="V361" s="6">
        <f t="shared" si="677"/>
        <v>16413.307819999998</v>
      </c>
      <c r="W361" s="6">
        <f t="shared" si="677"/>
        <v>0</v>
      </c>
      <c r="X361" s="6">
        <f t="shared" si="677"/>
        <v>0</v>
      </c>
      <c r="Y361" s="6">
        <f t="shared" si="677"/>
        <v>0</v>
      </c>
      <c r="Z361" s="6">
        <f t="shared" si="677"/>
        <v>0</v>
      </c>
      <c r="AA361" s="6">
        <f t="shared" si="677"/>
        <v>0</v>
      </c>
      <c r="AB361" s="6">
        <f t="shared" si="677"/>
        <v>0</v>
      </c>
      <c r="AC361" s="67"/>
      <c r="AD361" s="55"/>
    </row>
    <row r="362" spans="1:30" s="52" customFormat="1">
      <c r="A362" s="98" t="s">
        <v>270</v>
      </c>
      <c r="B362" s="74">
        <f>881875.49/2</f>
        <v>440937.745</v>
      </c>
      <c r="C362" s="179">
        <f t="shared" si="626"/>
        <v>36744.81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201"/>
      <c r="C363" s="179"/>
      <c r="D363" s="6">
        <f t="shared" ref="D363" si="678">$C362*D362</f>
        <v>0</v>
      </c>
      <c r="E363" s="6">
        <f t="shared" ref="E363" si="679">$C362*E362</f>
        <v>0</v>
      </c>
      <c r="F363" s="6">
        <f t="shared" ref="F363:AB363" si="680">$C362*F362</f>
        <v>0</v>
      </c>
      <c r="G363" s="6">
        <f t="shared" si="680"/>
        <v>0</v>
      </c>
      <c r="H363" s="6">
        <f t="shared" si="680"/>
        <v>0</v>
      </c>
      <c r="I363" s="6">
        <f t="shared" si="680"/>
        <v>0</v>
      </c>
      <c r="J363" s="6">
        <f t="shared" si="680"/>
        <v>0</v>
      </c>
      <c r="K363" s="6">
        <f t="shared" si="680"/>
        <v>0</v>
      </c>
      <c r="L363" s="6">
        <f t="shared" si="680"/>
        <v>0</v>
      </c>
      <c r="M363" s="6">
        <f t="shared" si="680"/>
        <v>0</v>
      </c>
      <c r="N363" s="6">
        <f t="shared" si="680"/>
        <v>36744.81</v>
      </c>
      <c r="O363" s="6">
        <f t="shared" si="680"/>
        <v>0</v>
      </c>
      <c r="P363" s="6">
        <f t="shared" si="680"/>
        <v>0</v>
      </c>
      <c r="Q363" s="6">
        <f t="shared" si="680"/>
        <v>0</v>
      </c>
      <c r="R363" s="6">
        <f t="shared" si="680"/>
        <v>0</v>
      </c>
      <c r="S363" s="6">
        <f t="shared" si="680"/>
        <v>0</v>
      </c>
      <c r="T363" s="6">
        <f t="shared" si="680"/>
        <v>0</v>
      </c>
      <c r="U363" s="6">
        <f t="shared" si="680"/>
        <v>0</v>
      </c>
      <c r="V363" s="6">
        <f t="shared" si="680"/>
        <v>0</v>
      </c>
      <c r="W363" s="6">
        <f t="shared" si="680"/>
        <v>0</v>
      </c>
      <c r="X363" s="6">
        <f t="shared" si="680"/>
        <v>0</v>
      </c>
      <c r="Y363" s="6">
        <f t="shared" si="680"/>
        <v>0</v>
      </c>
      <c r="Z363" s="6">
        <f t="shared" si="680"/>
        <v>0</v>
      </c>
      <c r="AA363" s="6">
        <f t="shared" si="680"/>
        <v>0</v>
      </c>
      <c r="AB363" s="6">
        <f t="shared" si="680"/>
        <v>0</v>
      </c>
      <c r="AC363" s="67"/>
      <c r="AD363" s="55"/>
    </row>
    <row r="364" spans="1:30" s="52" customFormat="1">
      <c r="A364" s="98" t="s">
        <v>269</v>
      </c>
      <c r="B364" s="74">
        <f>881875.49/2</f>
        <v>440937.745</v>
      </c>
      <c r="C364" s="179">
        <f t="shared" si="626"/>
        <v>36744.81</v>
      </c>
      <c r="D364" s="38">
        <v>1.5800000000000002E-2</v>
      </c>
      <c r="E364" s="38">
        <v>0.1371</v>
      </c>
      <c r="F364" s="38">
        <v>5.4899999999999997E-2</v>
      </c>
      <c r="G364" s="38">
        <v>7.6899999999999996E-2</v>
      </c>
      <c r="H364" s="38">
        <v>4.1599999999999998E-2</v>
      </c>
      <c r="I364" s="38">
        <v>0.13250000000000001</v>
      </c>
      <c r="J364" s="38">
        <v>2.07E-2</v>
      </c>
      <c r="K364" s="38">
        <v>3.1800000000000002E-2</v>
      </c>
      <c r="L364" s="38">
        <v>1.6500000000000001E-2</v>
      </c>
      <c r="M364" s="38">
        <v>2.5700000000000001E-2</v>
      </c>
      <c r="N364" s="38">
        <v>0.14199999999999999</v>
      </c>
      <c r="O364" s="38">
        <v>2.3E-2</v>
      </c>
      <c r="P364" s="38">
        <v>0</v>
      </c>
      <c r="Q364" s="38">
        <v>3.7999999999999999E-2</v>
      </c>
      <c r="R364" s="38">
        <v>1.8800000000000001E-2</v>
      </c>
      <c r="S364" s="38">
        <v>4.1999999999999997E-3</v>
      </c>
      <c r="T364" s="38">
        <v>5.3199999999999997E-2</v>
      </c>
      <c r="U364" s="38">
        <v>1.8100000000000002E-2</v>
      </c>
      <c r="V364" s="38">
        <v>3.7900000000000003E-2</v>
      </c>
      <c r="W364" s="38">
        <v>4.58E-2</v>
      </c>
      <c r="X364" s="38">
        <v>6.2399999999999997E-2</v>
      </c>
      <c r="Y364" s="38">
        <v>2.5000000000000001E-3</v>
      </c>
      <c r="Z364" s="5">
        <v>0</v>
      </c>
      <c r="AA364" s="5">
        <v>5.9999999999999995E-4</v>
      </c>
      <c r="AB364" s="5">
        <v>0</v>
      </c>
      <c r="AC364" s="67"/>
      <c r="AD364" s="55"/>
    </row>
    <row r="365" spans="1:30" s="52" customFormat="1">
      <c r="A365" s="96"/>
      <c r="B365" s="201"/>
      <c r="C365" s="179"/>
      <c r="D365" s="6">
        <f t="shared" ref="D365" si="681">$C364*D364</f>
        <v>580.56799799999999</v>
      </c>
      <c r="E365" s="6">
        <f t="shared" ref="E365" si="682">$C364*E364</f>
        <v>5037.7134509999996</v>
      </c>
      <c r="F365" s="6">
        <f t="shared" ref="F365:AB365" si="683">$C364*F364</f>
        <v>2017.2900689999997</v>
      </c>
      <c r="G365" s="6">
        <f t="shared" si="683"/>
        <v>2825.6758889999996</v>
      </c>
      <c r="H365" s="6">
        <f t="shared" si="683"/>
        <v>1528.5840959999998</v>
      </c>
      <c r="I365" s="6">
        <f t="shared" si="683"/>
        <v>4868.6873249999999</v>
      </c>
      <c r="J365" s="6">
        <f t="shared" si="683"/>
        <v>760.61756699999989</v>
      </c>
      <c r="K365" s="6">
        <f t="shared" si="683"/>
        <v>1168.484958</v>
      </c>
      <c r="L365" s="6">
        <f t="shared" si="683"/>
        <v>606.28936499999998</v>
      </c>
      <c r="M365" s="6">
        <f t="shared" si="683"/>
        <v>944.34161699999993</v>
      </c>
      <c r="N365" s="6">
        <f t="shared" si="683"/>
        <v>5217.7630199999994</v>
      </c>
      <c r="O365" s="6">
        <f t="shared" si="683"/>
        <v>845.13062999999988</v>
      </c>
      <c r="P365" s="6">
        <f t="shared" si="683"/>
        <v>0</v>
      </c>
      <c r="Q365" s="6">
        <f t="shared" si="683"/>
        <v>1396.30278</v>
      </c>
      <c r="R365" s="6">
        <f t="shared" si="683"/>
        <v>690.80242799999996</v>
      </c>
      <c r="S365" s="6">
        <f t="shared" si="683"/>
        <v>154.32820199999998</v>
      </c>
      <c r="T365" s="6">
        <f t="shared" si="683"/>
        <v>1954.8238919999999</v>
      </c>
      <c r="U365" s="6">
        <f t="shared" si="683"/>
        <v>665.08106099999998</v>
      </c>
      <c r="V365" s="6">
        <f t="shared" si="683"/>
        <v>1392.628299</v>
      </c>
      <c r="W365" s="6">
        <f t="shared" si="683"/>
        <v>1682.912298</v>
      </c>
      <c r="X365" s="6">
        <f t="shared" si="683"/>
        <v>2292.8761439999998</v>
      </c>
      <c r="Y365" s="6">
        <f t="shared" si="683"/>
        <v>91.862025000000003</v>
      </c>
      <c r="Z365" s="6">
        <f t="shared" si="683"/>
        <v>0</v>
      </c>
      <c r="AA365" s="6">
        <f t="shared" si="683"/>
        <v>22.046885999999997</v>
      </c>
      <c r="AB365" s="6">
        <f t="shared" si="683"/>
        <v>0</v>
      </c>
      <c r="AC365" s="67"/>
      <c r="AD365" s="55"/>
    </row>
    <row r="366" spans="1:30" s="52" customFormat="1">
      <c r="A366" s="95" t="s">
        <v>299</v>
      </c>
      <c r="B366" s="74">
        <f>30053696.04/2</f>
        <v>15026848.02</v>
      </c>
      <c r="C366" s="179">
        <f t="shared" si="626"/>
        <v>1252237.3400000001</v>
      </c>
      <c r="D366" s="38">
        <v>1.5800000000000002E-2</v>
      </c>
      <c r="E366" s="38">
        <v>0.1371</v>
      </c>
      <c r="F366" s="38">
        <v>5.4899999999999997E-2</v>
      </c>
      <c r="G366" s="38">
        <v>7.6899999999999996E-2</v>
      </c>
      <c r="H366" s="38">
        <v>4.1599999999999998E-2</v>
      </c>
      <c r="I366" s="38">
        <v>0.13250000000000001</v>
      </c>
      <c r="J366" s="38">
        <v>2.07E-2</v>
      </c>
      <c r="K366" s="38">
        <v>3.1800000000000002E-2</v>
      </c>
      <c r="L366" s="38">
        <v>1.6500000000000001E-2</v>
      </c>
      <c r="M366" s="38">
        <v>2.5700000000000001E-2</v>
      </c>
      <c r="N366" s="38">
        <v>0.14199999999999999</v>
      </c>
      <c r="O366" s="38">
        <v>2.3E-2</v>
      </c>
      <c r="P366" s="38">
        <v>0</v>
      </c>
      <c r="Q366" s="38">
        <v>3.7999999999999999E-2</v>
      </c>
      <c r="R366" s="38">
        <v>1.8800000000000001E-2</v>
      </c>
      <c r="S366" s="38">
        <v>4.1999999999999997E-3</v>
      </c>
      <c r="T366" s="38">
        <v>5.3199999999999997E-2</v>
      </c>
      <c r="U366" s="38">
        <v>1.8100000000000002E-2</v>
      </c>
      <c r="V366" s="38">
        <v>3.7900000000000003E-2</v>
      </c>
      <c r="W366" s="38">
        <v>4.58E-2</v>
      </c>
      <c r="X366" s="38">
        <v>6.2399999999999997E-2</v>
      </c>
      <c r="Y366" s="38">
        <v>2.5000000000000001E-3</v>
      </c>
      <c r="Z366" s="5">
        <v>0</v>
      </c>
      <c r="AA366" s="5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79"/>
      <c r="D367" s="6">
        <f t="shared" ref="D367" si="684">$C366*D366</f>
        <v>19785.349972000004</v>
      </c>
      <c r="E367" s="6">
        <f t="shared" ref="E367" si="685">$C366*E366</f>
        <v>171681.73931400001</v>
      </c>
      <c r="F367" s="6">
        <f t="shared" ref="F367:AB367" si="686">$C366*F366</f>
        <v>68747.829966000005</v>
      </c>
      <c r="G367" s="6">
        <f t="shared" si="686"/>
        <v>96297.051445999998</v>
      </c>
      <c r="H367" s="6">
        <f t="shared" si="686"/>
        <v>52093.073344000004</v>
      </c>
      <c r="I367" s="6">
        <f t="shared" si="686"/>
        <v>165921.44755000001</v>
      </c>
      <c r="J367" s="6">
        <f t="shared" si="686"/>
        <v>25921.312938000003</v>
      </c>
      <c r="K367" s="6">
        <f t="shared" si="686"/>
        <v>39821.147412000006</v>
      </c>
      <c r="L367" s="6">
        <f t="shared" si="686"/>
        <v>20661.916110000002</v>
      </c>
      <c r="M367" s="6">
        <f t="shared" si="686"/>
        <v>32182.499638000001</v>
      </c>
      <c r="N367" s="6">
        <f t="shared" si="686"/>
        <v>177817.70228</v>
      </c>
      <c r="O367" s="6">
        <f t="shared" si="686"/>
        <v>28801.45882</v>
      </c>
      <c r="P367" s="6">
        <f t="shared" si="686"/>
        <v>0</v>
      </c>
      <c r="Q367" s="6">
        <f t="shared" si="686"/>
        <v>47585.018920000002</v>
      </c>
      <c r="R367" s="6">
        <f t="shared" si="686"/>
        <v>23542.061992000003</v>
      </c>
      <c r="S367" s="6">
        <f t="shared" si="686"/>
        <v>5259.3968279999999</v>
      </c>
      <c r="T367" s="6">
        <f t="shared" si="686"/>
        <v>66619.026488000003</v>
      </c>
      <c r="U367" s="6">
        <f t="shared" si="686"/>
        <v>22665.495854000004</v>
      </c>
      <c r="V367" s="6">
        <f t="shared" si="686"/>
        <v>47459.79518600001</v>
      </c>
      <c r="W367" s="6">
        <f t="shared" si="686"/>
        <v>57352.470172000001</v>
      </c>
      <c r="X367" s="6">
        <f t="shared" si="686"/>
        <v>78139.610016000006</v>
      </c>
      <c r="Y367" s="6">
        <f t="shared" si="686"/>
        <v>3130.5933500000001</v>
      </c>
      <c r="Z367" s="6">
        <f t="shared" si="686"/>
        <v>0</v>
      </c>
      <c r="AA367" s="6">
        <f t="shared" si="686"/>
        <v>751.34240399999999</v>
      </c>
      <c r="AB367" s="6">
        <f t="shared" si="686"/>
        <v>0</v>
      </c>
      <c r="AC367" s="67"/>
      <c r="AD367" s="55"/>
    </row>
    <row r="368" spans="1:30" s="52" customFormat="1">
      <c r="A368" s="95" t="s">
        <v>426</v>
      </c>
      <c r="B368" s="74">
        <f>30053696.04/2</f>
        <v>15026848.02</v>
      </c>
      <c r="C368" s="179">
        <f t="shared" si="626"/>
        <v>1252237.3400000001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79"/>
      <c r="D369" s="6">
        <f t="shared" ref="D369" si="687">$C368*D368</f>
        <v>0</v>
      </c>
      <c r="E369" s="6">
        <f t="shared" ref="E369" si="688">$C368*E368</f>
        <v>0</v>
      </c>
      <c r="F369" s="6">
        <f t="shared" ref="F369:O369" si="689">$C368*F368</f>
        <v>0</v>
      </c>
      <c r="G369" s="6">
        <f t="shared" si="689"/>
        <v>0</v>
      </c>
      <c r="H369" s="6">
        <f t="shared" si="689"/>
        <v>0</v>
      </c>
      <c r="I369" s="6">
        <f t="shared" si="689"/>
        <v>0</v>
      </c>
      <c r="J369" s="6">
        <f t="shared" si="689"/>
        <v>0</v>
      </c>
      <c r="K369" s="6">
        <f t="shared" si="689"/>
        <v>0</v>
      </c>
      <c r="L369" s="6">
        <f t="shared" si="689"/>
        <v>0</v>
      </c>
      <c r="M369" s="6">
        <f t="shared" si="689"/>
        <v>0</v>
      </c>
      <c r="N369" s="6">
        <f t="shared" si="689"/>
        <v>1252237.3400000001</v>
      </c>
      <c r="O369" s="6">
        <f t="shared" si="689"/>
        <v>0</v>
      </c>
      <c r="P369" s="6">
        <f t="shared" ref="P369" si="690">$C368*P368</f>
        <v>0</v>
      </c>
      <c r="Q369" s="6">
        <f t="shared" ref="Q369" si="691">$C368*Q368</f>
        <v>0</v>
      </c>
      <c r="R369" s="6">
        <f t="shared" ref="R369:AB369" si="692">$C368*R368</f>
        <v>0</v>
      </c>
      <c r="S369" s="6">
        <f t="shared" si="692"/>
        <v>0</v>
      </c>
      <c r="T369" s="6">
        <f t="shared" si="692"/>
        <v>0</v>
      </c>
      <c r="U369" s="6">
        <f t="shared" si="692"/>
        <v>0</v>
      </c>
      <c r="V369" s="6">
        <f t="shared" si="692"/>
        <v>0</v>
      </c>
      <c r="W369" s="6">
        <f t="shared" si="692"/>
        <v>0</v>
      </c>
      <c r="X369" s="6">
        <f t="shared" si="692"/>
        <v>0</v>
      </c>
      <c r="Y369" s="6">
        <f t="shared" si="692"/>
        <v>0</v>
      </c>
      <c r="Z369" s="6">
        <f t="shared" si="692"/>
        <v>0</v>
      </c>
      <c r="AA369" s="6">
        <f t="shared" si="692"/>
        <v>0</v>
      </c>
      <c r="AB369" s="6">
        <f t="shared" si="692"/>
        <v>0</v>
      </c>
      <c r="AC369" s="67"/>
      <c r="AD369" s="55"/>
    </row>
    <row r="370" spans="1:30" s="52" customFormat="1">
      <c r="A370" s="98" t="s">
        <v>300</v>
      </c>
      <c r="B370" s="74">
        <v>600833.64</v>
      </c>
      <c r="C370" s="179">
        <f t="shared" si="626"/>
        <v>50069.47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201"/>
      <c r="C371" s="179"/>
      <c r="D371" s="6">
        <f t="shared" ref="D371" si="693">$C370*D370</f>
        <v>0</v>
      </c>
      <c r="E371" s="6">
        <f t="shared" ref="E371" si="694">$C370*E370</f>
        <v>0</v>
      </c>
      <c r="F371" s="6">
        <f t="shared" ref="F371:AB371" si="695">$C370*F370</f>
        <v>0</v>
      </c>
      <c r="G371" s="6">
        <f t="shared" si="695"/>
        <v>0</v>
      </c>
      <c r="H371" s="6">
        <f t="shared" si="695"/>
        <v>0</v>
      </c>
      <c r="I371" s="6">
        <f t="shared" si="695"/>
        <v>0</v>
      </c>
      <c r="J371" s="6">
        <f t="shared" si="695"/>
        <v>0</v>
      </c>
      <c r="K371" s="6">
        <f t="shared" si="695"/>
        <v>0</v>
      </c>
      <c r="L371" s="6">
        <f t="shared" si="695"/>
        <v>0</v>
      </c>
      <c r="M371" s="6">
        <f t="shared" si="695"/>
        <v>0</v>
      </c>
      <c r="N371" s="6">
        <f t="shared" si="695"/>
        <v>49989.358847999996</v>
      </c>
      <c r="O371" s="6">
        <f t="shared" si="695"/>
        <v>0</v>
      </c>
      <c r="P371" s="6">
        <f t="shared" si="695"/>
        <v>0</v>
      </c>
      <c r="Q371" s="6">
        <f t="shared" si="695"/>
        <v>0</v>
      </c>
      <c r="R371" s="6">
        <f t="shared" si="695"/>
        <v>0</v>
      </c>
      <c r="S371" s="6">
        <f t="shared" si="695"/>
        <v>0</v>
      </c>
      <c r="T371" s="6">
        <f t="shared" si="695"/>
        <v>0</v>
      </c>
      <c r="U371" s="6">
        <f t="shared" si="695"/>
        <v>0</v>
      </c>
      <c r="V371" s="6">
        <f t="shared" si="695"/>
        <v>80.111152000000004</v>
      </c>
      <c r="W371" s="6">
        <f t="shared" si="695"/>
        <v>0</v>
      </c>
      <c r="X371" s="6">
        <f t="shared" si="695"/>
        <v>0</v>
      </c>
      <c r="Y371" s="6">
        <f t="shared" si="695"/>
        <v>0</v>
      </c>
      <c r="Z371" s="6">
        <f t="shared" si="695"/>
        <v>0</v>
      </c>
      <c r="AA371" s="6">
        <f t="shared" si="695"/>
        <v>0</v>
      </c>
      <c r="AB371" s="6">
        <f t="shared" si="695"/>
        <v>0</v>
      </c>
      <c r="AC371" s="67"/>
      <c r="AD371" s="55"/>
    </row>
    <row r="372" spans="1:30" s="52" customFormat="1">
      <c r="A372" s="98" t="s">
        <v>301</v>
      </c>
      <c r="B372" s="74">
        <v>23105242.73</v>
      </c>
      <c r="C372" s="179">
        <f t="shared" si="626"/>
        <v>1925436.89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201"/>
      <c r="C373" s="179"/>
      <c r="D373" s="6">
        <f t="shared" ref="D373" si="696">$C372*D372</f>
        <v>8857.0096939999985</v>
      </c>
      <c r="E373" s="6">
        <f t="shared" ref="E373" si="697">$C372*E372</f>
        <v>0</v>
      </c>
      <c r="F373" s="6">
        <f t="shared" ref="F373:AB373" si="698">$C372*F372</f>
        <v>80483.262001999989</v>
      </c>
      <c r="G373" s="6">
        <f t="shared" si="698"/>
        <v>0</v>
      </c>
      <c r="H373" s="6">
        <f t="shared" si="698"/>
        <v>38893.825177999999</v>
      </c>
      <c r="I373" s="6">
        <f t="shared" si="698"/>
        <v>0</v>
      </c>
      <c r="J373" s="6">
        <f t="shared" si="698"/>
        <v>0</v>
      </c>
      <c r="K373" s="6">
        <f t="shared" si="698"/>
        <v>0</v>
      </c>
      <c r="L373" s="6">
        <f t="shared" si="698"/>
        <v>0</v>
      </c>
      <c r="M373" s="6">
        <f t="shared" si="698"/>
        <v>15403.49512</v>
      </c>
      <c r="N373" s="6">
        <f t="shared" si="698"/>
        <v>1703048.9292049999</v>
      </c>
      <c r="O373" s="6">
        <f t="shared" si="698"/>
        <v>0</v>
      </c>
      <c r="P373" s="6">
        <f t="shared" si="698"/>
        <v>0</v>
      </c>
      <c r="Q373" s="6">
        <f t="shared" si="698"/>
        <v>12322.796096</v>
      </c>
      <c r="R373" s="6">
        <f t="shared" si="698"/>
        <v>9627.1844499999988</v>
      </c>
      <c r="S373" s="6">
        <f t="shared" si="698"/>
        <v>1155.2621339999998</v>
      </c>
      <c r="T373" s="6">
        <f t="shared" si="698"/>
        <v>29844.271794999997</v>
      </c>
      <c r="U373" s="6">
        <f t="shared" si="698"/>
        <v>0</v>
      </c>
      <c r="V373" s="6">
        <f t="shared" si="698"/>
        <v>25800.854326000001</v>
      </c>
      <c r="W373" s="6">
        <f t="shared" si="698"/>
        <v>0</v>
      </c>
      <c r="X373" s="6">
        <f t="shared" si="698"/>
        <v>0</v>
      </c>
      <c r="Y373" s="6">
        <f t="shared" si="698"/>
        <v>0</v>
      </c>
      <c r="Z373" s="6">
        <f t="shared" si="698"/>
        <v>0</v>
      </c>
      <c r="AA373" s="6">
        <f t="shared" si="698"/>
        <v>0</v>
      </c>
      <c r="AB373" s="6">
        <f t="shared" si="698"/>
        <v>0</v>
      </c>
      <c r="AC373" s="67"/>
      <c r="AD373" s="55"/>
    </row>
    <row r="374" spans="1:30" s="52" customFormat="1">
      <c r="A374" s="98" t="s">
        <v>302</v>
      </c>
      <c r="B374" s="74">
        <f>5007382.84/2</f>
        <v>2503691.42</v>
      </c>
      <c r="C374" s="179">
        <f t="shared" si="626"/>
        <v>208640.95</v>
      </c>
      <c r="D374" s="38">
        <v>1.5800000000000002E-2</v>
      </c>
      <c r="E374" s="38">
        <v>0.1371</v>
      </c>
      <c r="F374" s="38">
        <v>5.4899999999999997E-2</v>
      </c>
      <c r="G374" s="38">
        <v>7.6899999999999996E-2</v>
      </c>
      <c r="H374" s="38">
        <v>4.1599999999999998E-2</v>
      </c>
      <c r="I374" s="38">
        <v>0.13250000000000001</v>
      </c>
      <c r="J374" s="38">
        <v>2.07E-2</v>
      </c>
      <c r="K374" s="38">
        <v>3.1800000000000002E-2</v>
      </c>
      <c r="L374" s="38">
        <v>1.6500000000000001E-2</v>
      </c>
      <c r="M374" s="38">
        <v>2.5700000000000001E-2</v>
      </c>
      <c r="N374" s="38">
        <v>0.14199999999999999</v>
      </c>
      <c r="O374" s="38">
        <v>2.3E-2</v>
      </c>
      <c r="P374" s="38">
        <v>0</v>
      </c>
      <c r="Q374" s="38">
        <v>3.7999999999999999E-2</v>
      </c>
      <c r="R374" s="38">
        <v>1.8800000000000001E-2</v>
      </c>
      <c r="S374" s="38">
        <v>4.1999999999999997E-3</v>
      </c>
      <c r="T374" s="38">
        <v>5.3199999999999997E-2</v>
      </c>
      <c r="U374" s="38">
        <v>1.8100000000000002E-2</v>
      </c>
      <c r="V374" s="38">
        <v>3.7900000000000003E-2</v>
      </c>
      <c r="W374" s="38">
        <v>4.58E-2</v>
      </c>
      <c r="X374" s="38">
        <v>6.2399999999999997E-2</v>
      </c>
      <c r="Y374" s="38">
        <v>2.5000000000000001E-3</v>
      </c>
      <c r="Z374" s="5">
        <v>0</v>
      </c>
      <c r="AA374" s="5">
        <v>5.9999999999999995E-4</v>
      </c>
      <c r="AB374" s="5">
        <v>0</v>
      </c>
      <c r="AC374" s="67"/>
      <c r="AD374" s="55"/>
    </row>
    <row r="375" spans="1:30" s="52" customFormat="1">
      <c r="A375" s="96"/>
      <c r="B375" s="201"/>
      <c r="C375" s="179"/>
      <c r="D375" s="6">
        <f t="shared" ref="D375" si="699">$C374*D374</f>
        <v>3296.5270100000007</v>
      </c>
      <c r="E375" s="6">
        <f t="shared" ref="E375" si="700">$C374*E374</f>
        <v>28604.674245000002</v>
      </c>
      <c r="F375" s="6">
        <f t="shared" ref="F375:AB375" si="701">$C374*F374</f>
        <v>11454.388155000001</v>
      </c>
      <c r="G375" s="6">
        <f t="shared" si="701"/>
        <v>16044.489055</v>
      </c>
      <c r="H375" s="6">
        <f t="shared" si="701"/>
        <v>8679.4635199999993</v>
      </c>
      <c r="I375" s="6">
        <f t="shared" si="701"/>
        <v>27644.925875000004</v>
      </c>
      <c r="J375" s="6">
        <f t="shared" si="701"/>
        <v>4318.8676649999998</v>
      </c>
      <c r="K375" s="6">
        <f t="shared" si="701"/>
        <v>6634.7822100000012</v>
      </c>
      <c r="L375" s="6">
        <f t="shared" si="701"/>
        <v>3442.5756750000005</v>
      </c>
      <c r="M375" s="6">
        <f t="shared" si="701"/>
        <v>5362.0724150000005</v>
      </c>
      <c r="N375" s="6">
        <f t="shared" si="701"/>
        <v>29627.014899999998</v>
      </c>
      <c r="O375" s="6">
        <f t="shared" si="701"/>
        <v>4798.7418500000003</v>
      </c>
      <c r="P375" s="6">
        <f t="shared" si="701"/>
        <v>0</v>
      </c>
      <c r="Q375" s="6">
        <f t="shared" si="701"/>
        <v>7928.3561</v>
      </c>
      <c r="R375" s="6">
        <f t="shared" si="701"/>
        <v>3922.4498600000002</v>
      </c>
      <c r="S375" s="6">
        <f t="shared" si="701"/>
        <v>876.29198999999994</v>
      </c>
      <c r="T375" s="6">
        <f t="shared" si="701"/>
        <v>11099.698539999999</v>
      </c>
      <c r="U375" s="6">
        <f t="shared" si="701"/>
        <v>3776.4011950000004</v>
      </c>
      <c r="V375" s="6">
        <f t="shared" si="701"/>
        <v>7907.492005000001</v>
      </c>
      <c r="W375" s="6">
        <f t="shared" si="701"/>
        <v>9555.7555100000009</v>
      </c>
      <c r="X375" s="6">
        <f t="shared" si="701"/>
        <v>13019.19528</v>
      </c>
      <c r="Y375" s="6">
        <f t="shared" si="701"/>
        <v>521.60237500000005</v>
      </c>
      <c r="Z375" s="6">
        <f t="shared" si="701"/>
        <v>0</v>
      </c>
      <c r="AA375" s="6">
        <f t="shared" si="701"/>
        <v>125.18456999999999</v>
      </c>
      <c r="AB375" s="6">
        <f t="shared" si="701"/>
        <v>0</v>
      </c>
      <c r="AC375" s="67"/>
      <c r="AD375" s="55"/>
    </row>
    <row r="376" spans="1:30" s="52" customFormat="1">
      <c r="A376" s="98" t="s">
        <v>461</v>
      </c>
      <c r="B376" s="74">
        <f>5007382.84/2</f>
        <v>2503691.42</v>
      </c>
      <c r="C376" s="179">
        <f t="shared" si="626"/>
        <v>208640.95</v>
      </c>
      <c r="D376" s="38"/>
      <c r="E376" s="38"/>
      <c r="F376" s="38">
        <v>0.38569999999999999</v>
      </c>
      <c r="G376" s="38"/>
      <c r="H376" s="38"/>
      <c r="I376" s="38"/>
      <c r="J376" s="38"/>
      <c r="K376" s="38"/>
      <c r="L376" s="38"/>
      <c r="M376" s="38"/>
      <c r="N376" s="38">
        <v>0.50290000000000001</v>
      </c>
      <c r="O376" s="38"/>
      <c r="P376" s="38"/>
      <c r="Q376" s="38"/>
      <c r="R376" s="38"/>
      <c r="S376" s="38"/>
      <c r="T376" s="38"/>
      <c r="U376" s="38"/>
      <c r="V376" s="38">
        <v>0.1114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201"/>
      <c r="C377" s="179"/>
      <c r="D377" s="6">
        <f t="shared" ref="D377" si="702">$C376*D376</f>
        <v>0</v>
      </c>
      <c r="E377" s="6">
        <f t="shared" ref="E377" si="703">$C376*E376</f>
        <v>0</v>
      </c>
      <c r="F377" s="6">
        <f t="shared" ref="F377:AB377" si="704">$C376*F376</f>
        <v>80472.814415000001</v>
      </c>
      <c r="G377" s="6">
        <f t="shared" si="704"/>
        <v>0</v>
      </c>
      <c r="H377" s="6">
        <f t="shared" si="704"/>
        <v>0</v>
      </c>
      <c r="I377" s="6">
        <f t="shared" si="704"/>
        <v>0</v>
      </c>
      <c r="J377" s="6">
        <f t="shared" si="704"/>
        <v>0</v>
      </c>
      <c r="K377" s="6">
        <f t="shared" si="704"/>
        <v>0</v>
      </c>
      <c r="L377" s="6">
        <f t="shared" si="704"/>
        <v>0</v>
      </c>
      <c r="M377" s="6">
        <f t="shared" si="704"/>
        <v>0</v>
      </c>
      <c r="N377" s="6">
        <f t="shared" si="704"/>
        <v>104925.53375500001</v>
      </c>
      <c r="O377" s="6">
        <f t="shared" si="704"/>
        <v>0</v>
      </c>
      <c r="P377" s="6">
        <f t="shared" si="704"/>
        <v>0</v>
      </c>
      <c r="Q377" s="6">
        <f t="shared" si="704"/>
        <v>0</v>
      </c>
      <c r="R377" s="6">
        <f t="shared" si="704"/>
        <v>0</v>
      </c>
      <c r="S377" s="6">
        <f t="shared" si="704"/>
        <v>0</v>
      </c>
      <c r="T377" s="6">
        <f t="shared" si="704"/>
        <v>0</v>
      </c>
      <c r="U377" s="6">
        <f t="shared" si="704"/>
        <v>0</v>
      </c>
      <c r="V377" s="6">
        <f t="shared" si="704"/>
        <v>23242.60183</v>
      </c>
      <c r="W377" s="6">
        <f t="shared" si="704"/>
        <v>0</v>
      </c>
      <c r="X377" s="6">
        <f t="shared" si="704"/>
        <v>0</v>
      </c>
      <c r="Y377" s="6">
        <f t="shared" si="704"/>
        <v>0</v>
      </c>
      <c r="Z377" s="6">
        <f t="shared" si="704"/>
        <v>0</v>
      </c>
      <c r="AA377" s="6">
        <f t="shared" si="704"/>
        <v>0</v>
      </c>
      <c r="AB377" s="6">
        <f t="shared" si="704"/>
        <v>0</v>
      </c>
      <c r="AC377" s="67"/>
      <c r="AD377" s="55"/>
    </row>
    <row r="378" spans="1:30" s="52" customFormat="1">
      <c r="A378" s="98" t="s">
        <v>376</v>
      </c>
      <c r="B378" s="74">
        <v>13379729.76</v>
      </c>
      <c r="C378" s="179">
        <f t="shared" si="626"/>
        <v>1114977.48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201"/>
      <c r="C379" s="179"/>
      <c r="D379" s="6">
        <f t="shared" ref="D379" si="705">$C378*D378</f>
        <v>0</v>
      </c>
      <c r="E379" s="6">
        <f t="shared" ref="E379" si="706">$C378*E378</f>
        <v>0</v>
      </c>
      <c r="F379" s="6">
        <f t="shared" ref="F379:AB379" si="707">$C378*F378</f>
        <v>0</v>
      </c>
      <c r="G379" s="6">
        <f t="shared" si="707"/>
        <v>0</v>
      </c>
      <c r="H379" s="6">
        <f t="shared" si="707"/>
        <v>0</v>
      </c>
      <c r="I379" s="6">
        <f t="shared" si="707"/>
        <v>0</v>
      </c>
      <c r="J379" s="6">
        <f t="shared" si="707"/>
        <v>0</v>
      </c>
      <c r="K379" s="6">
        <f t="shared" si="707"/>
        <v>0</v>
      </c>
      <c r="L379" s="6">
        <f t="shared" si="707"/>
        <v>0</v>
      </c>
      <c r="M379" s="6">
        <f t="shared" si="707"/>
        <v>0</v>
      </c>
      <c r="N379" s="6">
        <f t="shared" si="707"/>
        <v>1113193.5160319998</v>
      </c>
      <c r="O379" s="6">
        <f t="shared" si="707"/>
        <v>0</v>
      </c>
      <c r="P379" s="6">
        <f t="shared" si="707"/>
        <v>0</v>
      </c>
      <c r="Q379" s="6">
        <f t="shared" si="707"/>
        <v>0</v>
      </c>
      <c r="R379" s="6">
        <f t="shared" si="707"/>
        <v>0</v>
      </c>
      <c r="S379" s="6">
        <f t="shared" si="707"/>
        <v>0</v>
      </c>
      <c r="T379" s="6">
        <f t="shared" si="707"/>
        <v>0</v>
      </c>
      <c r="U379" s="6">
        <f t="shared" si="707"/>
        <v>0</v>
      </c>
      <c r="V379" s="6">
        <f t="shared" si="707"/>
        <v>1783.963968</v>
      </c>
      <c r="W379" s="6">
        <f t="shared" si="707"/>
        <v>0</v>
      </c>
      <c r="X379" s="6">
        <f t="shared" si="707"/>
        <v>0</v>
      </c>
      <c r="Y379" s="6">
        <f t="shared" si="707"/>
        <v>0</v>
      </c>
      <c r="Z379" s="6">
        <f t="shared" si="707"/>
        <v>0</v>
      </c>
      <c r="AA379" s="6">
        <f t="shared" si="707"/>
        <v>0</v>
      </c>
      <c r="AB379" s="6">
        <f t="shared" si="707"/>
        <v>0</v>
      </c>
      <c r="AC379" s="67"/>
      <c r="AD379" s="55"/>
    </row>
    <row r="380" spans="1:30" s="52" customFormat="1">
      <c r="A380" s="98" t="s">
        <v>377</v>
      </c>
      <c r="B380" s="74">
        <v>9912143.9900000002</v>
      </c>
      <c r="C380" s="179">
        <f t="shared" si="626"/>
        <v>826012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201"/>
      <c r="C381" s="179"/>
      <c r="D381" s="6">
        <f t="shared" ref="D381" si="708">$C380*D380</f>
        <v>0</v>
      </c>
      <c r="E381" s="6">
        <f t="shared" ref="E381" si="709">$C380*E380</f>
        <v>0</v>
      </c>
      <c r="F381" s="6">
        <f t="shared" ref="F381:AB381" si="710">$C380*F380</f>
        <v>0</v>
      </c>
      <c r="G381" s="6">
        <f t="shared" si="710"/>
        <v>0</v>
      </c>
      <c r="H381" s="6">
        <f t="shared" si="710"/>
        <v>0</v>
      </c>
      <c r="I381" s="6">
        <f t="shared" si="710"/>
        <v>0</v>
      </c>
      <c r="J381" s="6">
        <f t="shared" si="710"/>
        <v>0</v>
      </c>
      <c r="K381" s="6">
        <f t="shared" si="710"/>
        <v>0</v>
      </c>
      <c r="L381" s="6">
        <f t="shared" si="710"/>
        <v>0</v>
      </c>
      <c r="M381" s="6">
        <f t="shared" si="710"/>
        <v>0</v>
      </c>
      <c r="N381" s="6">
        <f t="shared" si="710"/>
        <v>824690.38079999993</v>
      </c>
      <c r="O381" s="6">
        <f t="shared" si="710"/>
        <v>0</v>
      </c>
      <c r="P381" s="6">
        <f t="shared" si="710"/>
        <v>0</v>
      </c>
      <c r="Q381" s="6">
        <f t="shared" si="710"/>
        <v>0</v>
      </c>
      <c r="R381" s="6">
        <f t="shared" si="710"/>
        <v>0</v>
      </c>
      <c r="S381" s="6">
        <f t="shared" si="710"/>
        <v>0</v>
      </c>
      <c r="T381" s="6">
        <f t="shared" si="710"/>
        <v>0</v>
      </c>
      <c r="U381" s="6">
        <f t="shared" si="710"/>
        <v>0</v>
      </c>
      <c r="V381" s="6">
        <f t="shared" si="710"/>
        <v>1321.6192000000001</v>
      </c>
      <c r="W381" s="6">
        <f t="shared" si="710"/>
        <v>0</v>
      </c>
      <c r="X381" s="6">
        <f t="shared" si="710"/>
        <v>0</v>
      </c>
      <c r="Y381" s="6">
        <f t="shared" si="710"/>
        <v>0</v>
      </c>
      <c r="Z381" s="6">
        <f t="shared" si="710"/>
        <v>0</v>
      </c>
      <c r="AA381" s="6">
        <f t="shared" si="710"/>
        <v>0</v>
      </c>
      <c r="AB381" s="6">
        <f t="shared" si="710"/>
        <v>0</v>
      </c>
      <c r="AC381" s="67"/>
      <c r="AD381" s="55"/>
    </row>
    <row r="382" spans="1:30" s="52" customFormat="1">
      <c r="A382" s="98" t="s">
        <v>379</v>
      </c>
      <c r="B382" s="74">
        <f>6637128.26/2</f>
        <v>3318564.13</v>
      </c>
      <c r="C382" s="179">
        <f t="shared" si="626"/>
        <v>276547.01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>
        <v>0.9617</v>
      </c>
      <c r="O382" s="38"/>
      <c r="P382" s="38"/>
      <c r="Q382" s="38"/>
      <c r="R382" s="38"/>
      <c r="S382" s="38"/>
      <c r="T382" s="38"/>
      <c r="U382" s="38"/>
      <c r="V382" s="38">
        <v>3.8300000000000001E-2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201"/>
      <c r="C383" s="179"/>
      <c r="D383" s="6">
        <f t="shared" ref="D383" si="711">$C382*D382</f>
        <v>0</v>
      </c>
      <c r="E383" s="6">
        <f t="shared" ref="E383" si="712">$C382*E382</f>
        <v>0</v>
      </c>
      <c r="F383" s="6">
        <f t="shared" ref="F383:AB383" si="713">$C382*F382</f>
        <v>0</v>
      </c>
      <c r="G383" s="6">
        <f t="shared" si="713"/>
        <v>0</v>
      </c>
      <c r="H383" s="6">
        <f t="shared" si="713"/>
        <v>0</v>
      </c>
      <c r="I383" s="6">
        <f t="shared" si="713"/>
        <v>0</v>
      </c>
      <c r="J383" s="6">
        <f t="shared" si="713"/>
        <v>0</v>
      </c>
      <c r="K383" s="6">
        <f t="shared" si="713"/>
        <v>0</v>
      </c>
      <c r="L383" s="6">
        <f t="shared" si="713"/>
        <v>0</v>
      </c>
      <c r="M383" s="6">
        <f t="shared" si="713"/>
        <v>0</v>
      </c>
      <c r="N383" s="6">
        <f t="shared" si="713"/>
        <v>265955.259517</v>
      </c>
      <c r="O383" s="6">
        <f t="shared" si="713"/>
        <v>0</v>
      </c>
      <c r="P383" s="6">
        <f t="shared" si="713"/>
        <v>0</v>
      </c>
      <c r="Q383" s="6">
        <f t="shared" si="713"/>
        <v>0</v>
      </c>
      <c r="R383" s="6">
        <f t="shared" si="713"/>
        <v>0</v>
      </c>
      <c r="S383" s="6">
        <f t="shared" si="713"/>
        <v>0</v>
      </c>
      <c r="T383" s="6">
        <f t="shared" si="713"/>
        <v>0</v>
      </c>
      <c r="U383" s="6">
        <f t="shared" si="713"/>
        <v>0</v>
      </c>
      <c r="V383" s="6">
        <f t="shared" si="713"/>
        <v>10591.750483</v>
      </c>
      <c r="W383" s="6">
        <f t="shared" si="713"/>
        <v>0</v>
      </c>
      <c r="X383" s="6">
        <f t="shared" si="713"/>
        <v>0</v>
      </c>
      <c r="Y383" s="6">
        <f t="shared" si="713"/>
        <v>0</v>
      </c>
      <c r="Z383" s="6">
        <f t="shared" si="713"/>
        <v>0</v>
      </c>
      <c r="AA383" s="6">
        <f t="shared" si="713"/>
        <v>0</v>
      </c>
      <c r="AB383" s="6">
        <f t="shared" si="713"/>
        <v>0</v>
      </c>
      <c r="AC383" s="67"/>
      <c r="AD383" s="55"/>
    </row>
    <row r="384" spans="1:30" s="52" customFormat="1">
      <c r="A384" s="98" t="s">
        <v>378</v>
      </c>
      <c r="B384" s="74">
        <f>6637128.26/2</f>
        <v>3318564.13</v>
      </c>
      <c r="C384" s="179">
        <f t="shared" si="626"/>
        <v>276547.01</v>
      </c>
      <c r="D384" s="38">
        <v>1.5800000000000002E-2</v>
      </c>
      <c r="E384" s="38">
        <v>0.1371</v>
      </c>
      <c r="F384" s="38">
        <v>5.4899999999999997E-2</v>
      </c>
      <c r="G384" s="38">
        <v>7.6899999999999996E-2</v>
      </c>
      <c r="H384" s="38">
        <v>4.1599999999999998E-2</v>
      </c>
      <c r="I384" s="38">
        <v>0.13250000000000001</v>
      </c>
      <c r="J384" s="38">
        <v>2.07E-2</v>
      </c>
      <c r="K384" s="38">
        <v>3.1800000000000002E-2</v>
      </c>
      <c r="L384" s="38">
        <v>1.6500000000000001E-2</v>
      </c>
      <c r="M384" s="38">
        <v>2.5700000000000001E-2</v>
      </c>
      <c r="N384" s="38">
        <v>0.14199999999999999</v>
      </c>
      <c r="O384" s="38">
        <v>2.3E-2</v>
      </c>
      <c r="P384" s="38">
        <v>0</v>
      </c>
      <c r="Q384" s="38">
        <v>3.7999999999999999E-2</v>
      </c>
      <c r="R384" s="38">
        <v>1.8800000000000001E-2</v>
      </c>
      <c r="S384" s="38">
        <v>4.1999999999999997E-3</v>
      </c>
      <c r="T384" s="38">
        <v>5.3199999999999997E-2</v>
      </c>
      <c r="U384" s="38">
        <v>1.8100000000000002E-2</v>
      </c>
      <c r="V384" s="38">
        <v>3.7900000000000003E-2</v>
      </c>
      <c r="W384" s="38">
        <v>4.58E-2</v>
      </c>
      <c r="X384" s="38">
        <v>6.2399999999999997E-2</v>
      </c>
      <c r="Y384" s="38">
        <v>2.5000000000000001E-3</v>
      </c>
      <c r="Z384" s="5">
        <v>0</v>
      </c>
      <c r="AA384" s="5">
        <v>5.9999999999999995E-4</v>
      </c>
      <c r="AB384" s="5">
        <v>0</v>
      </c>
      <c r="AC384" s="67"/>
      <c r="AD384" s="55"/>
    </row>
    <row r="385" spans="1:30" s="52" customFormat="1">
      <c r="A385" s="96"/>
      <c r="B385" s="202"/>
      <c r="C385" s="179"/>
      <c r="D385" s="6">
        <f t="shared" ref="D385" si="714">$C384*D384</f>
        <v>4369.4427580000001</v>
      </c>
      <c r="E385" s="6">
        <f t="shared" ref="E385" si="715">$C384*E384</f>
        <v>37914.595071000003</v>
      </c>
      <c r="F385" s="6">
        <f t="shared" ref="F385:AB385" si="716">$C384*F384</f>
        <v>15182.430849</v>
      </c>
      <c r="G385" s="6">
        <f t="shared" si="716"/>
        <v>21266.465068999998</v>
      </c>
      <c r="H385" s="6">
        <f t="shared" si="716"/>
        <v>11504.355616000001</v>
      </c>
      <c r="I385" s="6">
        <f t="shared" si="716"/>
        <v>36642.478825000006</v>
      </c>
      <c r="J385" s="6">
        <f t="shared" si="716"/>
        <v>5724.523107</v>
      </c>
      <c r="K385" s="6">
        <f t="shared" si="716"/>
        <v>8794.1949180000011</v>
      </c>
      <c r="L385" s="6">
        <f t="shared" si="716"/>
        <v>4563.0256650000001</v>
      </c>
      <c r="M385" s="6">
        <f t="shared" si="716"/>
        <v>7107.2581570000002</v>
      </c>
      <c r="N385" s="6">
        <f t="shared" si="716"/>
        <v>39269.67542</v>
      </c>
      <c r="O385" s="6">
        <f t="shared" si="716"/>
        <v>6360.5812299999998</v>
      </c>
      <c r="P385" s="6">
        <f t="shared" si="716"/>
        <v>0</v>
      </c>
      <c r="Q385" s="6">
        <f t="shared" si="716"/>
        <v>10508.78638</v>
      </c>
      <c r="R385" s="6">
        <f t="shared" si="716"/>
        <v>5199.0837880000008</v>
      </c>
      <c r="S385" s="6">
        <f t="shared" si="716"/>
        <v>1161.4974419999999</v>
      </c>
      <c r="T385" s="6">
        <f t="shared" si="716"/>
        <v>14712.300932</v>
      </c>
      <c r="U385" s="6">
        <f t="shared" si="716"/>
        <v>5005.5008810000008</v>
      </c>
      <c r="V385" s="6">
        <f t="shared" si="716"/>
        <v>10481.131679000002</v>
      </c>
      <c r="W385" s="6">
        <f t="shared" si="716"/>
        <v>12665.853058000001</v>
      </c>
      <c r="X385" s="6">
        <f t="shared" si="716"/>
        <v>17256.533424000001</v>
      </c>
      <c r="Y385" s="6">
        <f t="shared" si="716"/>
        <v>691.367525</v>
      </c>
      <c r="Z385" s="6">
        <f t="shared" si="716"/>
        <v>0</v>
      </c>
      <c r="AA385" s="6">
        <f t="shared" si="716"/>
        <v>165.92820599999999</v>
      </c>
      <c r="AB385" s="6">
        <f t="shared" si="716"/>
        <v>0</v>
      </c>
      <c r="AC385" s="67"/>
      <c r="AD385" s="55"/>
    </row>
    <row r="386" spans="1:30" s="52" customFormat="1">
      <c r="A386" s="98" t="s">
        <v>468</v>
      </c>
      <c r="B386" s="74">
        <v>164602.46</v>
      </c>
      <c r="C386" s="179">
        <f t="shared" si="626"/>
        <v>13716.87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201"/>
      <c r="C387" s="179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13694.923008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21.946992000000002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8" t="s">
        <v>469</v>
      </c>
      <c r="B388" s="74">
        <v>12878.99</v>
      </c>
      <c r="C388" s="179">
        <f t="shared" si="626"/>
        <v>1073.25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201"/>
      <c r="C389" s="179"/>
      <c r="D389" s="6">
        <f t="shared" ref="D389" si="720">$C388*D388</f>
        <v>0</v>
      </c>
      <c r="E389" s="6">
        <f t="shared" ref="E389" si="721">$C388*E388</f>
        <v>0</v>
      </c>
      <c r="F389" s="6">
        <f t="shared" ref="F389:AB389" si="722">$C388*F388</f>
        <v>0</v>
      </c>
      <c r="G389" s="6">
        <f t="shared" si="722"/>
        <v>0</v>
      </c>
      <c r="H389" s="6">
        <f t="shared" si="722"/>
        <v>0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0</v>
      </c>
      <c r="N389" s="6">
        <f t="shared" si="722"/>
        <v>1071.5328</v>
      </c>
      <c r="O389" s="6">
        <f t="shared" si="722"/>
        <v>0</v>
      </c>
      <c r="P389" s="6">
        <f t="shared" si="722"/>
        <v>0</v>
      </c>
      <c r="Q389" s="6">
        <f t="shared" si="722"/>
        <v>0</v>
      </c>
      <c r="R389" s="6">
        <f t="shared" si="722"/>
        <v>0</v>
      </c>
      <c r="S389" s="6">
        <f t="shared" si="722"/>
        <v>0</v>
      </c>
      <c r="T389" s="6">
        <f t="shared" si="722"/>
        <v>0</v>
      </c>
      <c r="U389" s="6">
        <f t="shared" si="722"/>
        <v>0</v>
      </c>
      <c r="V389" s="6">
        <f t="shared" si="722"/>
        <v>1.7172000000000001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8" t="s">
        <v>470</v>
      </c>
      <c r="B390" s="74">
        <v>10289.77</v>
      </c>
      <c r="C390" s="179">
        <f t="shared" si="626"/>
        <v>857.48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201"/>
      <c r="C391" s="179"/>
      <c r="D391" s="6">
        <f t="shared" ref="D391" si="723">$C390*D390</f>
        <v>0</v>
      </c>
      <c r="E391" s="6">
        <f t="shared" ref="E391" si="724">$C390*E390</f>
        <v>0</v>
      </c>
      <c r="F391" s="6">
        <f t="shared" ref="F391:AB391" si="725">$C390*F390</f>
        <v>0</v>
      </c>
      <c r="G391" s="6">
        <f t="shared" si="725"/>
        <v>0</v>
      </c>
      <c r="H391" s="6">
        <f t="shared" si="725"/>
        <v>0</v>
      </c>
      <c r="I391" s="6">
        <f t="shared" si="725"/>
        <v>0</v>
      </c>
      <c r="J391" s="6">
        <f t="shared" si="725"/>
        <v>0</v>
      </c>
      <c r="K391" s="6">
        <f t="shared" si="725"/>
        <v>0</v>
      </c>
      <c r="L391" s="6">
        <f t="shared" si="725"/>
        <v>0</v>
      </c>
      <c r="M391" s="6">
        <f t="shared" si="725"/>
        <v>0</v>
      </c>
      <c r="N391" s="6">
        <f t="shared" si="725"/>
        <v>856.10803199999998</v>
      </c>
      <c r="O391" s="6">
        <f t="shared" si="725"/>
        <v>0</v>
      </c>
      <c r="P391" s="6">
        <f t="shared" si="725"/>
        <v>0</v>
      </c>
      <c r="Q391" s="6">
        <f t="shared" si="725"/>
        <v>0</v>
      </c>
      <c r="R391" s="6">
        <f t="shared" si="725"/>
        <v>0</v>
      </c>
      <c r="S391" s="6">
        <f t="shared" si="725"/>
        <v>0</v>
      </c>
      <c r="T391" s="6">
        <f t="shared" si="725"/>
        <v>0</v>
      </c>
      <c r="U391" s="6">
        <f t="shared" si="725"/>
        <v>0</v>
      </c>
      <c r="V391" s="6">
        <f t="shared" si="725"/>
        <v>1.3719680000000001</v>
      </c>
      <c r="W391" s="6">
        <f t="shared" si="725"/>
        <v>0</v>
      </c>
      <c r="X391" s="6">
        <f t="shared" si="725"/>
        <v>0</v>
      </c>
      <c r="Y391" s="6">
        <f t="shared" si="725"/>
        <v>0</v>
      </c>
      <c r="Z391" s="6">
        <f t="shared" si="725"/>
        <v>0</v>
      </c>
      <c r="AA391" s="6">
        <f t="shared" si="725"/>
        <v>0</v>
      </c>
      <c r="AB391" s="6">
        <f t="shared" si="725"/>
        <v>0</v>
      </c>
      <c r="AC391" s="67"/>
      <c r="AD391" s="55"/>
    </row>
    <row r="392" spans="1:30" s="52" customFormat="1">
      <c r="A392" s="98" t="s">
        <v>471</v>
      </c>
      <c r="B392" s="74">
        <f>10890152.25/2</f>
        <v>5445076.125</v>
      </c>
      <c r="C392" s="179">
        <f t="shared" si="626"/>
        <v>453756.34</v>
      </c>
      <c r="D392" s="38">
        <v>1.5800000000000002E-2</v>
      </c>
      <c r="E392" s="38">
        <v>0.1371</v>
      </c>
      <c r="F392" s="38">
        <v>5.4899999999999997E-2</v>
      </c>
      <c r="G392" s="38">
        <v>7.6899999999999996E-2</v>
      </c>
      <c r="H392" s="38">
        <v>4.1599999999999998E-2</v>
      </c>
      <c r="I392" s="38">
        <v>0.13250000000000001</v>
      </c>
      <c r="J392" s="38">
        <v>2.07E-2</v>
      </c>
      <c r="K392" s="38">
        <v>3.1800000000000002E-2</v>
      </c>
      <c r="L392" s="38">
        <v>1.6500000000000001E-2</v>
      </c>
      <c r="M392" s="38">
        <v>2.5700000000000001E-2</v>
      </c>
      <c r="N392" s="38">
        <v>0.14199999999999999</v>
      </c>
      <c r="O392" s="38">
        <v>2.3E-2</v>
      </c>
      <c r="P392" s="38">
        <v>0</v>
      </c>
      <c r="Q392" s="38">
        <v>3.7999999999999999E-2</v>
      </c>
      <c r="R392" s="38">
        <v>1.8800000000000001E-2</v>
      </c>
      <c r="S392" s="38">
        <v>4.1999999999999997E-3</v>
      </c>
      <c r="T392" s="38">
        <v>5.3199999999999997E-2</v>
      </c>
      <c r="U392" s="38">
        <v>1.8100000000000002E-2</v>
      </c>
      <c r="V392" s="38">
        <v>3.7900000000000003E-2</v>
      </c>
      <c r="W392" s="38">
        <v>4.58E-2</v>
      </c>
      <c r="X392" s="38">
        <v>6.2399999999999997E-2</v>
      </c>
      <c r="Y392" s="38">
        <v>2.5000000000000001E-3</v>
      </c>
      <c r="Z392" s="5">
        <v>0</v>
      </c>
      <c r="AA392" s="5">
        <v>5.9999999999999995E-4</v>
      </c>
      <c r="AB392" s="5">
        <v>0</v>
      </c>
      <c r="AC392" s="67"/>
      <c r="AD392" s="55"/>
    </row>
    <row r="393" spans="1:30" s="52" customFormat="1">
      <c r="A393" s="99"/>
      <c r="B393" s="201"/>
      <c r="C393" s="179"/>
      <c r="D393" s="39">
        <f t="shared" ref="D393" si="726">$C392*D392</f>
        <v>7169.3501720000013</v>
      </c>
      <c r="E393" s="39">
        <f t="shared" ref="E393" si="727">$C392*E392</f>
        <v>62209.994214000006</v>
      </c>
      <c r="F393" s="39">
        <f t="shared" ref="F393:AA393" si="728">$C392*F392</f>
        <v>24911.223065999999</v>
      </c>
      <c r="G393" s="39">
        <f t="shared" si="728"/>
        <v>34893.862545999997</v>
      </c>
      <c r="H393" s="39">
        <f t="shared" si="728"/>
        <v>18876.263744</v>
      </c>
      <c r="I393" s="39">
        <f t="shared" si="728"/>
        <v>60122.715050000006</v>
      </c>
      <c r="J393" s="39">
        <f t="shared" si="728"/>
        <v>9392.7562379999999</v>
      </c>
      <c r="K393" s="39">
        <f t="shared" si="728"/>
        <v>14429.451612000003</v>
      </c>
      <c r="L393" s="39">
        <f t="shared" si="728"/>
        <v>7486.9796100000003</v>
      </c>
      <c r="M393" s="39">
        <f t="shared" si="728"/>
        <v>11661.537938000001</v>
      </c>
      <c r="N393" s="39">
        <f t="shared" si="728"/>
        <v>64433.400279999994</v>
      </c>
      <c r="O393" s="39">
        <f t="shared" si="728"/>
        <v>10436.39582</v>
      </c>
      <c r="P393" s="39">
        <f t="shared" si="728"/>
        <v>0</v>
      </c>
      <c r="Q393" s="39">
        <f t="shared" si="728"/>
        <v>17242.74092</v>
      </c>
      <c r="R393" s="39">
        <f t="shared" si="728"/>
        <v>8530.6191920000001</v>
      </c>
      <c r="S393" s="39">
        <f t="shared" si="728"/>
        <v>1905.7766280000001</v>
      </c>
      <c r="T393" s="39">
        <f t="shared" si="728"/>
        <v>24139.837287999999</v>
      </c>
      <c r="U393" s="39">
        <f t="shared" si="728"/>
        <v>8212.989754000002</v>
      </c>
      <c r="V393" s="39">
        <f t="shared" si="728"/>
        <v>17197.365286000004</v>
      </c>
      <c r="W393" s="39">
        <f t="shared" si="728"/>
        <v>20782.040372000003</v>
      </c>
      <c r="X393" s="39">
        <f t="shared" si="728"/>
        <v>28314.395616000002</v>
      </c>
      <c r="Y393" s="39">
        <f t="shared" si="728"/>
        <v>1134.39085</v>
      </c>
      <c r="Z393" s="39">
        <f t="shared" si="728"/>
        <v>0</v>
      </c>
      <c r="AA393" s="39">
        <f t="shared" si="728"/>
        <v>272.253804</v>
      </c>
      <c r="AB393" s="39">
        <f t="shared" ref="AB393" si="729">$C392*AB392</f>
        <v>0</v>
      </c>
      <c r="AC393" s="67"/>
      <c r="AD393" s="55"/>
    </row>
    <row r="394" spans="1:30" s="52" customFormat="1">
      <c r="A394" s="98" t="s">
        <v>545</v>
      </c>
      <c r="B394" s="74">
        <f>10890152.25/2</f>
        <v>5445076.125</v>
      </c>
      <c r="C394" s="179">
        <f t="shared" si="626"/>
        <v>453756.34</v>
      </c>
      <c r="D394" s="38"/>
      <c r="E394" s="38"/>
      <c r="F394" s="38">
        <v>6.0400000000000002E-2</v>
      </c>
      <c r="G394" s="38"/>
      <c r="H394" s="38">
        <v>4.9799999999999997E-2</v>
      </c>
      <c r="I394" s="38"/>
      <c r="J394" s="38"/>
      <c r="K394" s="38"/>
      <c r="L394" s="38"/>
      <c r="M394" s="38"/>
      <c r="N394" s="38">
        <v>0.81930000000000003</v>
      </c>
      <c r="O394" s="38"/>
      <c r="P394" s="38"/>
      <c r="Q394" s="38"/>
      <c r="R394" s="38"/>
      <c r="S394" s="38"/>
      <c r="T394" s="38"/>
      <c r="U394" s="38"/>
      <c r="V394" s="38">
        <v>7.0499999999999993E-2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201"/>
      <c r="C395" s="179"/>
      <c r="D395" s="39">
        <f t="shared" ref="D395" si="730">$C394*D394</f>
        <v>0</v>
      </c>
      <c r="E395" s="39">
        <f t="shared" ref="E395" si="731">$C394*E394</f>
        <v>0</v>
      </c>
      <c r="F395" s="39">
        <f t="shared" ref="F395:AB395" si="732">$C394*F394</f>
        <v>27406.882936000002</v>
      </c>
      <c r="G395" s="39">
        <f t="shared" si="732"/>
        <v>0</v>
      </c>
      <c r="H395" s="39">
        <f t="shared" si="732"/>
        <v>22597.065731999999</v>
      </c>
      <c r="I395" s="39">
        <f t="shared" si="732"/>
        <v>0</v>
      </c>
      <c r="J395" s="39">
        <f t="shared" si="732"/>
        <v>0</v>
      </c>
      <c r="K395" s="39">
        <f t="shared" si="732"/>
        <v>0</v>
      </c>
      <c r="L395" s="39">
        <f t="shared" si="732"/>
        <v>0</v>
      </c>
      <c r="M395" s="39">
        <f t="shared" si="732"/>
        <v>0</v>
      </c>
      <c r="N395" s="39">
        <f t="shared" si="732"/>
        <v>371762.56936200004</v>
      </c>
      <c r="O395" s="39">
        <f t="shared" si="732"/>
        <v>0</v>
      </c>
      <c r="P395" s="39">
        <f t="shared" si="732"/>
        <v>0</v>
      </c>
      <c r="Q395" s="39">
        <f t="shared" si="732"/>
        <v>0</v>
      </c>
      <c r="R395" s="39">
        <f t="shared" si="732"/>
        <v>0</v>
      </c>
      <c r="S395" s="39">
        <f t="shared" si="732"/>
        <v>0</v>
      </c>
      <c r="T395" s="39">
        <f t="shared" si="732"/>
        <v>0</v>
      </c>
      <c r="U395" s="39">
        <f t="shared" si="732"/>
        <v>0</v>
      </c>
      <c r="V395" s="39">
        <f t="shared" si="732"/>
        <v>31989.821969999997</v>
      </c>
      <c r="W395" s="39">
        <f t="shared" si="732"/>
        <v>0</v>
      </c>
      <c r="X395" s="39">
        <f t="shared" si="732"/>
        <v>0</v>
      </c>
      <c r="Y395" s="39">
        <f t="shared" si="732"/>
        <v>0</v>
      </c>
      <c r="Z395" s="39">
        <f t="shared" si="732"/>
        <v>0</v>
      </c>
      <c r="AA395" s="39">
        <f t="shared" si="732"/>
        <v>0</v>
      </c>
      <c r="AB395" s="39">
        <f t="shared" si="732"/>
        <v>0</v>
      </c>
      <c r="AC395" s="67"/>
      <c r="AD395" s="55"/>
    </row>
    <row r="396" spans="1:30" s="52" customFormat="1">
      <c r="A396" s="98" t="s">
        <v>583</v>
      </c>
      <c r="B396" s="74">
        <v>5940892.54</v>
      </c>
      <c r="C396" s="179">
        <f t="shared" si="626"/>
        <v>495074.38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201"/>
      <c r="C397" s="179"/>
      <c r="D397" s="39">
        <f t="shared" ref="D397" si="733">$C396*D396</f>
        <v>0</v>
      </c>
      <c r="E397" s="39">
        <f t="shared" ref="E397" si="734">$C396*E396</f>
        <v>0</v>
      </c>
      <c r="F397" s="39">
        <f t="shared" ref="F397:AA397" si="735">$C396*F396</f>
        <v>0</v>
      </c>
      <c r="G397" s="39">
        <f t="shared" si="735"/>
        <v>0</v>
      </c>
      <c r="H397" s="39">
        <f t="shared" si="735"/>
        <v>0</v>
      </c>
      <c r="I397" s="39">
        <f t="shared" si="735"/>
        <v>0</v>
      </c>
      <c r="J397" s="39">
        <f t="shared" si="735"/>
        <v>0</v>
      </c>
      <c r="K397" s="39">
        <f t="shared" si="735"/>
        <v>0</v>
      </c>
      <c r="L397" s="39">
        <f t="shared" si="735"/>
        <v>0</v>
      </c>
      <c r="M397" s="39">
        <f t="shared" si="735"/>
        <v>0</v>
      </c>
      <c r="N397" s="39">
        <f t="shared" si="735"/>
        <v>480766.73041799996</v>
      </c>
      <c r="O397" s="39">
        <f t="shared" si="735"/>
        <v>0</v>
      </c>
      <c r="P397" s="39">
        <f t="shared" si="735"/>
        <v>0</v>
      </c>
      <c r="Q397" s="39">
        <f t="shared" si="735"/>
        <v>0</v>
      </c>
      <c r="R397" s="39">
        <f t="shared" si="735"/>
        <v>891.13388399999997</v>
      </c>
      <c r="S397" s="39">
        <f t="shared" si="735"/>
        <v>0</v>
      </c>
      <c r="T397" s="39">
        <f t="shared" si="735"/>
        <v>0</v>
      </c>
      <c r="U397" s="39">
        <f t="shared" si="735"/>
        <v>0</v>
      </c>
      <c r="V397" s="39">
        <f t="shared" si="735"/>
        <v>13416.515697999999</v>
      </c>
      <c r="W397" s="39">
        <f t="shared" si="735"/>
        <v>0</v>
      </c>
      <c r="X397" s="39">
        <f t="shared" si="735"/>
        <v>0</v>
      </c>
      <c r="Y397" s="39">
        <f t="shared" si="735"/>
        <v>0</v>
      </c>
      <c r="Z397" s="39">
        <f t="shared" si="735"/>
        <v>0</v>
      </c>
      <c r="AA397" s="39">
        <f t="shared" si="735"/>
        <v>0</v>
      </c>
      <c r="AB397" s="39">
        <f t="shared" ref="AB397" si="736">$C396*AB396</f>
        <v>0</v>
      </c>
      <c r="AC397" s="67"/>
      <c r="AD397" s="55"/>
    </row>
    <row r="398" spans="1:30" s="52" customFormat="1">
      <c r="A398" s="98" t="s">
        <v>472</v>
      </c>
      <c r="B398" s="74">
        <f>9280793.57/2</f>
        <v>4640396.7850000001</v>
      </c>
      <c r="C398" s="179">
        <f t="shared" ref="C398:C442" si="737">ROUND(B398/12,2)</f>
        <v>386699.73</v>
      </c>
      <c r="D398" s="38">
        <v>1.5800000000000002E-2</v>
      </c>
      <c r="E398" s="38">
        <v>0.1371</v>
      </c>
      <c r="F398" s="38">
        <v>5.4899999999999997E-2</v>
      </c>
      <c r="G398" s="38">
        <v>7.6899999999999996E-2</v>
      </c>
      <c r="H398" s="38">
        <v>4.1599999999999998E-2</v>
      </c>
      <c r="I398" s="38">
        <v>0.13250000000000001</v>
      </c>
      <c r="J398" s="38">
        <v>2.07E-2</v>
      </c>
      <c r="K398" s="38">
        <v>3.1800000000000002E-2</v>
      </c>
      <c r="L398" s="38">
        <v>1.6500000000000001E-2</v>
      </c>
      <c r="M398" s="38">
        <v>2.5700000000000001E-2</v>
      </c>
      <c r="N398" s="38">
        <v>0.14199999999999999</v>
      </c>
      <c r="O398" s="38">
        <v>2.3E-2</v>
      </c>
      <c r="P398" s="38">
        <v>0</v>
      </c>
      <c r="Q398" s="38">
        <v>3.7999999999999999E-2</v>
      </c>
      <c r="R398" s="38">
        <v>1.8800000000000001E-2</v>
      </c>
      <c r="S398" s="38">
        <v>4.1999999999999997E-3</v>
      </c>
      <c r="T398" s="38">
        <v>5.3199999999999997E-2</v>
      </c>
      <c r="U398" s="38">
        <v>1.8100000000000002E-2</v>
      </c>
      <c r="V398" s="38">
        <v>3.7900000000000003E-2</v>
      </c>
      <c r="W398" s="38">
        <v>4.58E-2</v>
      </c>
      <c r="X398" s="38">
        <v>6.2399999999999997E-2</v>
      </c>
      <c r="Y398" s="38">
        <v>2.5000000000000001E-3</v>
      </c>
      <c r="Z398" s="5">
        <v>0</v>
      </c>
      <c r="AA398" s="5">
        <v>5.9999999999999995E-4</v>
      </c>
      <c r="AB398" s="5">
        <v>0</v>
      </c>
      <c r="AC398" s="67"/>
      <c r="AD398" s="55"/>
    </row>
    <row r="399" spans="1:30" s="52" customFormat="1">
      <c r="A399" s="99"/>
      <c r="B399" s="201"/>
      <c r="C399" s="179"/>
      <c r="D399" s="39">
        <f t="shared" ref="D399" si="738">$C398*D398</f>
        <v>6109.8557340000007</v>
      </c>
      <c r="E399" s="39">
        <f t="shared" ref="E399" si="739">$C398*E398</f>
        <v>53016.532982999997</v>
      </c>
      <c r="F399" s="39">
        <f t="shared" ref="F399:AB399" si="740">$C398*F398</f>
        <v>21229.815176999997</v>
      </c>
      <c r="G399" s="39">
        <f t="shared" si="740"/>
        <v>29737.209236999995</v>
      </c>
      <c r="H399" s="39">
        <f t="shared" si="740"/>
        <v>16086.708767999999</v>
      </c>
      <c r="I399" s="39">
        <f t="shared" si="740"/>
        <v>51237.714225000003</v>
      </c>
      <c r="J399" s="39">
        <f t="shared" si="740"/>
        <v>8004.6844109999993</v>
      </c>
      <c r="K399" s="39">
        <f t="shared" si="740"/>
        <v>12297.051414</v>
      </c>
      <c r="L399" s="39">
        <f t="shared" si="740"/>
        <v>6380.5455449999999</v>
      </c>
      <c r="M399" s="39">
        <f t="shared" si="740"/>
        <v>9938.1830609999997</v>
      </c>
      <c r="N399" s="39">
        <f t="shared" si="740"/>
        <v>54911.361659999995</v>
      </c>
      <c r="O399" s="39">
        <f t="shared" si="740"/>
        <v>8894.093789999999</v>
      </c>
      <c r="P399" s="39">
        <f t="shared" si="740"/>
        <v>0</v>
      </c>
      <c r="Q399" s="39">
        <f t="shared" si="740"/>
        <v>14694.589739999999</v>
      </c>
      <c r="R399" s="39">
        <f t="shared" si="740"/>
        <v>7269.9549239999997</v>
      </c>
      <c r="S399" s="39">
        <f t="shared" si="740"/>
        <v>1624.1388659999998</v>
      </c>
      <c r="T399" s="39">
        <f t="shared" si="740"/>
        <v>20572.425635999996</v>
      </c>
      <c r="U399" s="39">
        <f t="shared" si="740"/>
        <v>6999.2651130000004</v>
      </c>
      <c r="V399" s="39">
        <f t="shared" si="740"/>
        <v>14655.919767000001</v>
      </c>
      <c r="W399" s="39">
        <f t="shared" si="740"/>
        <v>17710.847633999998</v>
      </c>
      <c r="X399" s="39">
        <f t="shared" si="740"/>
        <v>24130.063151999999</v>
      </c>
      <c r="Y399" s="39">
        <f t="shared" si="740"/>
        <v>966.749325</v>
      </c>
      <c r="Z399" s="39">
        <f t="shared" si="740"/>
        <v>0</v>
      </c>
      <c r="AA399" s="39">
        <f t="shared" si="740"/>
        <v>232.01983799999996</v>
      </c>
      <c r="AB399" s="39">
        <f t="shared" si="740"/>
        <v>0</v>
      </c>
      <c r="AC399" s="67"/>
      <c r="AD399" s="55"/>
    </row>
    <row r="400" spans="1:30">
      <c r="A400" s="98" t="s">
        <v>546</v>
      </c>
      <c r="B400" s="74">
        <f>9280793.57/2</f>
        <v>4640396.7850000001</v>
      </c>
      <c r="C400" s="179">
        <f t="shared" si="737"/>
        <v>386699.73</v>
      </c>
      <c r="D400" s="38"/>
      <c r="E400" s="38"/>
      <c r="F400" s="38">
        <v>9.0999999999999998E-2</v>
      </c>
      <c r="G400" s="38"/>
      <c r="H400" s="38">
        <v>0.08</v>
      </c>
      <c r="I400" s="38"/>
      <c r="J400" s="38"/>
      <c r="K400" s="38"/>
      <c r="L400" s="38"/>
      <c r="M400" s="38"/>
      <c r="N400" s="38">
        <v>0.71519999999999995</v>
      </c>
      <c r="O400" s="38"/>
      <c r="P400" s="38"/>
      <c r="Q400" s="38"/>
      <c r="R400" s="38"/>
      <c r="S400" s="38"/>
      <c r="T400" s="38"/>
      <c r="U400" s="38"/>
      <c r="V400" s="38">
        <v>0.1138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201"/>
      <c r="C401" s="179"/>
      <c r="D401" s="39">
        <f t="shared" ref="D401" si="741">$C400*D400</f>
        <v>0</v>
      </c>
      <c r="E401" s="39">
        <f t="shared" ref="E401" si="742">$C400*E400</f>
        <v>0</v>
      </c>
      <c r="F401" s="39">
        <f t="shared" ref="F401:AB401" si="743">$C400*F400</f>
        <v>35189.675429999996</v>
      </c>
      <c r="G401" s="39">
        <f t="shared" si="743"/>
        <v>0</v>
      </c>
      <c r="H401" s="39">
        <f t="shared" si="743"/>
        <v>30935.9784</v>
      </c>
      <c r="I401" s="39">
        <f t="shared" si="743"/>
        <v>0</v>
      </c>
      <c r="J401" s="39">
        <f t="shared" si="743"/>
        <v>0</v>
      </c>
      <c r="K401" s="39">
        <f t="shared" si="743"/>
        <v>0</v>
      </c>
      <c r="L401" s="39">
        <f t="shared" si="743"/>
        <v>0</v>
      </c>
      <c r="M401" s="39">
        <f t="shared" si="743"/>
        <v>0</v>
      </c>
      <c r="N401" s="39">
        <f t="shared" si="743"/>
        <v>276567.64689599996</v>
      </c>
      <c r="O401" s="39">
        <f t="shared" si="743"/>
        <v>0</v>
      </c>
      <c r="P401" s="39">
        <f t="shared" si="743"/>
        <v>0</v>
      </c>
      <c r="Q401" s="39">
        <f t="shared" si="743"/>
        <v>0</v>
      </c>
      <c r="R401" s="39">
        <f t="shared" si="743"/>
        <v>0</v>
      </c>
      <c r="S401" s="39">
        <f t="shared" si="743"/>
        <v>0</v>
      </c>
      <c r="T401" s="39">
        <f t="shared" si="743"/>
        <v>0</v>
      </c>
      <c r="U401" s="39">
        <f t="shared" si="743"/>
        <v>0</v>
      </c>
      <c r="V401" s="39">
        <f t="shared" si="743"/>
        <v>44006.429273999995</v>
      </c>
      <c r="W401" s="39">
        <f t="shared" si="743"/>
        <v>0</v>
      </c>
      <c r="X401" s="39">
        <f t="shared" si="743"/>
        <v>0</v>
      </c>
      <c r="Y401" s="39">
        <f t="shared" si="743"/>
        <v>0</v>
      </c>
      <c r="Z401" s="39">
        <f t="shared" si="743"/>
        <v>0</v>
      </c>
      <c r="AA401" s="39">
        <f t="shared" si="743"/>
        <v>0</v>
      </c>
      <c r="AB401" s="39">
        <f t="shared" si="743"/>
        <v>0</v>
      </c>
      <c r="AC401" s="67"/>
      <c r="AD401" s="145"/>
    </row>
    <row r="402" spans="1:30" s="52" customFormat="1" ht="15.6" customHeight="1">
      <c r="A402" s="98" t="s">
        <v>473</v>
      </c>
      <c r="B402" s="74">
        <f>6847134/2</f>
        <v>3423567</v>
      </c>
      <c r="C402" s="179">
        <f t="shared" si="737"/>
        <v>285297.25</v>
      </c>
      <c r="D402" s="38">
        <v>1.5800000000000002E-2</v>
      </c>
      <c r="E402" s="38">
        <v>0.1371</v>
      </c>
      <c r="F402" s="38">
        <v>5.4899999999999997E-2</v>
      </c>
      <c r="G402" s="38">
        <v>7.6899999999999996E-2</v>
      </c>
      <c r="H402" s="38">
        <v>4.1599999999999998E-2</v>
      </c>
      <c r="I402" s="38">
        <v>0.13250000000000001</v>
      </c>
      <c r="J402" s="38">
        <v>2.07E-2</v>
      </c>
      <c r="K402" s="38">
        <v>3.1800000000000002E-2</v>
      </c>
      <c r="L402" s="38">
        <v>1.6500000000000001E-2</v>
      </c>
      <c r="M402" s="38">
        <v>2.5700000000000001E-2</v>
      </c>
      <c r="N402" s="38">
        <v>0.14199999999999999</v>
      </c>
      <c r="O402" s="38">
        <v>2.3E-2</v>
      </c>
      <c r="P402" s="38">
        <v>0</v>
      </c>
      <c r="Q402" s="38">
        <v>3.7999999999999999E-2</v>
      </c>
      <c r="R402" s="38">
        <v>1.8800000000000001E-2</v>
      </c>
      <c r="S402" s="38">
        <v>4.1999999999999997E-3</v>
      </c>
      <c r="T402" s="38">
        <v>5.3199999999999997E-2</v>
      </c>
      <c r="U402" s="38">
        <v>1.8100000000000002E-2</v>
      </c>
      <c r="V402" s="38">
        <v>3.7900000000000003E-2</v>
      </c>
      <c r="W402" s="38">
        <v>4.58E-2</v>
      </c>
      <c r="X402" s="38">
        <v>6.2399999999999997E-2</v>
      </c>
      <c r="Y402" s="38">
        <v>2.5000000000000001E-3</v>
      </c>
      <c r="Z402" s="5">
        <v>0</v>
      </c>
      <c r="AA402" s="5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201"/>
      <c r="C403" s="179"/>
      <c r="D403" s="39">
        <f t="shared" ref="D403" si="744">$C402*D402</f>
        <v>4507.6965500000006</v>
      </c>
      <c r="E403" s="39">
        <f t="shared" ref="E403" si="745">$C402*E402</f>
        <v>39114.252975000003</v>
      </c>
      <c r="F403" s="39">
        <f t="shared" ref="F403:AB403" si="746">$C402*F402</f>
        <v>15662.819024999999</v>
      </c>
      <c r="G403" s="39">
        <f t="shared" si="746"/>
        <v>21939.358525</v>
      </c>
      <c r="H403" s="39">
        <f t="shared" si="746"/>
        <v>11868.365599999999</v>
      </c>
      <c r="I403" s="39">
        <f t="shared" si="746"/>
        <v>37801.885625000003</v>
      </c>
      <c r="J403" s="39">
        <f t="shared" si="746"/>
        <v>5905.6530750000002</v>
      </c>
      <c r="K403" s="39">
        <f t="shared" si="746"/>
        <v>9072.45255</v>
      </c>
      <c r="L403" s="39">
        <f t="shared" si="746"/>
        <v>4707.4046250000001</v>
      </c>
      <c r="M403" s="39">
        <f t="shared" si="746"/>
        <v>7332.1393250000001</v>
      </c>
      <c r="N403" s="39">
        <f t="shared" si="746"/>
        <v>40512.209499999997</v>
      </c>
      <c r="O403" s="39">
        <f t="shared" si="746"/>
        <v>6561.8367499999995</v>
      </c>
      <c r="P403" s="39">
        <f t="shared" si="746"/>
        <v>0</v>
      </c>
      <c r="Q403" s="39">
        <f t="shared" si="746"/>
        <v>10841.2955</v>
      </c>
      <c r="R403" s="39">
        <f t="shared" si="746"/>
        <v>5363.5883000000003</v>
      </c>
      <c r="S403" s="39">
        <f t="shared" si="746"/>
        <v>1198.2484499999998</v>
      </c>
      <c r="T403" s="39">
        <f t="shared" si="746"/>
        <v>15177.813699999999</v>
      </c>
      <c r="U403" s="39">
        <f t="shared" si="746"/>
        <v>5163.8802250000008</v>
      </c>
      <c r="V403" s="39">
        <f t="shared" si="746"/>
        <v>10812.765775000002</v>
      </c>
      <c r="W403" s="39">
        <f t="shared" si="746"/>
        <v>13066.61405</v>
      </c>
      <c r="X403" s="39">
        <f t="shared" si="746"/>
        <v>17802.5484</v>
      </c>
      <c r="Y403" s="39">
        <f t="shared" si="746"/>
        <v>713.24312499999996</v>
      </c>
      <c r="Z403" s="39">
        <f t="shared" si="746"/>
        <v>0</v>
      </c>
      <c r="AA403" s="39">
        <f t="shared" si="746"/>
        <v>171.17834999999999</v>
      </c>
      <c r="AB403" s="39">
        <f t="shared" si="746"/>
        <v>0</v>
      </c>
      <c r="AC403" s="67"/>
      <c r="AD403" s="55"/>
    </row>
    <row r="404" spans="1:30" s="52" customFormat="1">
      <c r="A404" s="98" t="s">
        <v>547</v>
      </c>
      <c r="B404" s="74">
        <f>6847134/2</f>
        <v>3423567</v>
      </c>
      <c r="C404" s="179">
        <f t="shared" si="737"/>
        <v>285297.25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201"/>
      <c r="C405" s="179"/>
      <c r="D405" s="39">
        <f t="shared" ref="D405" si="747">$C404*D404</f>
        <v>0</v>
      </c>
      <c r="E405" s="39">
        <f t="shared" ref="E405" si="748">$C404*E404</f>
        <v>0</v>
      </c>
      <c r="F405" s="39">
        <f t="shared" ref="F405:AB405" si="749">$C404*F404</f>
        <v>0</v>
      </c>
      <c r="G405" s="39">
        <f t="shared" si="749"/>
        <v>0</v>
      </c>
      <c r="H405" s="39">
        <f t="shared" si="749"/>
        <v>0</v>
      </c>
      <c r="I405" s="39">
        <f t="shared" si="749"/>
        <v>0</v>
      </c>
      <c r="J405" s="39">
        <f t="shared" si="749"/>
        <v>0</v>
      </c>
      <c r="K405" s="39">
        <f t="shared" si="749"/>
        <v>0</v>
      </c>
      <c r="L405" s="39">
        <f t="shared" si="749"/>
        <v>0</v>
      </c>
      <c r="M405" s="39">
        <f t="shared" si="749"/>
        <v>0</v>
      </c>
      <c r="N405" s="39">
        <f t="shared" si="749"/>
        <v>285297.25</v>
      </c>
      <c r="O405" s="39">
        <f t="shared" si="749"/>
        <v>0</v>
      </c>
      <c r="P405" s="39">
        <f t="shared" si="749"/>
        <v>0</v>
      </c>
      <c r="Q405" s="39">
        <f t="shared" si="749"/>
        <v>0</v>
      </c>
      <c r="R405" s="39">
        <f t="shared" si="749"/>
        <v>0</v>
      </c>
      <c r="S405" s="39">
        <f t="shared" si="749"/>
        <v>0</v>
      </c>
      <c r="T405" s="39">
        <f t="shared" si="749"/>
        <v>0</v>
      </c>
      <c r="U405" s="39">
        <f t="shared" si="749"/>
        <v>0</v>
      </c>
      <c r="V405" s="39">
        <f t="shared" si="749"/>
        <v>0</v>
      </c>
      <c r="W405" s="39">
        <f t="shared" si="749"/>
        <v>0</v>
      </c>
      <c r="X405" s="39">
        <f t="shared" si="749"/>
        <v>0</v>
      </c>
      <c r="Y405" s="39">
        <f t="shared" si="749"/>
        <v>0</v>
      </c>
      <c r="Z405" s="39">
        <f t="shared" si="749"/>
        <v>0</v>
      </c>
      <c r="AA405" s="39">
        <f t="shared" si="749"/>
        <v>0</v>
      </c>
      <c r="AB405" s="39">
        <f t="shared" si="749"/>
        <v>0</v>
      </c>
      <c r="AC405" s="67"/>
      <c r="AD405" s="55"/>
    </row>
    <row r="406" spans="1:30" s="52" customFormat="1">
      <c r="A406" s="98" t="s">
        <v>496</v>
      </c>
      <c r="B406" s="74">
        <v>1112227.95</v>
      </c>
      <c r="C406" s="179">
        <f t="shared" si="737"/>
        <v>92685.66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202"/>
      <c r="C407" s="179"/>
      <c r="D407" s="39">
        <f t="shared" ref="D407" si="750">$C406*D406</f>
        <v>1816.6389360000001</v>
      </c>
      <c r="E407" s="39">
        <f t="shared" ref="E407" si="751">$C406*E406</f>
        <v>0</v>
      </c>
      <c r="F407" s="39">
        <f t="shared" ref="F407:AB407" si="752">$C406*F406</f>
        <v>0</v>
      </c>
      <c r="G407" s="39">
        <f t="shared" si="752"/>
        <v>0</v>
      </c>
      <c r="H407" s="39">
        <f t="shared" si="752"/>
        <v>13318.929341999999</v>
      </c>
      <c r="I407" s="39">
        <f t="shared" si="752"/>
        <v>0</v>
      </c>
      <c r="J407" s="39">
        <f t="shared" si="752"/>
        <v>0</v>
      </c>
      <c r="K407" s="39">
        <f t="shared" si="752"/>
        <v>0</v>
      </c>
      <c r="L407" s="39">
        <f t="shared" si="752"/>
        <v>0</v>
      </c>
      <c r="M407" s="39">
        <f t="shared" si="752"/>
        <v>3484.9808160000002</v>
      </c>
      <c r="N407" s="39">
        <f t="shared" si="752"/>
        <v>32541.935226000005</v>
      </c>
      <c r="O407" s="39">
        <f t="shared" si="752"/>
        <v>0</v>
      </c>
      <c r="P407" s="39">
        <f t="shared" si="752"/>
        <v>315.13124399999998</v>
      </c>
      <c r="Q407" s="39">
        <f t="shared" si="752"/>
        <v>3067.8953459999998</v>
      </c>
      <c r="R407" s="39">
        <f t="shared" si="752"/>
        <v>2326.4100660000004</v>
      </c>
      <c r="S407" s="39">
        <f t="shared" si="752"/>
        <v>583.91965800000003</v>
      </c>
      <c r="T407" s="39">
        <f t="shared" si="752"/>
        <v>5802.1223160000009</v>
      </c>
      <c r="U407" s="39">
        <f t="shared" si="752"/>
        <v>0</v>
      </c>
      <c r="V407" s="39">
        <f t="shared" si="752"/>
        <v>18750.309018</v>
      </c>
      <c r="W407" s="39">
        <f t="shared" si="752"/>
        <v>3651.815004</v>
      </c>
      <c r="X407" s="39">
        <f t="shared" si="752"/>
        <v>6756.7846140000011</v>
      </c>
      <c r="Y407" s="39">
        <f t="shared" si="752"/>
        <v>0</v>
      </c>
      <c r="Z407" s="39">
        <f t="shared" si="752"/>
        <v>268.78841399999999</v>
      </c>
      <c r="AA407" s="39">
        <f t="shared" si="752"/>
        <v>0</v>
      </c>
      <c r="AB407" s="39">
        <f t="shared" si="752"/>
        <v>0</v>
      </c>
      <c r="AC407" s="67"/>
      <c r="AD407" s="55"/>
    </row>
    <row r="408" spans="1:30" s="52" customFormat="1">
      <c r="A408" s="98" t="s">
        <v>548</v>
      </c>
      <c r="B408" s="74">
        <f>3822749.38/2</f>
        <v>1911374.69</v>
      </c>
      <c r="C408" s="179">
        <f t="shared" si="737"/>
        <v>159281.22</v>
      </c>
      <c r="D408" s="38">
        <v>1.5800000000000002E-2</v>
      </c>
      <c r="E408" s="38">
        <v>0.1371</v>
      </c>
      <c r="F408" s="38">
        <v>5.4899999999999997E-2</v>
      </c>
      <c r="G408" s="38">
        <v>7.6899999999999996E-2</v>
      </c>
      <c r="H408" s="38">
        <v>4.1599999999999998E-2</v>
      </c>
      <c r="I408" s="38">
        <v>0.13250000000000001</v>
      </c>
      <c r="J408" s="38">
        <v>2.07E-2</v>
      </c>
      <c r="K408" s="38">
        <v>3.1800000000000002E-2</v>
      </c>
      <c r="L408" s="38">
        <v>1.6500000000000001E-2</v>
      </c>
      <c r="M408" s="38">
        <v>2.5700000000000001E-2</v>
      </c>
      <c r="N408" s="38">
        <v>0.14199999999999999</v>
      </c>
      <c r="O408" s="38">
        <v>2.3E-2</v>
      </c>
      <c r="P408" s="38">
        <v>0</v>
      </c>
      <c r="Q408" s="38">
        <v>3.7999999999999999E-2</v>
      </c>
      <c r="R408" s="38">
        <v>1.8800000000000001E-2</v>
      </c>
      <c r="S408" s="38">
        <v>4.1999999999999997E-3</v>
      </c>
      <c r="T408" s="38">
        <v>5.3199999999999997E-2</v>
      </c>
      <c r="U408" s="38">
        <v>1.8100000000000002E-2</v>
      </c>
      <c r="V408" s="38">
        <v>3.7900000000000003E-2</v>
      </c>
      <c r="W408" s="38">
        <v>4.58E-2</v>
      </c>
      <c r="X408" s="38">
        <v>6.2399999999999997E-2</v>
      </c>
      <c r="Y408" s="38">
        <v>2.5000000000000001E-3</v>
      </c>
      <c r="Z408" s="5">
        <v>0</v>
      </c>
      <c r="AA408" s="5">
        <v>5.9999999999999995E-4</v>
      </c>
      <c r="AB408" s="5">
        <v>0</v>
      </c>
      <c r="AC408" s="67"/>
      <c r="AD408" s="55"/>
    </row>
    <row r="409" spans="1:30" s="52" customFormat="1">
      <c r="A409" s="99"/>
      <c r="B409" s="202"/>
      <c r="C409" s="179"/>
      <c r="D409" s="39">
        <f t="shared" ref="D409" si="753">$C408*D408</f>
        <v>2516.6432760000002</v>
      </c>
      <c r="E409" s="39">
        <f t="shared" ref="E409" si="754">$C408*E408</f>
        <v>21837.455261999999</v>
      </c>
      <c r="F409" s="39">
        <f t="shared" ref="F409:AB409" si="755">$C408*F408</f>
        <v>8744.5389780000005</v>
      </c>
      <c r="G409" s="39">
        <f t="shared" si="755"/>
        <v>12248.725817999999</v>
      </c>
      <c r="H409" s="39">
        <f t="shared" si="755"/>
        <v>6626.0987519999999</v>
      </c>
      <c r="I409" s="39">
        <f t="shared" si="755"/>
        <v>21104.76165</v>
      </c>
      <c r="J409" s="39">
        <f t="shared" si="755"/>
        <v>3297.1212540000001</v>
      </c>
      <c r="K409" s="39">
        <f t="shared" si="755"/>
        <v>5065.1427960000001</v>
      </c>
      <c r="L409" s="39">
        <f t="shared" si="755"/>
        <v>2628.1401300000002</v>
      </c>
      <c r="M409" s="39">
        <f t="shared" si="755"/>
        <v>4093.5273540000003</v>
      </c>
      <c r="N409" s="39">
        <f t="shared" si="755"/>
        <v>22617.933239999998</v>
      </c>
      <c r="O409" s="39">
        <f t="shared" si="755"/>
        <v>3663.4680600000002</v>
      </c>
      <c r="P409" s="39">
        <f t="shared" si="755"/>
        <v>0</v>
      </c>
      <c r="Q409" s="39">
        <f t="shared" si="755"/>
        <v>6052.6863599999997</v>
      </c>
      <c r="R409" s="39">
        <f t="shared" si="755"/>
        <v>2994.4869360000002</v>
      </c>
      <c r="S409" s="39">
        <f t="shared" si="755"/>
        <v>668.98112399999991</v>
      </c>
      <c r="T409" s="39">
        <f t="shared" si="755"/>
        <v>8473.7609039999988</v>
      </c>
      <c r="U409" s="39">
        <f t="shared" si="755"/>
        <v>2882.9900820000003</v>
      </c>
      <c r="V409" s="39">
        <f t="shared" si="755"/>
        <v>6036.7582380000003</v>
      </c>
      <c r="W409" s="39">
        <f t="shared" si="755"/>
        <v>7295.0798759999998</v>
      </c>
      <c r="X409" s="39">
        <f t="shared" si="755"/>
        <v>9939.1481279999989</v>
      </c>
      <c r="Y409" s="39">
        <f t="shared" si="755"/>
        <v>398.20305000000002</v>
      </c>
      <c r="Z409" s="39">
        <f t="shared" si="755"/>
        <v>0</v>
      </c>
      <c r="AA409" s="39">
        <f t="shared" si="755"/>
        <v>95.568731999999997</v>
      </c>
      <c r="AB409" s="39">
        <f t="shared" si="755"/>
        <v>0</v>
      </c>
      <c r="AC409" s="67"/>
      <c r="AD409" s="55"/>
    </row>
    <row r="410" spans="1:30" s="52" customFormat="1">
      <c r="A410" s="98" t="s">
        <v>549</v>
      </c>
      <c r="B410" s="74">
        <f>3822749.38/2</f>
        <v>1911374.69</v>
      </c>
      <c r="C410" s="179">
        <f t="shared" si="737"/>
        <v>159281.22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202"/>
      <c r="C411" s="179"/>
      <c r="D411" s="39">
        <f t="shared" ref="D411" si="756">$C410*D410</f>
        <v>0</v>
      </c>
      <c r="E411" s="39">
        <f t="shared" ref="E411" si="757">$C410*E410</f>
        <v>0</v>
      </c>
      <c r="F411" s="39">
        <f t="shared" ref="F411:AB411" si="758">$C410*F410</f>
        <v>0</v>
      </c>
      <c r="G411" s="39">
        <f t="shared" si="758"/>
        <v>0</v>
      </c>
      <c r="H411" s="39">
        <f t="shared" si="758"/>
        <v>0</v>
      </c>
      <c r="I411" s="39">
        <f t="shared" si="758"/>
        <v>0</v>
      </c>
      <c r="J411" s="39">
        <f t="shared" si="758"/>
        <v>0</v>
      </c>
      <c r="K411" s="39">
        <f t="shared" si="758"/>
        <v>0</v>
      </c>
      <c r="L411" s="39">
        <f t="shared" si="758"/>
        <v>0</v>
      </c>
      <c r="M411" s="39">
        <f t="shared" si="758"/>
        <v>0</v>
      </c>
      <c r="N411" s="39">
        <f t="shared" si="758"/>
        <v>159281.22</v>
      </c>
      <c r="O411" s="39">
        <f t="shared" si="758"/>
        <v>0</v>
      </c>
      <c r="P411" s="39">
        <f t="shared" si="758"/>
        <v>0</v>
      </c>
      <c r="Q411" s="39">
        <f t="shared" si="758"/>
        <v>0</v>
      </c>
      <c r="R411" s="39">
        <f t="shared" si="758"/>
        <v>0</v>
      </c>
      <c r="S411" s="39">
        <f t="shared" si="758"/>
        <v>0</v>
      </c>
      <c r="T411" s="39">
        <f t="shared" si="758"/>
        <v>0</v>
      </c>
      <c r="U411" s="39">
        <f t="shared" si="758"/>
        <v>0</v>
      </c>
      <c r="V411" s="39">
        <f t="shared" si="758"/>
        <v>0</v>
      </c>
      <c r="W411" s="39">
        <f t="shared" si="758"/>
        <v>0</v>
      </c>
      <c r="X411" s="39">
        <f t="shared" si="758"/>
        <v>0</v>
      </c>
      <c r="Y411" s="39">
        <f t="shared" si="758"/>
        <v>0</v>
      </c>
      <c r="Z411" s="39">
        <f t="shared" si="758"/>
        <v>0</v>
      </c>
      <c r="AA411" s="39">
        <f t="shared" si="758"/>
        <v>0</v>
      </c>
      <c r="AB411" s="39">
        <f t="shared" si="758"/>
        <v>0</v>
      </c>
      <c r="AC411" s="67"/>
      <c r="AD411" s="55"/>
    </row>
    <row r="412" spans="1:30" s="52" customFormat="1">
      <c r="A412" s="98" t="s">
        <v>550</v>
      </c>
      <c r="B412" s="74">
        <f>2163405.08/2</f>
        <v>1081702.54</v>
      </c>
      <c r="C412" s="179">
        <f t="shared" si="737"/>
        <v>90141.88</v>
      </c>
      <c r="D412" s="38">
        <v>1.5800000000000002E-2</v>
      </c>
      <c r="E412" s="38">
        <v>0.1371</v>
      </c>
      <c r="F412" s="38">
        <v>5.4899999999999997E-2</v>
      </c>
      <c r="G412" s="38">
        <v>7.6899999999999996E-2</v>
      </c>
      <c r="H412" s="38">
        <v>4.1599999999999998E-2</v>
      </c>
      <c r="I412" s="38">
        <v>0.13250000000000001</v>
      </c>
      <c r="J412" s="38">
        <v>2.07E-2</v>
      </c>
      <c r="K412" s="38">
        <v>3.1800000000000002E-2</v>
      </c>
      <c r="L412" s="38">
        <v>1.6500000000000001E-2</v>
      </c>
      <c r="M412" s="38">
        <v>2.5700000000000001E-2</v>
      </c>
      <c r="N412" s="38">
        <v>0.14199999999999999</v>
      </c>
      <c r="O412" s="38">
        <v>2.3E-2</v>
      </c>
      <c r="P412" s="38">
        <v>0</v>
      </c>
      <c r="Q412" s="38">
        <v>3.7999999999999999E-2</v>
      </c>
      <c r="R412" s="38">
        <v>1.8800000000000001E-2</v>
      </c>
      <c r="S412" s="38">
        <v>4.1999999999999997E-3</v>
      </c>
      <c r="T412" s="38">
        <v>5.3199999999999997E-2</v>
      </c>
      <c r="U412" s="38">
        <v>1.8100000000000002E-2</v>
      </c>
      <c r="V412" s="38">
        <v>3.7900000000000003E-2</v>
      </c>
      <c r="W412" s="38">
        <v>4.58E-2</v>
      </c>
      <c r="X412" s="38">
        <v>6.2399999999999997E-2</v>
      </c>
      <c r="Y412" s="38">
        <v>2.5000000000000001E-3</v>
      </c>
      <c r="Z412" s="5">
        <v>0</v>
      </c>
      <c r="AA412" s="5">
        <v>5.9999999999999995E-4</v>
      </c>
      <c r="AB412" s="5">
        <v>0</v>
      </c>
      <c r="AC412" s="67"/>
      <c r="AD412" s="55"/>
    </row>
    <row r="413" spans="1:30" s="52" customFormat="1">
      <c r="A413" s="99"/>
      <c r="B413" s="202"/>
      <c r="C413" s="179"/>
      <c r="D413" s="39">
        <f t="shared" ref="D413" si="759">$C412*D412</f>
        <v>1424.2417040000003</v>
      </c>
      <c r="E413" s="39">
        <f t="shared" ref="E413" si="760">$C412*E412</f>
        <v>12358.451748000001</v>
      </c>
      <c r="F413" s="39">
        <f t="shared" ref="F413:AB413" si="761">$C412*F412</f>
        <v>4948.7892119999997</v>
      </c>
      <c r="G413" s="39">
        <f t="shared" si="761"/>
        <v>6931.9105719999998</v>
      </c>
      <c r="H413" s="39">
        <f t="shared" si="761"/>
        <v>3749.902208</v>
      </c>
      <c r="I413" s="39">
        <f t="shared" si="761"/>
        <v>11943.799100000002</v>
      </c>
      <c r="J413" s="39">
        <f t="shared" si="761"/>
        <v>1865.9369160000001</v>
      </c>
      <c r="K413" s="39">
        <f t="shared" si="761"/>
        <v>2866.5117840000003</v>
      </c>
      <c r="L413" s="39">
        <f t="shared" si="761"/>
        <v>1487.3410200000001</v>
      </c>
      <c r="M413" s="39">
        <f t="shared" si="761"/>
        <v>2316.6463160000003</v>
      </c>
      <c r="N413" s="39">
        <f t="shared" si="761"/>
        <v>12800.14696</v>
      </c>
      <c r="O413" s="39">
        <f t="shared" si="761"/>
        <v>2073.2632400000002</v>
      </c>
      <c r="P413" s="39">
        <f t="shared" si="761"/>
        <v>0</v>
      </c>
      <c r="Q413" s="39">
        <f t="shared" si="761"/>
        <v>3425.3914399999999</v>
      </c>
      <c r="R413" s="39">
        <f t="shared" si="761"/>
        <v>1694.6673440000002</v>
      </c>
      <c r="S413" s="39">
        <f t="shared" si="761"/>
        <v>378.59589599999998</v>
      </c>
      <c r="T413" s="39">
        <f t="shared" si="761"/>
        <v>4795.5480159999997</v>
      </c>
      <c r="U413" s="39">
        <f t="shared" si="761"/>
        <v>1631.5680280000001</v>
      </c>
      <c r="V413" s="39">
        <f t="shared" si="761"/>
        <v>3416.3772520000007</v>
      </c>
      <c r="W413" s="39">
        <f t="shared" si="761"/>
        <v>4128.4981040000002</v>
      </c>
      <c r="X413" s="39">
        <f t="shared" si="761"/>
        <v>5624.8533120000002</v>
      </c>
      <c r="Y413" s="39">
        <f t="shared" si="761"/>
        <v>225.35470000000001</v>
      </c>
      <c r="Z413" s="39">
        <f t="shared" si="761"/>
        <v>0</v>
      </c>
      <c r="AA413" s="39">
        <f t="shared" si="761"/>
        <v>54.085127999999997</v>
      </c>
      <c r="AB413" s="39">
        <f t="shared" si="761"/>
        <v>0</v>
      </c>
      <c r="AC413" s="67"/>
      <c r="AD413" s="55"/>
    </row>
    <row r="414" spans="1:30" s="52" customFormat="1">
      <c r="A414" s="98" t="s">
        <v>551</v>
      </c>
      <c r="B414" s="74">
        <f>2163405.08/2</f>
        <v>1081702.54</v>
      </c>
      <c r="C414" s="179">
        <f t="shared" si="737"/>
        <v>90141.88</v>
      </c>
      <c r="D414" s="38"/>
      <c r="E414" s="38"/>
      <c r="F414" s="38"/>
      <c r="G414" s="38"/>
      <c r="H414" s="38"/>
      <c r="I414" s="38"/>
      <c r="J414" s="38"/>
      <c r="K414" s="38">
        <v>7.6499999999999999E-2</v>
      </c>
      <c r="L414" s="38"/>
      <c r="M414" s="38"/>
      <c r="N414" s="38">
        <v>0.88649999999999995</v>
      </c>
      <c r="O414" s="38">
        <v>3.6999999999999998E-2</v>
      </c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202"/>
      <c r="C415" s="179"/>
      <c r="D415" s="39">
        <f t="shared" ref="D415" si="762">$C414*D414</f>
        <v>0</v>
      </c>
      <c r="E415" s="39">
        <f t="shared" ref="E415" si="763">$C414*E414</f>
        <v>0</v>
      </c>
      <c r="F415" s="39">
        <f t="shared" ref="F415:AB415" si="764">$C414*F414</f>
        <v>0</v>
      </c>
      <c r="G415" s="39">
        <f t="shared" si="764"/>
        <v>0</v>
      </c>
      <c r="H415" s="39">
        <f t="shared" si="764"/>
        <v>0</v>
      </c>
      <c r="I415" s="39">
        <f t="shared" si="764"/>
        <v>0</v>
      </c>
      <c r="J415" s="39">
        <f t="shared" si="764"/>
        <v>0</v>
      </c>
      <c r="K415" s="39">
        <f t="shared" si="764"/>
        <v>6895.8538200000003</v>
      </c>
      <c r="L415" s="39">
        <f t="shared" si="764"/>
        <v>0</v>
      </c>
      <c r="M415" s="39">
        <f t="shared" si="764"/>
        <v>0</v>
      </c>
      <c r="N415" s="39">
        <f t="shared" si="764"/>
        <v>79910.776620000004</v>
      </c>
      <c r="O415" s="39">
        <f t="shared" si="764"/>
        <v>3335.2495600000002</v>
      </c>
      <c r="P415" s="39">
        <f t="shared" si="764"/>
        <v>0</v>
      </c>
      <c r="Q415" s="39">
        <f t="shared" si="764"/>
        <v>0</v>
      </c>
      <c r="R415" s="39">
        <f t="shared" si="764"/>
        <v>0</v>
      </c>
      <c r="S415" s="39">
        <f t="shared" si="764"/>
        <v>0</v>
      </c>
      <c r="T415" s="39">
        <f t="shared" si="764"/>
        <v>0</v>
      </c>
      <c r="U415" s="39">
        <f t="shared" si="764"/>
        <v>0</v>
      </c>
      <c r="V415" s="39">
        <f t="shared" si="764"/>
        <v>0</v>
      </c>
      <c r="W415" s="39">
        <f t="shared" si="764"/>
        <v>0</v>
      </c>
      <c r="X415" s="39">
        <f t="shared" si="764"/>
        <v>0</v>
      </c>
      <c r="Y415" s="39">
        <f t="shared" si="764"/>
        <v>0</v>
      </c>
      <c r="Z415" s="39">
        <f t="shared" si="764"/>
        <v>0</v>
      </c>
      <c r="AA415" s="39">
        <f t="shared" si="764"/>
        <v>0</v>
      </c>
      <c r="AB415" s="39">
        <f t="shared" si="764"/>
        <v>0</v>
      </c>
      <c r="AC415" s="67"/>
      <c r="AD415" s="55"/>
    </row>
    <row r="416" spans="1:30" s="52" customFormat="1">
      <c r="A416" s="98" t="s">
        <v>552</v>
      </c>
      <c r="B416" s="74">
        <f>2261563.39/2</f>
        <v>1130781.6950000001</v>
      </c>
      <c r="C416" s="179">
        <f t="shared" si="737"/>
        <v>94231.81</v>
      </c>
      <c r="D416" s="38">
        <v>1.5800000000000002E-2</v>
      </c>
      <c r="E416" s="38">
        <v>0.1371</v>
      </c>
      <c r="F416" s="38">
        <v>5.4899999999999997E-2</v>
      </c>
      <c r="G416" s="38">
        <v>7.6899999999999996E-2</v>
      </c>
      <c r="H416" s="38">
        <v>4.1599999999999998E-2</v>
      </c>
      <c r="I416" s="38">
        <v>0.13250000000000001</v>
      </c>
      <c r="J416" s="38">
        <v>2.07E-2</v>
      </c>
      <c r="K416" s="38">
        <v>3.1800000000000002E-2</v>
      </c>
      <c r="L416" s="38">
        <v>1.6500000000000001E-2</v>
      </c>
      <c r="M416" s="38">
        <v>2.5700000000000001E-2</v>
      </c>
      <c r="N416" s="38">
        <v>0.14199999999999999</v>
      </c>
      <c r="O416" s="38">
        <v>2.3E-2</v>
      </c>
      <c r="P416" s="38">
        <v>0</v>
      </c>
      <c r="Q416" s="38">
        <v>3.7999999999999999E-2</v>
      </c>
      <c r="R416" s="38">
        <v>1.8800000000000001E-2</v>
      </c>
      <c r="S416" s="38">
        <v>4.1999999999999997E-3</v>
      </c>
      <c r="T416" s="38">
        <v>5.3199999999999997E-2</v>
      </c>
      <c r="U416" s="38">
        <v>1.8100000000000002E-2</v>
      </c>
      <c r="V416" s="38">
        <v>3.7900000000000003E-2</v>
      </c>
      <c r="W416" s="38">
        <v>4.58E-2</v>
      </c>
      <c r="X416" s="38">
        <v>6.2399999999999997E-2</v>
      </c>
      <c r="Y416" s="38">
        <v>2.5000000000000001E-3</v>
      </c>
      <c r="Z416" s="5">
        <v>0</v>
      </c>
      <c r="AA416" s="5">
        <v>5.9999999999999995E-4</v>
      </c>
      <c r="AB416" s="5">
        <v>0</v>
      </c>
      <c r="AC416" s="67"/>
      <c r="AD416" s="55"/>
    </row>
    <row r="417" spans="1:30" s="52" customFormat="1">
      <c r="A417" s="99"/>
      <c r="B417" s="202"/>
      <c r="C417" s="179"/>
      <c r="D417" s="39">
        <f t="shared" ref="D417" si="765">$C416*D416</f>
        <v>1488.8625980000002</v>
      </c>
      <c r="E417" s="39">
        <f t="shared" ref="E417" si="766">$C416*E416</f>
        <v>12919.181150999999</v>
      </c>
      <c r="F417" s="39">
        <f t="shared" ref="F417:AB417" si="767">$C416*F416</f>
        <v>5173.3263689999994</v>
      </c>
      <c r="G417" s="39">
        <f t="shared" si="767"/>
        <v>7246.4261889999998</v>
      </c>
      <c r="H417" s="39">
        <f t="shared" si="767"/>
        <v>3920.0432959999998</v>
      </c>
      <c r="I417" s="39">
        <f t="shared" si="767"/>
        <v>12485.714825000001</v>
      </c>
      <c r="J417" s="39">
        <f t="shared" si="767"/>
        <v>1950.598467</v>
      </c>
      <c r="K417" s="39">
        <f t="shared" si="767"/>
        <v>2996.5715580000001</v>
      </c>
      <c r="L417" s="39">
        <f t="shared" si="767"/>
        <v>1554.824865</v>
      </c>
      <c r="M417" s="39">
        <f t="shared" si="767"/>
        <v>2421.757517</v>
      </c>
      <c r="N417" s="39">
        <f t="shared" si="767"/>
        <v>13380.917019999999</v>
      </c>
      <c r="O417" s="39">
        <f t="shared" si="767"/>
        <v>2167.3316300000001</v>
      </c>
      <c r="P417" s="39">
        <f t="shared" si="767"/>
        <v>0</v>
      </c>
      <c r="Q417" s="39">
        <f t="shared" si="767"/>
        <v>3580.8087799999998</v>
      </c>
      <c r="R417" s="39">
        <f t="shared" si="767"/>
        <v>1771.5580279999999</v>
      </c>
      <c r="S417" s="39">
        <f t="shared" si="767"/>
        <v>395.77360199999998</v>
      </c>
      <c r="T417" s="39">
        <f t="shared" si="767"/>
        <v>5013.1322919999993</v>
      </c>
      <c r="U417" s="39">
        <f t="shared" si="767"/>
        <v>1705.595761</v>
      </c>
      <c r="V417" s="39">
        <f t="shared" si="767"/>
        <v>3571.3855990000002</v>
      </c>
      <c r="W417" s="39">
        <f t="shared" si="767"/>
        <v>4315.816898</v>
      </c>
      <c r="X417" s="39">
        <f t="shared" si="767"/>
        <v>5880.0649439999997</v>
      </c>
      <c r="Y417" s="39">
        <f t="shared" si="767"/>
        <v>235.57952499999999</v>
      </c>
      <c r="Z417" s="39">
        <f t="shared" si="767"/>
        <v>0</v>
      </c>
      <c r="AA417" s="39">
        <f t="shared" si="767"/>
        <v>56.53908599999999</v>
      </c>
      <c r="AB417" s="39">
        <f t="shared" si="767"/>
        <v>0</v>
      </c>
      <c r="AC417" s="67"/>
      <c r="AD417" s="55"/>
    </row>
    <row r="418" spans="1:30" s="52" customFormat="1">
      <c r="A418" s="98" t="s">
        <v>553</v>
      </c>
      <c r="B418" s="74">
        <f>2261563.39/2</f>
        <v>1130781.6950000001</v>
      </c>
      <c r="C418" s="179">
        <f t="shared" si="737"/>
        <v>94231.81</v>
      </c>
      <c r="D418" s="38"/>
      <c r="E418" s="38"/>
      <c r="F418" s="38"/>
      <c r="G418" s="38"/>
      <c r="H418" s="38"/>
      <c r="I418" s="38"/>
      <c r="J418" s="38"/>
      <c r="K418" s="38">
        <v>9.3100000000000002E-2</v>
      </c>
      <c r="L418" s="38"/>
      <c r="M418" s="38"/>
      <c r="N418" s="38">
        <v>0.87480000000000002</v>
      </c>
      <c r="O418" s="38">
        <v>3.2099999999999997E-2</v>
      </c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202"/>
      <c r="C419" s="179"/>
      <c r="D419" s="39">
        <f t="shared" ref="D419" si="768">$C418*D418</f>
        <v>0</v>
      </c>
      <c r="E419" s="39">
        <f t="shared" ref="E419" si="769">$C418*E418</f>
        <v>0</v>
      </c>
      <c r="F419" s="39">
        <f t="shared" ref="F419:AB419" si="770">$C418*F418</f>
        <v>0</v>
      </c>
      <c r="G419" s="39">
        <f t="shared" si="770"/>
        <v>0</v>
      </c>
      <c r="H419" s="39">
        <f t="shared" si="770"/>
        <v>0</v>
      </c>
      <c r="I419" s="39">
        <f t="shared" si="770"/>
        <v>0</v>
      </c>
      <c r="J419" s="39">
        <f t="shared" si="770"/>
        <v>0</v>
      </c>
      <c r="K419" s="39">
        <f t="shared" si="770"/>
        <v>8772.981511</v>
      </c>
      <c r="L419" s="39">
        <f t="shared" si="770"/>
        <v>0</v>
      </c>
      <c r="M419" s="39">
        <f t="shared" si="770"/>
        <v>0</v>
      </c>
      <c r="N419" s="39">
        <f t="shared" si="770"/>
        <v>82433.987387999994</v>
      </c>
      <c r="O419" s="39">
        <f t="shared" si="770"/>
        <v>3024.8411009999995</v>
      </c>
      <c r="P419" s="39">
        <f t="shared" si="770"/>
        <v>0</v>
      </c>
      <c r="Q419" s="39">
        <f t="shared" si="770"/>
        <v>0</v>
      </c>
      <c r="R419" s="39">
        <f t="shared" si="770"/>
        <v>0</v>
      </c>
      <c r="S419" s="39">
        <f t="shared" si="770"/>
        <v>0</v>
      </c>
      <c r="T419" s="39">
        <f t="shared" si="770"/>
        <v>0</v>
      </c>
      <c r="U419" s="39">
        <f t="shared" si="770"/>
        <v>0</v>
      </c>
      <c r="V419" s="39">
        <f t="shared" si="770"/>
        <v>0</v>
      </c>
      <c r="W419" s="39">
        <f t="shared" si="770"/>
        <v>0</v>
      </c>
      <c r="X419" s="39">
        <f t="shared" si="770"/>
        <v>0</v>
      </c>
      <c r="Y419" s="39">
        <f t="shared" si="770"/>
        <v>0</v>
      </c>
      <c r="Z419" s="39">
        <f t="shared" si="770"/>
        <v>0</v>
      </c>
      <c r="AA419" s="39">
        <f t="shared" si="770"/>
        <v>0</v>
      </c>
      <c r="AB419" s="39">
        <f t="shared" si="770"/>
        <v>0</v>
      </c>
      <c r="AC419" s="67"/>
      <c r="AD419" s="55"/>
    </row>
    <row r="420" spans="1:30" s="52" customFormat="1">
      <c r="A420" s="98" t="s">
        <v>578</v>
      </c>
      <c r="B420" s="74">
        <f>13200774.27/2</f>
        <v>6600387.1349999998</v>
      </c>
      <c r="C420" s="179">
        <f t="shared" si="737"/>
        <v>550032.26</v>
      </c>
      <c r="D420" s="38">
        <v>1.5800000000000002E-2</v>
      </c>
      <c r="E420" s="38">
        <v>0.1371</v>
      </c>
      <c r="F420" s="38">
        <v>5.4899999999999997E-2</v>
      </c>
      <c r="G420" s="38">
        <v>7.6899999999999996E-2</v>
      </c>
      <c r="H420" s="38">
        <v>4.1599999999999998E-2</v>
      </c>
      <c r="I420" s="38">
        <v>0.13250000000000001</v>
      </c>
      <c r="J420" s="38">
        <v>2.07E-2</v>
      </c>
      <c r="K420" s="38">
        <v>3.1800000000000002E-2</v>
      </c>
      <c r="L420" s="38">
        <v>1.6500000000000001E-2</v>
      </c>
      <c r="M420" s="38">
        <v>2.5700000000000001E-2</v>
      </c>
      <c r="N420" s="38">
        <v>0.14199999999999999</v>
      </c>
      <c r="O420" s="38">
        <v>2.3E-2</v>
      </c>
      <c r="P420" s="38">
        <v>0</v>
      </c>
      <c r="Q420" s="38">
        <v>3.7999999999999999E-2</v>
      </c>
      <c r="R420" s="38">
        <v>1.8800000000000001E-2</v>
      </c>
      <c r="S420" s="38">
        <v>4.1999999999999997E-3</v>
      </c>
      <c r="T420" s="38">
        <v>5.3199999999999997E-2</v>
      </c>
      <c r="U420" s="38">
        <v>1.8100000000000002E-2</v>
      </c>
      <c r="V420" s="38">
        <v>3.7900000000000003E-2</v>
      </c>
      <c r="W420" s="38">
        <v>4.58E-2</v>
      </c>
      <c r="X420" s="38">
        <v>6.2399999999999997E-2</v>
      </c>
      <c r="Y420" s="38">
        <v>2.5000000000000001E-3</v>
      </c>
      <c r="Z420" s="5">
        <v>0</v>
      </c>
      <c r="AA420" s="5">
        <v>5.9999999999999995E-4</v>
      </c>
      <c r="AB420" s="5">
        <v>0</v>
      </c>
      <c r="AC420" s="67"/>
      <c r="AD420" s="55"/>
    </row>
    <row r="421" spans="1:30" s="52" customFormat="1">
      <c r="A421" s="99"/>
      <c r="B421" s="202"/>
      <c r="C421" s="179"/>
      <c r="D421" s="39">
        <f t="shared" ref="D421" si="771">$C420*D420</f>
        <v>8690.5097080000014</v>
      </c>
      <c r="E421" s="39">
        <f t="shared" ref="E421" si="772">$C420*E420</f>
        <v>75409.422846000001</v>
      </c>
      <c r="F421" s="39">
        <f t="shared" ref="F421:AB421" si="773">$C420*F420</f>
        <v>30196.771074</v>
      </c>
      <c r="G421" s="39">
        <f t="shared" si="773"/>
        <v>42297.480793999996</v>
      </c>
      <c r="H421" s="39">
        <f t="shared" si="773"/>
        <v>22881.342015999999</v>
      </c>
      <c r="I421" s="39">
        <f t="shared" si="773"/>
        <v>72879.274450000012</v>
      </c>
      <c r="J421" s="39">
        <f t="shared" si="773"/>
        <v>11385.667782</v>
      </c>
      <c r="K421" s="39">
        <f t="shared" si="773"/>
        <v>17491.025868000001</v>
      </c>
      <c r="L421" s="39">
        <f t="shared" si="773"/>
        <v>9075.532290000001</v>
      </c>
      <c r="M421" s="39">
        <f t="shared" si="773"/>
        <v>14135.829082</v>
      </c>
      <c r="N421" s="39">
        <f t="shared" si="773"/>
        <v>78104.580919999993</v>
      </c>
      <c r="O421" s="39">
        <f t="shared" si="773"/>
        <v>12650.741980000001</v>
      </c>
      <c r="P421" s="39">
        <f t="shared" si="773"/>
        <v>0</v>
      </c>
      <c r="Q421" s="39">
        <f t="shared" si="773"/>
        <v>20901.225879999998</v>
      </c>
      <c r="R421" s="39">
        <f t="shared" si="773"/>
        <v>10340.606488000001</v>
      </c>
      <c r="S421" s="39">
        <f t="shared" si="773"/>
        <v>2310.1354919999999</v>
      </c>
      <c r="T421" s="39">
        <f t="shared" si="773"/>
        <v>29261.716231999999</v>
      </c>
      <c r="U421" s="39">
        <f t="shared" si="773"/>
        <v>9955.5839060000017</v>
      </c>
      <c r="V421" s="39">
        <f t="shared" si="773"/>
        <v>20846.222654000001</v>
      </c>
      <c r="W421" s="39">
        <f t="shared" si="773"/>
        <v>25191.477508</v>
      </c>
      <c r="X421" s="39">
        <f t="shared" si="773"/>
        <v>34322.013024</v>
      </c>
      <c r="Y421" s="39">
        <f t="shared" si="773"/>
        <v>1375.0806500000001</v>
      </c>
      <c r="Z421" s="39">
        <f t="shared" si="773"/>
        <v>0</v>
      </c>
      <c r="AA421" s="39">
        <f t="shared" si="773"/>
        <v>330.01935599999996</v>
      </c>
      <c r="AB421" s="39">
        <f t="shared" si="773"/>
        <v>0</v>
      </c>
      <c r="AC421" s="67"/>
      <c r="AD421" s="55"/>
    </row>
    <row r="422" spans="1:30" s="52" customFormat="1">
      <c r="A422" s="98" t="s">
        <v>580</v>
      </c>
      <c r="B422" s="74">
        <f>13200774.27/2</f>
        <v>6600387.1349999998</v>
      </c>
      <c r="C422" s="179">
        <f t="shared" si="737"/>
        <v>550032.26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202"/>
      <c r="C423" s="179"/>
      <c r="D423" s="39">
        <f t="shared" ref="D423" si="774">$C422*D422</f>
        <v>0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0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0</v>
      </c>
      <c r="N423" s="39">
        <f t="shared" si="776"/>
        <v>550032.26</v>
      </c>
      <c r="O423" s="39">
        <f t="shared" si="776"/>
        <v>0</v>
      </c>
      <c r="P423" s="39">
        <f t="shared" si="776"/>
        <v>0</v>
      </c>
      <c r="Q423" s="39">
        <f t="shared" si="776"/>
        <v>0</v>
      </c>
      <c r="R423" s="39">
        <f t="shared" si="776"/>
        <v>0</v>
      </c>
      <c r="S423" s="39">
        <f t="shared" si="776"/>
        <v>0</v>
      </c>
      <c r="T423" s="39">
        <f t="shared" si="776"/>
        <v>0</v>
      </c>
      <c r="U423" s="39">
        <f t="shared" si="776"/>
        <v>0</v>
      </c>
      <c r="V423" s="39">
        <f t="shared" si="776"/>
        <v>0</v>
      </c>
      <c r="W423" s="39">
        <f t="shared" si="776"/>
        <v>0</v>
      </c>
      <c r="X423" s="39">
        <f t="shared" si="776"/>
        <v>0</v>
      </c>
      <c r="Y423" s="39">
        <f t="shared" si="776"/>
        <v>0</v>
      </c>
      <c r="Z423" s="39">
        <f t="shared" si="776"/>
        <v>0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8" t="s">
        <v>579</v>
      </c>
      <c r="B424" s="74">
        <f>79464778.54/2</f>
        <v>39732389.270000003</v>
      </c>
      <c r="C424" s="179">
        <f t="shared" si="737"/>
        <v>3311032.44</v>
      </c>
      <c r="D424" s="38">
        <v>1.5800000000000002E-2</v>
      </c>
      <c r="E424" s="38">
        <v>0.1371</v>
      </c>
      <c r="F424" s="38">
        <v>5.4899999999999997E-2</v>
      </c>
      <c r="G424" s="38">
        <v>7.6899999999999996E-2</v>
      </c>
      <c r="H424" s="38">
        <v>4.1599999999999998E-2</v>
      </c>
      <c r="I424" s="38">
        <v>0.13250000000000001</v>
      </c>
      <c r="J424" s="38">
        <v>2.07E-2</v>
      </c>
      <c r="K424" s="38">
        <v>3.1800000000000002E-2</v>
      </c>
      <c r="L424" s="38">
        <v>1.6500000000000001E-2</v>
      </c>
      <c r="M424" s="38">
        <v>2.5700000000000001E-2</v>
      </c>
      <c r="N424" s="38">
        <v>0.14199999999999999</v>
      </c>
      <c r="O424" s="38">
        <v>2.3E-2</v>
      </c>
      <c r="P424" s="38">
        <v>0</v>
      </c>
      <c r="Q424" s="38">
        <v>3.7999999999999999E-2</v>
      </c>
      <c r="R424" s="38">
        <v>1.8800000000000001E-2</v>
      </c>
      <c r="S424" s="38">
        <v>4.1999999999999997E-3</v>
      </c>
      <c r="T424" s="38">
        <v>5.3199999999999997E-2</v>
      </c>
      <c r="U424" s="38">
        <v>1.8100000000000002E-2</v>
      </c>
      <c r="V424" s="38">
        <v>3.7900000000000003E-2</v>
      </c>
      <c r="W424" s="38">
        <v>4.58E-2</v>
      </c>
      <c r="X424" s="38">
        <v>6.2399999999999997E-2</v>
      </c>
      <c r="Y424" s="38">
        <v>2.5000000000000001E-3</v>
      </c>
      <c r="Z424" s="5">
        <v>0</v>
      </c>
      <c r="AA424" s="5">
        <v>5.9999999999999995E-4</v>
      </c>
      <c r="AB424" s="5">
        <v>0</v>
      </c>
      <c r="AC424" s="67"/>
      <c r="AD424" s="55"/>
    </row>
    <row r="425" spans="1:30" s="52" customFormat="1">
      <c r="A425" s="99"/>
      <c r="B425" s="202"/>
      <c r="C425" s="179"/>
      <c r="D425" s="39">
        <f t="shared" ref="D425" si="777">$C424*D424</f>
        <v>52314.312552000003</v>
      </c>
      <c r="E425" s="39">
        <f t="shared" ref="E425" si="778">$C424*E424</f>
        <v>453942.54752399999</v>
      </c>
      <c r="F425" s="39">
        <f t="shared" ref="F425:AB425" si="779">$C424*F424</f>
        <v>181775.680956</v>
      </c>
      <c r="G425" s="39">
        <f t="shared" si="779"/>
        <v>254618.39463599998</v>
      </c>
      <c r="H425" s="39">
        <f t="shared" si="779"/>
        <v>137738.94950399999</v>
      </c>
      <c r="I425" s="39">
        <f t="shared" si="779"/>
        <v>438711.79830000002</v>
      </c>
      <c r="J425" s="39">
        <f t="shared" si="779"/>
        <v>68538.371507999997</v>
      </c>
      <c r="K425" s="39">
        <f t="shared" si="779"/>
        <v>105290.831592</v>
      </c>
      <c r="L425" s="39">
        <f t="shared" si="779"/>
        <v>54632.035260000004</v>
      </c>
      <c r="M425" s="39">
        <f t="shared" si="779"/>
        <v>85093.533708000003</v>
      </c>
      <c r="N425" s="39">
        <f t="shared" si="779"/>
        <v>470166.60647999996</v>
      </c>
      <c r="O425" s="39">
        <f t="shared" si="779"/>
        <v>76153.746119999996</v>
      </c>
      <c r="P425" s="39">
        <f t="shared" si="779"/>
        <v>0</v>
      </c>
      <c r="Q425" s="39">
        <f t="shared" si="779"/>
        <v>125819.23272</v>
      </c>
      <c r="R425" s="39">
        <f t="shared" si="779"/>
        <v>62247.409872000004</v>
      </c>
      <c r="S425" s="39">
        <f t="shared" si="779"/>
        <v>13906.336248</v>
      </c>
      <c r="T425" s="39">
        <f t="shared" si="779"/>
        <v>176146.925808</v>
      </c>
      <c r="U425" s="39">
        <f t="shared" si="779"/>
        <v>59929.687164000003</v>
      </c>
      <c r="V425" s="39">
        <f t="shared" si="779"/>
        <v>125488.129476</v>
      </c>
      <c r="W425" s="39">
        <f t="shared" si="779"/>
        <v>151645.285752</v>
      </c>
      <c r="X425" s="39">
        <f t="shared" si="779"/>
        <v>206608.424256</v>
      </c>
      <c r="Y425" s="39">
        <f t="shared" si="779"/>
        <v>8277.5810999999994</v>
      </c>
      <c r="Z425" s="39">
        <f t="shared" si="779"/>
        <v>0</v>
      </c>
      <c r="AA425" s="39">
        <f t="shared" si="779"/>
        <v>1986.6194639999999</v>
      </c>
      <c r="AB425" s="39">
        <f t="shared" si="779"/>
        <v>0</v>
      </c>
      <c r="AC425" s="67"/>
      <c r="AD425" s="55"/>
    </row>
    <row r="426" spans="1:30" s="52" customFormat="1">
      <c r="A426" s="98" t="s">
        <v>581</v>
      </c>
      <c r="B426" s="74">
        <f>79464778.54/2</f>
        <v>39732389.270000003</v>
      </c>
      <c r="C426" s="179">
        <f t="shared" si="737"/>
        <v>3311032.44</v>
      </c>
      <c r="D426" s="38"/>
      <c r="E426" s="38"/>
      <c r="F426" s="38">
        <v>0</v>
      </c>
      <c r="G426" s="38"/>
      <c r="H426" s="38"/>
      <c r="I426" s="38"/>
      <c r="J426" s="38"/>
      <c r="K426" s="38"/>
      <c r="L426" s="38">
        <v>2.9899999999999999E-2</v>
      </c>
      <c r="M426" s="38"/>
      <c r="N426" s="38">
        <v>0.44800000000000001</v>
      </c>
      <c r="O426" s="38">
        <v>0.52210000000000001</v>
      </c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202"/>
      <c r="C427" s="179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0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98999.869955999995</v>
      </c>
      <c r="M427" s="39">
        <f t="shared" si="782"/>
        <v>0</v>
      </c>
      <c r="N427" s="39">
        <f t="shared" si="782"/>
        <v>1483342.53312</v>
      </c>
      <c r="O427" s="39">
        <f t="shared" si="782"/>
        <v>1728690.0369239999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8" t="s">
        <v>577</v>
      </c>
      <c r="B428" s="74">
        <v>3101081.36</v>
      </c>
      <c r="C428" s="179">
        <f t="shared" si="737"/>
        <v>258423.45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202"/>
      <c r="C429" s="179"/>
      <c r="D429" s="39">
        <f t="shared" ref="D429" si="783">$C428*D428</f>
        <v>0</v>
      </c>
      <c r="E429" s="39">
        <f t="shared" ref="E429" si="784">$C428*E428</f>
        <v>0</v>
      </c>
      <c r="F429" s="39">
        <f t="shared" ref="F429:AB429" si="785">$C428*F428</f>
        <v>0</v>
      </c>
      <c r="G429" s="39">
        <f t="shared" si="785"/>
        <v>0</v>
      </c>
      <c r="H429" s="39">
        <f t="shared" si="785"/>
        <v>0</v>
      </c>
      <c r="I429" s="39">
        <f t="shared" si="785"/>
        <v>0</v>
      </c>
      <c r="J429" s="39">
        <f t="shared" si="785"/>
        <v>0</v>
      </c>
      <c r="K429" s="39">
        <f t="shared" si="785"/>
        <v>0</v>
      </c>
      <c r="L429" s="39">
        <f t="shared" si="785"/>
        <v>0</v>
      </c>
      <c r="M429" s="39">
        <f t="shared" si="785"/>
        <v>0</v>
      </c>
      <c r="N429" s="39">
        <f t="shared" si="785"/>
        <v>258423.45</v>
      </c>
      <c r="O429" s="39">
        <f t="shared" si="785"/>
        <v>0</v>
      </c>
      <c r="P429" s="39">
        <f t="shared" si="785"/>
        <v>0</v>
      </c>
      <c r="Q429" s="39">
        <f t="shared" si="785"/>
        <v>0</v>
      </c>
      <c r="R429" s="39">
        <f t="shared" si="785"/>
        <v>0</v>
      </c>
      <c r="S429" s="39">
        <f t="shared" si="785"/>
        <v>0</v>
      </c>
      <c r="T429" s="39">
        <f t="shared" si="785"/>
        <v>0</v>
      </c>
      <c r="U429" s="39">
        <f t="shared" si="785"/>
        <v>0</v>
      </c>
      <c r="V429" s="39">
        <f t="shared" si="785"/>
        <v>0</v>
      </c>
      <c r="W429" s="39">
        <f t="shared" si="785"/>
        <v>0</v>
      </c>
      <c r="X429" s="39">
        <f t="shared" si="785"/>
        <v>0</v>
      </c>
      <c r="Y429" s="39">
        <f t="shared" si="785"/>
        <v>0</v>
      </c>
      <c r="Z429" s="39">
        <f t="shared" si="785"/>
        <v>0</v>
      </c>
      <c r="AA429" s="39">
        <f t="shared" si="785"/>
        <v>0</v>
      </c>
      <c r="AB429" s="39">
        <f t="shared" si="785"/>
        <v>0</v>
      </c>
      <c r="AC429" s="67"/>
      <c r="AD429" s="55"/>
    </row>
    <row r="430" spans="1:30" s="52" customFormat="1">
      <c r="A430" s="98" t="s">
        <v>594</v>
      </c>
      <c r="B430" s="74">
        <f>11881505.66/2</f>
        <v>5940752.8300000001</v>
      </c>
      <c r="C430" s="179">
        <f t="shared" si="737"/>
        <v>495062.74</v>
      </c>
      <c r="D430" s="38">
        <v>1.5800000000000002E-2</v>
      </c>
      <c r="E430" s="38">
        <v>0.1371</v>
      </c>
      <c r="F430" s="38">
        <v>5.4899999999999997E-2</v>
      </c>
      <c r="G430" s="38">
        <v>7.6899999999999996E-2</v>
      </c>
      <c r="H430" s="38">
        <v>4.1599999999999998E-2</v>
      </c>
      <c r="I430" s="38">
        <v>0.13250000000000001</v>
      </c>
      <c r="J430" s="38">
        <v>2.07E-2</v>
      </c>
      <c r="K430" s="38">
        <v>3.1800000000000002E-2</v>
      </c>
      <c r="L430" s="38">
        <v>1.6500000000000001E-2</v>
      </c>
      <c r="M430" s="38">
        <v>2.5700000000000001E-2</v>
      </c>
      <c r="N430" s="38">
        <v>0.14199999999999999</v>
      </c>
      <c r="O430" s="38">
        <v>2.3E-2</v>
      </c>
      <c r="P430" s="38">
        <v>0</v>
      </c>
      <c r="Q430" s="38">
        <v>3.7999999999999999E-2</v>
      </c>
      <c r="R430" s="38">
        <v>1.8800000000000001E-2</v>
      </c>
      <c r="S430" s="38">
        <v>4.1999999999999997E-3</v>
      </c>
      <c r="T430" s="38">
        <v>5.3199999999999997E-2</v>
      </c>
      <c r="U430" s="38">
        <v>1.8100000000000002E-2</v>
      </c>
      <c r="V430" s="38">
        <v>3.7900000000000003E-2</v>
      </c>
      <c r="W430" s="38">
        <v>4.58E-2</v>
      </c>
      <c r="X430" s="38">
        <v>6.2399999999999997E-2</v>
      </c>
      <c r="Y430" s="38">
        <v>2.5000000000000001E-3</v>
      </c>
      <c r="Z430" s="5">
        <v>0</v>
      </c>
      <c r="AA430" s="5">
        <v>5.9999999999999995E-4</v>
      </c>
      <c r="AB430" s="5">
        <v>0</v>
      </c>
      <c r="AC430" s="67"/>
      <c r="AD430" s="55"/>
    </row>
    <row r="431" spans="1:30" s="52" customFormat="1">
      <c r="A431" s="99"/>
      <c r="B431" s="202"/>
      <c r="C431" s="179"/>
      <c r="D431" s="39">
        <f t="shared" ref="D431:S431" si="786">$C430*D430</f>
        <v>7821.9912920000006</v>
      </c>
      <c r="E431" s="39">
        <f t="shared" si="786"/>
        <v>67873.101653999998</v>
      </c>
      <c r="F431" s="39">
        <f t="shared" si="786"/>
        <v>27178.944425999998</v>
      </c>
      <c r="G431" s="39">
        <f t="shared" si="786"/>
        <v>38070.324705999999</v>
      </c>
      <c r="H431" s="39">
        <f t="shared" si="786"/>
        <v>20594.609983999999</v>
      </c>
      <c r="I431" s="39">
        <f t="shared" si="786"/>
        <v>65595.813049999997</v>
      </c>
      <c r="J431" s="39">
        <f t="shared" si="786"/>
        <v>10247.798718</v>
      </c>
      <c r="K431" s="39">
        <f t="shared" si="786"/>
        <v>15742.995132</v>
      </c>
      <c r="L431" s="39">
        <f t="shared" si="786"/>
        <v>8168.53521</v>
      </c>
      <c r="M431" s="39">
        <f t="shared" si="786"/>
        <v>12723.112418000001</v>
      </c>
      <c r="N431" s="39">
        <f t="shared" si="786"/>
        <v>70298.909079999998</v>
      </c>
      <c r="O431" s="39">
        <f t="shared" si="786"/>
        <v>11386.443019999999</v>
      </c>
      <c r="P431" s="39">
        <f t="shared" si="786"/>
        <v>0</v>
      </c>
      <c r="Q431" s="39">
        <f t="shared" si="786"/>
        <v>18812.384119999999</v>
      </c>
      <c r="R431" s="39">
        <f t="shared" si="786"/>
        <v>9307.1795120000006</v>
      </c>
      <c r="S431" s="39">
        <f t="shared" si="786"/>
        <v>2079.263508</v>
      </c>
      <c r="T431" s="39">
        <f t="shared" ref="T431" si="787">$C430*T430</f>
        <v>26337.337767999998</v>
      </c>
      <c r="U431" s="39">
        <f t="shared" ref="U431:AB431" si="788">$C430*U430</f>
        <v>8960.6355940000012</v>
      </c>
      <c r="V431" s="39">
        <f t="shared" si="788"/>
        <v>18762.877845999999</v>
      </c>
      <c r="W431" s="39">
        <f t="shared" si="788"/>
        <v>22673.873491999999</v>
      </c>
      <c r="X431" s="39">
        <f t="shared" si="788"/>
        <v>30891.914975999996</v>
      </c>
      <c r="Y431" s="39">
        <f t="shared" si="788"/>
        <v>1237.6568500000001</v>
      </c>
      <c r="Z431" s="39">
        <f t="shared" si="788"/>
        <v>0</v>
      </c>
      <c r="AA431" s="39">
        <f t="shared" si="788"/>
        <v>297.03764399999994</v>
      </c>
      <c r="AB431" s="39">
        <f t="shared" si="788"/>
        <v>0</v>
      </c>
      <c r="AC431" s="67"/>
      <c r="AD431" s="55"/>
    </row>
    <row r="432" spans="1:30" s="52" customFormat="1">
      <c r="A432" s="98" t="s">
        <v>595</v>
      </c>
      <c r="B432" s="74">
        <f>11881505.66/2</f>
        <v>5940752.8300000001</v>
      </c>
      <c r="C432" s="179">
        <f t="shared" si="737"/>
        <v>495062.74</v>
      </c>
      <c r="D432" s="38"/>
      <c r="E432" s="38"/>
      <c r="F432" s="38">
        <v>0.1043</v>
      </c>
      <c r="G432" s="38"/>
      <c r="H432" s="38"/>
      <c r="I432" s="38"/>
      <c r="J432" s="38"/>
      <c r="K432" s="38"/>
      <c r="L432" s="38"/>
      <c r="M432" s="38"/>
      <c r="N432" s="38">
        <v>0.89570000000000005</v>
      </c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202"/>
      <c r="C433" s="179"/>
      <c r="D433" s="39">
        <f t="shared" ref="D433" si="789">$C432*D432</f>
        <v>0</v>
      </c>
      <c r="E433" s="39">
        <f t="shared" ref="E433:AB433" si="790">$C432*E432</f>
        <v>0</v>
      </c>
      <c r="F433" s="39">
        <f t="shared" si="790"/>
        <v>51635.043782000001</v>
      </c>
      <c r="G433" s="39">
        <f t="shared" si="790"/>
        <v>0</v>
      </c>
      <c r="H433" s="39">
        <f t="shared" si="790"/>
        <v>0</v>
      </c>
      <c r="I433" s="39">
        <f t="shared" si="790"/>
        <v>0</v>
      </c>
      <c r="J433" s="39">
        <f t="shared" si="790"/>
        <v>0</v>
      </c>
      <c r="K433" s="39">
        <f t="shared" si="790"/>
        <v>0</v>
      </c>
      <c r="L433" s="39">
        <f t="shared" si="790"/>
        <v>0</v>
      </c>
      <c r="M433" s="39">
        <f t="shared" si="790"/>
        <v>0</v>
      </c>
      <c r="N433" s="39">
        <f t="shared" si="790"/>
        <v>443427.69621800003</v>
      </c>
      <c r="O433" s="39">
        <f t="shared" si="790"/>
        <v>0</v>
      </c>
      <c r="P433" s="39">
        <f t="shared" si="790"/>
        <v>0</v>
      </c>
      <c r="Q433" s="39">
        <f t="shared" si="790"/>
        <v>0</v>
      </c>
      <c r="R433" s="39">
        <f t="shared" si="790"/>
        <v>0</v>
      </c>
      <c r="S433" s="39">
        <f t="shared" si="790"/>
        <v>0</v>
      </c>
      <c r="T433" s="39">
        <f t="shared" si="790"/>
        <v>0</v>
      </c>
      <c r="U433" s="39">
        <f t="shared" si="790"/>
        <v>0</v>
      </c>
      <c r="V433" s="39">
        <f t="shared" si="790"/>
        <v>0</v>
      </c>
      <c r="W433" s="39">
        <f t="shared" si="790"/>
        <v>0</v>
      </c>
      <c r="X433" s="39">
        <f t="shared" si="790"/>
        <v>0</v>
      </c>
      <c r="Y433" s="39">
        <f t="shared" si="790"/>
        <v>0</v>
      </c>
      <c r="Z433" s="39">
        <f t="shared" si="790"/>
        <v>0</v>
      </c>
      <c r="AA433" s="39">
        <f t="shared" si="790"/>
        <v>0</v>
      </c>
      <c r="AB433" s="39">
        <f t="shared" si="790"/>
        <v>0</v>
      </c>
      <c r="AC433" s="67"/>
      <c r="AD433" s="55"/>
    </row>
    <row r="434" spans="1:30" s="52" customFormat="1">
      <c r="A434" s="98" t="s">
        <v>609</v>
      </c>
      <c r="B434" s="74">
        <f>4537120.9/2</f>
        <v>2268560.4500000002</v>
      </c>
      <c r="C434" s="179">
        <f t="shared" si="737"/>
        <v>189046.7</v>
      </c>
      <c r="D434" s="38">
        <v>1.5800000000000002E-2</v>
      </c>
      <c r="E434" s="38">
        <v>0.1371</v>
      </c>
      <c r="F434" s="38">
        <v>5.4899999999999997E-2</v>
      </c>
      <c r="G434" s="38">
        <v>7.6899999999999996E-2</v>
      </c>
      <c r="H434" s="38">
        <v>4.1599999999999998E-2</v>
      </c>
      <c r="I434" s="38">
        <v>0.13250000000000001</v>
      </c>
      <c r="J434" s="38">
        <v>2.07E-2</v>
      </c>
      <c r="K434" s="38">
        <v>3.1800000000000002E-2</v>
      </c>
      <c r="L434" s="38">
        <v>1.6500000000000001E-2</v>
      </c>
      <c r="M434" s="38">
        <v>2.5700000000000001E-2</v>
      </c>
      <c r="N434" s="38">
        <v>0.14199999999999999</v>
      </c>
      <c r="O434" s="38">
        <v>2.3E-2</v>
      </c>
      <c r="P434" s="38">
        <v>0</v>
      </c>
      <c r="Q434" s="38">
        <v>3.7999999999999999E-2</v>
      </c>
      <c r="R434" s="38">
        <v>1.8800000000000001E-2</v>
      </c>
      <c r="S434" s="38">
        <v>4.1999999999999997E-3</v>
      </c>
      <c r="T434" s="38">
        <v>5.3199999999999997E-2</v>
      </c>
      <c r="U434" s="38">
        <v>1.8100000000000002E-2</v>
      </c>
      <c r="V434" s="38">
        <v>3.7900000000000003E-2</v>
      </c>
      <c r="W434" s="38">
        <v>4.58E-2</v>
      </c>
      <c r="X434" s="38">
        <v>6.2399999999999997E-2</v>
      </c>
      <c r="Y434" s="38">
        <v>2.5000000000000001E-3</v>
      </c>
      <c r="Z434" s="5">
        <v>0</v>
      </c>
      <c r="AA434" s="5">
        <v>5.9999999999999995E-4</v>
      </c>
      <c r="AB434" s="5">
        <v>0</v>
      </c>
      <c r="AC434" s="67"/>
      <c r="AD434" s="55"/>
    </row>
    <row r="435" spans="1:30" s="52" customFormat="1">
      <c r="A435" s="99"/>
      <c r="B435" s="202"/>
      <c r="C435" s="179"/>
      <c r="D435" s="39">
        <f t="shared" ref="D435:AB435" si="791">$C434*D434</f>
        <v>2986.9378600000005</v>
      </c>
      <c r="E435" s="39">
        <f t="shared" si="791"/>
        <v>25918.30257</v>
      </c>
      <c r="F435" s="39">
        <f t="shared" si="791"/>
        <v>10378.66383</v>
      </c>
      <c r="G435" s="39">
        <f t="shared" si="791"/>
        <v>14537.69123</v>
      </c>
      <c r="H435" s="39">
        <f t="shared" si="791"/>
        <v>7864.3427200000006</v>
      </c>
      <c r="I435" s="39">
        <f t="shared" si="791"/>
        <v>25048.687750000005</v>
      </c>
      <c r="J435" s="39">
        <f t="shared" si="791"/>
        <v>3913.2666900000004</v>
      </c>
      <c r="K435" s="39">
        <f t="shared" si="791"/>
        <v>6011.6850600000007</v>
      </c>
      <c r="L435" s="39">
        <f t="shared" si="791"/>
        <v>3119.2705500000002</v>
      </c>
      <c r="M435" s="39">
        <f t="shared" si="791"/>
        <v>4858.5001900000007</v>
      </c>
      <c r="N435" s="39">
        <f t="shared" si="791"/>
        <v>26844.631399999998</v>
      </c>
      <c r="O435" s="39">
        <f t="shared" si="791"/>
        <v>4348.0740999999998</v>
      </c>
      <c r="P435" s="39">
        <f t="shared" si="791"/>
        <v>0</v>
      </c>
      <c r="Q435" s="39">
        <f t="shared" si="791"/>
        <v>7183.7746000000006</v>
      </c>
      <c r="R435" s="39">
        <f t="shared" si="791"/>
        <v>3554.0779600000005</v>
      </c>
      <c r="S435" s="39">
        <f t="shared" si="791"/>
        <v>793.99613999999997</v>
      </c>
      <c r="T435" s="39">
        <f t="shared" si="791"/>
        <v>10057.284439999999</v>
      </c>
      <c r="U435" s="39">
        <f t="shared" si="791"/>
        <v>3421.7452700000003</v>
      </c>
      <c r="V435" s="39">
        <f t="shared" si="791"/>
        <v>7164.8699300000007</v>
      </c>
      <c r="W435" s="39">
        <f t="shared" si="791"/>
        <v>8658.3388599999998</v>
      </c>
      <c r="X435" s="39">
        <f t="shared" si="791"/>
        <v>11796.514080000001</v>
      </c>
      <c r="Y435" s="39">
        <f t="shared" si="791"/>
        <v>472.61675000000002</v>
      </c>
      <c r="Z435" s="39">
        <f t="shared" si="791"/>
        <v>0</v>
      </c>
      <c r="AA435" s="39">
        <f t="shared" si="791"/>
        <v>113.42802</v>
      </c>
      <c r="AB435" s="39">
        <f t="shared" si="791"/>
        <v>0</v>
      </c>
      <c r="AC435" s="67"/>
      <c r="AD435" s="55"/>
    </row>
    <row r="436" spans="1:30" s="52" customFormat="1">
      <c r="A436" s="98" t="s">
        <v>612</v>
      </c>
      <c r="B436" s="74">
        <f>4537120.9/2</f>
        <v>2268560.4500000002</v>
      </c>
      <c r="C436" s="179">
        <f t="shared" si="737"/>
        <v>189046.7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202"/>
      <c r="C437" s="179"/>
      <c r="D437" s="39">
        <f t="shared" ref="D437:AB437" si="792">$C436*D436</f>
        <v>0</v>
      </c>
      <c r="E437" s="39">
        <f t="shared" si="792"/>
        <v>0</v>
      </c>
      <c r="F437" s="39">
        <f t="shared" si="792"/>
        <v>30928.040120000001</v>
      </c>
      <c r="G437" s="39">
        <f t="shared" si="792"/>
        <v>0</v>
      </c>
      <c r="H437" s="39">
        <f t="shared" si="792"/>
        <v>0</v>
      </c>
      <c r="I437" s="39">
        <f t="shared" si="792"/>
        <v>0</v>
      </c>
      <c r="J437" s="39">
        <f t="shared" si="792"/>
        <v>0</v>
      </c>
      <c r="K437" s="39">
        <f t="shared" si="792"/>
        <v>21948.32187</v>
      </c>
      <c r="L437" s="39">
        <f t="shared" si="792"/>
        <v>0</v>
      </c>
      <c r="M437" s="39">
        <f t="shared" si="792"/>
        <v>0</v>
      </c>
      <c r="N437" s="39">
        <f t="shared" si="792"/>
        <v>96924.243090000018</v>
      </c>
      <c r="O437" s="39">
        <f t="shared" si="792"/>
        <v>10019.4751</v>
      </c>
      <c r="P437" s="39">
        <f t="shared" si="792"/>
        <v>0</v>
      </c>
      <c r="Q437" s="39">
        <f t="shared" si="792"/>
        <v>0</v>
      </c>
      <c r="R437" s="39">
        <f t="shared" si="792"/>
        <v>0</v>
      </c>
      <c r="S437" s="39">
        <f t="shared" si="792"/>
        <v>0</v>
      </c>
      <c r="T437" s="39">
        <f t="shared" si="792"/>
        <v>0</v>
      </c>
      <c r="U437" s="39">
        <f t="shared" si="792"/>
        <v>0</v>
      </c>
      <c r="V437" s="39">
        <f t="shared" si="792"/>
        <v>29226.61982</v>
      </c>
      <c r="W437" s="39">
        <f t="shared" si="792"/>
        <v>0</v>
      </c>
      <c r="X437" s="39">
        <f t="shared" si="792"/>
        <v>0</v>
      </c>
      <c r="Y437" s="39">
        <f t="shared" si="792"/>
        <v>0</v>
      </c>
      <c r="Z437" s="39">
        <f t="shared" si="792"/>
        <v>0</v>
      </c>
      <c r="AA437" s="39">
        <f t="shared" si="792"/>
        <v>0</v>
      </c>
      <c r="AB437" s="39">
        <f t="shared" si="792"/>
        <v>0</v>
      </c>
      <c r="AC437" s="67"/>
      <c r="AD437" s="55"/>
    </row>
    <row r="438" spans="1:30" s="52" customFormat="1">
      <c r="A438" s="98" t="s">
        <v>608</v>
      </c>
      <c r="B438" s="74">
        <f>7676562.64/2</f>
        <v>3838281.32</v>
      </c>
      <c r="C438" s="179">
        <f t="shared" si="737"/>
        <v>319856.78000000003</v>
      </c>
      <c r="D438" s="38">
        <v>1.5800000000000002E-2</v>
      </c>
      <c r="E438" s="38">
        <v>0.1371</v>
      </c>
      <c r="F438" s="38">
        <v>5.4899999999999997E-2</v>
      </c>
      <c r="G438" s="38">
        <v>7.6899999999999996E-2</v>
      </c>
      <c r="H438" s="38">
        <v>4.1599999999999998E-2</v>
      </c>
      <c r="I438" s="38">
        <v>0.13250000000000001</v>
      </c>
      <c r="J438" s="38">
        <v>2.07E-2</v>
      </c>
      <c r="K438" s="38">
        <v>3.1800000000000002E-2</v>
      </c>
      <c r="L438" s="38">
        <v>1.6500000000000001E-2</v>
      </c>
      <c r="M438" s="38">
        <v>2.5700000000000001E-2</v>
      </c>
      <c r="N438" s="38">
        <v>0.14199999999999999</v>
      </c>
      <c r="O438" s="38">
        <v>2.3E-2</v>
      </c>
      <c r="P438" s="38">
        <v>0</v>
      </c>
      <c r="Q438" s="38">
        <v>3.7999999999999999E-2</v>
      </c>
      <c r="R438" s="38">
        <v>1.8800000000000001E-2</v>
      </c>
      <c r="S438" s="38">
        <v>4.1999999999999997E-3</v>
      </c>
      <c r="T438" s="38">
        <v>5.3199999999999997E-2</v>
      </c>
      <c r="U438" s="38">
        <v>1.8100000000000002E-2</v>
      </c>
      <c r="V438" s="38">
        <v>3.7900000000000003E-2</v>
      </c>
      <c r="W438" s="38">
        <v>4.58E-2</v>
      </c>
      <c r="X438" s="38">
        <v>6.2399999999999997E-2</v>
      </c>
      <c r="Y438" s="38">
        <v>2.5000000000000001E-3</v>
      </c>
      <c r="Z438" s="5">
        <v>0</v>
      </c>
      <c r="AA438" s="5">
        <v>5.9999999999999995E-4</v>
      </c>
      <c r="AB438" s="5">
        <v>0</v>
      </c>
      <c r="AC438" s="67"/>
      <c r="AD438" s="55"/>
    </row>
    <row r="439" spans="1:30" s="52" customFormat="1">
      <c r="A439" s="99"/>
      <c r="B439" s="202"/>
      <c r="C439" s="179"/>
      <c r="D439" s="39">
        <f t="shared" ref="D439:AB439" si="793">$C438*D438</f>
        <v>5053.7371240000011</v>
      </c>
      <c r="E439" s="39">
        <f t="shared" si="793"/>
        <v>43852.364538000002</v>
      </c>
      <c r="F439" s="39">
        <f t="shared" si="793"/>
        <v>17560.137222000001</v>
      </c>
      <c r="G439" s="39">
        <f t="shared" si="793"/>
        <v>24596.986381999999</v>
      </c>
      <c r="H439" s="39">
        <f t="shared" si="793"/>
        <v>13306.042048000001</v>
      </c>
      <c r="I439" s="39">
        <f t="shared" si="793"/>
        <v>42381.023350000003</v>
      </c>
      <c r="J439" s="39">
        <f t="shared" si="793"/>
        <v>6621.0353460000006</v>
      </c>
      <c r="K439" s="39">
        <f t="shared" si="793"/>
        <v>10171.445604000002</v>
      </c>
      <c r="L439" s="39">
        <f t="shared" si="793"/>
        <v>5277.6368700000003</v>
      </c>
      <c r="M439" s="39">
        <f t="shared" si="793"/>
        <v>8220.3192460000009</v>
      </c>
      <c r="N439" s="39">
        <f t="shared" si="793"/>
        <v>45419.662759999999</v>
      </c>
      <c r="O439" s="39">
        <f t="shared" si="793"/>
        <v>7356.7059400000007</v>
      </c>
      <c r="P439" s="39">
        <f t="shared" si="793"/>
        <v>0</v>
      </c>
      <c r="Q439" s="39">
        <f t="shared" si="793"/>
        <v>12154.557640000001</v>
      </c>
      <c r="R439" s="39">
        <f t="shared" si="793"/>
        <v>6013.3074640000004</v>
      </c>
      <c r="S439" s="39">
        <f t="shared" si="793"/>
        <v>1343.3984760000001</v>
      </c>
      <c r="T439" s="39">
        <f t="shared" si="793"/>
        <v>17016.380696</v>
      </c>
      <c r="U439" s="39">
        <f t="shared" si="793"/>
        <v>5789.4077180000013</v>
      </c>
      <c r="V439" s="39">
        <f t="shared" si="793"/>
        <v>12122.571962000002</v>
      </c>
      <c r="W439" s="39">
        <f t="shared" si="793"/>
        <v>14649.440524000001</v>
      </c>
      <c r="X439" s="39">
        <f t="shared" si="793"/>
        <v>19959.063072000001</v>
      </c>
      <c r="Y439" s="39">
        <f t="shared" si="793"/>
        <v>799.64195000000007</v>
      </c>
      <c r="Z439" s="39">
        <f t="shared" si="793"/>
        <v>0</v>
      </c>
      <c r="AA439" s="39">
        <f t="shared" si="793"/>
        <v>191.91406799999999</v>
      </c>
      <c r="AB439" s="39">
        <f t="shared" si="793"/>
        <v>0</v>
      </c>
      <c r="AC439" s="67"/>
      <c r="AD439" s="55"/>
    </row>
    <row r="440" spans="1:30" s="52" customFormat="1">
      <c r="A440" s="98" t="s">
        <v>611</v>
      </c>
      <c r="B440" s="74">
        <f>7676562.64/2</f>
        <v>3838281.32</v>
      </c>
      <c r="C440" s="179">
        <f t="shared" si="737"/>
        <v>319856.78000000003</v>
      </c>
      <c r="D440" s="38"/>
      <c r="E440" s="38"/>
      <c r="F440" s="38">
        <v>0.10059999999999999</v>
      </c>
      <c r="G440" s="38"/>
      <c r="H440" s="38"/>
      <c r="I440" s="38"/>
      <c r="J440" s="38"/>
      <c r="K440" s="38"/>
      <c r="L440" s="38"/>
      <c r="M440" s="38"/>
      <c r="N440" s="38">
        <v>0.89939999999999998</v>
      </c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202"/>
      <c r="C441" s="179"/>
      <c r="D441" s="39">
        <f t="shared" ref="D441:AB441" si="794">$C440*D440</f>
        <v>0</v>
      </c>
      <c r="E441" s="39">
        <f t="shared" si="794"/>
        <v>0</v>
      </c>
      <c r="F441" s="39">
        <f t="shared" si="794"/>
        <v>32177.592068000002</v>
      </c>
      <c r="G441" s="39">
        <f t="shared" si="794"/>
        <v>0</v>
      </c>
      <c r="H441" s="39">
        <f t="shared" si="794"/>
        <v>0</v>
      </c>
      <c r="I441" s="39">
        <f t="shared" si="794"/>
        <v>0</v>
      </c>
      <c r="J441" s="39">
        <f t="shared" si="794"/>
        <v>0</v>
      </c>
      <c r="K441" s="39">
        <f t="shared" si="794"/>
        <v>0</v>
      </c>
      <c r="L441" s="39">
        <f t="shared" si="794"/>
        <v>0</v>
      </c>
      <c r="M441" s="39">
        <f t="shared" si="794"/>
        <v>0</v>
      </c>
      <c r="N441" s="39">
        <f t="shared" si="794"/>
        <v>287679.18793200003</v>
      </c>
      <c r="O441" s="39">
        <f t="shared" si="794"/>
        <v>0</v>
      </c>
      <c r="P441" s="39">
        <f t="shared" si="794"/>
        <v>0</v>
      </c>
      <c r="Q441" s="39">
        <f t="shared" si="794"/>
        <v>0</v>
      </c>
      <c r="R441" s="39">
        <f t="shared" si="794"/>
        <v>0</v>
      </c>
      <c r="S441" s="39">
        <f t="shared" si="794"/>
        <v>0</v>
      </c>
      <c r="T441" s="39">
        <f t="shared" si="794"/>
        <v>0</v>
      </c>
      <c r="U441" s="39">
        <f t="shared" si="794"/>
        <v>0</v>
      </c>
      <c r="V441" s="39">
        <f t="shared" si="794"/>
        <v>0</v>
      </c>
      <c r="W441" s="39">
        <f t="shared" si="794"/>
        <v>0</v>
      </c>
      <c r="X441" s="39">
        <f t="shared" si="794"/>
        <v>0</v>
      </c>
      <c r="Y441" s="39">
        <f t="shared" si="794"/>
        <v>0</v>
      </c>
      <c r="Z441" s="39">
        <f t="shared" si="794"/>
        <v>0</v>
      </c>
      <c r="AA441" s="39">
        <f t="shared" si="794"/>
        <v>0</v>
      </c>
      <c r="AB441" s="39">
        <f t="shared" si="794"/>
        <v>0</v>
      </c>
      <c r="AC441" s="67"/>
      <c r="AD441" s="55"/>
    </row>
    <row r="442" spans="1:30" s="52" customFormat="1">
      <c r="A442" s="98" t="s">
        <v>610</v>
      </c>
      <c r="B442" s="74">
        <v>-270118.75</v>
      </c>
      <c r="C442" s="179">
        <f t="shared" si="737"/>
        <v>-22509.9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202"/>
      <c r="C443" s="179"/>
      <c r="D443" s="39">
        <f t="shared" ref="D443:AB443" si="795">$C442*D442</f>
        <v>-357.90741000000003</v>
      </c>
      <c r="E443" s="39">
        <f t="shared" si="795"/>
        <v>0</v>
      </c>
      <c r="F443" s="39">
        <f t="shared" si="795"/>
        <v>-1992.1261500000001</v>
      </c>
      <c r="G443" s="39">
        <f t="shared" si="795"/>
        <v>-1247.04846</v>
      </c>
      <c r="H443" s="39">
        <f t="shared" si="795"/>
        <v>-2428.8182099999999</v>
      </c>
      <c r="I443" s="39">
        <f t="shared" si="795"/>
        <v>-418.68414000000001</v>
      </c>
      <c r="J443" s="39">
        <f t="shared" si="795"/>
        <v>-47.270789999999998</v>
      </c>
      <c r="K443" s="39">
        <f t="shared" si="795"/>
        <v>-261.11484000000002</v>
      </c>
      <c r="L443" s="39">
        <f t="shared" si="795"/>
        <v>-261.11484000000002</v>
      </c>
      <c r="M443" s="39">
        <f t="shared" si="795"/>
        <v>-828.36432000000002</v>
      </c>
      <c r="N443" s="39">
        <f t="shared" si="795"/>
        <v>-4274.6300100000008</v>
      </c>
      <c r="O443" s="39">
        <f t="shared" si="795"/>
        <v>0</v>
      </c>
      <c r="P443" s="39">
        <f t="shared" si="795"/>
        <v>-49.521780000000007</v>
      </c>
      <c r="Q443" s="39">
        <f t="shared" si="795"/>
        <v>-1019.69847</v>
      </c>
      <c r="R443" s="39">
        <f t="shared" si="795"/>
        <v>-389.42126999999999</v>
      </c>
      <c r="S443" s="39">
        <f t="shared" si="795"/>
        <v>-153.06732</v>
      </c>
      <c r="T443" s="39">
        <f t="shared" si="795"/>
        <v>-1564.4380500000002</v>
      </c>
      <c r="U443" s="39">
        <f t="shared" si="795"/>
        <v>-1069.2202500000001</v>
      </c>
      <c r="V443" s="39">
        <f t="shared" si="795"/>
        <v>-2181.2093100000002</v>
      </c>
      <c r="W443" s="39">
        <f t="shared" si="795"/>
        <v>-2201.4682200000002</v>
      </c>
      <c r="X443" s="39">
        <f t="shared" si="795"/>
        <v>-1638.7207200000003</v>
      </c>
      <c r="Y443" s="39">
        <f t="shared" si="795"/>
        <v>-65.278710000000004</v>
      </c>
      <c r="Z443" s="39">
        <f t="shared" si="795"/>
        <v>-60.776730000000008</v>
      </c>
      <c r="AA443" s="39">
        <f t="shared" si="795"/>
        <v>0</v>
      </c>
      <c r="AB443" s="39">
        <f t="shared" si="795"/>
        <v>0</v>
      </c>
      <c r="AC443" s="67"/>
      <c r="AD443" s="55"/>
    </row>
    <row r="444" spans="1:30" s="52" customFormat="1">
      <c r="A444" s="98" t="s">
        <v>668</v>
      </c>
      <c r="B444" s="74">
        <f>38812643.77/2</f>
        <v>19406321.885000002</v>
      </c>
      <c r="C444" s="179">
        <f>ROUND(B444/12,2)</f>
        <v>1617193.49</v>
      </c>
      <c r="D444" s="38">
        <v>1.5800000000000002E-2</v>
      </c>
      <c r="E444" s="38">
        <v>0.1371</v>
      </c>
      <c r="F444" s="38">
        <v>5.4899999999999997E-2</v>
      </c>
      <c r="G444" s="38">
        <v>7.6899999999999996E-2</v>
      </c>
      <c r="H444" s="38">
        <v>4.1599999999999998E-2</v>
      </c>
      <c r="I444" s="38">
        <v>0.13250000000000001</v>
      </c>
      <c r="J444" s="38">
        <v>2.07E-2</v>
      </c>
      <c r="K444" s="38">
        <v>3.1800000000000002E-2</v>
      </c>
      <c r="L444" s="38">
        <v>1.6500000000000001E-2</v>
      </c>
      <c r="M444" s="38">
        <v>2.5700000000000001E-2</v>
      </c>
      <c r="N444" s="38">
        <v>0.14199999999999999</v>
      </c>
      <c r="O444" s="38">
        <v>2.3E-2</v>
      </c>
      <c r="P444" s="38">
        <v>0</v>
      </c>
      <c r="Q444" s="38">
        <v>3.7999999999999999E-2</v>
      </c>
      <c r="R444" s="38">
        <v>1.8800000000000001E-2</v>
      </c>
      <c r="S444" s="38">
        <v>4.1999999999999997E-3</v>
      </c>
      <c r="T444" s="38">
        <v>5.3199999999999997E-2</v>
      </c>
      <c r="U444" s="38">
        <v>1.8100000000000002E-2</v>
      </c>
      <c r="V444" s="38">
        <v>3.7900000000000003E-2</v>
      </c>
      <c r="W444" s="38">
        <v>4.58E-2</v>
      </c>
      <c r="X444" s="38">
        <v>6.2399999999999997E-2</v>
      </c>
      <c r="Y444" s="38">
        <v>2.5000000000000001E-3</v>
      </c>
      <c r="Z444" s="5">
        <v>0</v>
      </c>
      <c r="AA444" s="5">
        <v>5.9999999999999995E-4</v>
      </c>
      <c r="AB444" s="5">
        <v>0</v>
      </c>
      <c r="AC444" s="67"/>
      <c r="AD444" s="55"/>
    </row>
    <row r="445" spans="1:30" s="52" customFormat="1">
      <c r="A445" s="99"/>
      <c r="B445" s="202"/>
      <c r="C445" s="179"/>
      <c r="D445" s="39">
        <f t="shared" ref="D445:AB445" si="796">$C444*D444</f>
        <v>25551.657142000004</v>
      </c>
      <c r="E445" s="39">
        <f t="shared" si="796"/>
        <v>221717.22747899999</v>
      </c>
      <c r="F445" s="39">
        <f t="shared" si="796"/>
        <v>88783.922600999998</v>
      </c>
      <c r="G445" s="39">
        <f t="shared" si="796"/>
        <v>124362.17938099999</v>
      </c>
      <c r="H445" s="39">
        <f t="shared" si="796"/>
        <v>67275.249184</v>
      </c>
      <c r="I445" s="39">
        <f t="shared" si="796"/>
        <v>214278.13742500002</v>
      </c>
      <c r="J445" s="39">
        <f t="shared" si="796"/>
        <v>33475.905243000001</v>
      </c>
      <c r="K445" s="39">
        <f t="shared" si="796"/>
        <v>51426.752982000005</v>
      </c>
      <c r="L445" s="39">
        <f t="shared" si="796"/>
        <v>26683.692585000001</v>
      </c>
      <c r="M445" s="39">
        <f t="shared" si="796"/>
        <v>41561.872692999998</v>
      </c>
      <c r="N445" s="39">
        <f t="shared" si="796"/>
        <v>229641.47557999997</v>
      </c>
      <c r="O445" s="39">
        <f t="shared" si="796"/>
        <v>37195.450270000001</v>
      </c>
      <c r="P445" s="39">
        <f t="shared" si="796"/>
        <v>0</v>
      </c>
      <c r="Q445" s="39">
        <f t="shared" si="796"/>
        <v>61453.352619999998</v>
      </c>
      <c r="R445" s="39">
        <f t="shared" si="796"/>
        <v>30403.237612000001</v>
      </c>
      <c r="S445" s="39">
        <f t="shared" si="796"/>
        <v>6792.2126579999995</v>
      </c>
      <c r="T445" s="39">
        <f t="shared" si="796"/>
        <v>86034.693667999993</v>
      </c>
      <c r="U445" s="39">
        <f t="shared" si="796"/>
        <v>29271.202169000004</v>
      </c>
      <c r="V445" s="39">
        <f t="shared" si="796"/>
        <v>61291.633271000006</v>
      </c>
      <c r="W445" s="39">
        <f t="shared" si="796"/>
        <v>74067.461842000004</v>
      </c>
      <c r="X445" s="39">
        <f t="shared" si="796"/>
        <v>100912.87377599999</v>
      </c>
      <c r="Y445" s="39">
        <f t="shared" si="796"/>
        <v>4042.983725</v>
      </c>
      <c r="Z445" s="39">
        <f t="shared" si="796"/>
        <v>0</v>
      </c>
      <c r="AA445" s="39">
        <f t="shared" si="796"/>
        <v>970.31609399999991</v>
      </c>
      <c r="AB445" s="39">
        <f t="shared" si="796"/>
        <v>0</v>
      </c>
      <c r="AC445" s="67"/>
      <c r="AD445" s="55"/>
    </row>
    <row r="446" spans="1:30" s="52" customFormat="1">
      <c r="A446" s="98" t="s">
        <v>669</v>
      </c>
      <c r="B446" s="74">
        <f>38812643.77/2</f>
        <v>19406321.885000002</v>
      </c>
      <c r="C446" s="179">
        <f>ROUND(B446/12,2)</f>
        <v>1617193.49</v>
      </c>
      <c r="D446" s="38"/>
      <c r="E446" s="38"/>
      <c r="F446" s="38">
        <v>0.1046</v>
      </c>
      <c r="G446" s="38"/>
      <c r="H446" s="38"/>
      <c r="I446" s="38"/>
      <c r="J446" s="38"/>
      <c r="K446" s="38"/>
      <c r="L446" s="38"/>
      <c r="M446" s="38"/>
      <c r="N446" s="38">
        <v>0.89539999999999997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202"/>
      <c r="C447" s="179"/>
      <c r="D447" s="39">
        <f t="shared" ref="D447:AB447" si="797">$C446*D446</f>
        <v>0</v>
      </c>
      <c r="E447" s="39">
        <f t="shared" si="797"/>
        <v>0</v>
      </c>
      <c r="F447" s="39">
        <f t="shared" si="797"/>
        <v>169158.43905399999</v>
      </c>
      <c r="G447" s="39">
        <f t="shared" si="797"/>
        <v>0</v>
      </c>
      <c r="H447" s="39">
        <f t="shared" si="797"/>
        <v>0</v>
      </c>
      <c r="I447" s="39">
        <f t="shared" si="797"/>
        <v>0</v>
      </c>
      <c r="J447" s="39">
        <f t="shared" si="797"/>
        <v>0</v>
      </c>
      <c r="K447" s="39">
        <f t="shared" si="797"/>
        <v>0</v>
      </c>
      <c r="L447" s="39">
        <f t="shared" si="797"/>
        <v>0</v>
      </c>
      <c r="M447" s="39">
        <f t="shared" si="797"/>
        <v>0</v>
      </c>
      <c r="N447" s="39">
        <f t="shared" si="797"/>
        <v>1448035.050946</v>
      </c>
      <c r="O447" s="39">
        <f t="shared" si="797"/>
        <v>0</v>
      </c>
      <c r="P447" s="39">
        <f t="shared" si="797"/>
        <v>0</v>
      </c>
      <c r="Q447" s="39">
        <f t="shared" si="797"/>
        <v>0</v>
      </c>
      <c r="R447" s="39">
        <f t="shared" si="797"/>
        <v>0</v>
      </c>
      <c r="S447" s="39">
        <f t="shared" si="797"/>
        <v>0</v>
      </c>
      <c r="T447" s="39">
        <f t="shared" si="797"/>
        <v>0</v>
      </c>
      <c r="U447" s="39">
        <f t="shared" si="797"/>
        <v>0</v>
      </c>
      <c r="V447" s="39">
        <f t="shared" si="797"/>
        <v>0</v>
      </c>
      <c r="W447" s="39">
        <f t="shared" si="797"/>
        <v>0</v>
      </c>
      <c r="X447" s="39">
        <f t="shared" si="797"/>
        <v>0</v>
      </c>
      <c r="Y447" s="39">
        <f t="shared" si="797"/>
        <v>0</v>
      </c>
      <c r="Z447" s="39">
        <f t="shared" si="797"/>
        <v>0</v>
      </c>
      <c r="AA447" s="39">
        <f t="shared" si="797"/>
        <v>0</v>
      </c>
      <c r="AB447" s="39">
        <f t="shared" si="797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470480938.57999992</v>
      </c>
      <c r="C448" s="83">
        <f>SUM(C204:C446)</f>
        <v>39206744.840000018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248071.387678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2439097.9885329995</v>
      </c>
      <c r="F448" s="9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2155884.7936069993</v>
      </c>
      <c r="G448" s="9">
        <f t="shared" si="798"/>
        <v>1143353.332227</v>
      </c>
      <c r="H448" s="9">
        <f t="shared" si="798"/>
        <v>1107330.4371740001</v>
      </c>
      <c r="I448" s="9">
        <f t="shared" si="798"/>
        <v>1971747.1213349996</v>
      </c>
      <c r="J448" s="9">
        <f t="shared" si="798"/>
        <v>308073.45232300006</v>
      </c>
      <c r="K448" s="9">
        <f t="shared" si="798"/>
        <v>515009.83744700003</v>
      </c>
      <c r="L448" s="9">
        <f t="shared" si="798"/>
        <v>344329.21391100006</v>
      </c>
      <c r="M448" s="9">
        <f t="shared" si="798"/>
        <v>440427.51867600018</v>
      </c>
      <c r="N448" s="9">
        <f t="shared" si="798"/>
        <v>21441694.355821997</v>
      </c>
      <c r="O448" s="9">
        <f t="shared" si="798"/>
        <v>2087719.3795919998</v>
      </c>
      <c r="P448" s="9">
        <f t="shared" si="798"/>
        <v>265.609464</v>
      </c>
      <c r="Q448" s="9">
        <f t="shared" si="798"/>
        <v>580302.38086300006</v>
      </c>
      <c r="R448" s="9">
        <f t="shared" si="798"/>
        <v>296302.88813199999</v>
      </c>
      <c r="S448" s="9">
        <f t="shared" si="798"/>
        <v>64127.862324000009</v>
      </c>
      <c r="T448" s="9">
        <f t="shared" si="798"/>
        <v>836007.53465799987</v>
      </c>
      <c r="U448" s="9">
        <f t="shared" si="798"/>
        <v>268336.07091300009</v>
      </c>
      <c r="V448" s="9">
        <f t="shared" si="798"/>
        <v>1293460.3139490003</v>
      </c>
      <c r="W448" s="9">
        <f t="shared" si="798"/>
        <v>685022.86443899991</v>
      </c>
      <c r="X448" s="9">
        <f t="shared" si="798"/>
        <v>933896.52624599996</v>
      </c>
      <c r="Y448" s="9">
        <f t="shared" si="798"/>
        <v>37145.39686500001</v>
      </c>
      <c r="Z448" s="9">
        <f t="shared" si="798"/>
        <v>208.01168399999997</v>
      </c>
      <c r="AA448" s="9">
        <f t="shared" si="798"/>
        <v>8930.5621379999993</v>
      </c>
      <c r="AB448" s="9">
        <f t="shared" si="798"/>
        <v>0</v>
      </c>
      <c r="AC448" s="67"/>
      <c r="AD448" s="55"/>
    </row>
    <row r="449" spans="1:30" s="52" customFormat="1">
      <c r="A449" s="34"/>
      <c r="B449" s="83">
        <f>B448-B450</f>
        <v>467313528.0999999</v>
      </c>
      <c r="C449" s="83">
        <f>C448-C450</f>
        <v>38942793.970000021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203">
        <v>3167410.48</v>
      </c>
      <c r="C450" s="203">
        <v>263950.87</v>
      </c>
      <c r="D450" s="2" t="s">
        <v>613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23"/>
      <c r="B451" s="178"/>
      <c r="C451" s="178"/>
      <c r="D451" s="2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89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88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6" t="s">
        <v>3</v>
      </c>
      <c r="D454" s="221" t="s">
        <v>4</v>
      </c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7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7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5" t="s">
        <v>675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06">
        <v>1414616.42</v>
      </c>
      <c r="C458" s="161">
        <f>ROUND(B458/12,2)</f>
        <v>117884.7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1"/>
      <c r="D459" s="6">
        <f t="shared" ref="D459" si="799">$C458*D458</f>
        <v>1603.2319199999999</v>
      </c>
      <c r="E459" s="6">
        <f t="shared" ref="E459" si="800">$C458*E458</f>
        <v>0</v>
      </c>
      <c r="F459" s="6">
        <f t="shared" ref="F459:AB459" si="801">$C458*F458</f>
        <v>0</v>
      </c>
      <c r="G459" s="6">
        <f t="shared" si="801"/>
        <v>0</v>
      </c>
      <c r="H459" s="6">
        <f t="shared" si="801"/>
        <v>0</v>
      </c>
      <c r="I459" s="6">
        <f t="shared" si="801"/>
        <v>0</v>
      </c>
      <c r="J459" s="6">
        <f t="shared" si="801"/>
        <v>0</v>
      </c>
      <c r="K459" s="6">
        <f t="shared" si="801"/>
        <v>0</v>
      </c>
      <c r="L459" s="6">
        <f t="shared" si="801"/>
        <v>0</v>
      </c>
      <c r="M459" s="6">
        <f t="shared" si="801"/>
        <v>0</v>
      </c>
      <c r="N459" s="6">
        <f t="shared" si="801"/>
        <v>0</v>
      </c>
      <c r="O459" s="6">
        <f t="shared" si="801"/>
        <v>0</v>
      </c>
      <c r="P459" s="6">
        <f t="shared" si="801"/>
        <v>0</v>
      </c>
      <c r="Q459" s="6">
        <f t="shared" si="801"/>
        <v>56301.73272</v>
      </c>
      <c r="R459" s="6">
        <f t="shared" si="801"/>
        <v>0</v>
      </c>
      <c r="S459" s="6">
        <f t="shared" si="801"/>
        <v>0</v>
      </c>
      <c r="T459" s="6">
        <f t="shared" si="801"/>
        <v>0</v>
      </c>
      <c r="U459" s="6">
        <f t="shared" si="801"/>
        <v>0</v>
      </c>
      <c r="V459" s="6">
        <f t="shared" si="801"/>
        <v>0</v>
      </c>
      <c r="W459" s="6">
        <f t="shared" si="801"/>
        <v>0</v>
      </c>
      <c r="X459" s="6">
        <f t="shared" si="801"/>
        <v>59979.735359999999</v>
      </c>
      <c r="Y459" s="6">
        <f t="shared" si="801"/>
        <v>0</v>
      </c>
      <c r="Z459" s="6">
        <f t="shared" si="801"/>
        <v>0</v>
      </c>
      <c r="AA459" s="6">
        <f t="shared" si="801"/>
        <v>0</v>
      </c>
      <c r="AB459" s="6">
        <f t="shared" si="801"/>
        <v>0</v>
      </c>
      <c r="AC459" s="67"/>
      <c r="AD459" s="55"/>
    </row>
    <row r="460" spans="1:30" s="52" customFormat="1">
      <c r="A460" s="95" t="s">
        <v>88</v>
      </c>
      <c r="B460" s="207">
        <v>582672.82999999996</v>
      </c>
      <c r="C460" s="161">
        <f>ROUND(B460/12,2)</f>
        <v>48556.07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1"/>
      <c r="D461" s="6">
        <f t="shared" ref="D461" si="802">$C460*D460</f>
        <v>0</v>
      </c>
      <c r="E461" s="6">
        <f t="shared" ref="E461" si="803">$C460*E460</f>
        <v>0</v>
      </c>
      <c r="F461" s="6">
        <f t="shared" ref="F461:AB461" si="804">$C460*F460</f>
        <v>0</v>
      </c>
      <c r="G461" s="6">
        <f t="shared" si="804"/>
        <v>0</v>
      </c>
      <c r="H461" s="6">
        <f t="shared" si="804"/>
        <v>0</v>
      </c>
      <c r="I461" s="6">
        <f t="shared" si="804"/>
        <v>0</v>
      </c>
      <c r="J461" s="6">
        <f t="shared" si="804"/>
        <v>0</v>
      </c>
      <c r="K461" s="6">
        <f t="shared" si="804"/>
        <v>0</v>
      </c>
      <c r="L461" s="6">
        <f t="shared" si="804"/>
        <v>0</v>
      </c>
      <c r="M461" s="6">
        <f t="shared" si="804"/>
        <v>0</v>
      </c>
      <c r="N461" s="6">
        <f t="shared" si="804"/>
        <v>0</v>
      </c>
      <c r="O461" s="6">
        <f t="shared" si="804"/>
        <v>0</v>
      </c>
      <c r="P461" s="6">
        <f t="shared" si="804"/>
        <v>0</v>
      </c>
      <c r="Q461" s="6">
        <f t="shared" si="804"/>
        <v>24817.007376999998</v>
      </c>
      <c r="R461" s="6">
        <f t="shared" si="804"/>
        <v>0</v>
      </c>
      <c r="S461" s="6">
        <f t="shared" si="804"/>
        <v>0</v>
      </c>
      <c r="T461" s="6">
        <f t="shared" si="804"/>
        <v>0</v>
      </c>
      <c r="U461" s="6">
        <f t="shared" si="804"/>
        <v>0</v>
      </c>
      <c r="V461" s="6">
        <f t="shared" si="804"/>
        <v>0</v>
      </c>
      <c r="W461" s="6">
        <f t="shared" si="804"/>
        <v>0</v>
      </c>
      <c r="X461" s="6">
        <f t="shared" si="804"/>
        <v>22316.369772000002</v>
      </c>
      <c r="Y461" s="6">
        <f t="shared" si="804"/>
        <v>1422.692851</v>
      </c>
      <c r="Z461" s="6">
        <f t="shared" si="804"/>
        <v>0</v>
      </c>
      <c r="AA461" s="6">
        <f t="shared" si="804"/>
        <v>0</v>
      </c>
      <c r="AB461" s="6">
        <f t="shared" si="804"/>
        <v>0</v>
      </c>
      <c r="AC461" s="67"/>
      <c r="AD461" s="55"/>
    </row>
    <row r="462" spans="1:30" s="52" customFormat="1">
      <c r="A462" s="95" t="s">
        <v>89</v>
      </c>
      <c r="B462" s="207">
        <v>6242098.1500000004</v>
      </c>
      <c r="C462" s="161">
        <f t="shared" ref="C462:C522" si="805">ROUND(B462/12,2)</f>
        <v>520174.85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1"/>
      <c r="D463" s="6">
        <f t="shared" ref="D463" si="806">$C462*D462</f>
        <v>0</v>
      </c>
      <c r="E463" s="6">
        <f t="shared" ref="E463" si="807">$C462*E462</f>
        <v>0</v>
      </c>
      <c r="F463" s="6">
        <f t="shared" ref="F463:AB463" si="808">$C462*F462</f>
        <v>0</v>
      </c>
      <c r="G463" s="6">
        <f t="shared" si="808"/>
        <v>0</v>
      </c>
      <c r="H463" s="6">
        <f t="shared" si="808"/>
        <v>0</v>
      </c>
      <c r="I463" s="6">
        <f t="shared" si="808"/>
        <v>0</v>
      </c>
      <c r="J463" s="6">
        <f t="shared" si="808"/>
        <v>0</v>
      </c>
      <c r="K463" s="6">
        <f t="shared" si="808"/>
        <v>0</v>
      </c>
      <c r="L463" s="6">
        <f t="shared" si="808"/>
        <v>0</v>
      </c>
      <c r="M463" s="6">
        <f t="shared" si="808"/>
        <v>0</v>
      </c>
      <c r="N463" s="6">
        <f t="shared" si="808"/>
        <v>0</v>
      </c>
      <c r="O463" s="6">
        <f t="shared" si="808"/>
        <v>0</v>
      </c>
      <c r="P463" s="6">
        <f t="shared" si="808"/>
        <v>0</v>
      </c>
      <c r="Q463" s="6">
        <f t="shared" si="808"/>
        <v>382068.427325</v>
      </c>
      <c r="R463" s="6">
        <f t="shared" si="808"/>
        <v>0</v>
      </c>
      <c r="S463" s="6">
        <f t="shared" si="808"/>
        <v>0</v>
      </c>
      <c r="T463" s="6">
        <f t="shared" si="808"/>
        <v>0</v>
      </c>
      <c r="U463" s="6">
        <f t="shared" si="808"/>
        <v>0</v>
      </c>
      <c r="V463" s="6">
        <f t="shared" si="808"/>
        <v>0</v>
      </c>
      <c r="W463" s="6">
        <f t="shared" si="808"/>
        <v>0</v>
      </c>
      <c r="X463" s="6">
        <f t="shared" si="808"/>
        <v>113294.08232999999</v>
      </c>
      <c r="Y463" s="6">
        <f t="shared" si="808"/>
        <v>24812.340344999997</v>
      </c>
      <c r="Z463" s="6">
        <f t="shared" si="808"/>
        <v>0</v>
      </c>
      <c r="AA463" s="6">
        <f t="shared" si="808"/>
        <v>0</v>
      </c>
      <c r="AB463" s="6">
        <f t="shared" si="808"/>
        <v>0</v>
      </c>
      <c r="AC463" s="67"/>
      <c r="AD463" s="55"/>
    </row>
    <row r="464" spans="1:30" s="52" customFormat="1">
      <c r="A464" s="95" t="s">
        <v>90</v>
      </c>
      <c r="B464" s="207">
        <v>1577731.56</v>
      </c>
      <c r="C464" s="161">
        <f t="shared" si="805"/>
        <v>131477.63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1"/>
      <c r="D465" s="6">
        <f t="shared" ref="D465" si="809">$C464*D464</f>
        <v>61807.633863000003</v>
      </c>
      <c r="E465" s="6">
        <f t="shared" ref="E465" si="810">$C464*E464</f>
        <v>0</v>
      </c>
      <c r="F465" s="6">
        <f t="shared" ref="F465:AB465" si="811">$C464*F464</f>
        <v>0</v>
      </c>
      <c r="G465" s="6">
        <f t="shared" si="811"/>
        <v>0</v>
      </c>
      <c r="H465" s="6">
        <f t="shared" si="811"/>
        <v>0</v>
      </c>
      <c r="I465" s="6">
        <f t="shared" si="811"/>
        <v>0</v>
      </c>
      <c r="J465" s="6">
        <f t="shared" si="811"/>
        <v>0</v>
      </c>
      <c r="K465" s="6">
        <f t="shared" si="811"/>
        <v>0</v>
      </c>
      <c r="L465" s="6">
        <f t="shared" si="811"/>
        <v>0</v>
      </c>
      <c r="M465" s="6">
        <f t="shared" si="811"/>
        <v>0</v>
      </c>
      <c r="N465" s="6">
        <f t="shared" si="811"/>
        <v>0</v>
      </c>
      <c r="O465" s="6">
        <f t="shared" si="811"/>
        <v>0</v>
      </c>
      <c r="P465" s="6">
        <f t="shared" si="811"/>
        <v>0</v>
      </c>
      <c r="Q465" s="6">
        <f t="shared" si="811"/>
        <v>9256.0251520000002</v>
      </c>
      <c r="R465" s="6">
        <f t="shared" si="811"/>
        <v>0</v>
      </c>
      <c r="S465" s="6">
        <f t="shared" si="811"/>
        <v>368.13736399999999</v>
      </c>
      <c r="T465" s="6">
        <f t="shared" si="811"/>
        <v>30713.174368</v>
      </c>
      <c r="U465" s="6">
        <f t="shared" si="811"/>
        <v>0</v>
      </c>
      <c r="V465" s="6">
        <f t="shared" si="811"/>
        <v>0</v>
      </c>
      <c r="W465" s="6">
        <f t="shared" si="811"/>
        <v>0</v>
      </c>
      <c r="X465" s="6">
        <f t="shared" si="811"/>
        <v>29332.659253000002</v>
      </c>
      <c r="Y465" s="6">
        <f t="shared" si="811"/>
        <v>0</v>
      </c>
      <c r="Z465" s="6">
        <f t="shared" si="811"/>
        <v>0</v>
      </c>
      <c r="AA465" s="6">
        <f t="shared" si="811"/>
        <v>0</v>
      </c>
      <c r="AB465" s="6">
        <f t="shared" si="811"/>
        <v>0</v>
      </c>
      <c r="AC465" s="67"/>
      <c r="AD465" s="55"/>
    </row>
    <row r="466" spans="1:30" s="52" customFormat="1">
      <c r="A466" s="95" t="s">
        <v>91</v>
      </c>
      <c r="B466" s="74">
        <f>2026489.87/2</f>
        <v>1013244.9350000001</v>
      </c>
      <c r="C466" s="161">
        <f t="shared" si="805"/>
        <v>84437.08</v>
      </c>
      <c r="D466" s="38">
        <v>1.5800000000000002E-2</v>
      </c>
      <c r="E466" s="38">
        <v>0.1371</v>
      </c>
      <c r="F466" s="38">
        <v>5.4899999999999997E-2</v>
      </c>
      <c r="G466" s="38">
        <v>7.6899999999999996E-2</v>
      </c>
      <c r="H466" s="38">
        <v>4.1599999999999998E-2</v>
      </c>
      <c r="I466" s="38">
        <v>0.13250000000000001</v>
      </c>
      <c r="J466" s="38">
        <v>2.07E-2</v>
      </c>
      <c r="K466" s="38">
        <v>3.1800000000000002E-2</v>
      </c>
      <c r="L466" s="38">
        <v>1.6500000000000001E-2</v>
      </c>
      <c r="M466" s="38">
        <v>2.5700000000000001E-2</v>
      </c>
      <c r="N466" s="38">
        <v>0.14199999999999999</v>
      </c>
      <c r="O466" s="38">
        <v>2.3E-2</v>
      </c>
      <c r="P466" s="38">
        <v>0</v>
      </c>
      <c r="Q466" s="38">
        <v>3.7999999999999999E-2</v>
      </c>
      <c r="R466" s="38">
        <v>1.8800000000000001E-2</v>
      </c>
      <c r="S466" s="38">
        <v>4.1999999999999997E-3</v>
      </c>
      <c r="T466" s="38">
        <v>5.3199999999999997E-2</v>
      </c>
      <c r="U466" s="38">
        <v>1.8100000000000002E-2</v>
      </c>
      <c r="V466" s="38">
        <v>3.7900000000000003E-2</v>
      </c>
      <c r="W466" s="38">
        <v>4.58E-2</v>
      </c>
      <c r="X466" s="38">
        <v>6.2399999999999997E-2</v>
      </c>
      <c r="Y466" s="38">
        <v>2.5000000000000001E-3</v>
      </c>
      <c r="Z466" s="5">
        <v>0</v>
      </c>
      <c r="AA466" s="5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1"/>
      <c r="D467" s="6">
        <f t="shared" ref="D467" si="812">$C466*D466</f>
        <v>1334.1058640000001</v>
      </c>
      <c r="E467" s="6">
        <f t="shared" ref="E467" si="813">$C466*E466</f>
        <v>11576.323668000001</v>
      </c>
      <c r="F467" s="6">
        <f t="shared" ref="F467:O467" si="814">$C466*F466</f>
        <v>4635.5956919999999</v>
      </c>
      <c r="G467" s="6">
        <f t="shared" si="814"/>
        <v>6493.2114519999996</v>
      </c>
      <c r="H467" s="6">
        <f t="shared" si="814"/>
        <v>3512.5825279999999</v>
      </c>
      <c r="I467" s="6">
        <f t="shared" si="814"/>
        <v>11187.913100000002</v>
      </c>
      <c r="J467" s="6">
        <f t="shared" si="814"/>
        <v>1747.8475559999999</v>
      </c>
      <c r="K467" s="6">
        <f t="shared" si="814"/>
        <v>2685.0991440000003</v>
      </c>
      <c r="L467" s="6">
        <f t="shared" si="814"/>
        <v>1393.21182</v>
      </c>
      <c r="M467" s="6">
        <f t="shared" si="814"/>
        <v>2170.032956</v>
      </c>
      <c r="N467" s="6">
        <f t="shared" si="814"/>
        <v>11990.065359999999</v>
      </c>
      <c r="O467" s="6">
        <f t="shared" si="814"/>
        <v>1942.0528400000001</v>
      </c>
      <c r="P467" s="6">
        <f t="shared" ref="P467" si="815">$C466*P466</f>
        <v>0</v>
      </c>
      <c r="Q467" s="6">
        <f t="shared" ref="Q467" si="816">$C466*Q466</f>
        <v>3208.6090399999998</v>
      </c>
      <c r="R467" s="6">
        <f t="shared" ref="R467:AB467" si="817">$C466*R466</f>
        <v>1587.4171040000001</v>
      </c>
      <c r="S467" s="6">
        <f t="shared" si="817"/>
        <v>354.63573600000001</v>
      </c>
      <c r="T467" s="6">
        <f t="shared" si="817"/>
        <v>4492.0526559999998</v>
      </c>
      <c r="U467" s="6">
        <f t="shared" si="817"/>
        <v>1528.3111480000002</v>
      </c>
      <c r="V467" s="6">
        <f t="shared" si="817"/>
        <v>3200.1653320000005</v>
      </c>
      <c r="W467" s="6">
        <f t="shared" si="817"/>
        <v>3867.2182640000001</v>
      </c>
      <c r="X467" s="6">
        <f t="shared" si="817"/>
        <v>5268.8737920000003</v>
      </c>
      <c r="Y467" s="6">
        <f t="shared" si="817"/>
        <v>211.09270000000001</v>
      </c>
      <c r="Z467" s="6">
        <f t="shared" si="817"/>
        <v>0</v>
      </c>
      <c r="AA467" s="6">
        <f t="shared" si="817"/>
        <v>50.662247999999998</v>
      </c>
      <c r="AB467" s="6">
        <f t="shared" si="817"/>
        <v>0</v>
      </c>
      <c r="AC467" s="67"/>
      <c r="AD467" s="55"/>
    </row>
    <row r="468" spans="1:30" s="52" customFormat="1">
      <c r="A468" s="95" t="s">
        <v>427</v>
      </c>
      <c r="B468" s="74">
        <f>2026489.87/2</f>
        <v>1013244.9350000001</v>
      </c>
      <c r="C468" s="161">
        <f t="shared" si="805"/>
        <v>84437.08</v>
      </c>
      <c r="D468" s="5">
        <v>0.13139999999999999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0.2457</v>
      </c>
      <c r="R468" s="5"/>
      <c r="S468" s="5">
        <v>2.7400000000000001E-2</v>
      </c>
      <c r="T468" s="5">
        <v>0.17030000000000001</v>
      </c>
      <c r="U468" s="5"/>
      <c r="V468" s="5"/>
      <c r="W468" s="5"/>
      <c r="X468" s="5">
        <v>0.4093</v>
      </c>
      <c r="Y468" s="5">
        <v>1.5900000000000001E-2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1"/>
      <c r="D469" s="6">
        <f t="shared" ref="D469" si="818">$C468*D468</f>
        <v>11095.032311999999</v>
      </c>
      <c r="E469" s="6">
        <f t="shared" ref="E469" si="819">$C468*E468</f>
        <v>0</v>
      </c>
      <c r="F469" s="6">
        <f t="shared" ref="F469:O469" si="820">$C468*F468</f>
        <v>0</v>
      </c>
      <c r="G469" s="6">
        <f t="shared" si="820"/>
        <v>0</v>
      </c>
      <c r="H469" s="6">
        <f t="shared" si="820"/>
        <v>0</v>
      </c>
      <c r="I469" s="6">
        <f t="shared" si="820"/>
        <v>0</v>
      </c>
      <c r="J469" s="6">
        <f t="shared" si="820"/>
        <v>0</v>
      </c>
      <c r="K469" s="6">
        <f t="shared" si="820"/>
        <v>0</v>
      </c>
      <c r="L469" s="6">
        <f t="shared" si="820"/>
        <v>0</v>
      </c>
      <c r="M469" s="6">
        <f t="shared" si="820"/>
        <v>0</v>
      </c>
      <c r="N469" s="6">
        <f t="shared" si="820"/>
        <v>0</v>
      </c>
      <c r="O469" s="6">
        <f t="shared" si="820"/>
        <v>0</v>
      </c>
      <c r="P469" s="6">
        <f t="shared" ref="P469" si="821">$C468*P468</f>
        <v>0</v>
      </c>
      <c r="Q469" s="6">
        <f t="shared" ref="Q469" si="822">$C468*Q468</f>
        <v>20746.190556000001</v>
      </c>
      <c r="R469" s="6">
        <f t="shared" ref="R469:AB469" si="823">$C468*R468</f>
        <v>0</v>
      </c>
      <c r="S469" s="6">
        <f t="shared" si="823"/>
        <v>2313.575992</v>
      </c>
      <c r="T469" s="6">
        <f t="shared" si="823"/>
        <v>14379.634724000001</v>
      </c>
      <c r="U469" s="6">
        <f t="shared" si="823"/>
        <v>0</v>
      </c>
      <c r="V469" s="6">
        <f t="shared" si="823"/>
        <v>0</v>
      </c>
      <c r="W469" s="6">
        <f t="shared" si="823"/>
        <v>0</v>
      </c>
      <c r="X469" s="6">
        <f t="shared" si="823"/>
        <v>34560.096844</v>
      </c>
      <c r="Y469" s="6">
        <f t="shared" si="823"/>
        <v>1342.5495720000001</v>
      </c>
      <c r="Z469" s="6">
        <f t="shared" si="823"/>
        <v>0</v>
      </c>
      <c r="AA469" s="6">
        <f t="shared" si="823"/>
        <v>0</v>
      </c>
      <c r="AB469" s="6">
        <f t="shared" si="823"/>
        <v>0</v>
      </c>
      <c r="AC469" s="67"/>
      <c r="AD469" s="55"/>
    </row>
    <row r="470" spans="1:30" s="52" customFormat="1">
      <c r="A470" s="95" t="s">
        <v>92</v>
      </c>
      <c r="B470" s="207">
        <v>1960730.11</v>
      </c>
      <c r="C470" s="161">
        <f t="shared" si="805"/>
        <v>163394.18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1"/>
      <c r="D471" s="6">
        <f t="shared" ref="D471" si="824">$C470*D470</f>
        <v>0</v>
      </c>
      <c r="E471" s="6">
        <f t="shared" ref="E471" si="825">$C470*E470</f>
        <v>0</v>
      </c>
      <c r="F471" s="6">
        <f t="shared" ref="F471:AB471" si="826">$C470*F470</f>
        <v>0</v>
      </c>
      <c r="G471" s="6">
        <f t="shared" si="826"/>
        <v>0</v>
      </c>
      <c r="H471" s="6">
        <f t="shared" si="826"/>
        <v>0</v>
      </c>
      <c r="I471" s="6">
        <f t="shared" si="826"/>
        <v>0</v>
      </c>
      <c r="J471" s="6">
        <f t="shared" si="826"/>
        <v>0</v>
      </c>
      <c r="K471" s="6">
        <f t="shared" si="826"/>
        <v>0</v>
      </c>
      <c r="L471" s="6">
        <f t="shared" si="826"/>
        <v>0</v>
      </c>
      <c r="M471" s="6">
        <f t="shared" si="826"/>
        <v>0</v>
      </c>
      <c r="N471" s="6">
        <f t="shared" si="826"/>
        <v>0</v>
      </c>
      <c r="O471" s="6">
        <f t="shared" si="826"/>
        <v>0</v>
      </c>
      <c r="P471" s="6">
        <f t="shared" si="826"/>
        <v>0</v>
      </c>
      <c r="Q471" s="6">
        <f t="shared" si="826"/>
        <v>0</v>
      </c>
      <c r="R471" s="6">
        <f t="shared" si="826"/>
        <v>0</v>
      </c>
      <c r="S471" s="6">
        <f t="shared" si="826"/>
        <v>0</v>
      </c>
      <c r="T471" s="6">
        <f t="shared" si="826"/>
        <v>0</v>
      </c>
      <c r="U471" s="6">
        <f t="shared" si="826"/>
        <v>0</v>
      </c>
      <c r="V471" s="6">
        <f t="shared" si="826"/>
        <v>0</v>
      </c>
      <c r="W471" s="6">
        <f t="shared" si="826"/>
        <v>0</v>
      </c>
      <c r="X471" s="6">
        <f t="shared" si="826"/>
        <v>163067.39163999999</v>
      </c>
      <c r="Y471" s="6">
        <f t="shared" si="826"/>
        <v>326.78836000000001</v>
      </c>
      <c r="Z471" s="6">
        <f t="shared" si="826"/>
        <v>0</v>
      </c>
      <c r="AA471" s="6">
        <f t="shared" si="826"/>
        <v>0</v>
      </c>
      <c r="AB471" s="6">
        <f t="shared" si="826"/>
        <v>0</v>
      </c>
      <c r="AC471" s="67"/>
      <c r="AD471" s="55"/>
    </row>
    <row r="472" spans="1:30" s="52" customFormat="1">
      <c r="A472" s="95" t="s">
        <v>93</v>
      </c>
      <c r="B472" s="207">
        <v>1198220.74</v>
      </c>
      <c r="C472" s="161">
        <f t="shared" si="805"/>
        <v>99851.73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1"/>
      <c r="D473" s="39">
        <f t="shared" ref="D473" si="827">$C472*D472</f>
        <v>1717.449756</v>
      </c>
      <c r="E473" s="39">
        <f t="shared" ref="E473" si="828">$C472*E472</f>
        <v>0</v>
      </c>
      <c r="F473" s="39">
        <f t="shared" ref="F473:AB473" si="829">$C472*F472</f>
        <v>0</v>
      </c>
      <c r="G473" s="39">
        <f t="shared" si="829"/>
        <v>0</v>
      </c>
      <c r="H473" s="39">
        <f t="shared" si="829"/>
        <v>0</v>
      </c>
      <c r="I473" s="39">
        <f t="shared" si="829"/>
        <v>0</v>
      </c>
      <c r="J473" s="39">
        <f t="shared" si="829"/>
        <v>0</v>
      </c>
      <c r="K473" s="39">
        <f t="shared" si="829"/>
        <v>0</v>
      </c>
      <c r="L473" s="39">
        <f t="shared" si="829"/>
        <v>0</v>
      </c>
      <c r="M473" s="39">
        <f t="shared" si="829"/>
        <v>0</v>
      </c>
      <c r="N473" s="39">
        <f t="shared" si="829"/>
        <v>0</v>
      </c>
      <c r="O473" s="39">
        <f t="shared" si="829"/>
        <v>0</v>
      </c>
      <c r="P473" s="39">
        <f t="shared" si="829"/>
        <v>0</v>
      </c>
      <c r="Q473" s="39">
        <f t="shared" si="829"/>
        <v>25901.538762</v>
      </c>
      <c r="R473" s="39">
        <f t="shared" si="829"/>
        <v>0</v>
      </c>
      <c r="S473" s="39">
        <f t="shared" si="829"/>
        <v>10604.253725999999</v>
      </c>
      <c r="T473" s="39">
        <f t="shared" si="829"/>
        <v>0</v>
      </c>
      <c r="U473" s="39">
        <f t="shared" si="829"/>
        <v>0</v>
      </c>
      <c r="V473" s="39">
        <f t="shared" si="829"/>
        <v>0</v>
      </c>
      <c r="W473" s="39">
        <f t="shared" si="829"/>
        <v>0</v>
      </c>
      <c r="X473" s="39">
        <f t="shared" si="829"/>
        <v>59501.645906999998</v>
      </c>
      <c r="Y473" s="39">
        <f t="shared" si="829"/>
        <v>0</v>
      </c>
      <c r="Z473" s="39">
        <f t="shared" si="829"/>
        <v>2126.8418489999999</v>
      </c>
      <c r="AA473" s="39">
        <f t="shared" si="829"/>
        <v>0</v>
      </c>
      <c r="AB473" s="39">
        <f t="shared" si="829"/>
        <v>0</v>
      </c>
      <c r="AC473" s="67"/>
      <c r="AD473" s="55"/>
    </row>
    <row r="474" spans="1:30" s="52" customFormat="1">
      <c r="A474" s="95" t="s">
        <v>94</v>
      </c>
      <c r="B474" s="207">
        <v>522160.76</v>
      </c>
      <c r="C474" s="161">
        <f t="shared" si="805"/>
        <v>43513.4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1"/>
      <c r="D475" s="6">
        <f t="shared" ref="D475" si="830">$C474*D474</f>
        <v>0</v>
      </c>
      <c r="E475" s="6">
        <f t="shared" ref="E475" si="831">$C474*E474</f>
        <v>0</v>
      </c>
      <c r="F475" s="6">
        <f t="shared" ref="F475:AB475" si="832">$C474*F474</f>
        <v>0</v>
      </c>
      <c r="G475" s="6">
        <f t="shared" si="832"/>
        <v>0</v>
      </c>
      <c r="H475" s="6">
        <f t="shared" si="832"/>
        <v>0</v>
      </c>
      <c r="I475" s="6">
        <f t="shared" si="832"/>
        <v>0</v>
      </c>
      <c r="J475" s="6">
        <f t="shared" si="832"/>
        <v>0</v>
      </c>
      <c r="K475" s="6">
        <f t="shared" si="832"/>
        <v>0</v>
      </c>
      <c r="L475" s="6">
        <f t="shared" si="832"/>
        <v>0</v>
      </c>
      <c r="M475" s="6">
        <f t="shared" si="832"/>
        <v>0</v>
      </c>
      <c r="N475" s="6">
        <f t="shared" si="832"/>
        <v>0</v>
      </c>
      <c r="O475" s="6">
        <f t="shared" si="832"/>
        <v>0</v>
      </c>
      <c r="P475" s="6">
        <f t="shared" si="832"/>
        <v>0</v>
      </c>
      <c r="Q475" s="6">
        <f t="shared" si="832"/>
        <v>18689.005300000001</v>
      </c>
      <c r="R475" s="6">
        <f t="shared" si="832"/>
        <v>0</v>
      </c>
      <c r="S475" s="6">
        <f t="shared" si="832"/>
        <v>7788.8985999999995</v>
      </c>
      <c r="T475" s="6">
        <f t="shared" si="832"/>
        <v>0</v>
      </c>
      <c r="U475" s="6">
        <f t="shared" si="832"/>
        <v>0</v>
      </c>
      <c r="V475" s="6">
        <f t="shared" si="832"/>
        <v>0</v>
      </c>
      <c r="W475" s="6">
        <f t="shared" si="832"/>
        <v>0</v>
      </c>
      <c r="X475" s="6">
        <f t="shared" si="832"/>
        <v>16691.740239999999</v>
      </c>
      <c r="Y475" s="6">
        <f t="shared" si="832"/>
        <v>343.75586000000004</v>
      </c>
      <c r="Z475" s="6">
        <f t="shared" si="832"/>
        <v>0</v>
      </c>
      <c r="AA475" s="6">
        <f t="shared" si="832"/>
        <v>0</v>
      </c>
      <c r="AB475" s="6">
        <f t="shared" si="832"/>
        <v>0</v>
      </c>
      <c r="AC475" s="67"/>
      <c r="AD475" s="55"/>
    </row>
    <row r="476" spans="1:30" s="52" customFormat="1">
      <c r="A476" s="95" t="s">
        <v>95</v>
      </c>
      <c r="B476" s="208">
        <f>68450243.03/2</f>
        <v>34225121.515000001</v>
      </c>
      <c r="C476" s="161">
        <f t="shared" si="805"/>
        <v>2852093.46</v>
      </c>
      <c r="D476" s="38">
        <v>1.5800000000000002E-2</v>
      </c>
      <c r="E476" s="38">
        <v>0.1371</v>
      </c>
      <c r="F476" s="38">
        <v>5.4899999999999997E-2</v>
      </c>
      <c r="G476" s="38">
        <v>7.6899999999999996E-2</v>
      </c>
      <c r="H476" s="38">
        <v>4.1599999999999998E-2</v>
      </c>
      <c r="I476" s="38">
        <v>0.13250000000000001</v>
      </c>
      <c r="J476" s="38">
        <v>2.07E-2</v>
      </c>
      <c r="K476" s="38">
        <v>3.1800000000000002E-2</v>
      </c>
      <c r="L476" s="38">
        <v>1.6500000000000001E-2</v>
      </c>
      <c r="M476" s="38">
        <v>2.5700000000000001E-2</v>
      </c>
      <c r="N476" s="38">
        <v>0.14199999999999999</v>
      </c>
      <c r="O476" s="38">
        <v>2.3E-2</v>
      </c>
      <c r="P476" s="38">
        <v>0</v>
      </c>
      <c r="Q476" s="38">
        <v>3.7999999999999999E-2</v>
      </c>
      <c r="R476" s="38">
        <v>1.8800000000000001E-2</v>
      </c>
      <c r="S476" s="38">
        <v>4.1999999999999997E-3</v>
      </c>
      <c r="T476" s="38">
        <v>5.3199999999999997E-2</v>
      </c>
      <c r="U476" s="38">
        <v>1.8100000000000002E-2</v>
      </c>
      <c r="V476" s="38">
        <v>3.7900000000000003E-2</v>
      </c>
      <c r="W476" s="38">
        <v>4.58E-2</v>
      </c>
      <c r="X476" s="38">
        <v>6.2399999999999997E-2</v>
      </c>
      <c r="Y476" s="38">
        <v>2.5000000000000001E-3</v>
      </c>
      <c r="Z476" s="5">
        <v>0</v>
      </c>
      <c r="AA476" s="5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1"/>
      <c r="D477" s="6">
        <f t="shared" ref="D477" si="833">$C476*D476</f>
        <v>45063.076668000002</v>
      </c>
      <c r="E477" s="6">
        <f t="shared" ref="E477" si="834">$C476*E476</f>
        <v>391022.01336599997</v>
      </c>
      <c r="F477" s="6">
        <f t="shared" ref="F477:O477" si="835">$C476*F476</f>
        <v>156579.93095399998</v>
      </c>
      <c r="G477" s="6">
        <f t="shared" si="835"/>
        <v>219325.98707399998</v>
      </c>
      <c r="H477" s="6">
        <f t="shared" si="835"/>
        <v>118647.087936</v>
      </c>
      <c r="I477" s="6">
        <f t="shared" si="835"/>
        <v>377902.38345000002</v>
      </c>
      <c r="J477" s="6">
        <f t="shared" si="835"/>
        <v>59038.334621999995</v>
      </c>
      <c r="K477" s="6">
        <f t="shared" si="835"/>
        <v>90696.57202800001</v>
      </c>
      <c r="L477" s="6">
        <f t="shared" si="835"/>
        <v>47059.542090000003</v>
      </c>
      <c r="M477" s="6">
        <f t="shared" si="835"/>
        <v>73298.801921999999</v>
      </c>
      <c r="N477" s="6">
        <f t="shared" si="835"/>
        <v>404997.27131999994</v>
      </c>
      <c r="O477" s="6">
        <f t="shared" si="835"/>
        <v>65598.149579999998</v>
      </c>
      <c r="P477" s="6">
        <f t="shared" ref="P477" si="836">$C476*P476</f>
        <v>0</v>
      </c>
      <c r="Q477" s="6">
        <f t="shared" ref="Q477" si="837">$C476*Q476</f>
        <v>108379.55147999999</v>
      </c>
      <c r="R477" s="6">
        <f t="shared" ref="R477:AB477" si="838">$C476*R476</f>
        <v>53619.357047999998</v>
      </c>
      <c r="S477" s="6">
        <f t="shared" si="838"/>
        <v>11978.792531999999</v>
      </c>
      <c r="T477" s="6">
        <f t="shared" si="838"/>
        <v>151731.372072</v>
      </c>
      <c r="U477" s="6">
        <f t="shared" si="838"/>
        <v>51622.891626000004</v>
      </c>
      <c r="V477" s="6">
        <f t="shared" si="838"/>
        <v>108094.34213400001</v>
      </c>
      <c r="W477" s="6">
        <f t="shared" si="838"/>
        <v>130625.880468</v>
      </c>
      <c r="X477" s="6">
        <f t="shared" si="838"/>
        <v>177970.63190399998</v>
      </c>
      <c r="Y477" s="6">
        <f t="shared" si="838"/>
        <v>7130.2336500000001</v>
      </c>
      <c r="Z477" s="6">
        <f t="shared" si="838"/>
        <v>0</v>
      </c>
      <c r="AA477" s="6">
        <f t="shared" si="838"/>
        <v>1711.2560759999999</v>
      </c>
      <c r="AB477" s="6">
        <f t="shared" si="838"/>
        <v>0</v>
      </c>
      <c r="AC477" s="67"/>
      <c r="AD477" s="55"/>
    </row>
    <row r="478" spans="1:30" s="52" customFormat="1">
      <c r="A478" s="95" t="s">
        <v>428</v>
      </c>
      <c r="B478" s="208">
        <f>68450243.03/2</f>
        <v>34225121.515000001</v>
      </c>
      <c r="C478" s="161">
        <f t="shared" si="805"/>
        <v>2852093.46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>
        <v>0.32890000000000003</v>
      </c>
      <c r="R478" s="5"/>
      <c r="S478" s="5">
        <v>3.49E-2</v>
      </c>
      <c r="T478" s="5"/>
      <c r="U478" s="5"/>
      <c r="V478" s="5"/>
      <c r="W478" s="5"/>
      <c r="X478" s="5">
        <v>0.61240000000000006</v>
      </c>
      <c r="Y478" s="5">
        <v>2.3800000000000002E-2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1"/>
      <c r="D479" s="6">
        <f t="shared" ref="D479" si="839">$C478*D478</f>
        <v>0</v>
      </c>
      <c r="E479" s="6">
        <f t="shared" ref="E479" si="840">$C478*E478</f>
        <v>0</v>
      </c>
      <c r="F479" s="6">
        <f t="shared" ref="F479:O479" si="841">$C478*F478</f>
        <v>0</v>
      </c>
      <c r="G479" s="6">
        <f t="shared" si="841"/>
        <v>0</v>
      </c>
      <c r="H479" s="6">
        <f t="shared" si="841"/>
        <v>0</v>
      </c>
      <c r="I479" s="6">
        <f t="shared" si="841"/>
        <v>0</v>
      </c>
      <c r="J479" s="6">
        <f t="shared" si="841"/>
        <v>0</v>
      </c>
      <c r="K479" s="6">
        <f t="shared" si="841"/>
        <v>0</v>
      </c>
      <c r="L479" s="6">
        <f t="shared" si="841"/>
        <v>0</v>
      </c>
      <c r="M479" s="6">
        <f t="shared" si="841"/>
        <v>0</v>
      </c>
      <c r="N479" s="6">
        <f t="shared" si="841"/>
        <v>0</v>
      </c>
      <c r="O479" s="6">
        <f t="shared" si="841"/>
        <v>0</v>
      </c>
      <c r="P479" s="6">
        <f t="shared" ref="P479" si="842">$C478*P478</f>
        <v>0</v>
      </c>
      <c r="Q479" s="6">
        <f t="shared" ref="Q479" si="843">$C478*Q478</f>
        <v>938053.53899400006</v>
      </c>
      <c r="R479" s="6">
        <f t="shared" ref="R479:AB479" si="844">$C478*R478</f>
        <v>0</v>
      </c>
      <c r="S479" s="6">
        <f t="shared" si="844"/>
        <v>99538.061753999995</v>
      </c>
      <c r="T479" s="6">
        <f t="shared" si="844"/>
        <v>0</v>
      </c>
      <c r="U479" s="6">
        <f t="shared" si="844"/>
        <v>0</v>
      </c>
      <c r="V479" s="6">
        <f t="shared" si="844"/>
        <v>0</v>
      </c>
      <c r="W479" s="6">
        <f t="shared" si="844"/>
        <v>0</v>
      </c>
      <c r="X479" s="6">
        <f t="shared" si="844"/>
        <v>1746622.0349040001</v>
      </c>
      <c r="Y479" s="6">
        <f t="shared" si="844"/>
        <v>67879.824348000009</v>
      </c>
      <c r="Z479" s="6">
        <f t="shared" si="844"/>
        <v>0</v>
      </c>
      <c r="AA479" s="6">
        <f t="shared" si="844"/>
        <v>0</v>
      </c>
      <c r="AB479" s="6">
        <f t="shared" si="844"/>
        <v>0</v>
      </c>
      <c r="AC479" s="67"/>
      <c r="AD479" s="55"/>
    </row>
    <row r="480" spans="1:30" s="52" customFormat="1">
      <c r="A480" s="95" t="s">
        <v>96</v>
      </c>
      <c r="B480" s="208">
        <v>3706524.27</v>
      </c>
      <c r="C480" s="161">
        <f t="shared" si="805"/>
        <v>308877.02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1"/>
      <c r="D481" s="39">
        <f t="shared" ref="D481" si="845">$C480*D480</f>
        <v>15721.840318</v>
      </c>
      <c r="E481" s="39">
        <f t="shared" ref="E481" si="846">$C480*E480</f>
        <v>0</v>
      </c>
      <c r="F481" s="39">
        <f t="shared" ref="F481:AB481" si="847">$C480*F480</f>
        <v>0</v>
      </c>
      <c r="G481" s="39">
        <f t="shared" si="847"/>
        <v>0</v>
      </c>
      <c r="H481" s="39">
        <f t="shared" si="847"/>
        <v>0</v>
      </c>
      <c r="I481" s="39">
        <f t="shared" si="847"/>
        <v>895.74335799999994</v>
      </c>
      <c r="J481" s="39">
        <f t="shared" si="847"/>
        <v>92.663105999999999</v>
      </c>
      <c r="K481" s="39">
        <f t="shared" si="847"/>
        <v>0</v>
      </c>
      <c r="L481" s="39">
        <f t="shared" si="847"/>
        <v>0</v>
      </c>
      <c r="M481" s="39">
        <f t="shared" si="847"/>
        <v>5436.235552000001</v>
      </c>
      <c r="N481" s="39">
        <f t="shared" si="847"/>
        <v>0</v>
      </c>
      <c r="O481" s="39">
        <f t="shared" si="847"/>
        <v>0</v>
      </c>
      <c r="P481" s="39">
        <f t="shared" si="847"/>
        <v>0</v>
      </c>
      <c r="Q481" s="39">
        <f t="shared" si="847"/>
        <v>101095.448646</v>
      </c>
      <c r="R481" s="39">
        <f t="shared" si="847"/>
        <v>0</v>
      </c>
      <c r="S481" s="39">
        <f t="shared" si="847"/>
        <v>19521.027664000005</v>
      </c>
      <c r="T481" s="39">
        <f t="shared" si="847"/>
        <v>31011.252808000001</v>
      </c>
      <c r="U481" s="39">
        <f t="shared" si="847"/>
        <v>1729.7113120000001</v>
      </c>
      <c r="V481" s="39">
        <f t="shared" si="847"/>
        <v>0</v>
      </c>
      <c r="W481" s="39">
        <f t="shared" si="847"/>
        <v>0</v>
      </c>
      <c r="X481" s="39">
        <f t="shared" si="847"/>
        <v>125743.83484200001</v>
      </c>
      <c r="Y481" s="39">
        <f t="shared" si="847"/>
        <v>4694.9307040000003</v>
      </c>
      <c r="Z481" s="39">
        <f t="shared" si="847"/>
        <v>2934.33169</v>
      </c>
      <c r="AA481" s="39">
        <f t="shared" si="847"/>
        <v>0</v>
      </c>
      <c r="AB481" s="39">
        <f t="shared" si="847"/>
        <v>0</v>
      </c>
      <c r="AC481" s="67"/>
      <c r="AD481" s="55"/>
    </row>
    <row r="482" spans="1:30" s="52" customFormat="1">
      <c r="A482" s="95" t="s">
        <v>97</v>
      </c>
      <c r="B482" s="74">
        <f>2036.31/2</f>
        <v>1018.155</v>
      </c>
      <c r="C482" s="161">
        <f t="shared" si="805"/>
        <v>84.85</v>
      </c>
      <c r="D482" s="38">
        <v>1.5800000000000002E-2</v>
      </c>
      <c r="E482" s="38">
        <v>0.1371</v>
      </c>
      <c r="F482" s="38">
        <v>5.4899999999999997E-2</v>
      </c>
      <c r="G482" s="38">
        <v>7.6899999999999996E-2</v>
      </c>
      <c r="H482" s="38">
        <v>4.1599999999999998E-2</v>
      </c>
      <c r="I482" s="38">
        <v>0.13250000000000001</v>
      </c>
      <c r="J482" s="38">
        <v>2.07E-2</v>
      </c>
      <c r="K482" s="38">
        <v>3.1800000000000002E-2</v>
      </c>
      <c r="L482" s="38">
        <v>1.6500000000000001E-2</v>
      </c>
      <c r="M482" s="38">
        <v>2.5700000000000001E-2</v>
      </c>
      <c r="N482" s="38">
        <v>0.14199999999999999</v>
      </c>
      <c r="O482" s="38">
        <v>2.3E-2</v>
      </c>
      <c r="P482" s="38">
        <v>0</v>
      </c>
      <c r="Q482" s="38">
        <v>3.7999999999999999E-2</v>
      </c>
      <c r="R482" s="38">
        <v>1.8800000000000001E-2</v>
      </c>
      <c r="S482" s="38">
        <v>4.1999999999999997E-3</v>
      </c>
      <c r="T482" s="38">
        <v>5.3199999999999997E-2</v>
      </c>
      <c r="U482" s="38">
        <v>1.8100000000000002E-2</v>
      </c>
      <c r="V482" s="38">
        <v>3.7900000000000003E-2</v>
      </c>
      <c r="W482" s="38">
        <v>4.58E-2</v>
      </c>
      <c r="X482" s="38">
        <v>6.2399999999999997E-2</v>
      </c>
      <c r="Y482" s="38">
        <v>2.5000000000000001E-3</v>
      </c>
      <c r="Z482" s="5">
        <v>0</v>
      </c>
      <c r="AA482" s="5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1"/>
      <c r="D483" s="6">
        <f t="shared" ref="D483" si="848">$C482*D482</f>
        <v>1.34063</v>
      </c>
      <c r="E483" s="6">
        <f t="shared" ref="E483" si="849">$C482*E482</f>
        <v>11.632935</v>
      </c>
      <c r="F483" s="6">
        <f t="shared" ref="F483:O483" si="850">$C482*F482</f>
        <v>4.6582649999999992</v>
      </c>
      <c r="G483" s="6">
        <f t="shared" si="850"/>
        <v>6.524964999999999</v>
      </c>
      <c r="H483" s="6">
        <f t="shared" si="850"/>
        <v>3.5297599999999996</v>
      </c>
      <c r="I483" s="6">
        <f t="shared" si="850"/>
        <v>11.242625</v>
      </c>
      <c r="J483" s="6">
        <f t="shared" si="850"/>
        <v>1.7563949999999999</v>
      </c>
      <c r="K483" s="6">
        <f t="shared" si="850"/>
        <v>2.6982300000000001</v>
      </c>
      <c r="L483" s="6">
        <f t="shared" si="850"/>
        <v>1.4000250000000001</v>
      </c>
      <c r="M483" s="6">
        <f t="shared" si="850"/>
        <v>2.1806449999999997</v>
      </c>
      <c r="N483" s="6">
        <f t="shared" si="850"/>
        <v>12.048699999999998</v>
      </c>
      <c r="O483" s="6">
        <f t="shared" si="850"/>
        <v>1.9515499999999999</v>
      </c>
      <c r="P483" s="6">
        <f t="shared" ref="P483" si="851">$C482*P482</f>
        <v>0</v>
      </c>
      <c r="Q483" s="6">
        <f t="shared" ref="Q483" si="852">$C482*Q482</f>
        <v>3.2242999999999995</v>
      </c>
      <c r="R483" s="6">
        <f t="shared" ref="R483:AB483" si="853">$C482*R482</f>
        <v>1.59518</v>
      </c>
      <c r="S483" s="6">
        <f t="shared" si="853"/>
        <v>0.35636999999999996</v>
      </c>
      <c r="T483" s="6">
        <f t="shared" si="853"/>
        <v>4.5140199999999995</v>
      </c>
      <c r="U483" s="6">
        <f t="shared" si="853"/>
        <v>1.535785</v>
      </c>
      <c r="V483" s="6">
        <f t="shared" si="853"/>
        <v>3.2158150000000001</v>
      </c>
      <c r="W483" s="6">
        <f t="shared" si="853"/>
        <v>3.8861299999999996</v>
      </c>
      <c r="X483" s="6">
        <f t="shared" si="853"/>
        <v>5.2946399999999993</v>
      </c>
      <c r="Y483" s="6">
        <f t="shared" si="853"/>
        <v>0.21212499999999998</v>
      </c>
      <c r="Z483" s="6">
        <f t="shared" si="853"/>
        <v>0</v>
      </c>
      <c r="AA483" s="6">
        <f t="shared" si="853"/>
        <v>5.090999999999999E-2</v>
      </c>
      <c r="AB483" s="6">
        <f t="shared" si="853"/>
        <v>0</v>
      </c>
      <c r="AC483" s="67"/>
      <c r="AD483" s="55"/>
    </row>
    <row r="484" spans="1:30" s="52" customFormat="1">
      <c r="A484" s="95" t="s">
        <v>429</v>
      </c>
      <c r="B484" s="74">
        <f>2036.31/2</f>
        <v>1018.155</v>
      </c>
      <c r="C484" s="161">
        <f t="shared" si="805"/>
        <v>84.85</v>
      </c>
      <c r="D484" s="5">
        <v>7.22E-2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0.3145</v>
      </c>
      <c r="R484" s="5"/>
      <c r="S484" s="5">
        <v>4.6800000000000001E-2</v>
      </c>
      <c r="T484" s="5"/>
      <c r="U484" s="5"/>
      <c r="V484" s="5"/>
      <c r="W484" s="5"/>
      <c r="X484" s="5">
        <v>0.54530000000000001</v>
      </c>
      <c r="Y484" s="5">
        <v>2.12E-2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1"/>
      <c r="D485" s="6">
        <f t="shared" ref="D485" si="854">$C484*D484</f>
        <v>6.1261699999999992</v>
      </c>
      <c r="E485" s="6">
        <f t="shared" ref="E485" si="855">$C484*E484</f>
        <v>0</v>
      </c>
      <c r="F485" s="6">
        <f t="shared" ref="F485:O485" si="856">$C484*F484</f>
        <v>0</v>
      </c>
      <c r="G485" s="6">
        <f t="shared" si="856"/>
        <v>0</v>
      </c>
      <c r="H485" s="6">
        <f t="shared" si="856"/>
        <v>0</v>
      </c>
      <c r="I485" s="6">
        <f t="shared" si="856"/>
        <v>0</v>
      </c>
      <c r="J485" s="6">
        <f t="shared" si="856"/>
        <v>0</v>
      </c>
      <c r="K485" s="6">
        <f t="shared" si="856"/>
        <v>0</v>
      </c>
      <c r="L485" s="6">
        <f t="shared" si="856"/>
        <v>0</v>
      </c>
      <c r="M485" s="6">
        <f t="shared" si="856"/>
        <v>0</v>
      </c>
      <c r="N485" s="6">
        <f t="shared" si="856"/>
        <v>0</v>
      </c>
      <c r="O485" s="6">
        <f t="shared" si="856"/>
        <v>0</v>
      </c>
      <c r="P485" s="6">
        <f t="shared" ref="P485" si="857">$C484*P484</f>
        <v>0</v>
      </c>
      <c r="Q485" s="6">
        <f t="shared" ref="Q485" si="858">$C484*Q484</f>
        <v>26.685324999999999</v>
      </c>
      <c r="R485" s="6">
        <f t="shared" ref="R485:AB485" si="859">$C484*R484</f>
        <v>0</v>
      </c>
      <c r="S485" s="6">
        <f t="shared" si="859"/>
        <v>3.97098</v>
      </c>
      <c r="T485" s="6">
        <f t="shared" si="859"/>
        <v>0</v>
      </c>
      <c r="U485" s="6">
        <f t="shared" si="859"/>
        <v>0</v>
      </c>
      <c r="V485" s="6">
        <f t="shared" si="859"/>
        <v>0</v>
      </c>
      <c r="W485" s="6">
        <f t="shared" si="859"/>
        <v>0</v>
      </c>
      <c r="X485" s="6">
        <f t="shared" si="859"/>
        <v>46.268704999999997</v>
      </c>
      <c r="Y485" s="6">
        <f t="shared" si="859"/>
        <v>1.7988199999999999</v>
      </c>
      <c r="Z485" s="6">
        <f t="shared" si="859"/>
        <v>0</v>
      </c>
      <c r="AA485" s="6">
        <f t="shared" si="859"/>
        <v>0</v>
      </c>
      <c r="AB485" s="6">
        <f t="shared" si="859"/>
        <v>0</v>
      </c>
      <c r="AC485" s="67"/>
      <c r="AD485" s="55"/>
    </row>
    <row r="486" spans="1:30" s="52" customFormat="1">
      <c r="A486" s="95" t="s">
        <v>98</v>
      </c>
      <c r="B486" s="207">
        <v>728877.92</v>
      </c>
      <c r="C486" s="161">
        <f t="shared" si="805"/>
        <v>60739.83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1"/>
      <c r="D487" s="6">
        <f t="shared" ref="D487" si="860">$C486*D486</f>
        <v>0</v>
      </c>
      <c r="E487" s="6">
        <f t="shared" ref="E487" si="861">$C486*E486</f>
        <v>0</v>
      </c>
      <c r="F487" s="6">
        <f t="shared" ref="F487:AB487" si="862">$C486*F486</f>
        <v>0</v>
      </c>
      <c r="G487" s="6">
        <f t="shared" si="862"/>
        <v>0</v>
      </c>
      <c r="H487" s="6">
        <f t="shared" si="862"/>
        <v>759.24787500000002</v>
      </c>
      <c r="I487" s="6">
        <f t="shared" si="862"/>
        <v>0</v>
      </c>
      <c r="J487" s="6">
        <f t="shared" si="862"/>
        <v>0</v>
      </c>
      <c r="K487" s="6">
        <f t="shared" si="862"/>
        <v>0</v>
      </c>
      <c r="L487" s="6">
        <f t="shared" si="862"/>
        <v>0</v>
      </c>
      <c r="M487" s="6">
        <f t="shared" si="862"/>
        <v>0</v>
      </c>
      <c r="N487" s="6">
        <f t="shared" si="862"/>
        <v>0</v>
      </c>
      <c r="O487" s="6">
        <f t="shared" si="862"/>
        <v>0</v>
      </c>
      <c r="P487" s="6">
        <f t="shared" si="862"/>
        <v>0</v>
      </c>
      <c r="Q487" s="6">
        <f t="shared" si="862"/>
        <v>6025.3911360000002</v>
      </c>
      <c r="R487" s="6">
        <f t="shared" si="862"/>
        <v>0</v>
      </c>
      <c r="S487" s="6">
        <f t="shared" si="862"/>
        <v>528.43652099999997</v>
      </c>
      <c r="T487" s="6">
        <f t="shared" si="862"/>
        <v>0</v>
      </c>
      <c r="U487" s="6">
        <f t="shared" si="862"/>
        <v>0</v>
      </c>
      <c r="V487" s="6">
        <f t="shared" si="862"/>
        <v>674.21211300000004</v>
      </c>
      <c r="W487" s="6">
        <f t="shared" si="862"/>
        <v>0</v>
      </c>
      <c r="X487" s="6">
        <f t="shared" si="862"/>
        <v>50857.459659000007</v>
      </c>
      <c r="Y487" s="6">
        <f t="shared" si="862"/>
        <v>1895.0826959999999</v>
      </c>
      <c r="Z487" s="6">
        <f t="shared" si="862"/>
        <v>0</v>
      </c>
      <c r="AA487" s="6">
        <f t="shared" si="862"/>
        <v>0</v>
      </c>
      <c r="AB487" s="6">
        <f t="shared" si="862"/>
        <v>0</v>
      </c>
      <c r="AC487" s="67"/>
      <c r="AD487" s="55"/>
    </row>
    <row r="488" spans="1:30" s="52" customFormat="1">
      <c r="A488" s="95" t="s">
        <v>99</v>
      </c>
      <c r="B488" s="207">
        <v>1663178.7</v>
      </c>
      <c r="C488" s="161">
        <f>ROUND(B488/12,2)</f>
        <v>138598.23000000001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1"/>
      <c r="D489" s="39">
        <f t="shared" ref="D489" si="863">$C488*D488</f>
        <v>0</v>
      </c>
      <c r="E489" s="39">
        <f t="shared" ref="E489" si="864">$C488*E488</f>
        <v>0</v>
      </c>
      <c r="F489" s="39">
        <f t="shared" ref="F489:AB489" si="865">$C488*F488</f>
        <v>0</v>
      </c>
      <c r="G489" s="39">
        <f t="shared" si="865"/>
        <v>0</v>
      </c>
      <c r="H489" s="39">
        <f t="shared" si="865"/>
        <v>0</v>
      </c>
      <c r="I489" s="39">
        <f t="shared" si="865"/>
        <v>0</v>
      </c>
      <c r="J489" s="39">
        <f t="shared" si="865"/>
        <v>0</v>
      </c>
      <c r="K489" s="39">
        <f t="shared" si="865"/>
        <v>0</v>
      </c>
      <c r="L489" s="39">
        <f t="shared" si="865"/>
        <v>0</v>
      </c>
      <c r="M489" s="39">
        <f t="shared" si="865"/>
        <v>0</v>
      </c>
      <c r="N489" s="39">
        <f t="shared" si="865"/>
        <v>0</v>
      </c>
      <c r="O489" s="39">
        <f t="shared" si="865"/>
        <v>0</v>
      </c>
      <c r="P489" s="39">
        <f t="shared" si="865"/>
        <v>0</v>
      </c>
      <c r="Q489" s="39">
        <f t="shared" si="865"/>
        <v>40207.346523000007</v>
      </c>
      <c r="R489" s="39">
        <f t="shared" si="865"/>
        <v>0</v>
      </c>
      <c r="S489" s="39">
        <f t="shared" si="865"/>
        <v>3797.5915020000002</v>
      </c>
      <c r="T489" s="39">
        <f t="shared" si="865"/>
        <v>0</v>
      </c>
      <c r="U489" s="39">
        <f t="shared" si="865"/>
        <v>0</v>
      </c>
      <c r="V489" s="39">
        <f t="shared" si="865"/>
        <v>0</v>
      </c>
      <c r="W489" s="39">
        <f t="shared" si="865"/>
        <v>0</v>
      </c>
      <c r="X489" s="39">
        <f t="shared" si="865"/>
        <v>89880.952155000006</v>
      </c>
      <c r="Y489" s="39">
        <f t="shared" si="865"/>
        <v>3506.5352190000003</v>
      </c>
      <c r="Z489" s="39">
        <f t="shared" si="865"/>
        <v>1205.804601</v>
      </c>
      <c r="AA489" s="39">
        <f t="shared" si="865"/>
        <v>0</v>
      </c>
      <c r="AB489" s="39">
        <f t="shared" si="865"/>
        <v>0</v>
      </c>
      <c r="AC489" s="67"/>
      <c r="AD489" s="55"/>
    </row>
    <row r="490" spans="1:30" s="52" customFormat="1">
      <c r="A490" s="95" t="s">
        <v>100</v>
      </c>
      <c r="B490" s="207">
        <v>1731433.28</v>
      </c>
      <c r="C490" s="161">
        <f>ROUND(B490/12,2)</f>
        <v>144286.10999999999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1"/>
      <c r="D491" s="39">
        <f t="shared" ref="D491" si="866">$C490*D490</f>
        <v>0</v>
      </c>
      <c r="E491" s="39">
        <f t="shared" ref="E491" si="867">$C490*E490</f>
        <v>0</v>
      </c>
      <c r="F491" s="39">
        <f t="shared" ref="F491:AB491" si="868">$C490*F490</f>
        <v>0</v>
      </c>
      <c r="G491" s="39">
        <f t="shared" si="868"/>
        <v>0</v>
      </c>
      <c r="H491" s="39">
        <f t="shared" si="868"/>
        <v>0</v>
      </c>
      <c r="I491" s="39">
        <f t="shared" si="868"/>
        <v>0</v>
      </c>
      <c r="J491" s="39">
        <f t="shared" si="868"/>
        <v>0</v>
      </c>
      <c r="K491" s="39">
        <f t="shared" si="868"/>
        <v>0</v>
      </c>
      <c r="L491" s="39">
        <f t="shared" si="868"/>
        <v>0</v>
      </c>
      <c r="M491" s="39">
        <f t="shared" si="868"/>
        <v>0</v>
      </c>
      <c r="N491" s="39">
        <f t="shared" si="868"/>
        <v>0</v>
      </c>
      <c r="O491" s="39">
        <f t="shared" si="868"/>
        <v>0</v>
      </c>
      <c r="P491" s="39">
        <f t="shared" si="868"/>
        <v>0</v>
      </c>
      <c r="Q491" s="39">
        <f t="shared" si="868"/>
        <v>42102.686898</v>
      </c>
      <c r="R491" s="39">
        <f t="shared" si="868"/>
        <v>0</v>
      </c>
      <c r="S491" s="39">
        <f t="shared" si="868"/>
        <v>3953.4394139999999</v>
      </c>
      <c r="T491" s="39">
        <f t="shared" si="868"/>
        <v>0</v>
      </c>
      <c r="U491" s="39">
        <f t="shared" si="868"/>
        <v>0</v>
      </c>
      <c r="V491" s="39">
        <f t="shared" si="868"/>
        <v>0</v>
      </c>
      <c r="W491" s="39">
        <f t="shared" si="868"/>
        <v>0</v>
      </c>
      <c r="X491" s="39">
        <f t="shared" si="868"/>
        <v>93324.255947999991</v>
      </c>
      <c r="Y491" s="39">
        <f t="shared" si="868"/>
        <v>3650.4385829999997</v>
      </c>
      <c r="Z491" s="39">
        <f t="shared" si="868"/>
        <v>1255.2891569999997</v>
      </c>
      <c r="AA491" s="39">
        <f t="shared" si="868"/>
        <v>0</v>
      </c>
      <c r="AB491" s="39">
        <f t="shared" si="868"/>
        <v>0</v>
      </c>
      <c r="AC491" s="67"/>
      <c r="AD491" s="55"/>
    </row>
    <row r="492" spans="1:30" s="52" customFormat="1">
      <c r="A492" s="95" t="s">
        <v>101</v>
      </c>
      <c r="B492" s="74">
        <f>20982.11/2</f>
        <v>10491.055</v>
      </c>
      <c r="C492" s="161">
        <f t="shared" si="805"/>
        <v>874.25</v>
      </c>
      <c r="D492" s="38">
        <v>1.5800000000000002E-2</v>
      </c>
      <c r="E492" s="38">
        <v>0.1371</v>
      </c>
      <c r="F492" s="38">
        <v>5.4899999999999997E-2</v>
      </c>
      <c r="G492" s="38">
        <v>7.6899999999999996E-2</v>
      </c>
      <c r="H492" s="38">
        <v>4.1599999999999998E-2</v>
      </c>
      <c r="I492" s="38">
        <v>0.13250000000000001</v>
      </c>
      <c r="J492" s="38">
        <v>2.07E-2</v>
      </c>
      <c r="K492" s="38">
        <v>3.1800000000000002E-2</v>
      </c>
      <c r="L492" s="38">
        <v>1.6500000000000001E-2</v>
      </c>
      <c r="M492" s="38">
        <v>2.5700000000000001E-2</v>
      </c>
      <c r="N492" s="38">
        <v>0.14199999999999999</v>
      </c>
      <c r="O492" s="38">
        <v>2.3E-2</v>
      </c>
      <c r="P492" s="38">
        <v>0</v>
      </c>
      <c r="Q492" s="38">
        <v>3.7999999999999999E-2</v>
      </c>
      <c r="R492" s="38">
        <v>1.8800000000000001E-2</v>
      </c>
      <c r="S492" s="38">
        <v>4.1999999999999997E-3</v>
      </c>
      <c r="T492" s="38">
        <v>5.3199999999999997E-2</v>
      </c>
      <c r="U492" s="38">
        <v>1.8100000000000002E-2</v>
      </c>
      <c r="V492" s="38">
        <v>3.7900000000000003E-2</v>
      </c>
      <c r="W492" s="38">
        <v>4.58E-2</v>
      </c>
      <c r="X492" s="38">
        <v>6.2399999999999997E-2</v>
      </c>
      <c r="Y492" s="38">
        <v>2.5000000000000001E-3</v>
      </c>
      <c r="Z492" s="5">
        <v>0</v>
      </c>
      <c r="AA492" s="5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1"/>
      <c r="D493" s="6">
        <f t="shared" ref="D493" si="869">$C492*D492</f>
        <v>13.813150000000002</v>
      </c>
      <c r="E493" s="6">
        <f t="shared" ref="E493" si="870">$C492*E492</f>
        <v>119.859675</v>
      </c>
      <c r="F493" s="6">
        <f t="shared" ref="F493:O493" si="871">$C492*F492</f>
        <v>47.996324999999999</v>
      </c>
      <c r="G493" s="6">
        <f t="shared" si="871"/>
        <v>67.229824999999991</v>
      </c>
      <c r="H493" s="6">
        <f t="shared" si="871"/>
        <v>36.3688</v>
      </c>
      <c r="I493" s="6">
        <f t="shared" si="871"/>
        <v>115.83812500000001</v>
      </c>
      <c r="J493" s="6">
        <f t="shared" si="871"/>
        <v>18.096975</v>
      </c>
      <c r="K493" s="6">
        <f t="shared" si="871"/>
        <v>27.801150000000003</v>
      </c>
      <c r="L493" s="6">
        <f t="shared" si="871"/>
        <v>14.425125000000001</v>
      </c>
      <c r="M493" s="6">
        <f t="shared" si="871"/>
        <v>22.468225</v>
      </c>
      <c r="N493" s="6">
        <f t="shared" si="871"/>
        <v>124.14349999999999</v>
      </c>
      <c r="O493" s="6">
        <f t="shared" si="871"/>
        <v>20.107749999999999</v>
      </c>
      <c r="P493" s="6">
        <f t="shared" ref="P493" si="872">$C492*P492</f>
        <v>0</v>
      </c>
      <c r="Q493" s="6">
        <f t="shared" ref="Q493" si="873">$C492*Q492</f>
        <v>33.221499999999999</v>
      </c>
      <c r="R493" s="6">
        <f t="shared" ref="R493:AB493" si="874">$C492*R492</f>
        <v>16.4359</v>
      </c>
      <c r="S493" s="6">
        <f t="shared" si="874"/>
        <v>3.6718499999999996</v>
      </c>
      <c r="T493" s="6">
        <f t="shared" si="874"/>
        <v>46.510099999999994</v>
      </c>
      <c r="U493" s="6">
        <f t="shared" si="874"/>
        <v>15.823925000000001</v>
      </c>
      <c r="V493" s="6">
        <f t="shared" si="874"/>
        <v>33.134075000000003</v>
      </c>
      <c r="W493" s="6">
        <f t="shared" si="874"/>
        <v>40.040649999999999</v>
      </c>
      <c r="X493" s="6">
        <f t="shared" si="874"/>
        <v>54.553199999999997</v>
      </c>
      <c r="Y493" s="6">
        <f t="shared" si="874"/>
        <v>2.1856249999999999</v>
      </c>
      <c r="Z493" s="6">
        <f t="shared" si="874"/>
        <v>0</v>
      </c>
      <c r="AA493" s="6">
        <f t="shared" si="874"/>
        <v>0.52454999999999996</v>
      </c>
      <c r="AB493" s="6">
        <f t="shared" si="874"/>
        <v>0</v>
      </c>
      <c r="AC493" s="67"/>
      <c r="AD493" s="55"/>
    </row>
    <row r="494" spans="1:30" s="52" customFormat="1">
      <c r="A494" s="95" t="s">
        <v>430</v>
      </c>
      <c r="B494" s="74">
        <f>20982.11/2</f>
        <v>10491.055</v>
      </c>
      <c r="C494" s="161">
        <f t="shared" si="805"/>
        <v>874.25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0.32890000000000003</v>
      </c>
      <c r="R494" s="5"/>
      <c r="S494" s="5">
        <v>3.49E-2</v>
      </c>
      <c r="T494" s="5"/>
      <c r="U494" s="5"/>
      <c r="V494" s="5"/>
      <c r="W494" s="5"/>
      <c r="X494" s="5">
        <v>0.61240000000000006</v>
      </c>
      <c r="Y494" s="5">
        <v>2.3800000000000002E-2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1"/>
      <c r="D495" s="6">
        <f t="shared" ref="D495" si="875">$C494*D494</f>
        <v>0</v>
      </c>
      <c r="E495" s="6">
        <f t="shared" ref="E495" si="876">$C494*E494</f>
        <v>0</v>
      </c>
      <c r="F495" s="6">
        <f t="shared" ref="F495:O495" si="877">$C494*F494</f>
        <v>0</v>
      </c>
      <c r="G495" s="6">
        <f t="shared" si="877"/>
        <v>0</v>
      </c>
      <c r="H495" s="6">
        <f t="shared" si="877"/>
        <v>0</v>
      </c>
      <c r="I495" s="6">
        <f t="shared" si="877"/>
        <v>0</v>
      </c>
      <c r="J495" s="6">
        <f t="shared" si="877"/>
        <v>0</v>
      </c>
      <c r="K495" s="6">
        <f t="shared" si="877"/>
        <v>0</v>
      </c>
      <c r="L495" s="6">
        <f t="shared" si="877"/>
        <v>0</v>
      </c>
      <c r="M495" s="6">
        <f t="shared" si="877"/>
        <v>0</v>
      </c>
      <c r="N495" s="6">
        <f t="shared" si="877"/>
        <v>0</v>
      </c>
      <c r="O495" s="6">
        <f t="shared" si="877"/>
        <v>0</v>
      </c>
      <c r="P495" s="6">
        <f t="shared" ref="P495" si="878">$C494*P494</f>
        <v>0</v>
      </c>
      <c r="Q495" s="6">
        <f t="shared" ref="Q495" si="879">$C494*Q494</f>
        <v>287.54082500000004</v>
      </c>
      <c r="R495" s="6">
        <f t="shared" ref="R495:AB495" si="880">$C494*R494</f>
        <v>0</v>
      </c>
      <c r="S495" s="6">
        <f t="shared" si="880"/>
        <v>30.511324999999999</v>
      </c>
      <c r="T495" s="6">
        <f t="shared" si="880"/>
        <v>0</v>
      </c>
      <c r="U495" s="6">
        <f t="shared" si="880"/>
        <v>0</v>
      </c>
      <c r="V495" s="6">
        <f t="shared" si="880"/>
        <v>0</v>
      </c>
      <c r="W495" s="6">
        <f t="shared" si="880"/>
        <v>0</v>
      </c>
      <c r="X495" s="6">
        <f t="shared" si="880"/>
        <v>535.39070000000004</v>
      </c>
      <c r="Y495" s="6">
        <f t="shared" si="880"/>
        <v>20.80715</v>
      </c>
      <c r="Z495" s="6">
        <f t="shared" si="880"/>
        <v>0</v>
      </c>
      <c r="AA495" s="6">
        <f t="shared" si="880"/>
        <v>0</v>
      </c>
      <c r="AB495" s="6">
        <f t="shared" si="880"/>
        <v>0</v>
      </c>
      <c r="AC495" s="67"/>
      <c r="AD495" s="55"/>
    </row>
    <row r="496" spans="1:30" s="52" customFormat="1">
      <c r="A496" s="95" t="s">
        <v>102</v>
      </c>
      <c r="B496" s="74">
        <f>1350224.62/2</f>
        <v>675112.31</v>
      </c>
      <c r="C496" s="161">
        <f t="shared" si="805"/>
        <v>56259.360000000001</v>
      </c>
      <c r="D496" s="38">
        <v>1.5800000000000002E-2</v>
      </c>
      <c r="E496" s="38">
        <v>0.1371</v>
      </c>
      <c r="F496" s="38">
        <v>5.4899999999999997E-2</v>
      </c>
      <c r="G496" s="38">
        <v>7.6899999999999996E-2</v>
      </c>
      <c r="H496" s="38">
        <v>4.1599999999999998E-2</v>
      </c>
      <c r="I496" s="38">
        <v>0.13250000000000001</v>
      </c>
      <c r="J496" s="38">
        <v>2.07E-2</v>
      </c>
      <c r="K496" s="38">
        <v>3.1800000000000002E-2</v>
      </c>
      <c r="L496" s="38">
        <v>1.6500000000000001E-2</v>
      </c>
      <c r="M496" s="38">
        <v>2.5700000000000001E-2</v>
      </c>
      <c r="N496" s="38">
        <v>0.14199999999999999</v>
      </c>
      <c r="O496" s="38">
        <v>2.3E-2</v>
      </c>
      <c r="P496" s="38">
        <v>0</v>
      </c>
      <c r="Q496" s="38">
        <v>3.7999999999999999E-2</v>
      </c>
      <c r="R496" s="38">
        <v>1.8800000000000001E-2</v>
      </c>
      <c r="S496" s="38">
        <v>4.1999999999999997E-3</v>
      </c>
      <c r="T496" s="38">
        <v>5.3199999999999997E-2</v>
      </c>
      <c r="U496" s="38">
        <v>1.8100000000000002E-2</v>
      </c>
      <c r="V496" s="38">
        <v>3.7900000000000003E-2</v>
      </c>
      <c r="W496" s="38">
        <v>4.58E-2</v>
      </c>
      <c r="X496" s="38">
        <v>6.2399999999999997E-2</v>
      </c>
      <c r="Y496" s="38">
        <v>2.5000000000000001E-3</v>
      </c>
      <c r="Z496" s="5">
        <v>0</v>
      </c>
      <c r="AA496" s="5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1"/>
      <c r="D497" s="6">
        <f t="shared" ref="D497" si="881">$C496*D496</f>
        <v>888.89788800000008</v>
      </c>
      <c r="E497" s="6">
        <f t="shared" ref="E497" si="882">$C496*E496</f>
        <v>7713.1582559999997</v>
      </c>
      <c r="F497" s="6">
        <f t="shared" ref="F497:O497" si="883">$C496*F496</f>
        <v>3088.638864</v>
      </c>
      <c r="G497" s="6">
        <f t="shared" si="883"/>
        <v>4326.3447839999999</v>
      </c>
      <c r="H497" s="6">
        <f t="shared" si="883"/>
        <v>2340.3893760000001</v>
      </c>
      <c r="I497" s="6">
        <f t="shared" si="883"/>
        <v>7454.3652000000002</v>
      </c>
      <c r="J497" s="6">
        <f t="shared" si="883"/>
        <v>1164.5687519999999</v>
      </c>
      <c r="K497" s="6">
        <f t="shared" si="883"/>
        <v>1789.0476480000002</v>
      </c>
      <c r="L497" s="6">
        <f t="shared" si="883"/>
        <v>928.27944000000002</v>
      </c>
      <c r="M497" s="6">
        <f t="shared" si="883"/>
        <v>1445.865552</v>
      </c>
      <c r="N497" s="6">
        <f t="shared" si="883"/>
        <v>7988.8291199999994</v>
      </c>
      <c r="O497" s="6">
        <f t="shared" si="883"/>
        <v>1293.9652799999999</v>
      </c>
      <c r="P497" s="6">
        <f t="shared" ref="P497" si="884">$C496*P496</f>
        <v>0</v>
      </c>
      <c r="Q497" s="6">
        <f t="shared" ref="Q497" si="885">$C496*Q496</f>
        <v>2137.8556800000001</v>
      </c>
      <c r="R497" s="6">
        <f t="shared" ref="R497:AB497" si="886">$C496*R496</f>
        <v>1057.675968</v>
      </c>
      <c r="S497" s="6">
        <f t="shared" si="886"/>
        <v>236.289312</v>
      </c>
      <c r="T497" s="6">
        <f t="shared" si="886"/>
        <v>2992.9979519999997</v>
      </c>
      <c r="U497" s="6">
        <f t="shared" si="886"/>
        <v>1018.2944160000001</v>
      </c>
      <c r="V497" s="6">
        <f t="shared" si="886"/>
        <v>2132.2297440000002</v>
      </c>
      <c r="W497" s="6">
        <f t="shared" si="886"/>
        <v>2576.678688</v>
      </c>
      <c r="X497" s="6">
        <f t="shared" si="886"/>
        <v>3510.5840639999997</v>
      </c>
      <c r="Y497" s="6">
        <f t="shared" si="886"/>
        <v>140.64840000000001</v>
      </c>
      <c r="Z497" s="6">
        <f t="shared" si="886"/>
        <v>0</v>
      </c>
      <c r="AA497" s="6">
        <f t="shared" si="886"/>
        <v>33.755615999999996</v>
      </c>
      <c r="AB497" s="6">
        <f t="shared" si="886"/>
        <v>0</v>
      </c>
      <c r="AC497" s="67"/>
      <c r="AD497" s="55"/>
    </row>
    <row r="498" spans="1:30" s="52" customFormat="1">
      <c r="A498" s="95" t="s">
        <v>431</v>
      </c>
      <c r="B498" s="74">
        <f>1350224.62/2</f>
        <v>675112.31</v>
      </c>
      <c r="C498" s="161">
        <f t="shared" si="805"/>
        <v>56259.360000000001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>
        <v>0.96260000000000001</v>
      </c>
      <c r="Y498" s="5">
        <v>3.7400000000000003E-2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1"/>
      <c r="D499" s="6">
        <f t="shared" ref="D499" si="887">$C498*D498</f>
        <v>0</v>
      </c>
      <c r="E499" s="6">
        <f t="shared" ref="E499" si="888">$C498*E498</f>
        <v>0</v>
      </c>
      <c r="F499" s="6">
        <f t="shared" ref="F499:O499" si="889">$C498*F498</f>
        <v>0</v>
      </c>
      <c r="G499" s="6">
        <f t="shared" si="889"/>
        <v>0</v>
      </c>
      <c r="H499" s="6">
        <f t="shared" si="889"/>
        <v>0</v>
      </c>
      <c r="I499" s="6">
        <f t="shared" si="889"/>
        <v>0</v>
      </c>
      <c r="J499" s="6">
        <f t="shared" si="889"/>
        <v>0</v>
      </c>
      <c r="K499" s="6">
        <f t="shared" si="889"/>
        <v>0</v>
      </c>
      <c r="L499" s="6">
        <f t="shared" si="889"/>
        <v>0</v>
      </c>
      <c r="M499" s="6">
        <f t="shared" si="889"/>
        <v>0</v>
      </c>
      <c r="N499" s="6">
        <f t="shared" si="889"/>
        <v>0</v>
      </c>
      <c r="O499" s="6">
        <f t="shared" si="889"/>
        <v>0</v>
      </c>
      <c r="P499" s="6">
        <f t="shared" ref="P499" si="890">$C498*P498</f>
        <v>0</v>
      </c>
      <c r="Q499" s="6">
        <f t="shared" ref="Q499" si="891">$C498*Q498</f>
        <v>0</v>
      </c>
      <c r="R499" s="6">
        <f t="shared" ref="R499:AB499" si="892">$C498*R498</f>
        <v>0</v>
      </c>
      <c r="S499" s="6">
        <f t="shared" si="892"/>
        <v>0</v>
      </c>
      <c r="T499" s="6">
        <f t="shared" si="892"/>
        <v>0</v>
      </c>
      <c r="U499" s="6">
        <f t="shared" si="892"/>
        <v>0</v>
      </c>
      <c r="V499" s="6">
        <f t="shared" si="892"/>
        <v>0</v>
      </c>
      <c r="W499" s="6">
        <f t="shared" si="892"/>
        <v>0</v>
      </c>
      <c r="X499" s="6">
        <f t="shared" si="892"/>
        <v>54155.259936000002</v>
      </c>
      <c r="Y499" s="6">
        <f t="shared" si="892"/>
        <v>2104.1000640000002</v>
      </c>
      <c r="Z499" s="6">
        <f t="shared" si="892"/>
        <v>0</v>
      </c>
      <c r="AA499" s="6">
        <f t="shared" si="892"/>
        <v>0</v>
      </c>
      <c r="AB499" s="6">
        <f t="shared" si="892"/>
        <v>0</v>
      </c>
      <c r="AC499" s="67"/>
      <c r="AD499" s="55"/>
    </row>
    <row r="500" spans="1:30" s="52" customFormat="1">
      <c r="A500" s="95" t="s">
        <v>103</v>
      </c>
      <c r="B500" s="74">
        <f>6365675.22/2</f>
        <v>3182837.61</v>
      </c>
      <c r="C500" s="161">
        <f t="shared" si="805"/>
        <v>265236.46999999997</v>
      </c>
      <c r="D500" s="38">
        <v>1.5800000000000002E-2</v>
      </c>
      <c r="E500" s="38">
        <v>0.1371</v>
      </c>
      <c r="F500" s="38">
        <v>5.4899999999999997E-2</v>
      </c>
      <c r="G500" s="38">
        <v>7.6899999999999996E-2</v>
      </c>
      <c r="H500" s="38">
        <v>4.1599999999999998E-2</v>
      </c>
      <c r="I500" s="38">
        <v>0.13250000000000001</v>
      </c>
      <c r="J500" s="38">
        <v>2.07E-2</v>
      </c>
      <c r="K500" s="38">
        <v>3.1800000000000002E-2</v>
      </c>
      <c r="L500" s="38">
        <v>1.6500000000000001E-2</v>
      </c>
      <c r="M500" s="38">
        <v>2.5700000000000001E-2</v>
      </c>
      <c r="N500" s="38">
        <v>0.14199999999999999</v>
      </c>
      <c r="O500" s="38">
        <v>2.3E-2</v>
      </c>
      <c r="P500" s="38">
        <v>0</v>
      </c>
      <c r="Q500" s="38">
        <v>3.7999999999999999E-2</v>
      </c>
      <c r="R500" s="38">
        <v>1.8800000000000001E-2</v>
      </c>
      <c r="S500" s="38">
        <v>4.1999999999999997E-3</v>
      </c>
      <c r="T500" s="38">
        <v>5.3199999999999997E-2</v>
      </c>
      <c r="U500" s="38">
        <v>1.8100000000000002E-2</v>
      </c>
      <c r="V500" s="38">
        <v>3.7900000000000003E-2</v>
      </c>
      <c r="W500" s="38">
        <v>4.58E-2</v>
      </c>
      <c r="X500" s="38">
        <v>6.2399999999999997E-2</v>
      </c>
      <c r="Y500" s="38">
        <v>2.5000000000000001E-3</v>
      </c>
      <c r="Z500" s="5">
        <v>0</v>
      </c>
      <c r="AA500" s="5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1"/>
      <c r="D501" s="6">
        <f t="shared" ref="D501" si="893">$C500*D500</f>
        <v>4190.736226</v>
      </c>
      <c r="E501" s="6">
        <f t="shared" ref="E501" si="894">$C500*E500</f>
        <v>36363.920036999996</v>
      </c>
      <c r="F501" s="6">
        <f t="shared" ref="F501:O501" si="895">$C500*F500</f>
        <v>14561.482202999998</v>
      </c>
      <c r="G501" s="6">
        <f t="shared" si="895"/>
        <v>20396.684542999996</v>
      </c>
      <c r="H501" s="6">
        <f t="shared" si="895"/>
        <v>11033.837151999998</v>
      </c>
      <c r="I501" s="6">
        <f t="shared" si="895"/>
        <v>35143.832275000001</v>
      </c>
      <c r="J501" s="6">
        <f t="shared" si="895"/>
        <v>5490.3949289999991</v>
      </c>
      <c r="K501" s="6">
        <f t="shared" si="895"/>
        <v>8434.5197459999999</v>
      </c>
      <c r="L501" s="6">
        <f t="shared" si="895"/>
        <v>4376.4017549999999</v>
      </c>
      <c r="M501" s="6">
        <f t="shared" si="895"/>
        <v>6816.5772789999992</v>
      </c>
      <c r="N501" s="6">
        <f t="shared" si="895"/>
        <v>37663.57873999999</v>
      </c>
      <c r="O501" s="6">
        <f t="shared" si="895"/>
        <v>6100.4388099999996</v>
      </c>
      <c r="P501" s="6">
        <f t="shared" ref="P501" si="896">$C500*P500</f>
        <v>0</v>
      </c>
      <c r="Q501" s="6">
        <f t="shared" ref="Q501" si="897">$C500*Q500</f>
        <v>10078.985859999999</v>
      </c>
      <c r="R501" s="6">
        <f t="shared" ref="R501:AB501" si="898">$C500*R500</f>
        <v>4986.4456359999995</v>
      </c>
      <c r="S501" s="6">
        <f t="shared" si="898"/>
        <v>1113.9931739999997</v>
      </c>
      <c r="T501" s="6">
        <f t="shared" si="898"/>
        <v>14110.580203999998</v>
      </c>
      <c r="U501" s="6">
        <f t="shared" si="898"/>
        <v>4800.7801069999996</v>
      </c>
      <c r="V501" s="6">
        <f t="shared" si="898"/>
        <v>10052.462212999999</v>
      </c>
      <c r="W501" s="6">
        <f t="shared" si="898"/>
        <v>12147.830325999999</v>
      </c>
      <c r="X501" s="6">
        <f t="shared" si="898"/>
        <v>16550.755727999996</v>
      </c>
      <c r="Y501" s="6">
        <f t="shared" si="898"/>
        <v>663.09117499999991</v>
      </c>
      <c r="Z501" s="6">
        <f t="shared" si="898"/>
        <v>0</v>
      </c>
      <c r="AA501" s="6">
        <f t="shared" si="898"/>
        <v>159.14188199999998</v>
      </c>
      <c r="AB501" s="6">
        <f t="shared" si="898"/>
        <v>0</v>
      </c>
      <c r="AC501" s="67"/>
      <c r="AD501" s="55"/>
    </row>
    <row r="502" spans="1:30" s="52" customFormat="1">
      <c r="A502" s="95" t="s">
        <v>432</v>
      </c>
      <c r="B502" s="74">
        <f>6365675.22/2</f>
        <v>3182837.61</v>
      </c>
      <c r="C502" s="161">
        <f t="shared" si="805"/>
        <v>265236.46999999997</v>
      </c>
      <c r="D502" s="5">
        <v>7.22E-2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>
        <v>0.3145</v>
      </c>
      <c r="R502" s="5"/>
      <c r="S502" s="5">
        <v>4.6800000000000001E-2</v>
      </c>
      <c r="T502" s="5"/>
      <c r="U502" s="5"/>
      <c r="V502" s="5"/>
      <c r="W502" s="5"/>
      <c r="X502" s="5">
        <v>0.54530000000000001</v>
      </c>
      <c r="Y502" s="5">
        <v>2.12E-2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1"/>
      <c r="D503" s="6">
        <f t="shared" ref="D503" si="899">$C502*D502</f>
        <v>19150.073133999998</v>
      </c>
      <c r="E503" s="6">
        <f t="shared" ref="E503" si="900">$C502*E502</f>
        <v>0</v>
      </c>
      <c r="F503" s="6">
        <f t="shared" ref="F503:O503" si="901">$C502*F502</f>
        <v>0</v>
      </c>
      <c r="G503" s="6">
        <f t="shared" si="901"/>
        <v>0</v>
      </c>
      <c r="H503" s="6">
        <f t="shared" si="901"/>
        <v>0</v>
      </c>
      <c r="I503" s="6">
        <f t="shared" si="901"/>
        <v>0</v>
      </c>
      <c r="J503" s="6">
        <f t="shared" si="901"/>
        <v>0</v>
      </c>
      <c r="K503" s="6">
        <f t="shared" si="901"/>
        <v>0</v>
      </c>
      <c r="L503" s="6">
        <f t="shared" si="901"/>
        <v>0</v>
      </c>
      <c r="M503" s="6">
        <f t="shared" si="901"/>
        <v>0</v>
      </c>
      <c r="N503" s="6">
        <f t="shared" si="901"/>
        <v>0</v>
      </c>
      <c r="O503" s="6">
        <f t="shared" si="901"/>
        <v>0</v>
      </c>
      <c r="P503" s="6">
        <f t="shared" ref="P503" si="902">$C502*P502</f>
        <v>0</v>
      </c>
      <c r="Q503" s="6">
        <f t="shared" ref="Q503" si="903">$C502*Q502</f>
        <v>83416.869814999998</v>
      </c>
      <c r="R503" s="6">
        <f t="shared" ref="R503:AB503" si="904">$C502*R502</f>
        <v>0</v>
      </c>
      <c r="S503" s="6">
        <f t="shared" si="904"/>
        <v>12413.066795999999</v>
      </c>
      <c r="T503" s="6">
        <f t="shared" si="904"/>
        <v>0</v>
      </c>
      <c r="U503" s="6">
        <f t="shared" si="904"/>
        <v>0</v>
      </c>
      <c r="V503" s="6">
        <f t="shared" si="904"/>
        <v>0</v>
      </c>
      <c r="W503" s="6">
        <f t="shared" si="904"/>
        <v>0</v>
      </c>
      <c r="X503" s="6">
        <f t="shared" si="904"/>
        <v>144633.44709099998</v>
      </c>
      <c r="Y503" s="6">
        <f t="shared" si="904"/>
        <v>5623.0131639999991</v>
      </c>
      <c r="Z503" s="6">
        <f t="shared" si="904"/>
        <v>0</v>
      </c>
      <c r="AA503" s="6">
        <f t="shared" si="904"/>
        <v>0</v>
      </c>
      <c r="AB503" s="6">
        <f t="shared" si="904"/>
        <v>0</v>
      </c>
      <c r="AC503" s="67"/>
      <c r="AD503" s="55"/>
    </row>
    <row r="504" spans="1:30" s="52" customFormat="1">
      <c r="A504" s="95" t="s">
        <v>104</v>
      </c>
      <c r="B504" s="207">
        <v>1193281.8700000001</v>
      </c>
      <c r="C504" s="161">
        <f t="shared" si="805"/>
        <v>99440.16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1"/>
      <c r="D505" s="39">
        <f t="shared" ref="D505" si="905">$C504*D504</f>
        <v>0</v>
      </c>
      <c r="E505" s="39">
        <f t="shared" ref="E505" si="906">$C504*E504</f>
        <v>0</v>
      </c>
      <c r="F505" s="39">
        <f t="shared" ref="F505:AB505" si="907">$C504*F504</f>
        <v>0</v>
      </c>
      <c r="G505" s="39">
        <f t="shared" si="907"/>
        <v>0</v>
      </c>
      <c r="H505" s="39">
        <f t="shared" si="907"/>
        <v>0</v>
      </c>
      <c r="I505" s="39">
        <f t="shared" si="907"/>
        <v>0</v>
      </c>
      <c r="J505" s="39">
        <f t="shared" si="907"/>
        <v>0</v>
      </c>
      <c r="K505" s="39">
        <f t="shared" si="907"/>
        <v>0</v>
      </c>
      <c r="L505" s="39">
        <f t="shared" si="907"/>
        <v>0</v>
      </c>
      <c r="M505" s="39">
        <f t="shared" si="907"/>
        <v>0</v>
      </c>
      <c r="N505" s="39">
        <f t="shared" si="907"/>
        <v>0</v>
      </c>
      <c r="O505" s="39">
        <f t="shared" si="907"/>
        <v>0</v>
      </c>
      <c r="P505" s="39">
        <f t="shared" si="907"/>
        <v>0</v>
      </c>
      <c r="Q505" s="39">
        <f t="shared" si="907"/>
        <v>0</v>
      </c>
      <c r="R505" s="39">
        <f t="shared" si="907"/>
        <v>0</v>
      </c>
      <c r="S505" s="39">
        <f t="shared" si="907"/>
        <v>0</v>
      </c>
      <c r="T505" s="39">
        <f t="shared" si="907"/>
        <v>0</v>
      </c>
      <c r="U505" s="39">
        <f t="shared" si="907"/>
        <v>0</v>
      </c>
      <c r="V505" s="39">
        <f t="shared" si="907"/>
        <v>0</v>
      </c>
      <c r="W505" s="39">
        <f t="shared" si="907"/>
        <v>0</v>
      </c>
      <c r="X505" s="39">
        <f t="shared" si="907"/>
        <v>93881.455056000006</v>
      </c>
      <c r="Y505" s="39">
        <f t="shared" si="907"/>
        <v>3510.2376479999998</v>
      </c>
      <c r="Z505" s="39">
        <f t="shared" si="907"/>
        <v>2048.4672960000003</v>
      </c>
      <c r="AA505" s="39">
        <f t="shared" si="907"/>
        <v>0</v>
      </c>
      <c r="AB505" s="39">
        <f t="shared" si="907"/>
        <v>0</v>
      </c>
      <c r="AC505" s="67"/>
      <c r="AD505" s="55"/>
    </row>
    <row r="506" spans="1:30" s="52" customFormat="1">
      <c r="A506" s="95" t="s">
        <v>617</v>
      </c>
      <c r="B506" s="207">
        <v>1542050.76</v>
      </c>
      <c r="C506" s="161">
        <f t="shared" si="805"/>
        <v>128504.23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1"/>
      <c r="D507" s="6">
        <f t="shared" ref="D507" si="908">$C506*D506</f>
        <v>0</v>
      </c>
      <c r="E507" s="6">
        <f t="shared" ref="E507" si="909">$C506*E506</f>
        <v>0</v>
      </c>
      <c r="F507" s="6">
        <f t="shared" ref="F507:AB507" si="910">$C506*F506</f>
        <v>0</v>
      </c>
      <c r="G507" s="6">
        <f t="shared" si="910"/>
        <v>0</v>
      </c>
      <c r="H507" s="6">
        <f t="shared" si="910"/>
        <v>0</v>
      </c>
      <c r="I507" s="6">
        <f t="shared" si="910"/>
        <v>0</v>
      </c>
      <c r="J507" s="6">
        <f t="shared" si="910"/>
        <v>0</v>
      </c>
      <c r="K507" s="6">
        <f t="shared" si="910"/>
        <v>0</v>
      </c>
      <c r="L507" s="6">
        <f t="shared" si="910"/>
        <v>0</v>
      </c>
      <c r="M507" s="6">
        <f t="shared" si="910"/>
        <v>0</v>
      </c>
      <c r="N507" s="6">
        <f t="shared" si="910"/>
        <v>0</v>
      </c>
      <c r="O507" s="6">
        <f t="shared" si="910"/>
        <v>0</v>
      </c>
      <c r="P507" s="6">
        <f t="shared" si="910"/>
        <v>0</v>
      </c>
      <c r="Q507" s="6">
        <f t="shared" si="910"/>
        <v>46711.287604999998</v>
      </c>
      <c r="R507" s="6">
        <f t="shared" si="910"/>
        <v>0</v>
      </c>
      <c r="S507" s="6">
        <f t="shared" si="910"/>
        <v>24158.795239999999</v>
      </c>
      <c r="T507" s="6">
        <f t="shared" si="910"/>
        <v>0</v>
      </c>
      <c r="U507" s="6">
        <f t="shared" si="910"/>
        <v>0</v>
      </c>
      <c r="V507" s="6">
        <f t="shared" si="910"/>
        <v>0</v>
      </c>
      <c r="W507" s="6">
        <f t="shared" si="910"/>
        <v>0</v>
      </c>
      <c r="X507" s="6">
        <f t="shared" si="910"/>
        <v>55565.229052000002</v>
      </c>
      <c r="Y507" s="6">
        <f t="shared" si="910"/>
        <v>2068.918103</v>
      </c>
      <c r="Z507" s="6">
        <f t="shared" si="910"/>
        <v>0</v>
      </c>
      <c r="AA507" s="6">
        <f t="shared" si="910"/>
        <v>0</v>
      </c>
      <c r="AB507" s="6">
        <f t="shared" si="910"/>
        <v>0</v>
      </c>
      <c r="AC507" s="67"/>
      <c r="AD507" s="55"/>
    </row>
    <row r="508" spans="1:30" s="52" customFormat="1">
      <c r="A508" s="95" t="s">
        <v>105</v>
      </c>
      <c r="B508" s="207">
        <v>532762.01</v>
      </c>
      <c r="C508" s="161">
        <f t="shared" si="805"/>
        <v>44396.83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1"/>
      <c r="D509" s="6">
        <f t="shared" ref="D509" si="911">$C508*D508</f>
        <v>0</v>
      </c>
      <c r="E509" s="6">
        <f t="shared" ref="E509" si="912">$C508*E508</f>
        <v>0</v>
      </c>
      <c r="F509" s="6">
        <f t="shared" ref="F509:AB509" si="913">$C508*F508</f>
        <v>0</v>
      </c>
      <c r="G509" s="6">
        <f t="shared" si="913"/>
        <v>0</v>
      </c>
      <c r="H509" s="6">
        <f t="shared" si="913"/>
        <v>0</v>
      </c>
      <c r="I509" s="6">
        <f t="shared" si="913"/>
        <v>0</v>
      </c>
      <c r="J509" s="6">
        <f t="shared" si="913"/>
        <v>0</v>
      </c>
      <c r="K509" s="6">
        <f t="shared" si="913"/>
        <v>0</v>
      </c>
      <c r="L509" s="6">
        <f t="shared" si="913"/>
        <v>0</v>
      </c>
      <c r="M509" s="6">
        <f t="shared" si="913"/>
        <v>0</v>
      </c>
      <c r="N509" s="6">
        <f t="shared" si="913"/>
        <v>0</v>
      </c>
      <c r="O509" s="6">
        <f t="shared" si="913"/>
        <v>0</v>
      </c>
      <c r="P509" s="6">
        <f t="shared" si="913"/>
        <v>0</v>
      </c>
      <c r="Q509" s="6">
        <f t="shared" si="913"/>
        <v>17496.790703000002</v>
      </c>
      <c r="R509" s="6">
        <f t="shared" si="913"/>
        <v>0</v>
      </c>
      <c r="S509" s="6">
        <f t="shared" si="913"/>
        <v>9048.0739540000013</v>
      </c>
      <c r="T509" s="6">
        <f t="shared" si="913"/>
        <v>0</v>
      </c>
      <c r="U509" s="6">
        <f t="shared" si="913"/>
        <v>0</v>
      </c>
      <c r="V509" s="6">
        <f t="shared" si="913"/>
        <v>0</v>
      </c>
      <c r="W509" s="6">
        <f t="shared" si="913"/>
        <v>0</v>
      </c>
      <c r="X509" s="6">
        <f t="shared" si="913"/>
        <v>17208.211308000002</v>
      </c>
      <c r="Y509" s="6">
        <f t="shared" si="913"/>
        <v>643.75403500000004</v>
      </c>
      <c r="Z509" s="6">
        <f t="shared" si="913"/>
        <v>0</v>
      </c>
      <c r="AA509" s="6">
        <f t="shared" si="913"/>
        <v>0</v>
      </c>
      <c r="AB509" s="6">
        <f t="shared" si="913"/>
        <v>0</v>
      </c>
      <c r="AC509" s="67"/>
      <c r="AD509" s="55"/>
    </row>
    <row r="510" spans="1:30" s="52" customFormat="1">
      <c r="A510" s="95" t="s">
        <v>106</v>
      </c>
      <c r="B510" s="207">
        <v>3860924.26</v>
      </c>
      <c r="C510" s="161">
        <f t="shared" si="805"/>
        <v>321743.69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1"/>
      <c r="D511" s="6">
        <f t="shared" ref="D511" si="914">$C510*D510</f>
        <v>0</v>
      </c>
      <c r="E511" s="6">
        <f t="shared" ref="E511" si="915">$C510*E510</f>
        <v>0</v>
      </c>
      <c r="F511" s="6">
        <f t="shared" ref="F511:AB511" si="916">$C510*F510</f>
        <v>0</v>
      </c>
      <c r="G511" s="6">
        <f t="shared" si="916"/>
        <v>0</v>
      </c>
      <c r="H511" s="6">
        <f t="shared" si="916"/>
        <v>0</v>
      </c>
      <c r="I511" s="6">
        <f t="shared" si="916"/>
        <v>0</v>
      </c>
      <c r="J511" s="6">
        <f t="shared" si="916"/>
        <v>0</v>
      </c>
      <c r="K511" s="6">
        <f t="shared" si="916"/>
        <v>0</v>
      </c>
      <c r="L511" s="6">
        <f t="shared" si="916"/>
        <v>0</v>
      </c>
      <c r="M511" s="6">
        <f t="shared" si="916"/>
        <v>0</v>
      </c>
      <c r="N511" s="6">
        <f t="shared" si="916"/>
        <v>0</v>
      </c>
      <c r="O511" s="6">
        <f t="shared" si="916"/>
        <v>0</v>
      </c>
      <c r="P511" s="6">
        <f t="shared" si="916"/>
        <v>0</v>
      </c>
      <c r="Q511" s="6">
        <f t="shared" si="916"/>
        <v>75577.592780999999</v>
      </c>
      <c r="R511" s="6">
        <f t="shared" si="916"/>
        <v>0</v>
      </c>
      <c r="S511" s="6">
        <f t="shared" si="916"/>
        <v>5180.0734089999996</v>
      </c>
      <c r="T511" s="6">
        <f t="shared" si="916"/>
        <v>0</v>
      </c>
      <c r="U511" s="6">
        <f t="shared" si="916"/>
        <v>17277.636152999999</v>
      </c>
      <c r="V511" s="6">
        <f t="shared" si="916"/>
        <v>0</v>
      </c>
      <c r="W511" s="6">
        <f t="shared" si="916"/>
        <v>0</v>
      </c>
      <c r="X511" s="6">
        <f t="shared" si="916"/>
        <v>215664.795407</v>
      </c>
      <c r="Y511" s="6">
        <f t="shared" si="916"/>
        <v>8043.5922500000006</v>
      </c>
      <c r="Z511" s="6">
        <f t="shared" si="916"/>
        <v>0</v>
      </c>
      <c r="AA511" s="6">
        <f t="shared" si="916"/>
        <v>0</v>
      </c>
      <c r="AB511" s="6">
        <f t="shared" si="916"/>
        <v>0</v>
      </c>
      <c r="AC511" s="67"/>
      <c r="AD511" s="55"/>
    </row>
    <row r="512" spans="1:30" s="52" customFormat="1">
      <c r="A512" s="95" t="s">
        <v>107</v>
      </c>
      <c r="B512" s="208">
        <v>30735725.16</v>
      </c>
      <c r="C512" s="161">
        <f t="shared" si="805"/>
        <v>2561310.4300000002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1"/>
      <c r="D513" s="6">
        <f t="shared" ref="D513" si="917">$C512*D512</f>
        <v>0</v>
      </c>
      <c r="E513" s="6">
        <f t="shared" ref="E513" si="918">$C512*E512</f>
        <v>0</v>
      </c>
      <c r="F513" s="6">
        <f t="shared" ref="F513:AB513" si="919">$C512*F512</f>
        <v>0</v>
      </c>
      <c r="G513" s="6">
        <f t="shared" si="919"/>
        <v>0</v>
      </c>
      <c r="H513" s="6">
        <f t="shared" si="919"/>
        <v>0</v>
      </c>
      <c r="I513" s="6">
        <f t="shared" si="919"/>
        <v>0</v>
      </c>
      <c r="J513" s="6">
        <f t="shared" si="919"/>
        <v>0</v>
      </c>
      <c r="K513" s="6">
        <f t="shared" si="919"/>
        <v>0</v>
      </c>
      <c r="L513" s="6">
        <f t="shared" si="919"/>
        <v>0</v>
      </c>
      <c r="M513" s="6">
        <f t="shared" si="919"/>
        <v>0</v>
      </c>
      <c r="N513" s="6">
        <f t="shared" si="919"/>
        <v>0</v>
      </c>
      <c r="O513" s="6">
        <f t="shared" si="919"/>
        <v>0</v>
      </c>
      <c r="P513" s="6">
        <f t="shared" si="919"/>
        <v>0</v>
      </c>
      <c r="Q513" s="6">
        <f t="shared" si="919"/>
        <v>0</v>
      </c>
      <c r="R513" s="6">
        <f t="shared" si="919"/>
        <v>0</v>
      </c>
      <c r="S513" s="6">
        <f t="shared" si="919"/>
        <v>0</v>
      </c>
      <c r="T513" s="6">
        <f t="shared" si="919"/>
        <v>0</v>
      </c>
      <c r="U513" s="6">
        <f t="shared" si="919"/>
        <v>0</v>
      </c>
      <c r="V513" s="6">
        <f t="shared" si="919"/>
        <v>0</v>
      </c>
      <c r="W513" s="6">
        <f t="shared" si="919"/>
        <v>0</v>
      </c>
      <c r="X513" s="6">
        <f t="shared" si="919"/>
        <v>2463468.371574</v>
      </c>
      <c r="Y513" s="6">
        <f t="shared" si="919"/>
        <v>97842.058426000003</v>
      </c>
      <c r="Z513" s="6">
        <f t="shared" si="919"/>
        <v>0</v>
      </c>
      <c r="AA513" s="6">
        <f t="shared" si="919"/>
        <v>0</v>
      </c>
      <c r="AB513" s="6">
        <f t="shared" si="919"/>
        <v>0</v>
      </c>
      <c r="AC513" s="67"/>
      <c r="AD513" s="55"/>
    </row>
    <row r="514" spans="1:30" s="52" customFormat="1">
      <c r="A514" s="95" t="s">
        <v>108</v>
      </c>
      <c r="B514" s="208">
        <v>31495645.949999999</v>
      </c>
      <c r="C514" s="161">
        <f t="shared" si="805"/>
        <v>2624637.16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1"/>
      <c r="D515" s="6">
        <f t="shared" ref="D515" si="920">$C514*D514</f>
        <v>0</v>
      </c>
      <c r="E515" s="6">
        <f t="shared" ref="E515" si="921">$C514*E514</f>
        <v>0</v>
      </c>
      <c r="F515" s="6">
        <f t="shared" ref="F515:AB515" si="922">$C514*F514</f>
        <v>0</v>
      </c>
      <c r="G515" s="6">
        <f t="shared" si="922"/>
        <v>0</v>
      </c>
      <c r="H515" s="6">
        <f t="shared" si="922"/>
        <v>0</v>
      </c>
      <c r="I515" s="6">
        <f t="shared" si="922"/>
        <v>0</v>
      </c>
      <c r="J515" s="6">
        <f t="shared" si="922"/>
        <v>0</v>
      </c>
      <c r="K515" s="6">
        <f t="shared" si="922"/>
        <v>0</v>
      </c>
      <c r="L515" s="6">
        <f t="shared" si="922"/>
        <v>0</v>
      </c>
      <c r="M515" s="6">
        <f t="shared" si="922"/>
        <v>0</v>
      </c>
      <c r="N515" s="6">
        <f t="shared" si="922"/>
        <v>0</v>
      </c>
      <c r="O515" s="6">
        <f t="shared" si="922"/>
        <v>0</v>
      </c>
      <c r="P515" s="6">
        <f t="shared" si="922"/>
        <v>0</v>
      </c>
      <c r="Q515" s="6">
        <f t="shared" si="922"/>
        <v>0</v>
      </c>
      <c r="R515" s="6">
        <f t="shared" si="922"/>
        <v>0</v>
      </c>
      <c r="S515" s="6">
        <f t="shared" si="922"/>
        <v>0</v>
      </c>
      <c r="T515" s="6">
        <f t="shared" si="922"/>
        <v>0</v>
      </c>
      <c r="U515" s="6">
        <f t="shared" si="922"/>
        <v>0</v>
      </c>
      <c r="V515" s="6">
        <f t="shared" si="922"/>
        <v>0</v>
      </c>
      <c r="W515" s="6">
        <f t="shared" si="922"/>
        <v>0</v>
      </c>
      <c r="X515" s="6">
        <f t="shared" si="922"/>
        <v>2524376.020488</v>
      </c>
      <c r="Y515" s="6">
        <f t="shared" si="922"/>
        <v>100261.13951199999</v>
      </c>
      <c r="Z515" s="6">
        <f t="shared" si="922"/>
        <v>0</v>
      </c>
      <c r="AA515" s="6">
        <f t="shared" si="922"/>
        <v>0</v>
      </c>
      <c r="AB515" s="6">
        <f t="shared" si="922"/>
        <v>0</v>
      </c>
      <c r="AC515" s="67"/>
      <c r="AD515" s="55"/>
    </row>
    <row r="516" spans="1:30" s="52" customFormat="1">
      <c r="A516" s="95" t="s">
        <v>109</v>
      </c>
      <c r="B516" s="207">
        <v>1845210.19</v>
      </c>
      <c r="C516" s="161">
        <f t="shared" si="805"/>
        <v>153767.51999999999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1"/>
      <c r="D517" s="39">
        <f t="shared" ref="D517" si="923">$C516*D516</f>
        <v>0</v>
      </c>
      <c r="E517" s="39">
        <f t="shared" ref="E517" si="924">$C516*E516</f>
        <v>0</v>
      </c>
      <c r="F517" s="39">
        <f t="shared" ref="F517:AB517" si="925">$C516*F516</f>
        <v>0</v>
      </c>
      <c r="G517" s="39">
        <f t="shared" si="925"/>
        <v>0</v>
      </c>
      <c r="H517" s="39">
        <f t="shared" si="925"/>
        <v>0</v>
      </c>
      <c r="I517" s="39">
        <f t="shared" si="925"/>
        <v>0</v>
      </c>
      <c r="J517" s="39">
        <f t="shared" si="925"/>
        <v>0</v>
      </c>
      <c r="K517" s="39">
        <f t="shared" si="925"/>
        <v>0</v>
      </c>
      <c r="L517" s="39">
        <f t="shared" si="925"/>
        <v>0</v>
      </c>
      <c r="M517" s="39">
        <f t="shared" si="925"/>
        <v>0</v>
      </c>
      <c r="N517" s="39">
        <f t="shared" si="925"/>
        <v>0</v>
      </c>
      <c r="O517" s="39">
        <f t="shared" si="925"/>
        <v>0</v>
      </c>
      <c r="P517" s="39">
        <f t="shared" si="925"/>
        <v>215.27452799999998</v>
      </c>
      <c r="Q517" s="39">
        <f t="shared" si="925"/>
        <v>0</v>
      </c>
      <c r="R517" s="39">
        <f t="shared" si="925"/>
        <v>0</v>
      </c>
      <c r="S517" s="39">
        <f t="shared" si="925"/>
        <v>0</v>
      </c>
      <c r="T517" s="39">
        <f t="shared" si="925"/>
        <v>0</v>
      </c>
      <c r="U517" s="39">
        <f t="shared" si="925"/>
        <v>0</v>
      </c>
      <c r="V517" s="39">
        <f t="shared" si="925"/>
        <v>0</v>
      </c>
      <c r="W517" s="39">
        <f t="shared" si="925"/>
        <v>0</v>
      </c>
      <c r="X517" s="39">
        <f t="shared" si="925"/>
        <v>147355.41441599999</v>
      </c>
      <c r="Y517" s="39">
        <f t="shared" si="925"/>
        <v>5858.542512</v>
      </c>
      <c r="Z517" s="39">
        <f t="shared" si="925"/>
        <v>338.288544</v>
      </c>
      <c r="AA517" s="39">
        <f t="shared" si="925"/>
        <v>0</v>
      </c>
      <c r="AB517" s="39">
        <f t="shared" si="925"/>
        <v>0</v>
      </c>
      <c r="AC517" s="67"/>
      <c r="AD517" s="55"/>
    </row>
    <row r="518" spans="1:30" s="52" customFormat="1">
      <c r="A518" s="95" t="s">
        <v>206</v>
      </c>
      <c r="B518" s="74">
        <v>4133250.9</v>
      </c>
      <c r="C518" s="161">
        <f t="shared" si="805"/>
        <v>344437.58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1"/>
      <c r="D519" s="6">
        <f t="shared" ref="D519" si="926">$C518*D518</f>
        <v>0</v>
      </c>
      <c r="E519" s="6">
        <f t="shared" ref="E519" si="927">$C518*E518</f>
        <v>0</v>
      </c>
      <c r="F519" s="6">
        <f t="shared" ref="F519:N519" si="928">$C518*F518</f>
        <v>0</v>
      </c>
      <c r="G519" s="6">
        <f t="shared" si="928"/>
        <v>0</v>
      </c>
      <c r="H519" s="6">
        <f t="shared" si="928"/>
        <v>0</v>
      </c>
      <c r="I519" s="6">
        <f t="shared" si="928"/>
        <v>0</v>
      </c>
      <c r="J519" s="6">
        <f t="shared" si="928"/>
        <v>0</v>
      </c>
      <c r="K519" s="6">
        <f t="shared" si="928"/>
        <v>0</v>
      </c>
      <c r="L519" s="6">
        <f t="shared" si="928"/>
        <v>0</v>
      </c>
      <c r="M519" s="6">
        <f t="shared" si="928"/>
        <v>0</v>
      </c>
      <c r="N519" s="6">
        <f t="shared" si="928"/>
        <v>0</v>
      </c>
      <c r="O519" s="6">
        <f t="shared" ref="O519" si="929">$C518*O518</f>
        <v>0</v>
      </c>
      <c r="P519" s="6">
        <f t="shared" ref="P519" si="930">$C518*P518</f>
        <v>0</v>
      </c>
      <c r="Q519" s="6">
        <f t="shared" ref="Q519:AB519" si="931">$C518*Q518</f>
        <v>0</v>
      </c>
      <c r="R519" s="6">
        <f t="shared" si="931"/>
        <v>0</v>
      </c>
      <c r="S519" s="6">
        <f t="shared" si="931"/>
        <v>0</v>
      </c>
      <c r="T519" s="6">
        <f t="shared" si="931"/>
        <v>0</v>
      </c>
      <c r="U519" s="6">
        <f t="shared" si="931"/>
        <v>0</v>
      </c>
      <c r="V519" s="6">
        <f t="shared" si="931"/>
        <v>0</v>
      </c>
      <c r="W519" s="6">
        <f t="shared" si="931"/>
        <v>0</v>
      </c>
      <c r="X519" s="6">
        <f t="shared" si="931"/>
        <v>331280.06444400002</v>
      </c>
      <c r="Y519" s="6">
        <f t="shared" si="931"/>
        <v>13157.515556</v>
      </c>
      <c r="Z519" s="6">
        <f t="shared" si="931"/>
        <v>0</v>
      </c>
      <c r="AA519" s="6">
        <f t="shared" si="931"/>
        <v>0</v>
      </c>
      <c r="AB519" s="6">
        <f t="shared" si="931"/>
        <v>0</v>
      </c>
      <c r="AC519" s="67"/>
      <c r="AD519" s="55"/>
    </row>
    <row r="520" spans="1:30" s="52" customFormat="1">
      <c r="A520" s="95" t="s">
        <v>207</v>
      </c>
      <c r="B520" s="74">
        <v>1077866.3899999999</v>
      </c>
      <c r="C520" s="161">
        <f t="shared" si="805"/>
        <v>89822.2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1"/>
      <c r="D521" s="39">
        <f t="shared" ref="D521" si="932">$C520*D520</f>
        <v>0</v>
      </c>
      <c r="E521" s="39">
        <f t="shared" ref="E521" si="933">$C520*E520</f>
        <v>0</v>
      </c>
      <c r="F521" s="39">
        <f t="shared" ref="F521:AB521" si="934">$C520*F520</f>
        <v>0</v>
      </c>
      <c r="G521" s="39">
        <f t="shared" si="934"/>
        <v>0</v>
      </c>
      <c r="H521" s="39">
        <f t="shared" si="934"/>
        <v>0</v>
      </c>
      <c r="I521" s="39">
        <f t="shared" si="934"/>
        <v>0</v>
      </c>
      <c r="J521" s="39">
        <f t="shared" si="934"/>
        <v>0</v>
      </c>
      <c r="K521" s="39">
        <f t="shared" si="934"/>
        <v>0</v>
      </c>
      <c r="L521" s="39">
        <f t="shared" si="934"/>
        <v>0</v>
      </c>
      <c r="M521" s="39">
        <f t="shared" si="934"/>
        <v>0</v>
      </c>
      <c r="N521" s="39">
        <f t="shared" si="934"/>
        <v>0</v>
      </c>
      <c r="O521" s="39">
        <f t="shared" si="934"/>
        <v>0</v>
      </c>
      <c r="P521" s="39">
        <f t="shared" si="934"/>
        <v>673.66649999999993</v>
      </c>
      <c r="Q521" s="39">
        <f t="shared" si="934"/>
        <v>9260.668819999999</v>
      </c>
      <c r="R521" s="39">
        <f t="shared" si="934"/>
        <v>0</v>
      </c>
      <c r="S521" s="39">
        <f t="shared" si="934"/>
        <v>880.2575599999999</v>
      </c>
      <c r="T521" s="39">
        <f t="shared" si="934"/>
        <v>27674.219819999998</v>
      </c>
      <c r="U521" s="39">
        <f t="shared" si="934"/>
        <v>0</v>
      </c>
      <c r="V521" s="39">
        <f t="shared" si="934"/>
        <v>0</v>
      </c>
      <c r="W521" s="39">
        <f t="shared" si="934"/>
        <v>0</v>
      </c>
      <c r="X521" s="39">
        <f t="shared" si="934"/>
        <v>48656.685739999994</v>
      </c>
      <c r="Y521" s="39">
        <f t="shared" si="934"/>
        <v>1940.1595199999999</v>
      </c>
      <c r="Z521" s="39">
        <f t="shared" si="934"/>
        <v>736.54204000000004</v>
      </c>
      <c r="AA521" s="39">
        <f t="shared" si="934"/>
        <v>0</v>
      </c>
      <c r="AB521" s="39">
        <f t="shared" si="934"/>
        <v>0</v>
      </c>
      <c r="AC521" s="67"/>
      <c r="AD521" s="55"/>
    </row>
    <row r="522" spans="1:30" s="52" customFormat="1">
      <c r="A522" s="95" t="s">
        <v>233</v>
      </c>
      <c r="B522" s="74">
        <v>1752169.03</v>
      </c>
      <c r="C522" s="161">
        <f t="shared" si="805"/>
        <v>146014.09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1"/>
      <c r="D523" s="6">
        <f t="shared" ref="D523" si="935">$C522*D522</f>
        <v>0</v>
      </c>
      <c r="E523" s="6">
        <f t="shared" ref="E523" si="936">$C522*E522</f>
        <v>0</v>
      </c>
      <c r="F523" s="6">
        <f t="shared" ref="F523:N523" si="937">$C522*F522</f>
        <v>0</v>
      </c>
      <c r="G523" s="6">
        <f t="shared" si="937"/>
        <v>0</v>
      </c>
      <c r="H523" s="6">
        <f t="shared" si="937"/>
        <v>0</v>
      </c>
      <c r="I523" s="6">
        <f t="shared" si="937"/>
        <v>0</v>
      </c>
      <c r="J523" s="6">
        <f t="shared" si="937"/>
        <v>0</v>
      </c>
      <c r="K523" s="6">
        <f t="shared" si="937"/>
        <v>0</v>
      </c>
      <c r="L523" s="6">
        <f t="shared" si="937"/>
        <v>0</v>
      </c>
      <c r="M523" s="6">
        <f t="shared" si="937"/>
        <v>0</v>
      </c>
      <c r="N523" s="6">
        <f t="shared" si="937"/>
        <v>0</v>
      </c>
      <c r="O523" s="6">
        <f t="shared" ref="O523" si="938">$C522*O522</f>
        <v>0</v>
      </c>
      <c r="P523" s="6">
        <f t="shared" ref="P523" si="939">$C522*P522</f>
        <v>0</v>
      </c>
      <c r="Q523" s="6">
        <f t="shared" ref="Q523:AB523" si="940">$C522*Q522</f>
        <v>0</v>
      </c>
      <c r="R523" s="6">
        <f t="shared" si="940"/>
        <v>0</v>
      </c>
      <c r="S523" s="6">
        <f t="shared" si="940"/>
        <v>0</v>
      </c>
      <c r="T523" s="6">
        <f t="shared" si="940"/>
        <v>53222.135804999998</v>
      </c>
      <c r="U523" s="6">
        <f t="shared" si="940"/>
        <v>0</v>
      </c>
      <c r="V523" s="6">
        <f t="shared" si="940"/>
        <v>0</v>
      </c>
      <c r="W523" s="6">
        <f t="shared" si="940"/>
        <v>0</v>
      </c>
      <c r="X523" s="6">
        <f t="shared" si="940"/>
        <v>89229.210398999989</v>
      </c>
      <c r="Y523" s="6">
        <f t="shared" si="940"/>
        <v>3562.7437960000002</v>
      </c>
      <c r="Z523" s="6">
        <f t="shared" si="940"/>
        <v>0</v>
      </c>
      <c r="AA523" s="6">
        <f t="shared" si="940"/>
        <v>0</v>
      </c>
      <c r="AB523" s="6">
        <f t="shared" si="940"/>
        <v>0</v>
      </c>
      <c r="AC523" s="67"/>
      <c r="AD523" s="55"/>
    </row>
    <row r="524" spans="1:30" s="52" customFormat="1">
      <c r="A524" s="95" t="s">
        <v>110</v>
      </c>
      <c r="B524" s="209">
        <v>56729035.789999999</v>
      </c>
      <c r="C524" s="161">
        <f t="shared" ref="C524:C586" si="941">ROUND(B524/12,2)</f>
        <v>4727419.6500000004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1"/>
      <c r="D525" s="39">
        <f t="shared" ref="D525" si="942">$C524*D524</f>
        <v>10873.065195000001</v>
      </c>
      <c r="E525" s="39">
        <f t="shared" ref="E525" si="943">$C524*E524</f>
        <v>0</v>
      </c>
      <c r="F525" s="39">
        <f t="shared" ref="F525:AB525" si="944">$C524*F524</f>
        <v>0</v>
      </c>
      <c r="G525" s="39">
        <f t="shared" si="944"/>
        <v>0</v>
      </c>
      <c r="H525" s="39">
        <f t="shared" si="944"/>
        <v>45855.970605000002</v>
      </c>
      <c r="I525" s="39">
        <f t="shared" si="944"/>
        <v>109676.13588</v>
      </c>
      <c r="J525" s="39">
        <f t="shared" si="944"/>
        <v>6145.6455450000003</v>
      </c>
      <c r="K525" s="39">
        <f t="shared" si="944"/>
        <v>0</v>
      </c>
      <c r="L525" s="39">
        <f t="shared" si="944"/>
        <v>0</v>
      </c>
      <c r="M525" s="39">
        <f t="shared" si="944"/>
        <v>0</v>
      </c>
      <c r="N525" s="39">
        <f t="shared" si="944"/>
        <v>0</v>
      </c>
      <c r="O525" s="39">
        <f t="shared" si="944"/>
        <v>0</v>
      </c>
      <c r="P525" s="39">
        <f t="shared" si="944"/>
        <v>758750.85382500011</v>
      </c>
      <c r="Q525" s="39">
        <f t="shared" si="944"/>
        <v>55310.809905000009</v>
      </c>
      <c r="R525" s="39">
        <f t="shared" si="944"/>
        <v>0</v>
      </c>
      <c r="S525" s="39">
        <f t="shared" si="944"/>
        <v>3309.1937550000002</v>
      </c>
      <c r="T525" s="39">
        <f t="shared" si="944"/>
        <v>0</v>
      </c>
      <c r="U525" s="39">
        <f t="shared" si="944"/>
        <v>140404.36360500002</v>
      </c>
      <c r="V525" s="39">
        <f t="shared" si="944"/>
        <v>49165.164360000002</v>
      </c>
      <c r="W525" s="39">
        <f t="shared" si="944"/>
        <v>0</v>
      </c>
      <c r="X525" s="39">
        <f t="shared" si="944"/>
        <v>3316757.6264400003</v>
      </c>
      <c r="Y525" s="39">
        <f t="shared" si="944"/>
        <v>131422.26626999999</v>
      </c>
      <c r="Z525" s="39">
        <f t="shared" si="944"/>
        <v>99748.554615000015</v>
      </c>
      <c r="AA525" s="39">
        <f t="shared" si="944"/>
        <v>0</v>
      </c>
      <c r="AB525" s="39">
        <f t="shared" si="944"/>
        <v>0</v>
      </c>
      <c r="AC525" s="67"/>
      <c r="AD525" s="55"/>
    </row>
    <row r="526" spans="1:30" s="52" customFormat="1">
      <c r="A526" s="95" t="s">
        <v>180</v>
      </c>
      <c r="B526" s="74">
        <v>39103073.740000002</v>
      </c>
      <c r="C526" s="161">
        <f t="shared" si="941"/>
        <v>3258589.48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1"/>
      <c r="D527" s="39">
        <f t="shared" ref="D527" si="945">$C526*D526</f>
        <v>0</v>
      </c>
      <c r="E527" s="39">
        <f t="shared" ref="E527" si="946">$C526*E526</f>
        <v>0</v>
      </c>
      <c r="F527" s="39">
        <f t="shared" ref="F527:AB527" si="947">$C526*F526</f>
        <v>0</v>
      </c>
      <c r="G527" s="39">
        <f t="shared" si="947"/>
        <v>0</v>
      </c>
      <c r="H527" s="39">
        <f t="shared" si="947"/>
        <v>0</v>
      </c>
      <c r="I527" s="39">
        <f t="shared" si="947"/>
        <v>0</v>
      </c>
      <c r="J527" s="39">
        <f t="shared" si="947"/>
        <v>0</v>
      </c>
      <c r="K527" s="39">
        <f t="shared" si="947"/>
        <v>0</v>
      </c>
      <c r="L527" s="39">
        <f t="shared" si="947"/>
        <v>0</v>
      </c>
      <c r="M527" s="39">
        <f t="shared" si="947"/>
        <v>0</v>
      </c>
      <c r="N527" s="39">
        <f t="shared" si="947"/>
        <v>0</v>
      </c>
      <c r="O527" s="39">
        <f t="shared" si="947"/>
        <v>0</v>
      </c>
      <c r="P527" s="39">
        <f t="shared" si="947"/>
        <v>25742.856892000003</v>
      </c>
      <c r="Q527" s="39">
        <f t="shared" si="947"/>
        <v>417751.17133600003</v>
      </c>
      <c r="R527" s="39">
        <f t="shared" si="947"/>
        <v>0</v>
      </c>
      <c r="S527" s="39">
        <f t="shared" si="947"/>
        <v>38451.355863999997</v>
      </c>
      <c r="T527" s="39">
        <f t="shared" si="947"/>
        <v>1664487.5063840002</v>
      </c>
      <c r="U527" s="39">
        <f t="shared" si="947"/>
        <v>0</v>
      </c>
      <c r="V527" s="39">
        <f t="shared" si="947"/>
        <v>18573.960036</v>
      </c>
      <c r="W527" s="39">
        <f t="shared" si="947"/>
        <v>0</v>
      </c>
      <c r="X527" s="39">
        <f t="shared" si="947"/>
        <v>1025152.250408</v>
      </c>
      <c r="Y527" s="39">
        <f t="shared" si="947"/>
        <v>40732.368500000004</v>
      </c>
      <c r="Z527" s="39">
        <f t="shared" si="947"/>
        <v>27698.010580000002</v>
      </c>
      <c r="AA527" s="39">
        <f t="shared" si="947"/>
        <v>0</v>
      </c>
      <c r="AB527" s="39">
        <f t="shared" si="947"/>
        <v>0</v>
      </c>
      <c r="AC527" s="67"/>
      <c r="AD527" s="55"/>
    </row>
    <row r="528" spans="1:30" s="52" customFormat="1">
      <c r="A528" s="95" t="s">
        <v>170</v>
      </c>
      <c r="B528" s="74">
        <v>5402256.2199999997</v>
      </c>
      <c r="C528" s="161">
        <f t="shared" si="941"/>
        <v>450188.02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1"/>
      <c r="D529" s="6">
        <f t="shared" ref="D529" si="948">$C528*D528</f>
        <v>0</v>
      </c>
      <c r="E529" s="6">
        <f t="shared" ref="E529" si="949">$C528*E528</f>
        <v>0</v>
      </c>
      <c r="F529" s="6">
        <f t="shared" ref="F529:AB529" si="950">$C528*F528</f>
        <v>0</v>
      </c>
      <c r="G529" s="6">
        <f t="shared" si="950"/>
        <v>0</v>
      </c>
      <c r="H529" s="6">
        <f t="shared" si="950"/>
        <v>0</v>
      </c>
      <c r="I529" s="6">
        <f t="shared" si="950"/>
        <v>0</v>
      </c>
      <c r="J529" s="6">
        <f t="shared" si="950"/>
        <v>0</v>
      </c>
      <c r="K529" s="6">
        <f t="shared" si="950"/>
        <v>0</v>
      </c>
      <c r="L529" s="6">
        <f t="shared" si="950"/>
        <v>0</v>
      </c>
      <c r="M529" s="6">
        <f t="shared" si="950"/>
        <v>0</v>
      </c>
      <c r="N529" s="6">
        <f t="shared" si="950"/>
        <v>0</v>
      </c>
      <c r="O529" s="6">
        <f t="shared" si="950"/>
        <v>0</v>
      </c>
      <c r="P529" s="6">
        <f t="shared" si="950"/>
        <v>0</v>
      </c>
      <c r="Q529" s="6">
        <f t="shared" si="950"/>
        <v>20753.667722000002</v>
      </c>
      <c r="R529" s="6">
        <f t="shared" si="950"/>
        <v>0</v>
      </c>
      <c r="S529" s="6">
        <f t="shared" si="950"/>
        <v>0</v>
      </c>
      <c r="T529" s="6">
        <f t="shared" si="950"/>
        <v>0</v>
      </c>
      <c r="U529" s="6">
        <f t="shared" si="950"/>
        <v>0</v>
      </c>
      <c r="V529" s="6">
        <f t="shared" si="950"/>
        <v>0</v>
      </c>
      <c r="W529" s="6">
        <f t="shared" si="950"/>
        <v>0</v>
      </c>
      <c r="X529" s="6">
        <f t="shared" si="950"/>
        <v>413047.50835000002</v>
      </c>
      <c r="Y529" s="6">
        <f t="shared" si="950"/>
        <v>16386.843928000002</v>
      </c>
      <c r="Z529" s="6">
        <f t="shared" si="950"/>
        <v>0</v>
      </c>
      <c r="AA529" s="6">
        <f t="shared" si="950"/>
        <v>0</v>
      </c>
      <c r="AB529" s="6">
        <f t="shared" si="950"/>
        <v>0</v>
      </c>
      <c r="AC529" s="67"/>
      <c r="AD529" s="55"/>
    </row>
    <row r="530" spans="1:30" s="52" customFormat="1">
      <c r="A530" s="105" t="s">
        <v>171</v>
      </c>
      <c r="B530" s="74">
        <v>6362600.6799999997</v>
      </c>
      <c r="C530" s="161">
        <f t="shared" si="941"/>
        <v>530216.72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1"/>
      <c r="D531" s="6">
        <f>$C530*D530</f>
        <v>0</v>
      </c>
      <c r="E531" s="6">
        <f t="shared" ref="E531" si="951">$C530*E530</f>
        <v>0</v>
      </c>
      <c r="F531" s="6">
        <f t="shared" ref="F531" si="952">$C530*F530</f>
        <v>0</v>
      </c>
      <c r="G531" s="6">
        <f t="shared" ref="G531:AB531" si="953">$C530*G530</f>
        <v>0</v>
      </c>
      <c r="H531" s="6">
        <f t="shared" si="953"/>
        <v>0</v>
      </c>
      <c r="I531" s="6">
        <f t="shared" si="953"/>
        <v>0</v>
      </c>
      <c r="J531" s="6">
        <f t="shared" si="953"/>
        <v>0</v>
      </c>
      <c r="K531" s="6">
        <f t="shared" si="953"/>
        <v>0</v>
      </c>
      <c r="L531" s="6">
        <f t="shared" si="953"/>
        <v>0</v>
      </c>
      <c r="M531" s="6">
        <f t="shared" si="953"/>
        <v>0</v>
      </c>
      <c r="N531" s="6">
        <f t="shared" si="953"/>
        <v>0</v>
      </c>
      <c r="O531" s="6">
        <f t="shared" si="953"/>
        <v>0</v>
      </c>
      <c r="P531" s="6">
        <f t="shared" si="953"/>
        <v>0</v>
      </c>
      <c r="Q531" s="6">
        <f t="shared" si="953"/>
        <v>0</v>
      </c>
      <c r="R531" s="6">
        <f t="shared" si="953"/>
        <v>0</v>
      </c>
      <c r="S531" s="6">
        <f t="shared" si="953"/>
        <v>0</v>
      </c>
      <c r="T531" s="6">
        <f t="shared" si="953"/>
        <v>0</v>
      </c>
      <c r="U531" s="6">
        <f t="shared" si="953"/>
        <v>0</v>
      </c>
      <c r="V531" s="6">
        <f t="shared" si="953"/>
        <v>0</v>
      </c>
      <c r="W531" s="6">
        <f t="shared" si="953"/>
        <v>0</v>
      </c>
      <c r="X531" s="6">
        <f t="shared" si="953"/>
        <v>509962.44129599998</v>
      </c>
      <c r="Y531" s="6">
        <f t="shared" si="953"/>
        <v>20254.278703999997</v>
      </c>
      <c r="Z531" s="6">
        <f t="shared" si="953"/>
        <v>0</v>
      </c>
      <c r="AA531" s="6">
        <f t="shared" si="953"/>
        <v>0</v>
      </c>
      <c r="AB531" s="6">
        <f t="shared" si="953"/>
        <v>0</v>
      </c>
      <c r="AC531" s="67"/>
      <c r="AD531" s="55"/>
    </row>
    <row r="532" spans="1:30" s="52" customFormat="1">
      <c r="A532" s="105" t="s">
        <v>217</v>
      </c>
      <c r="B532" s="74">
        <f>6221353.37/2</f>
        <v>3110676.6850000001</v>
      </c>
      <c r="C532" s="161">
        <f t="shared" si="941"/>
        <v>259223.06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42">
        <v>0.96260000000000001</v>
      </c>
      <c r="Y532" s="42">
        <v>3.7400000000000003E-2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1"/>
      <c r="D533" s="39">
        <f>$C532*D532</f>
        <v>0</v>
      </c>
      <c r="E533" s="39">
        <f t="shared" ref="E533" si="954">$C532*E532</f>
        <v>0</v>
      </c>
      <c r="F533" s="39">
        <f t="shared" ref="F533" si="955">$C532*F532</f>
        <v>0</v>
      </c>
      <c r="G533" s="39">
        <f t="shared" ref="G533:AB533" si="956">$C532*G532</f>
        <v>0</v>
      </c>
      <c r="H533" s="39">
        <f t="shared" si="956"/>
        <v>0</v>
      </c>
      <c r="I533" s="39">
        <f t="shared" si="956"/>
        <v>0</v>
      </c>
      <c r="J533" s="39">
        <f t="shared" si="956"/>
        <v>0</v>
      </c>
      <c r="K533" s="39">
        <f t="shared" si="956"/>
        <v>0</v>
      </c>
      <c r="L533" s="39">
        <f t="shared" si="956"/>
        <v>0</v>
      </c>
      <c r="M533" s="39">
        <f t="shared" si="956"/>
        <v>0</v>
      </c>
      <c r="N533" s="39">
        <f t="shared" si="956"/>
        <v>0</v>
      </c>
      <c r="O533" s="39">
        <f t="shared" si="956"/>
        <v>0</v>
      </c>
      <c r="P533" s="39">
        <f t="shared" si="956"/>
        <v>0</v>
      </c>
      <c r="Q533" s="39">
        <f t="shared" si="956"/>
        <v>0</v>
      </c>
      <c r="R533" s="39">
        <f t="shared" si="956"/>
        <v>0</v>
      </c>
      <c r="S533" s="39">
        <f t="shared" si="956"/>
        <v>0</v>
      </c>
      <c r="T533" s="39">
        <f t="shared" si="956"/>
        <v>0</v>
      </c>
      <c r="U533" s="39">
        <f t="shared" si="956"/>
        <v>0</v>
      </c>
      <c r="V533" s="39">
        <f t="shared" si="956"/>
        <v>0</v>
      </c>
      <c r="W533" s="39">
        <f t="shared" si="956"/>
        <v>0</v>
      </c>
      <c r="X533" s="39">
        <f t="shared" si="956"/>
        <v>249528.11755600001</v>
      </c>
      <c r="Y533" s="39">
        <f t="shared" si="956"/>
        <v>9694.9424440000003</v>
      </c>
      <c r="Z533" s="39">
        <f t="shared" si="956"/>
        <v>0</v>
      </c>
      <c r="AA533" s="39">
        <f t="shared" si="956"/>
        <v>0</v>
      </c>
      <c r="AB533" s="39">
        <f t="shared" si="956"/>
        <v>0</v>
      </c>
      <c r="AC533" s="67"/>
      <c r="AD533" s="55"/>
    </row>
    <row r="534" spans="1:30" s="52" customFormat="1">
      <c r="A534" s="105" t="s">
        <v>208</v>
      </c>
      <c r="B534" s="74">
        <f>6221353.37/2</f>
        <v>3110676.6850000001</v>
      </c>
      <c r="C534" s="161">
        <f t="shared" si="941"/>
        <v>259223.06</v>
      </c>
      <c r="D534" s="38">
        <v>1.5800000000000002E-2</v>
      </c>
      <c r="E534" s="38">
        <v>0.1371</v>
      </c>
      <c r="F534" s="38">
        <v>5.4899999999999997E-2</v>
      </c>
      <c r="G534" s="38">
        <v>7.6899999999999996E-2</v>
      </c>
      <c r="H534" s="38">
        <v>4.1599999999999998E-2</v>
      </c>
      <c r="I534" s="38">
        <v>0.13250000000000001</v>
      </c>
      <c r="J534" s="38">
        <v>2.07E-2</v>
      </c>
      <c r="K534" s="38">
        <v>3.1800000000000002E-2</v>
      </c>
      <c r="L534" s="38">
        <v>1.6500000000000001E-2</v>
      </c>
      <c r="M534" s="38">
        <v>2.5700000000000001E-2</v>
      </c>
      <c r="N534" s="38">
        <v>0.14199999999999999</v>
      </c>
      <c r="O534" s="38">
        <v>2.3E-2</v>
      </c>
      <c r="P534" s="38">
        <v>0</v>
      </c>
      <c r="Q534" s="38">
        <v>3.7999999999999999E-2</v>
      </c>
      <c r="R534" s="38">
        <v>1.8800000000000001E-2</v>
      </c>
      <c r="S534" s="38">
        <v>4.1999999999999997E-3</v>
      </c>
      <c r="T534" s="38">
        <v>5.3199999999999997E-2</v>
      </c>
      <c r="U534" s="38">
        <v>1.8100000000000002E-2</v>
      </c>
      <c r="V534" s="38">
        <v>3.7900000000000003E-2</v>
      </c>
      <c r="W534" s="38">
        <v>4.58E-2</v>
      </c>
      <c r="X534" s="38">
        <v>6.2399999999999997E-2</v>
      </c>
      <c r="Y534" s="38">
        <v>2.5000000000000001E-3</v>
      </c>
      <c r="Z534" s="5">
        <v>0</v>
      </c>
      <c r="AA534" s="5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1"/>
      <c r="D535" s="39">
        <f>$C534*D534</f>
        <v>4095.7243480000002</v>
      </c>
      <c r="E535" s="39">
        <f t="shared" ref="E535" si="957">$C534*E534</f>
        <v>35539.481526000003</v>
      </c>
      <c r="F535" s="39">
        <f t="shared" ref="F535" si="958">$C534*F534</f>
        <v>14231.345993999999</v>
      </c>
      <c r="G535" s="39">
        <f t="shared" ref="G535:AB535" si="959">$C534*G534</f>
        <v>19934.253313999998</v>
      </c>
      <c r="H535" s="39">
        <f t="shared" si="959"/>
        <v>10783.679296</v>
      </c>
      <c r="I535" s="39">
        <f t="shared" si="959"/>
        <v>34347.05545</v>
      </c>
      <c r="J535" s="39">
        <f t="shared" si="959"/>
        <v>5365.9173419999997</v>
      </c>
      <c r="K535" s="39">
        <f t="shared" si="959"/>
        <v>8243.2933080000003</v>
      </c>
      <c r="L535" s="39">
        <f t="shared" si="959"/>
        <v>4277.1804899999997</v>
      </c>
      <c r="M535" s="39">
        <f t="shared" si="959"/>
        <v>6662.0326420000001</v>
      </c>
      <c r="N535" s="39">
        <f t="shared" si="959"/>
        <v>36809.674519999993</v>
      </c>
      <c r="O535" s="39">
        <f t="shared" si="959"/>
        <v>5962.1303799999996</v>
      </c>
      <c r="P535" s="39">
        <f t="shared" si="959"/>
        <v>0</v>
      </c>
      <c r="Q535" s="39">
        <f t="shared" si="959"/>
        <v>9850.476279999999</v>
      </c>
      <c r="R535" s="39">
        <f t="shared" si="959"/>
        <v>4873.3935280000005</v>
      </c>
      <c r="S535" s="39">
        <f t="shared" si="959"/>
        <v>1088.736852</v>
      </c>
      <c r="T535" s="39">
        <f t="shared" si="959"/>
        <v>13790.666792</v>
      </c>
      <c r="U535" s="39">
        <f t="shared" si="959"/>
        <v>4691.9373860000005</v>
      </c>
      <c r="V535" s="39">
        <f t="shared" si="959"/>
        <v>9824.5539740000004</v>
      </c>
      <c r="W535" s="39">
        <f t="shared" si="959"/>
        <v>11872.416148</v>
      </c>
      <c r="X535" s="39">
        <f t="shared" si="959"/>
        <v>16175.518943999999</v>
      </c>
      <c r="Y535" s="39">
        <f t="shared" si="959"/>
        <v>648.05764999999997</v>
      </c>
      <c r="Z535" s="39">
        <f t="shared" si="959"/>
        <v>0</v>
      </c>
      <c r="AA535" s="39">
        <f t="shared" si="959"/>
        <v>155.53383599999998</v>
      </c>
      <c r="AB535" s="39">
        <f t="shared" si="959"/>
        <v>0</v>
      </c>
      <c r="AC535" s="67"/>
      <c r="AD535" s="55"/>
    </row>
    <row r="536" spans="1:30" s="52" customFormat="1">
      <c r="A536" s="105" t="s">
        <v>218</v>
      </c>
      <c r="B536" s="74">
        <f>4599923.88/2</f>
        <v>2299961.94</v>
      </c>
      <c r="C536" s="161">
        <f t="shared" si="941"/>
        <v>191663.5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42">
        <v>0.96260000000000001</v>
      </c>
      <c r="Y536" s="42">
        <v>3.7400000000000003E-2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1"/>
      <c r="D537" s="39">
        <f>$C536*D536</f>
        <v>0</v>
      </c>
      <c r="E537" s="39">
        <f t="shared" ref="E537" si="960">$C536*E536</f>
        <v>0</v>
      </c>
      <c r="F537" s="39">
        <f t="shared" ref="F537" si="961">$C536*F536</f>
        <v>0</v>
      </c>
      <c r="G537" s="39">
        <f t="shared" ref="G537:AB537" si="962">$C536*G536</f>
        <v>0</v>
      </c>
      <c r="H537" s="39">
        <f t="shared" si="962"/>
        <v>0</v>
      </c>
      <c r="I537" s="39">
        <f t="shared" si="962"/>
        <v>0</v>
      </c>
      <c r="J537" s="39">
        <f t="shared" si="962"/>
        <v>0</v>
      </c>
      <c r="K537" s="39">
        <f t="shared" si="962"/>
        <v>0</v>
      </c>
      <c r="L537" s="39">
        <f t="shared" si="962"/>
        <v>0</v>
      </c>
      <c r="M537" s="39">
        <f t="shared" si="962"/>
        <v>0</v>
      </c>
      <c r="N537" s="39">
        <f t="shared" si="962"/>
        <v>0</v>
      </c>
      <c r="O537" s="39">
        <f t="shared" si="962"/>
        <v>0</v>
      </c>
      <c r="P537" s="39">
        <f t="shared" si="962"/>
        <v>0</v>
      </c>
      <c r="Q537" s="39">
        <f t="shared" si="962"/>
        <v>0</v>
      </c>
      <c r="R537" s="39">
        <f t="shared" si="962"/>
        <v>0</v>
      </c>
      <c r="S537" s="39">
        <f t="shared" si="962"/>
        <v>0</v>
      </c>
      <c r="T537" s="39">
        <f t="shared" si="962"/>
        <v>0</v>
      </c>
      <c r="U537" s="39">
        <f t="shared" si="962"/>
        <v>0</v>
      </c>
      <c r="V537" s="39">
        <f t="shared" si="962"/>
        <v>0</v>
      </c>
      <c r="W537" s="39">
        <f t="shared" si="962"/>
        <v>0</v>
      </c>
      <c r="X537" s="39">
        <f t="shared" si="962"/>
        <v>184495.28510000001</v>
      </c>
      <c r="Y537" s="39">
        <f t="shared" si="962"/>
        <v>7168.2149000000009</v>
      </c>
      <c r="Z537" s="39">
        <f t="shared" si="962"/>
        <v>0</v>
      </c>
      <c r="AA537" s="39">
        <f t="shared" si="962"/>
        <v>0</v>
      </c>
      <c r="AB537" s="39">
        <f t="shared" si="962"/>
        <v>0</v>
      </c>
      <c r="AC537" s="67"/>
      <c r="AD537" s="55"/>
    </row>
    <row r="538" spans="1:30" s="52" customFormat="1">
      <c r="A538" s="105" t="s">
        <v>209</v>
      </c>
      <c r="B538" s="74">
        <f>4599923.88/2</f>
        <v>2299961.94</v>
      </c>
      <c r="C538" s="161">
        <f t="shared" si="941"/>
        <v>191663.5</v>
      </c>
      <c r="D538" s="38">
        <v>1.5800000000000002E-2</v>
      </c>
      <c r="E538" s="38">
        <v>0.1371</v>
      </c>
      <c r="F538" s="38">
        <v>5.4899999999999997E-2</v>
      </c>
      <c r="G538" s="38">
        <v>7.6899999999999996E-2</v>
      </c>
      <c r="H538" s="38">
        <v>4.1599999999999998E-2</v>
      </c>
      <c r="I538" s="38">
        <v>0.13250000000000001</v>
      </c>
      <c r="J538" s="38">
        <v>2.07E-2</v>
      </c>
      <c r="K538" s="38">
        <v>3.1800000000000002E-2</v>
      </c>
      <c r="L538" s="38">
        <v>1.6500000000000001E-2</v>
      </c>
      <c r="M538" s="38">
        <v>2.5700000000000001E-2</v>
      </c>
      <c r="N538" s="38">
        <v>0.14199999999999999</v>
      </c>
      <c r="O538" s="38">
        <v>2.3E-2</v>
      </c>
      <c r="P538" s="38">
        <v>0</v>
      </c>
      <c r="Q538" s="38">
        <v>3.7999999999999999E-2</v>
      </c>
      <c r="R538" s="38">
        <v>1.8800000000000001E-2</v>
      </c>
      <c r="S538" s="38">
        <v>4.1999999999999997E-3</v>
      </c>
      <c r="T538" s="38">
        <v>5.3199999999999997E-2</v>
      </c>
      <c r="U538" s="38">
        <v>1.8100000000000002E-2</v>
      </c>
      <c r="V538" s="38">
        <v>3.7900000000000003E-2</v>
      </c>
      <c r="W538" s="38">
        <v>4.58E-2</v>
      </c>
      <c r="X538" s="38">
        <v>6.2399999999999997E-2</v>
      </c>
      <c r="Y538" s="38">
        <v>2.5000000000000001E-3</v>
      </c>
      <c r="Z538" s="5">
        <v>0</v>
      </c>
      <c r="AA538" s="5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1"/>
      <c r="D539" s="39">
        <f>$C538*D538</f>
        <v>3028.2833000000005</v>
      </c>
      <c r="E539" s="39">
        <f t="shared" ref="E539" si="963">$C538*E538</f>
        <v>26277.065849999999</v>
      </c>
      <c r="F539" s="39">
        <f t="shared" ref="F539" si="964">$C538*F538</f>
        <v>10522.326149999999</v>
      </c>
      <c r="G539" s="39">
        <f t="shared" ref="G539:AB539" si="965">$C538*G538</f>
        <v>14738.923149999999</v>
      </c>
      <c r="H539" s="39">
        <f t="shared" si="965"/>
        <v>7973.2015999999994</v>
      </c>
      <c r="I539" s="39">
        <f t="shared" si="965"/>
        <v>25395.41375</v>
      </c>
      <c r="J539" s="39">
        <f t="shared" si="965"/>
        <v>3967.4344499999997</v>
      </c>
      <c r="K539" s="39">
        <f t="shared" si="965"/>
        <v>6094.8993</v>
      </c>
      <c r="L539" s="39">
        <f t="shared" si="965"/>
        <v>3162.4477500000003</v>
      </c>
      <c r="M539" s="39">
        <f t="shared" si="965"/>
        <v>4925.7519499999999</v>
      </c>
      <c r="N539" s="39">
        <f t="shared" si="965"/>
        <v>27216.216999999997</v>
      </c>
      <c r="O539" s="39">
        <f t="shared" si="965"/>
        <v>4408.2605000000003</v>
      </c>
      <c r="P539" s="39">
        <f t="shared" si="965"/>
        <v>0</v>
      </c>
      <c r="Q539" s="39">
        <f t="shared" si="965"/>
        <v>7283.2129999999997</v>
      </c>
      <c r="R539" s="39">
        <f t="shared" si="965"/>
        <v>3603.2737999999999</v>
      </c>
      <c r="S539" s="39">
        <f t="shared" si="965"/>
        <v>804.98669999999993</v>
      </c>
      <c r="T539" s="39">
        <f t="shared" si="965"/>
        <v>10196.4982</v>
      </c>
      <c r="U539" s="39">
        <f t="shared" si="965"/>
        <v>3469.1093500000002</v>
      </c>
      <c r="V539" s="39">
        <f t="shared" si="965"/>
        <v>7264.0466500000002</v>
      </c>
      <c r="W539" s="39">
        <f t="shared" si="965"/>
        <v>8778.1882999999998</v>
      </c>
      <c r="X539" s="39">
        <f t="shared" si="965"/>
        <v>11959.802399999999</v>
      </c>
      <c r="Y539" s="39">
        <f t="shared" si="965"/>
        <v>479.15875</v>
      </c>
      <c r="Z539" s="39">
        <f t="shared" si="965"/>
        <v>0</v>
      </c>
      <c r="AA539" s="39">
        <f t="shared" si="965"/>
        <v>114.99809999999999</v>
      </c>
      <c r="AB539" s="39">
        <f t="shared" si="965"/>
        <v>0</v>
      </c>
      <c r="AC539" s="67"/>
      <c r="AD539" s="55"/>
    </row>
    <row r="540" spans="1:30" s="52" customFormat="1">
      <c r="A540" s="105" t="s">
        <v>219</v>
      </c>
      <c r="B540" s="74">
        <f>5190596.44/2</f>
        <v>2595298.2200000002</v>
      </c>
      <c r="C540" s="161">
        <f t="shared" si="941"/>
        <v>216274.85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38">
        <v>0.96260000000000001</v>
      </c>
      <c r="Y540" s="38">
        <v>3.7400000000000003E-2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1"/>
      <c r="D541" s="39">
        <f>$C540*D540</f>
        <v>0</v>
      </c>
      <c r="E541" s="39">
        <f t="shared" ref="E541" si="966">$C540*E540</f>
        <v>0</v>
      </c>
      <c r="F541" s="39">
        <f t="shared" ref="F541" si="967">$C540*F540</f>
        <v>0</v>
      </c>
      <c r="G541" s="39">
        <f t="shared" ref="G541:AB541" si="968">$C540*G540</f>
        <v>0</v>
      </c>
      <c r="H541" s="39">
        <f t="shared" si="968"/>
        <v>0</v>
      </c>
      <c r="I541" s="39">
        <f t="shared" si="968"/>
        <v>0</v>
      </c>
      <c r="J541" s="39">
        <f t="shared" si="968"/>
        <v>0</v>
      </c>
      <c r="K541" s="39">
        <f t="shared" si="968"/>
        <v>0</v>
      </c>
      <c r="L541" s="39">
        <f t="shared" si="968"/>
        <v>0</v>
      </c>
      <c r="M541" s="39">
        <f t="shared" si="968"/>
        <v>0</v>
      </c>
      <c r="N541" s="39">
        <f t="shared" si="968"/>
        <v>0</v>
      </c>
      <c r="O541" s="39">
        <f t="shared" si="968"/>
        <v>0</v>
      </c>
      <c r="P541" s="39">
        <f t="shared" si="968"/>
        <v>0</v>
      </c>
      <c r="Q541" s="39">
        <f t="shared" si="968"/>
        <v>0</v>
      </c>
      <c r="R541" s="39">
        <f t="shared" si="968"/>
        <v>0</v>
      </c>
      <c r="S541" s="39">
        <f t="shared" si="968"/>
        <v>0</v>
      </c>
      <c r="T541" s="39">
        <f t="shared" si="968"/>
        <v>0</v>
      </c>
      <c r="U541" s="39">
        <f t="shared" si="968"/>
        <v>0</v>
      </c>
      <c r="V541" s="39">
        <f t="shared" si="968"/>
        <v>0</v>
      </c>
      <c r="W541" s="39">
        <f t="shared" si="968"/>
        <v>0</v>
      </c>
      <c r="X541" s="39">
        <f t="shared" si="968"/>
        <v>208186.17061</v>
      </c>
      <c r="Y541" s="39">
        <f t="shared" si="968"/>
        <v>8088.6793900000011</v>
      </c>
      <c r="Z541" s="39">
        <f t="shared" si="968"/>
        <v>0</v>
      </c>
      <c r="AA541" s="39">
        <f t="shared" si="968"/>
        <v>0</v>
      </c>
      <c r="AB541" s="39">
        <f t="shared" si="968"/>
        <v>0</v>
      </c>
      <c r="AC541" s="67"/>
      <c r="AD541" s="55"/>
    </row>
    <row r="542" spans="1:30" s="52" customFormat="1">
      <c r="A542" s="105" t="s">
        <v>210</v>
      </c>
      <c r="B542" s="74">
        <f>5190596.44/2</f>
        <v>2595298.2200000002</v>
      </c>
      <c r="C542" s="161">
        <f t="shared" si="941"/>
        <v>216274.85</v>
      </c>
      <c r="D542" s="38">
        <v>1.5800000000000002E-2</v>
      </c>
      <c r="E542" s="38">
        <v>0.1371</v>
      </c>
      <c r="F542" s="38">
        <v>5.4899999999999997E-2</v>
      </c>
      <c r="G542" s="38">
        <v>7.6899999999999996E-2</v>
      </c>
      <c r="H542" s="38">
        <v>4.1599999999999998E-2</v>
      </c>
      <c r="I542" s="38">
        <v>0.13250000000000001</v>
      </c>
      <c r="J542" s="38">
        <v>2.07E-2</v>
      </c>
      <c r="K542" s="38">
        <v>3.1800000000000002E-2</v>
      </c>
      <c r="L542" s="38">
        <v>1.6500000000000001E-2</v>
      </c>
      <c r="M542" s="38">
        <v>2.5700000000000001E-2</v>
      </c>
      <c r="N542" s="38">
        <v>0.14199999999999999</v>
      </c>
      <c r="O542" s="38">
        <v>2.3E-2</v>
      </c>
      <c r="P542" s="38">
        <v>0</v>
      </c>
      <c r="Q542" s="38">
        <v>3.7999999999999999E-2</v>
      </c>
      <c r="R542" s="38">
        <v>1.8800000000000001E-2</v>
      </c>
      <c r="S542" s="38">
        <v>4.1999999999999997E-3</v>
      </c>
      <c r="T542" s="38">
        <v>5.3199999999999997E-2</v>
      </c>
      <c r="U542" s="38">
        <v>1.8100000000000002E-2</v>
      </c>
      <c r="V542" s="38">
        <v>3.7900000000000003E-2</v>
      </c>
      <c r="W542" s="38">
        <v>4.58E-2</v>
      </c>
      <c r="X542" s="38">
        <v>6.2399999999999997E-2</v>
      </c>
      <c r="Y542" s="38">
        <v>2.5000000000000001E-3</v>
      </c>
      <c r="Z542" s="5">
        <v>0</v>
      </c>
      <c r="AA542" s="5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1"/>
      <c r="D543" s="39">
        <f>$C542*D542</f>
        <v>3417.1426300000003</v>
      </c>
      <c r="E543" s="39">
        <f t="shared" ref="E543" si="969">$C542*E542</f>
        <v>29651.281934999999</v>
      </c>
      <c r="F543" s="39">
        <f t="shared" ref="F543" si="970">$C542*F542</f>
        <v>11873.489265</v>
      </c>
      <c r="G543" s="39">
        <f t="shared" ref="G543:AB543" si="971">$C542*G542</f>
        <v>16631.535964999999</v>
      </c>
      <c r="H543" s="39">
        <f t="shared" si="971"/>
        <v>8997.0337600000003</v>
      </c>
      <c r="I543" s="39">
        <f t="shared" si="971"/>
        <v>28656.417625000002</v>
      </c>
      <c r="J543" s="39">
        <f t="shared" si="971"/>
        <v>4476.8893950000001</v>
      </c>
      <c r="K543" s="39">
        <f t="shared" si="971"/>
        <v>6877.5402300000005</v>
      </c>
      <c r="L543" s="39">
        <f t="shared" si="971"/>
        <v>3568.5350250000001</v>
      </c>
      <c r="M543" s="39">
        <f t="shared" si="971"/>
        <v>5558.263645</v>
      </c>
      <c r="N543" s="39">
        <f t="shared" si="971"/>
        <v>30711.028699999999</v>
      </c>
      <c r="O543" s="39">
        <f t="shared" si="971"/>
        <v>4974.3215499999997</v>
      </c>
      <c r="P543" s="39">
        <f t="shared" si="971"/>
        <v>0</v>
      </c>
      <c r="Q543" s="39">
        <f t="shared" si="971"/>
        <v>8218.4442999999992</v>
      </c>
      <c r="R543" s="39">
        <f t="shared" si="971"/>
        <v>4065.9671800000001</v>
      </c>
      <c r="S543" s="39">
        <f t="shared" si="971"/>
        <v>908.35437000000002</v>
      </c>
      <c r="T543" s="39">
        <f t="shared" si="971"/>
        <v>11505.82202</v>
      </c>
      <c r="U543" s="39">
        <f t="shared" si="971"/>
        <v>3914.5747850000002</v>
      </c>
      <c r="V543" s="39">
        <f t="shared" si="971"/>
        <v>8196.8168150000001</v>
      </c>
      <c r="W543" s="39">
        <f t="shared" si="971"/>
        <v>9905.3881300000012</v>
      </c>
      <c r="X543" s="39">
        <f t="shared" si="971"/>
        <v>13495.550639999999</v>
      </c>
      <c r="Y543" s="39">
        <f t="shared" si="971"/>
        <v>540.68712500000004</v>
      </c>
      <c r="Z543" s="39">
        <f t="shared" si="971"/>
        <v>0</v>
      </c>
      <c r="AA543" s="39">
        <f t="shared" si="971"/>
        <v>129.76490999999999</v>
      </c>
      <c r="AB543" s="39">
        <f t="shared" si="971"/>
        <v>0</v>
      </c>
      <c r="AC543" s="67"/>
      <c r="AD543" s="55"/>
    </row>
    <row r="544" spans="1:30" s="52" customFormat="1">
      <c r="A544" s="105" t="s">
        <v>220</v>
      </c>
      <c r="B544" s="74">
        <f>5190596.44/2</f>
        <v>2595298.2200000002</v>
      </c>
      <c r="C544" s="161">
        <f t="shared" si="941"/>
        <v>216274.85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38">
        <v>0.96260000000000001</v>
      </c>
      <c r="Y544" s="38">
        <v>3.7400000000000003E-2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1"/>
      <c r="D545" s="39">
        <f>$C544*D544</f>
        <v>0</v>
      </c>
      <c r="E545" s="39">
        <f t="shared" ref="E545" si="972">$C544*E544</f>
        <v>0</v>
      </c>
      <c r="F545" s="39">
        <f t="shared" ref="F545" si="973">$C544*F544</f>
        <v>0</v>
      </c>
      <c r="G545" s="39">
        <f t="shared" ref="G545:AB545" si="974">$C544*G544</f>
        <v>0</v>
      </c>
      <c r="H545" s="39">
        <f t="shared" si="974"/>
        <v>0</v>
      </c>
      <c r="I545" s="39">
        <f t="shared" si="974"/>
        <v>0</v>
      </c>
      <c r="J545" s="39">
        <f t="shared" si="974"/>
        <v>0</v>
      </c>
      <c r="K545" s="39">
        <f t="shared" si="974"/>
        <v>0</v>
      </c>
      <c r="L545" s="39">
        <f t="shared" si="974"/>
        <v>0</v>
      </c>
      <c r="M545" s="39">
        <f t="shared" si="974"/>
        <v>0</v>
      </c>
      <c r="N545" s="39">
        <f t="shared" si="974"/>
        <v>0</v>
      </c>
      <c r="O545" s="39">
        <f t="shared" si="974"/>
        <v>0</v>
      </c>
      <c r="P545" s="39">
        <f t="shared" si="974"/>
        <v>0</v>
      </c>
      <c r="Q545" s="39">
        <f t="shared" si="974"/>
        <v>0</v>
      </c>
      <c r="R545" s="39">
        <f t="shared" si="974"/>
        <v>0</v>
      </c>
      <c r="S545" s="39">
        <f t="shared" si="974"/>
        <v>0</v>
      </c>
      <c r="T545" s="39">
        <f t="shared" si="974"/>
        <v>0</v>
      </c>
      <c r="U545" s="39">
        <f t="shared" si="974"/>
        <v>0</v>
      </c>
      <c r="V545" s="39">
        <f t="shared" si="974"/>
        <v>0</v>
      </c>
      <c r="W545" s="39">
        <f t="shared" si="974"/>
        <v>0</v>
      </c>
      <c r="X545" s="39">
        <f t="shared" si="974"/>
        <v>208186.17061</v>
      </c>
      <c r="Y545" s="39">
        <f t="shared" si="974"/>
        <v>8088.6793900000011</v>
      </c>
      <c r="Z545" s="39">
        <f t="shared" si="974"/>
        <v>0</v>
      </c>
      <c r="AA545" s="39">
        <f t="shared" si="974"/>
        <v>0</v>
      </c>
      <c r="AB545" s="39">
        <f t="shared" si="974"/>
        <v>0</v>
      </c>
      <c r="AC545" s="67"/>
      <c r="AD545" s="55"/>
    </row>
    <row r="546" spans="1:30" s="52" customFormat="1">
      <c r="A546" s="105" t="s">
        <v>211</v>
      </c>
      <c r="B546" s="74">
        <f>5190596.44/2</f>
        <v>2595298.2200000002</v>
      </c>
      <c r="C546" s="161">
        <f t="shared" si="941"/>
        <v>216274.85</v>
      </c>
      <c r="D546" s="38">
        <v>1.5800000000000002E-2</v>
      </c>
      <c r="E546" s="38">
        <v>0.1371</v>
      </c>
      <c r="F546" s="38">
        <v>5.4899999999999997E-2</v>
      </c>
      <c r="G546" s="38">
        <v>7.6899999999999996E-2</v>
      </c>
      <c r="H546" s="38">
        <v>4.1599999999999998E-2</v>
      </c>
      <c r="I546" s="38">
        <v>0.13250000000000001</v>
      </c>
      <c r="J546" s="38">
        <v>2.07E-2</v>
      </c>
      <c r="K546" s="38">
        <v>3.1800000000000002E-2</v>
      </c>
      <c r="L546" s="38">
        <v>1.6500000000000001E-2</v>
      </c>
      <c r="M546" s="38">
        <v>2.5700000000000001E-2</v>
      </c>
      <c r="N546" s="38">
        <v>0.14199999999999999</v>
      </c>
      <c r="O546" s="38">
        <v>2.3E-2</v>
      </c>
      <c r="P546" s="38">
        <v>0</v>
      </c>
      <c r="Q546" s="38">
        <v>3.7999999999999999E-2</v>
      </c>
      <c r="R546" s="38">
        <v>1.8800000000000001E-2</v>
      </c>
      <c r="S546" s="38">
        <v>4.1999999999999997E-3</v>
      </c>
      <c r="T546" s="38">
        <v>5.3199999999999997E-2</v>
      </c>
      <c r="U546" s="38">
        <v>1.8100000000000002E-2</v>
      </c>
      <c r="V546" s="38">
        <v>3.7900000000000003E-2</v>
      </c>
      <c r="W546" s="38">
        <v>4.58E-2</v>
      </c>
      <c r="X546" s="38">
        <v>6.2399999999999997E-2</v>
      </c>
      <c r="Y546" s="38">
        <v>2.5000000000000001E-3</v>
      </c>
      <c r="Z546" s="5">
        <v>0</v>
      </c>
      <c r="AA546" s="5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1"/>
      <c r="D547" s="39">
        <f>$C546*D546</f>
        <v>3417.1426300000003</v>
      </c>
      <c r="E547" s="39">
        <f t="shared" ref="E547" si="975">$C546*E546</f>
        <v>29651.281934999999</v>
      </c>
      <c r="F547" s="39">
        <f t="shared" ref="F547" si="976">$C546*F546</f>
        <v>11873.489265</v>
      </c>
      <c r="G547" s="39">
        <f t="shared" ref="G547:AB547" si="977">$C546*G546</f>
        <v>16631.535964999999</v>
      </c>
      <c r="H547" s="39">
        <f t="shared" si="977"/>
        <v>8997.0337600000003</v>
      </c>
      <c r="I547" s="39">
        <f t="shared" si="977"/>
        <v>28656.417625000002</v>
      </c>
      <c r="J547" s="39">
        <f t="shared" si="977"/>
        <v>4476.8893950000001</v>
      </c>
      <c r="K547" s="39">
        <f t="shared" si="977"/>
        <v>6877.5402300000005</v>
      </c>
      <c r="L547" s="39">
        <f t="shared" si="977"/>
        <v>3568.5350250000001</v>
      </c>
      <c r="M547" s="39">
        <f t="shared" si="977"/>
        <v>5558.263645</v>
      </c>
      <c r="N547" s="39">
        <f t="shared" si="977"/>
        <v>30711.028699999999</v>
      </c>
      <c r="O547" s="39">
        <f t="shared" si="977"/>
        <v>4974.3215499999997</v>
      </c>
      <c r="P547" s="39">
        <f t="shared" si="977"/>
        <v>0</v>
      </c>
      <c r="Q547" s="39">
        <f t="shared" si="977"/>
        <v>8218.4442999999992</v>
      </c>
      <c r="R547" s="39">
        <f t="shared" si="977"/>
        <v>4065.9671800000001</v>
      </c>
      <c r="S547" s="39">
        <f t="shared" si="977"/>
        <v>908.35437000000002</v>
      </c>
      <c r="T547" s="39">
        <f t="shared" si="977"/>
        <v>11505.82202</v>
      </c>
      <c r="U547" s="39">
        <f t="shared" si="977"/>
        <v>3914.5747850000002</v>
      </c>
      <c r="V547" s="39">
        <f t="shared" si="977"/>
        <v>8196.8168150000001</v>
      </c>
      <c r="W547" s="39">
        <f t="shared" si="977"/>
        <v>9905.3881300000012</v>
      </c>
      <c r="X547" s="39">
        <f t="shared" si="977"/>
        <v>13495.550639999999</v>
      </c>
      <c r="Y547" s="39">
        <f t="shared" si="977"/>
        <v>540.68712500000004</v>
      </c>
      <c r="Z547" s="39">
        <f t="shared" si="977"/>
        <v>0</v>
      </c>
      <c r="AA547" s="39">
        <f t="shared" si="977"/>
        <v>129.76490999999999</v>
      </c>
      <c r="AB547" s="39">
        <f t="shared" si="977"/>
        <v>0</v>
      </c>
      <c r="AC547" s="67"/>
      <c r="AD547" s="55"/>
    </row>
    <row r="548" spans="1:30" s="52" customFormat="1">
      <c r="A548" s="105" t="s">
        <v>221</v>
      </c>
      <c r="B548" s="74">
        <f>2879127.71/2</f>
        <v>1439563.855</v>
      </c>
      <c r="C548" s="161">
        <f t="shared" si="941"/>
        <v>119963.65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1"/>
      <c r="D549" s="39">
        <f>$C548*D548</f>
        <v>0</v>
      </c>
      <c r="E549" s="39">
        <f t="shared" ref="E549" si="978">$C548*E548</f>
        <v>0</v>
      </c>
      <c r="F549" s="39">
        <f t="shared" ref="F549" si="979">$C548*F548</f>
        <v>0</v>
      </c>
      <c r="G549" s="39">
        <f t="shared" ref="G549:AB549" si="980">$C548*G548</f>
        <v>0</v>
      </c>
      <c r="H549" s="39">
        <f t="shared" si="980"/>
        <v>0</v>
      </c>
      <c r="I549" s="39">
        <f t="shared" si="980"/>
        <v>0</v>
      </c>
      <c r="J549" s="39">
        <f t="shared" si="980"/>
        <v>0</v>
      </c>
      <c r="K549" s="39">
        <f t="shared" si="980"/>
        <v>0</v>
      </c>
      <c r="L549" s="39">
        <f t="shared" si="980"/>
        <v>0</v>
      </c>
      <c r="M549" s="39">
        <f t="shared" si="980"/>
        <v>0</v>
      </c>
      <c r="N549" s="39">
        <f t="shared" si="980"/>
        <v>0</v>
      </c>
      <c r="O549" s="39">
        <f t="shared" si="980"/>
        <v>0</v>
      </c>
      <c r="P549" s="39">
        <f t="shared" si="980"/>
        <v>0</v>
      </c>
      <c r="Q549" s="39">
        <f t="shared" si="980"/>
        <v>0</v>
      </c>
      <c r="R549" s="39">
        <f t="shared" si="980"/>
        <v>0</v>
      </c>
      <c r="S549" s="39">
        <f t="shared" si="980"/>
        <v>0</v>
      </c>
      <c r="T549" s="39">
        <f t="shared" si="980"/>
        <v>0</v>
      </c>
      <c r="U549" s="39">
        <f t="shared" si="980"/>
        <v>0</v>
      </c>
      <c r="V549" s="39">
        <f t="shared" si="980"/>
        <v>0</v>
      </c>
      <c r="W549" s="39">
        <f t="shared" si="980"/>
        <v>0</v>
      </c>
      <c r="X549" s="39">
        <f t="shared" si="980"/>
        <v>119963.65</v>
      </c>
      <c r="Y549" s="39">
        <f t="shared" si="980"/>
        <v>0</v>
      </c>
      <c r="Z549" s="39">
        <f t="shared" si="980"/>
        <v>0</v>
      </c>
      <c r="AA549" s="39">
        <f t="shared" si="980"/>
        <v>0</v>
      </c>
      <c r="AB549" s="39">
        <f t="shared" si="980"/>
        <v>0</v>
      </c>
      <c r="AC549" s="67"/>
      <c r="AD549" s="55"/>
    </row>
    <row r="550" spans="1:30" s="52" customFormat="1">
      <c r="A550" s="105" t="s">
        <v>212</v>
      </c>
      <c r="B550" s="74">
        <f>2879127.71/2</f>
        <v>1439563.855</v>
      </c>
      <c r="C550" s="161">
        <f t="shared" si="941"/>
        <v>119963.65</v>
      </c>
      <c r="D550" s="38">
        <v>1.5800000000000002E-2</v>
      </c>
      <c r="E550" s="38">
        <v>0.1371</v>
      </c>
      <c r="F550" s="38">
        <v>5.4899999999999997E-2</v>
      </c>
      <c r="G550" s="38">
        <v>7.6899999999999996E-2</v>
      </c>
      <c r="H550" s="38">
        <v>4.1599999999999998E-2</v>
      </c>
      <c r="I550" s="38">
        <v>0.13250000000000001</v>
      </c>
      <c r="J550" s="38">
        <v>2.07E-2</v>
      </c>
      <c r="K550" s="38">
        <v>3.1800000000000002E-2</v>
      </c>
      <c r="L550" s="38">
        <v>1.6500000000000001E-2</v>
      </c>
      <c r="M550" s="38">
        <v>2.5700000000000001E-2</v>
      </c>
      <c r="N550" s="38">
        <v>0.14199999999999999</v>
      </c>
      <c r="O550" s="38">
        <v>2.3E-2</v>
      </c>
      <c r="P550" s="38">
        <v>0</v>
      </c>
      <c r="Q550" s="38">
        <v>3.7999999999999999E-2</v>
      </c>
      <c r="R550" s="38">
        <v>1.8800000000000001E-2</v>
      </c>
      <c r="S550" s="38">
        <v>4.1999999999999997E-3</v>
      </c>
      <c r="T550" s="38">
        <v>5.3199999999999997E-2</v>
      </c>
      <c r="U550" s="38">
        <v>1.8100000000000002E-2</v>
      </c>
      <c r="V550" s="38">
        <v>3.7900000000000003E-2</v>
      </c>
      <c r="W550" s="38">
        <v>4.58E-2</v>
      </c>
      <c r="X550" s="38">
        <v>6.2399999999999997E-2</v>
      </c>
      <c r="Y550" s="38">
        <v>2.5000000000000001E-3</v>
      </c>
      <c r="Z550" s="5">
        <v>0</v>
      </c>
      <c r="AA550" s="5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1"/>
      <c r="D551" s="39">
        <f>$C550*D550</f>
        <v>1895.4256700000001</v>
      </c>
      <c r="E551" s="39">
        <f t="shared" ref="E551" si="981">$C550*E550</f>
        <v>16447.016414999998</v>
      </c>
      <c r="F551" s="39">
        <f t="shared" ref="F551" si="982">$C550*F550</f>
        <v>6586.0043849999993</v>
      </c>
      <c r="G551" s="39">
        <f t="shared" ref="G551:AB551" si="983">$C550*G550</f>
        <v>9225.2046849999988</v>
      </c>
      <c r="H551" s="39">
        <f t="shared" si="983"/>
        <v>4990.4878399999998</v>
      </c>
      <c r="I551" s="39">
        <f t="shared" si="983"/>
        <v>15895.183625</v>
      </c>
      <c r="J551" s="39">
        <f t="shared" si="983"/>
        <v>2483.2475549999999</v>
      </c>
      <c r="K551" s="39">
        <f t="shared" si="983"/>
        <v>3814.8440700000001</v>
      </c>
      <c r="L551" s="39">
        <f t="shared" si="983"/>
        <v>1979.4002250000001</v>
      </c>
      <c r="M551" s="39">
        <f t="shared" si="983"/>
        <v>3083.0658049999997</v>
      </c>
      <c r="N551" s="39">
        <f t="shared" si="983"/>
        <v>17034.838299999999</v>
      </c>
      <c r="O551" s="39">
        <f t="shared" si="983"/>
        <v>2759.1639499999997</v>
      </c>
      <c r="P551" s="39">
        <f t="shared" si="983"/>
        <v>0</v>
      </c>
      <c r="Q551" s="39">
        <f t="shared" si="983"/>
        <v>4558.6187</v>
      </c>
      <c r="R551" s="39">
        <f t="shared" si="983"/>
        <v>2255.3166200000001</v>
      </c>
      <c r="S551" s="39">
        <f t="shared" si="983"/>
        <v>503.84732999999994</v>
      </c>
      <c r="T551" s="39">
        <f t="shared" si="983"/>
        <v>6382.0661799999998</v>
      </c>
      <c r="U551" s="39">
        <f t="shared" si="983"/>
        <v>2171.3420650000003</v>
      </c>
      <c r="V551" s="39">
        <f t="shared" si="983"/>
        <v>4546.622335</v>
      </c>
      <c r="W551" s="39">
        <f t="shared" si="983"/>
        <v>5494.3351699999994</v>
      </c>
      <c r="X551" s="39">
        <f t="shared" si="983"/>
        <v>7485.7317599999997</v>
      </c>
      <c r="Y551" s="39">
        <f t="shared" si="983"/>
        <v>299.90912500000002</v>
      </c>
      <c r="Z551" s="39">
        <f t="shared" si="983"/>
        <v>0</v>
      </c>
      <c r="AA551" s="39">
        <f t="shared" si="983"/>
        <v>71.978189999999984</v>
      </c>
      <c r="AB551" s="39">
        <f t="shared" si="983"/>
        <v>0</v>
      </c>
      <c r="AC551" s="67"/>
      <c r="AD551" s="55"/>
    </row>
    <row r="552" spans="1:30" s="52" customFormat="1">
      <c r="A552" s="105" t="s">
        <v>213</v>
      </c>
      <c r="B552" s="74">
        <v>2557009.25</v>
      </c>
      <c r="C552" s="161">
        <f t="shared" si="941"/>
        <v>213084.1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42">
        <v>0.96260000000000001</v>
      </c>
      <c r="Y552" s="42">
        <v>3.7400000000000003E-2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1"/>
      <c r="D553" s="39">
        <f>$C552*D552</f>
        <v>0</v>
      </c>
      <c r="E553" s="39">
        <f t="shared" ref="E553" si="984">$C552*E552</f>
        <v>0</v>
      </c>
      <c r="F553" s="39">
        <f t="shared" ref="F553" si="985">$C552*F552</f>
        <v>0</v>
      </c>
      <c r="G553" s="39">
        <f t="shared" ref="G553:AB553" si="986">$C552*G552</f>
        <v>0</v>
      </c>
      <c r="H553" s="39">
        <f t="shared" si="986"/>
        <v>0</v>
      </c>
      <c r="I553" s="39">
        <f t="shared" si="986"/>
        <v>0</v>
      </c>
      <c r="J553" s="39">
        <f t="shared" si="986"/>
        <v>0</v>
      </c>
      <c r="K553" s="39">
        <f t="shared" si="986"/>
        <v>0</v>
      </c>
      <c r="L553" s="39">
        <f t="shared" si="986"/>
        <v>0</v>
      </c>
      <c r="M553" s="39">
        <f t="shared" si="986"/>
        <v>0</v>
      </c>
      <c r="N553" s="39">
        <f t="shared" si="986"/>
        <v>0</v>
      </c>
      <c r="O553" s="39">
        <f t="shared" si="986"/>
        <v>0</v>
      </c>
      <c r="P553" s="39">
        <f t="shared" si="986"/>
        <v>0</v>
      </c>
      <c r="Q553" s="39">
        <f t="shared" si="986"/>
        <v>0</v>
      </c>
      <c r="R553" s="39">
        <f t="shared" si="986"/>
        <v>0</v>
      </c>
      <c r="S553" s="39">
        <f t="shared" si="986"/>
        <v>0</v>
      </c>
      <c r="T553" s="39">
        <f t="shared" si="986"/>
        <v>0</v>
      </c>
      <c r="U553" s="39">
        <f t="shared" si="986"/>
        <v>0</v>
      </c>
      <c r="V553" s="39">
        <f t="shared" si="986"/>
        <v>0</v>
      </c>
      <c r="W553" s="39">
        <f t="shared" si="986"/>
        <v>0</v>
      </c>
      <c r="X553" s="39">
        <f t="shared" si="986"/>
        <v>205114.75466000001</v>
      </c>
      <c r="Y553" s="39">
        <f t="shared" si="986"/>
        <v>7969.3453400000008</v>
      </c>
      <c r="Z553" s="39">
        <f t="shared" si="986"/>
        <v>0</v>
      </c>
      <c r="AA553" s="39">
        <f t="shared" si="986"/>
        <v>0</v>
      </c>
      <c r="AB553" s="39">
        <f t="shared" si="986"/>
        <v>0</v>
      </c>
      <c r="AC553" s="67"/>
      <c r="AD553" s="55"/>
    </row>
    <row r="554" spans="1:30" s="52" customFormat="1">
      <c r="A554" s="105" t="s">
        <v>214</v>
      </c>
      <c r="B554" s="74">
        <v>834008.87</v>
      </c>
      <c r="C554" s="161">
        <f t="shared" si="941"/>
        <v>69500.740000000005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42">
        <v>0.96260000000000001</v>
      </c>
      <c r="Y554" s="42">
        <v>3.7400000000000003E-2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1"/>
      <c r="D555" s="39">
        <f>$C554*D554</f>
        <v>0</v>
      </c>
      <c r="E555" s="39">
        <f t="shared" ref="E555" si="987">$C554*E554</f>
        <v>0</v>
      </c>
      <c r="F555" s="39">
        <f t="shared" ref="F555" si="988">$C554*F554</f>
        <v>0</v>
      </c>
      <c r="G555" s="39">
        <f t="shared" ref="G555:AB555" si="989">$C554*G554</f>
        <v>0</v>
      </c>
      <c r="H555" s="39">
        <f t="shared" si="989"/>
        <v>0</v>
      </c>
      <c r="I555" s="39">
        <f t="shared" si="989"/>
        <v>0</v>
      </c>
      <c r="J555" s="39">
        <f t="shared" si="989"/>
        <v>0</v>
      </c>
      <c r="K555" s="39">
        <f t="shared" si="989"/>
        <v>0</v>
      </c>
      <c r="L555" s="39">
        <f t="shared" si="989"/>
        <v>0</v>
      </c>
      <c r="M555" s="39">
        <f t="shared" si="989"/>
        <v>0</v>
      </c>
      <c r="N555" s="39">
        <f t="shared" si="989"/>
        <v>0</v>
      </c>
      <c r="O555" s="39">
        <f t="shared" si="989"/>
        <v>0</v>
      </c>
      <c r="P555" s="39">
        <f t="shared" si="989"/>
        <v>0</v>
      </c>
      <c r="Q555" s="39">
        <f t="shared" si="989"/>
        <v>0</v>
      </c>
      <c r="R555" s="39">
        <f t="shared" si="989"/>
        <v>0</v>
      </c>
      <c r="S555" s="39">
        <f t="shared" si="989"/>
        <v>0</v>
      </c>
      <c r="T555" s="39">
        <f t="shared" si="989"/>
        <v>0</v>
      </c>
      <c r="U555" s="39">
        <f t="shared" si="989"/>
        <v>0</v>
      </c>
      <c r="V555" s="39">
        <f t="shared" si="989"/>
        <v>0</v>
      </c>
      <c r="W555" s="39">
        <f t="shared" si="989"/>
        <v>0</v>
      </c>
      <c r="X555" s="39">
        <f t="shared" si="989"/>
        <v>66901.412324000004</v>
      </c>
      <c r="Y555" s="39">
        <f t="shared" si="989"/>
        <v>2599.3276760000003</v>
      </c>
      <c r="Z555" s="39">
        <f t="shared" si="989"/>
        <v>0</v>
      </c>
      <c r="AA555" s="39">
        <f t="shared" si="989"/>
        <v>0</v>
      </c>
      <c r="AB555" s="39">
        <f t="shared" si="989"/>
        <v>0</v>
      </c>
      <c r="AC555" s="67"/>
      <c r="AD555" s="55"/>
    </row>
    <row r="556" spans="1:30" s="52" customFormat="1">
      <c r="A556" s="105" t="s">
        <v>215</v>
      </c>
      <c r="B556" s="74">
        <v>833983.15</v>
      </c>
      <c r="C556" s="161">
        <f t="shared" si="941"/>
        <v>69498.600000000006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42">
        <v>0.96260000000000001</v>
      </c>
      <c r="Y556" s="42">
        <v>3.7400000000000003E-2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1"/>
      <c r="D557" s="39">
        <f>$C556*D556</f>
        <v>0</v>
      </c>
      <c r="E557" s="39">
        <f t="shared" ref="E557" si="990">$C556*E556</f>
        <v>0</v>
      </c>
      <c r="F557" s="39">
        <f t="shared" ref="F557" si="991">$C556*F556</f>
        <v>0</v>
      </c>
      <c r="G557" s="39">
        <f t="shared" ref="G557:AB557" si="992">$C556*G556</f>
        <v>0</v>
      </c>
      <c r="H557" s="39">
        <f t="shared" si="992"/>
        <v>0</v>
      </c>
      <c r="I557" s="39">
        <f t="shared" si="992"/>
        <v>0</v>
      </c>
      <c r="J557" s="39">
        <f t="shared" si="992"/>
        <v>0</v>
      </c>
      <c r="K557" s="39">
        <f t="shared" si="992"/>
        <v>0</v>
      </c>
      <c r="L557" s="39">
        <f t="shared" si="992"/>
        <v>0</v>
      </c>
      <c r="M557" s="39">
        <f t="shared" si="992"/>
        <v>0</v>
      </c>
      <c r="N557" s="39">
        <f t="shared" si="992"/>
        <v>0</v>
      </c>
      <c r="O557" s="39">
        <f t="shared" si="992"/>
        <v>0</v>
      </c>
      <c r="P557" s="39">
        <f t="shared" si="992"/>
        <v>0</v>
      </c>
      <c r="Q557" s="39">
        <f t="shared" si="992"/>
        <v>0</v>
      </c>
      <c r="R557" s="39">
        <f t="shared" si="992"/>
        <v>0</v>
      </c>
      <c r="S557" s="39">
        <f t="shared" si="992"/>
        <v>0</v>
      </c>
      <c r="T557" s="39">
        <f t="shared" si="992"/>
        <v>0</v>
      </c>
      <c r="U557" s="39">
        <f t="shared" si="992"/>
        <v>0</v>
      </c>
      <c r="V557" s="39">
        <f t="shared" si="992"/>
        <v>0</v>
      </c>
      <c r="W557" s="39">
        <f t="shared" si="992"/>
        <v>0</v>
      </c>
      <c r="X557" s="39">
        <f t="shared" si="992"/>
        <v>66899.352360000004</v>
      </c>
      <c r="Y557" s="39">
        <f t="shared" si="992"/>
        <v>2599.2476400000005</v>
      </c>
      <c r="Z557" s="39">
        <f t="shared" si="992"/>
        <v>0</v>
      </c>
      <c r="AA557" s="39">
        <f t="shared" si="992"/>
        <v>0</v>
      </c>
      <c r="AB557" s="39">
        <f t="shared" si="992"/>
        <v>0</v>
      </c>
      <c r="AC557" s="67"/>
      <c r="AD557" s="55"/>
    </row>
    <row r="558" spans="1:30" s="52" customFormat="1">
      <c r="A558" s="105" t="s">
        <v>216</v>
      </c>
      <c r="B558" s="74">
        <v>3216690.95</v>
      </c>
      <c r="C558" s="161">
        <f t="shared" si="941"/>
        <v>268057.58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42">
        <v>0.96260000000000001</v>
      </c>
      <c r="Y558" s="42">
        <v>3.7400000000000003E-2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1"/>
      <c r="D559" s="39">
        <f>$C558*D558</f>
        <v>0</v>
      </c>
      <c r="E559" s="39">
        <f t="shared" ref="E559" si="993">$C558*E558</f>
        <v>0</v>
      </c>
      <c r="F559" s="39">
        <f t="shared" ref="F559" si="994">$C558*F558</f>
        <v>0</v>
      </c>
      <c r="G559" s="39">
        <f t="shared" ref="G559:AB559" si="995">$C558*G558</f>
        <v>0</v>
      </c>
      <c r="H559" s="39">
        <f t="shared" si="995"/>
        <v>0</v>
      </c>
      <c r="I559" s="39">
        <f t="shared" si="995"/>
        <v>0</v>
      </c>
      <c r="J559" s="39">
        <f t="shared" si="995"/>
        <v>0</v>
      </c>
      <c r="K559" s="39">
        <f t="shared" si="995"/>
        <v>0</v>
      </c>
      <c r="L559" s="39">
        <f t="shared" si="995"/>
        <v>0</v>
      </c>
      <c r="M559" s="39">
        <f t="shared" si="995"/>
        <v>0</v>
      </c>
      <c r="N559" s="39">
        <f t="shared" si="995"/>
        <v>0</v>
      </c>
      <c r="O559" s="39">
        <f t="shared" si="995"/>
        <v>0</v>
      </c>
      <c r="P559" s="39">
        <f t="shared" si="995"/>
        <v>0</v>
      </c>
      <c r="Q559" s="39">
        <f t="shared" si="995"/>
        <v>0</v>
      </c>
      <c r="R559" s="39">
        <f t="shared" si="995"/>
        <v>0</v>
      </c>
      <c r="S559" s="39">
        <f t="shared" si="995"/>
        <v>0</v>
      </c>
      <c r="T559" s="39">
        <f t="shared" si="995"/>
        <v>0</v>
      </c>
      <c r="U559" s="39">
        <f t="shared" si="995"/>
        <v>0</v>
      </c>
      <c r="V559" s="39">
        <f t="shared" si="995"/>
        <v>0</v>
      </c>
      <c r="W559" s="39">
        <f t="shared" si="995"/>
        <v>0</v>
      </c>
      <c r="X559" s="39">
        <f t="shared" si="995"/>
        <v>258032.22650800002</v>
      </c>
      <c r="Y559" s="39">
        <f t="shared" si="995"/>
        <v>10025.353492000002</v>
      </c>
      <c r="Z559" s="39">
        <f t="shared" si="995"/>
        <v>0</v>
      </c>
      <c r="AA559" s="39">
        <f t="shared" si="995"/>
        <v>0</v>
      </c>
      <c r="AB559" s="39">
        <f t="shared" si="995"/>
        <v>0</v>
      </c>
      <c r="AC559" s="67"/>
      <c r="AD559" s="55"/>
    </row>
    <row r="560" spans="1:30" s="52" customFormat="1">
      <c r="A560" s="98" t="s">
        <v>260</v>
      </c>
      <c r="B560" s="210">
        <v>996031.01</v>
      </c>
      <c r="C560" s="161">
        <f t="shared" si="941"/>
        <v>83002.58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1"/>
      <c r="D561" s="39">
        <f t="shared" ref="D561" si="996">$C560*D560</f>
        <v>0</v>
      </c>
      <c r="E561" s="39">
        <f t="shared" ref="E561" si="997">$C560*E560</f>
        <v>0</v>
      </c>
      <c r="F561" s="39">
        <f t="shared" ref="F561:O561" si="998">$C560*F560</f>
        <v>0</v>
      </c>
      <c r="G561" s="39">
        <f t="shared" si="998"/>
        <v>0</v>
      </c>
      <c r="H561" s="39">
        <f t="shared" si="998"/>
        <v>2531.5786899999998</v>
      </c>
      <c r="I561" s="39">
        <f t="shared" si="998"/>
        <v>0</v>
      </c>
      <c r="J561" s="39">
        <f t="shared" si="998"/>
        <v>0</v>
      </c>
      <c r="K561" s="39">
        <f t="shared" si="998"/>
        <v>0</v>
      </c>
      <c r="L561" s="39">
        <f t="shared" si="998"/>
        <v>0</v>
      </c>
      <c r="M561" s="39">
        <f t="shared" si="998"/>
        <v>0</v>
      </c>
      <c r="N561" s="39">
        <f t="shared" si="998"/>
        <v>0</v>
      </c>
      <c r="O561" s="39">
        <f t="shared" si="998"/>
        <v>0</v>
      </c>
      <c r="P561" s="39">
        <f t="shared" ref="P561" si="999">$C560*P560</f>
        <v>174.305418</v>
      </c>
      <c r="Q561" s="39">
        <f t="shared" ref="Q561" si="1000">$C560*Q560</f>
        <v>0</v>
      </c>
      <c r="R561" s="39">
        <f t="shared" ref="R561:AB561" si="1001">$C560*R560</f>
        <v>688.92141400000003</v>
      </c>
      <c r="S561" s="39">
        <f t="shared" si="1001"/>
        <v>0</v>
      </c>
      <c r="T561" s="39">
        <f t="shared" si="1001"/>
        <v>75831.157087999993</v>
      </c>
      <c r="U561" s="39">
        <f t="shared" si="1001"/>
        <v>0</v>
      </c>
      <c r="V561" s="39">
        <f t="shared" si="1001"/>
        <v>1601.9497940000001</v>
      </c>
      <c r="W561" s="39">
        <f t="shared" si="1001"/>
        <v>2041.863468</v>
      </c>
      <c r="X561" s="39">
        <f t="shared" si="1001"/>
        <v>0</v>
      </c>
      <c r="Y561" s="39">
        <f t="shared" si="1001"/>
        <v>0</v>
      </c>
      <c r="Z561" s="39">
        <f t="shared" si="1001"/>
        <v>132.80412800000002</v>
      </c>
      <c r="AA561" s="39">
        <f t="shared" si="1001"/>
        <v>0</v>
      </c>
      <c r="AB561" s="39">
        <f t="shared" si="1001"/>
        <v>0</v>
      </c>
      <c r="AC561" s="67"/>
      <c r="AD561" s="55"/>
    </row>
    <row r="562" spans="1:30" s="52" customFormat="1">
      <c r="A562" s="98" t="s">
        <v>261</v>
      </c>
      <c r="B562" s="210">
        <v>2891430.86</v>
      </c>
      <c r="C562" s="161">
        <f t="shared" si="941"/>
        <v>240952.57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1"/>
      <c r="D563" s="39">
        <f t="shared" ref="D563" si="1002">$C562*D562</f>
        <v>11951.247471999999</v>
      </c>
      <c r="E563" s="39">
        <f t="shared" ref="E563" si="1003">$C562*E562</f>
        <v>0</v>
      </c>
      <c r="F563" s="39">
        <f t="shared" ref="F563:O563" si="1004">$C562*F562</f>
        <v>0</v>
      </c>
      <c r="G563" s="39">
        <f t="shared" si="1004"/>
        <v>0</v>
      </c>
      <c r="H563" s="39">
        <f t="shared" si="1004"/>
        <v>0</v>
      </c>
      <c r="I563" s="39">
        <f t="shared" si="1004"/>
        <v>0</v>
      </c>
      <c r="J563" s="39">
        <f t="shared" si="1004"/>
        <v>0</v>
      </c>
      <c r="K563" s="39">
        <f t="shared" si="1004"/>
        <v>0</v>
      </c>
      <c r="L563" s="39">
        <f t="shared" si="1004"/>
        <v>0</v>
      </c>
      <c r="M563" s="39">
        <f t="shared" si="1004"/>
        <v>0</v>
      </c>
      <c r="N563" s="39">
        <f t="shared" si="1004"/>
        <v>0</v>
      </c>
      <c r="O563" s="39">
        <f t="shared" si="1004"/>
        <v>0</v>
      </c>
      <c r="P563" s="39">
        <f t="shared" ref="P563" si="1005">$C562*P562</f>
        <v>361.428855</v>
      </c>
      <c r="Q563" s="39">
        <f t="shared" ref="Q563" si="1006">$C562*Q562</f>
        <v>106501.03594</v>
      </c>
      <c r="R563" s="39">
        <f t="shared" ref="R563:AB563" si="1007">$C562*R562</f>
        <v>0</v>
      </c>
      <c r="S563" s="39">
        <f t="shared" si="1007"/>
        <v>1277.0486210000001</v>
      </c>
      <c r="T563" s="39">
        <f t="shared" si="1007"/>
        <v>0</v>
      </c>
      <c r="U563" s="39">
        <f t="shared" si="1007"/>
        <v>0</v>
      </c>
      <c r="V563" s="39">
        <f t="shared" si="1007"/>
        <v>0</v>
      </c>
      <c r="W563" s="39">
        <f t="shared" si="1007"/>
        <v>0</v>
      </c>
      <c r="X563" s="39">
        <f t="shared" si="1007"/>
        <v>115849.995656</v>
      </c>
      <c r="Y563" s="39">
        <f t="shared" si="1007"/>
        <v>4626.2893439999998</v>
      </c>
      <c r="Z563" s="39">
        <f t="shared" si="1007"/>
        <v>385.524112</v>
      </c>
      <c r="AA563" s="39">
        <f t="shared" si="1007"/>
        <v>0</v>
      </c>
      <c r="AB563" s="39">
        <f t="shared" si="1007"/>
        <v>0</v>
      </c>
      <c r="AC563" s="67"/>
      <c r="AD563" s="55"/>
    </row>
    <row r="564" spans="1:30" s="52" customFormat="1">
      <c r="A564" s="105" t="s">
        <v>278</v>
      </c>
      <c r="B564" s="74">
        <f>16484145.97/2</f>
        <v>8242072.9850000003</v>
      </c>
      <c r="C564" s="161">
        <f t="shared" si="941"/>
        <v>686839.42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42">
        <v>0.96260000000000001</v>
      </c>
      <c r="Y564" s="42">
        <v>3.7400000000000003E-2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1"/>
      <c r="D565" s="39">
        <f>$C564*D564</f>
        <v>0</v>
      </c>
      <c r="E565" s="39">
        <f t="shared" ref="E565" si="1008">$C564*E564</f>
        <v>0</v>
      </c>
      <c r="F565" s="39">
        <f t="shared" ref="F565" si="1009">$C564*F564</f>
        <v>0</v>
      </c>
      <c r="G565" s="39">
        <f t="shared" ref="G565:AB565" si="1010">$C564*G564</f>
        <v>0</v>
      </c>
      <c r="H565" s="39">
        <f t="shared" si="1010"/>
        <v>0</v>
      </c>
      <c r="I565" s="39">
        <f t="shared" si="1010"/>
        <v>0</v>
      </c>
      <c r="J565" s="39">
        <f t="shared" si="1010"/>
        <v>0</v>
      </c>
      <c r="K565" s="39">
        <f t="shared" si="1010"/>
        <v>0</v>
      </c>
      <c r="L565" s="39">
        <f t="shared" si="1010"/>
        <v>0</v>
      </c>
      <c r="M565" s="39">
        <f t="shared" si="1010"/>
        <v>0</v>
      </c>
      <c r="N565" s="39">
        <f t="shared" si="1010"/>
        <v>0</v>
      </c>
      <c r="O565" s="39">
        <f t="shared" si="1010"/>
        <v>0</v>
      </c>
      <c r="P565" s="39">
        <f t="shared" si="1010"/>
        <v>0</v>
      </c>
      <c r="Q565" s="39">
        <f t="shared" si="1010"/>
        <v>0</v>
      </c>
      <c r="R565" s="39">
        <f t="shared" si="1010"/>
        <v>0</v>
      </c>
      <c r="S565" s="39">
        <f t="shared" si="1010"/>
        <v>0</v>
      </c>
      <c r="T565" s="39">
        <f t="shared" si="1010"/>
        <v>0</v>
      </c>
      <c r="U565" s="39">
        <f t="shared" si="1010"/>
        <v>0</v>
      </c>
      <c r="V565" s="39">
        <f t="shared" si="1010"/>
        <v>0</v>
      </c>
      <c r="W565" s="39">
        <f t="shared" si="1010"/>
        <v>0</v>
      </c>
      <c r="X565" s="39">
        <f t="shared" si="1010"/>
        <v>661151.62569200003</v>
      </c>
      <c r="Y565" s="39">
        <f t="shared" si="1010"/>
        <v>25687.794308000004</v>
      </c>
      <c r="Z565" s="39">
        <f t="shared" si="1010"/>
        <v>0</v>
      </c>
      <c r="AA565" s="39">
        <f t="shared" si="1010"/>
        <v>0</v>
      </c>
      <c r="AB565" s="39">
        <f t="shared" si="1010"/>
        <v>0</v>
      </c>
      <c r="AC565" s="67"/>
      <c r="AD565" s="55"/>
    </row>
    <row r="566" spans="1:30" s="52" customFormat="1">
      <c r="A566" s="105" t="s">
        <v>275</v>
      </c>
      <c r="B566" s="74">
        <f>16484145.97/2</f>
        <v>8242072.9850000003</v>
      </c>
      <c r="C566" s="161">
        <f t="shared" si="941"/>
        <v>686839.42</v>
      </c>
      <c r="D566" s="38">
        <v>1.5800000000000002E-2</v>
      </c>
      <c r="E566" s="38">
        <v>0.1371</v>
      </c>
      <c r="F566" s="38">
        <v>5.4899999999999997E-2</v>
      </c>
      <c r="G566" s="38">
        <v>7.6899999999999996E-2</v>
      </c>
      <c r="H566" s="38">
        <v>4.1599999999999998E-2</v>
      </c>
      <c r="I566" s="38">
        <v>0.13250000000000001</v>
      </c>
      <c r="J566" s="38">
        <v>2.07E-2</v>
      </c>
      <c r="K566" s="38">
        <v>3.1800000000000002E-2</v>
      </c>
      <c r="L566" s="38">
        <v>1.6500000000000001E-2</v>
      </c>
      <c r="M566" s="38">
        <v>2.5700000000000001E-2</v>
      </c>
      <c r="N566" s="38">
        <v>0.14199999999999999</v>
      </c>
      <c r="O566" s="38">
        <v>2.3E-2</v>
      </c>
      <c r="P566" s="38">
        <v>0</v>
      </c>
      <c r="Q566" s="38">
        <v>3.7999999999999999E-2</v>
      </c>
      <c r="R566" s="38">
        <v>1.8800000000000001E-2</v>
      </c>
      <c r="S566" s="38">
        <v>4.1999999999999997E-3</v>
      </c>
      <c r="T566" s="38">
        <v>5.3199999999999997E-2</v>
      </c>
      <c r="U566" s="38">
        <v>1.8100000000000002E-2</v>
      </c>
      <c r="V566" s="38">
        <v>3.7900000000000003E-2</v>
      </c>
      <c r="W566" s="38">
        <v>4.58E-2</v>
      </c>
      <c r="X566" s="38">
        <v>6.2399999999999997E-2</v>
      </c>
      <c r="Y566" s="38">
        <v>2.5000000000000001E-3</v>
      </c>
      <c r="Z566" s="5">
        <v>0</v>
      </c>
      <c r="AA566" s="5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1"/>
      <c r="D567" s="39">
        <f>$C566*D566</f>
        <v>10852.062836000001</v>
      </c>
      <c r="E567" s="39">
        <f t="shared" ref="E567" si="1011">$C566*E566</f>
        <v>94165.684482000011</v>
      </c>
      <c r="F567" s="39">
        <f t="shared" ref="F567" si="1012">$C566*F566</f>
        <v>37707.484157999999</v>
      </c>
      <c r="G567" s="39">
        <f t="shared" ref="G567:AB567" si="1013">$C566*G566</f>
        <v>52817.951397999997</v>
      </c>
      <c r="H567" s="39">
        <f t="shared" si="1013"/>
        <v>28572.519872000001</v>
      </c>
      <c r="I567" s="39">
        <f t="shared" si="1013"/>
        <v>91006.223150000005</v>
      </c>
      <c r="J567" s="39">
        <f t="shared" si="1013"/>
        <v>14217.575994000001</v>
      </c>
      <c r="K567" s="39">
        <f t="shared" si="1013"/>
        <v>21841.493556000001</v>
      </c>
      <c r="L567" s="39">
        <f t="shared" si="1013"/>
        <v>11332.85043</v>
      </c>
      <c r="M567" s="39">
        <f t="shared" si="1013"/>
        <v>17651.773094</v>
      </c>
      <c r="N567" s="39">
        <f t="shared" si="1013"/>
        <v>97531.197639999999</v>
      </c>
      <c r="O567" s="39">
        <f t="shared" si="1013"/>
        <v>15797.30666</v>
      </c>
      <c r="P567" s="39">
        <f t="shared" si="1013"/>
        <v>0</v>
      </c>
      <c r="Q567" s="39">
        <f t="shared" si="1013"/>
        <v>26099.897960000002</v>
      </c>
      <c r="R567" s="39">
        <f t="shared" si="1013"/>
        <v>12912.581096000002</v>
      </c>
      <c r="S567" s="39">
        <f t="shared" si="1013"/>
        <v>2884.7255639999998</v>
      </c>
      <c r="T567" s="39">
        <f t="shared" si="1013"/>
        <v>36539.857144000001</v>
      </c>
      <c r="U567" s="39">
        <f t="shared" si="1013"/>
        <v>12431.793502000002</v>
      </c>
      <c r="V567" s="39">
        <f t="shared" si="1013"/>
        <v>26031.214018000002</v>
      </c>
      <c r="W567" s="39">
        <f t="shared" si="1013"/>
        <v>31457.245436000001</v>
      </c>
      <c r="X567" s="39">
        <f t="shared" si="1013"/>
        <v>42858.779807999999</v>
      </c>
      <c r="Y567" s="39">
        <f t="shared" si="1013"/>
        <v>1717.0985500000002</v>
      </c>
      <c r="Z567" s="39">
        <f t="shared" si="1013"/>
        <v>0</v>
      </c>
      <c r="AA567" s="39">
        <f t="shared" si="1013"/>
        <v>412.10365200000001</v>
      </c>
      <c r="AB567" s="39">
        <f t="shared" si="1013"/>
        <v>0</v>
      </c>
      <c r="AC567" s="67"/>
      <c r="AD567" s="55"/>
    </row>
    <row r="568" spans="1:30" s="52" customFormat="1">
      <c r="A568" s="105" t="s">
        <v>279</v>
      </c>
      <c r="B568" s="74">
        <f>5035525.96/2</f>
        <v>2517762.98</v>
      </c>
      <c r="C568" s="161">
        <f t="shared" si="941"/>
        <v>209813.58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42">
        <v>0.96260000000000001</v>
      </c>
      <c r="Y568" s="42">
        <v>3.7400000000000003E-2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1"/>
      <c r="D569" s="39">
        <f>$C568*D568</f>
        <v>0</v>
      </c>
      <c r="E569" s="39">
        <f t="shared" ref="E569" si="1014">$C568*E568</f>
        <v>0</v>
      </c>
      <c r="F569" s="39">
        <f t="shared" ref="F569" si="1015">$C568*F568</f>
        <v>0</v>
      </c>
      <c r="G569" s="39">
        <f t="shared" ref="G569:AB569" si="1016">$C568*G568</f>
        <v>0</v>
      </c>
      <c r="H569" s="39">
        <f t="shared" si="1016"/>
        <v>0</v>
      </c>
      <c r="I569" s="39">
        <f t="shared" si="1016"/>
        <v>0</v>
      </c>
      <c r="J569" s="39">
        <f t="shared" si="1016"/>
        <v>0</v>
      </c>
      <c r="K569" s="39">
        <f t="shared" si="1016"/>
        <v>0</v>
      </c>
      <c r="L569" s="39">
        <f t="shared" si="1016"/>
        <v>0</v>
      </c>
      <c r="M569" s="39">
        <f t="shared" si="1016"/>
        <v>0</v>
      </c>
      <c r="N569" s="39">
        <f t="shared" si="1016"/>
        <v>0</v>
      </c>
      <c r="O569" s="39">
        <f t="shared" si="1016"/>
        <v>0</v>
      </c>
      <c r="P569" s="39">
        <f t="shared" si="1016"/>
        <v>0</v>
      </c>
      <c r="Q569" s="39">
        <f t="shared" si="1016"/>
        <v>0</v>
      </c>
      <c r="R569" s="39">
        <f t="shared" si="1016"/>
        <v>0</v>
      </c>
      <c r="S569" s="39">
        <f t="shared" si="1016"/>
        <v>0</v>
      </c>
      <c r="T569" s="39">
        <f t="shared" si="1016"/>
        <v>0</v>
      </c>
      <c r="U569" s="39">
        <f t="shared" si="1016"/>
        <v>0</v>
      </c>
      <c r="V569" s="39">
        <f t="shared" si="1016"/>
        <v>0</v>
      </c>
      <c r="W569" s="39">
        <f t="shared" si="1016"/>
        <v>0</v>
      </c>
      <c r="X569" s="39">
        <f t="shared" si="1016"/>
        <v>201966.552108</v>
      </c>
      <c r="Y569" s="39">
        <f t="shared" si="1016"/>
        <v>7847.0278920000001</v>
      </c>
      <c r="Z569" s="39">
        <f t="shared" si="1016"/>
        <v>0</v>
      </c>
      <c r="AA569" s="39">
        <f t="shared" si="1016"/>
        <v>0</v>
      </c>
      <c r="AB569" s="39">
        <f t="shared" si="1016"/>
        <v>0</v>
      </c>
      <c r="AC569" s="67"/>
      <c r="AD569" s="55"/>
    </row>
    <row r="570" spans="1:30" s="52" customFormat="1">
      <c r="A570" s="105" t="s">
        <v>276</v>
      </c>
      <c r="B570" s="74">
        <f>5035525.96/2</f>
        <v>2517762.98</v>
      </c>
      <c r="C570" s="161">
        <f t="shared" si="941"/>
        <v>209813.58</v>
      </c>
      <c r="D570" s="38">
        <v>1.5800000000000002E-2</v>
      </c>
      <c r="E570" s="38">
        <v>0.1371</v>
      </c>
      <c r="F570" s="38">
        <v>5.4899999999999997E-2</v>
      </c>
      <c r="G570" s="38">
        <v>7.6899999999999996E-2</v>
      </c>
      <c r="H570" s="38">
        <v>4.1599999999999998E-2</v>
      </c>
      <c r="I570" s="38">
        <v>0.13250000000000001</v>
      </c>
      <c r="J570" s="38">
        <v>2.07E-2</v>
      </c>
      <c r="K570" s="38">
        <v>3.1800000000000002E-2</v>
      </c>
      <c r="L570" s="38">
        <v>1.6500000000000001E-2</v>
      </c>
      <c r="M570" s="38">
        <v>2.5700000000000001E-2</v>
      </c>
      <c r="N570" s="38">
        <v>0.14199999999999999</v>
      </c>
      <c r="O570" s="38">
        <v>2.3E-2</v>
      </c>
      <c r="P570" s="38">
        <v>0</v>
      </c>
      <c r="Q570" s="38">
        <v>3.7999999999999999E-2</v>
      </c>
      <c r="R570" s="38">
        <v>1.8800000000000001E-2</v>
      </c>
      <c r="S570" s="38">
        <v>4.1999999999999997E-3</v>
      </c>
      <c r="T570" s="38">
        <v>5.3199999999999997E-2</v>
      </c>
      <c r="U570" s="38">
        <v>1.8100000000000002E-2</v>
      </c>
      <c r="V570" s="38">
        <v>3.7900000000000003E-2</v>
      </c>
      <c r="W570" s="38">
        <v>4.58E-2</v>
      </c>
      <c r="X570" s="38">
        <v>6.2399999999999997E-2</v>
      </c>
      <c r="Y570" s="38">
        <v>2.5000000000000001E-3</v>
      </c>
      <c r="Z570" s="5">
        <v>0</v>
      </c>
      <c r="AA570" s="5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1"/>
      <c r="D571" s="39">
        <f>$C570*D570</f>
        <v>3315.054564</v>
      </c>
      <c r="E571" s="39">
        <f t="shared" ref="E571" si="1017">$C570*E570</f>
        <v>28765.441817999999</v>
      </c>
      <c r="F571" s="39">
        <f t="shared" ref="F571" si="1018">$C570*F570</f>
        <v>11518.765541999999</v>
      </c>
      <c r="G571" s="39">
        <f t="shared" ref="G571:AB571" si="1019">$C570*G570</f>
        <v>16134.664301999997</v>
      </c>
      <c r="H571" s="39">
        <f t="shared" si="1019"/>
        <v>8728.2449279999983</v>
      </c>
      <c r="I571" s="39">
        <f t="shared" si="1019"/>
        <v>27800.299350000001</v>
      </c>
      <c r="J571" s="39">
        <f t="shared" si="1019"/>
        <v>4343.141106</v>
      </c>
      <c r="K571" s="39">
        <f t="shared" si="1019"/>
        <v>6672.0718440000001</v>
      </c>
      <c r="L571" s="39">
        <f t="shared" si="1019"/>
        <v>3461.92407</v>
      </c>
      <c r="M571" s="39">
        <f t="shared" si="1019"/>
        <v>5392.209006</v>
      </c>
      <c r="N571" s="39">
        <f t="shared" si="1019"/>
        <v>29793.528359999997</v>
      </c>
      <c r="O571" s="39">
        <f t="shared" si="1019"/>
        <v>4825.71234</v>
      </c>
      <c r="P571" s="39">
        <f t="shared" si="1019"/>
        <v>0</v>
      </c>
      <c r="Q571" s="39">
        <f t="shared" si="1019"/>
        <v>7972.9160399999992</v>
      </c>
      <c r="R571" s="39">
        <f t="shared" si="1019"/>
        <v>3944.495304</v>
      </c>
      <c r="S571" s="39">
        <f t="shared" si="1019"/>
        <v>881.21703599999989</v>
      </c>
      <c r="T571" s="39">
        <f t="shared" si="1019"/>
        <v>11162.082455999998</v>
      </c>
      <c r="U571" s="39">
        <f t="shared" si="1019"/>
        <v>3797.625798</v>
      </c>
      <c r="V571" s="39">
        <f t="shared" si="1019"/>
        <v>7951.9346820000001</v>
      </c>
      <c r="W571" s="39">
        <f t="shared" si="1019"/>
        <v>9609.4619640000001</v>
      </c>
      <c r="X571" s="39">
        <f t="shared" si="1019"/>
        <v>13092.367391999998</v>
      </c>
      <c r="Y571" s="39">
        <f t="shared" si="1019"/>
        <v>524.53395</v>
      </c>
      <c r="Z571" s="39">
        <f t="shared" si="1019"/>
        <v>0</v>
      </c>
      <c r="AA571" s="39">
        <f t="shared" si="1019"/>
        <v>125.88814799999999</v>
      </c>
      <c r="AB571" s="39">
        <f t="shared" si="1019"/>
        <v>0</v>
      </c>
      <c r="AC571" s="67"/>
      <c r="AD571" s="55"/>
    </row>
    <row r="572" spans="1:30" s="52" customFormat="1">
      <c r="A572" s="105" t="s">
        <v>280</v>
      </c>
      <c r="B572" s="74">
        <f>5035525.87/2</f>
        <v>2517762.9350000001</v>
      </c>
      <c r="C572" s="161">
        <f t="shared" si="941"/>
        <v>209813.58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42">
        <v>0.96260000000000001</v>
      </c>
      <c r="Y572" s="42">
        <v>3.7400000000000003E-2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1"/>
      <c r="D573" s="39">
        <f t="shared" ref="D573" si="1020">$C572*D572</f>
        <v>0</v>
      </c>
      <c r="E573" s="39">
        <f t="shared" ref="E573" si="1021">$C572*E572</f>
        <v>0</v>
      </c>
      <c r="F573" s="39">
        <f t="shared" ref="F573:AB573" si="1022">$C572*F572</f>
        <v>0</v>
      </c>
      <c r="G573" s="39">
        <f t="shared" si="1022"/>
        <v>0</v>
      </c>
      <c r="H573" s="39">
        <f t="shared" si="1022"/>
        <v>0</v>
      </c>
      <c r="I573" s="39">
        <f t="shared" si="1022"/>
        <v>0</v>
      </c>
      <c r="J573" s="39">
        <f t="shared" si="1022"/>
        <v>0</v>
      </c>
      <c r="K573" s="39">
        <f t="shared" si="1022"/>
        <v>0</v>
      </c>
      <c r="L573" s="39">
        <f t="shared" si="1022"/>
        <v>0</v>
      </c>
      <c r="M573" s="39">
        <f t="shared" si="1022"/>
        <v>0</v>
      </c>
      <c r="N573" s="39">
        <f t="shared" si="1022"/>
        <v>0</v>
      </c>
      <c r="O573" s="39">
        <f t="shared" si="1022"/>
        <v>0</v>
      </c>
      <c r="P573" s="39">
        <f t="shared" si="1022"/>
        <v>0</v>
      </c>
      <c r="Q573" s="39">
        <f t="shared" si="1022"/>
        <v>0</v>
      </c>
      <c r="R573" s="39">
        <f t="shared" si="1022"/>
        <v>0</v>
      </c>
      <c r="S573" s="39">
        <f t="shared" si="1022"/>
        <v>0</v>
      </c>
      <c r="T573" s="39">
        <f t="shared" si="1022"/>
        <v>0</v>
      </c>
      <c r="U573" s="39">
        <f t="shared" si="1022"/>
        <v>0</v>
      </c>
      <c r="V573" s="39">
        <f t="shared" si="1022"/>
        <v>0</v>
      </c>
      <c r="W573" s="39">
        <f t="shared" si="1022"/>
        <v>0</v>
      </c>
      <c r="X573" s="39">
        <f t="shared" si="1022"/>
        <v>201966.552108</v>
      </c>
      <c r="Y573" s="39">
        <f t="shared" si="1022"/>
        <v>7847.0278920000001</v>
      </c>
      <c r="Z573" s="39">
        <f t="shared" si="1022"/>
        <v>0</v>
      </c>
      <c r="AA573" s="39">
        <f t="shared" si="1022"/>
        <v>0</v>
      </c>
      <c r="AB573" s="39">
        <f t="shared" si="1022"/>
        <v>0</v>
      </c>
      <c r="AC573" s="67"/>
      <c r="AD573" s="55"/>
    </row>
    <row r="574" spans="1:30" s="52" customFormat="1">
      <c r="A574" s="105" t="s">
        <v>277</v>
      </c>
      <c r="B574" s="74">
        <f>5035525.87/2</f>
        <v>2517762.9350000001</v>
      </c>
      <c r="C574" s="161">
        <f t="shared" si="941"/>
        <v>209813.58</v>
      </c>
      <c r="D574" s="38">
        <v>1.5800000000000002E-2</v>
      </c>
      <c r="E574" s="38">
        <v>0.1371</v>
      </c>
      <c r="F574" s="38">
        <v>5.4899999999999997E-2</v>
      </c>
      <c r="G574" s="38">
        <v>7.6899999999999996E-2</v>
      </c>
      <c r="H574" s="38">
        <v>4.1599999999999998E-2</v>
      </c>
      <c r="I574" s="38">
        <v>0.13250000000000001</v>
      </c>
      <c r="J574" s="38">
        <v>2.07E-2</v>
      </c>
      <c r="K574" s="38">
        <v>3.1800000000000002E-2</v>
      </c>
      <c r="L574" s="38">
        <v>1.6500000000000001E-2</v>
      </c>
      <c r="M574" s="38">
        <v>2.5700000000000001E-2</v>
      </c>
      <c r="N574" s="38">
        <v>0.14199999999999999</v>
      </c>
      <c r="O574" s="38">
        <v>2.3E-2</v>
      </c>
      <c r="P574" s="38">
        <v>0</v>
      </c>
      <c r="Q574" s="38">
        <v>3.7999999999999999E-2</v>
      </c>
      <c r="R574" s="38">
        <v>1.8800000000000001E-2</v>
      </c>
      <c r="S574" s="38">
        <v>4.1999999999999997E-3</v>
      </c>
      <c r="T574" s="38">
        <v>5.3199999999999997E-2</v>
      </c>
      <c r="U574" s="38">
        <v>1.8100000000000002E-2</v>
      </c>
      <c r="V574" s="38">
        <v>3.7900000000000003E-2</v>
      </c>
      <c r="W574" s="38">
        <v>4.58E-2</v>
      </c>
      <c r="X574" s="38">
        <v>6.2399999999999997E-2</v>
      </c>
      <c r="Y574" s="38">
        <v>2.5000000000000001E-3</v>
      </c>
      <c r="Z574" s="5">
        <v>0</v>
      </c>
      <c r="AA574" s="5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1"/>
      <c r="D575" s="39">
        <f>$C574*D574</f>
        <v>3315.054564</v>
      </c>
      <c r="E575" s="39">
        <f t="shared" ref="E575" si="1023">$C574*E574</f>
        <v>28765.441817999999</v>
      </c>
      <c r="F575" s="39">
        <f t="shared" ref="F575" si="1024">$C574*F574</f>
        <v>11518.765541999999</v>
      </c>
      <c r="G575" s="39">
        <f t="shared" ref="G575:AB575" si="1025">$C574*G574</f>
        <v>16134.664301999997</v>
      </c>
      <c r="H575" s="39">
        <f t="shared" si="1025"/>
        <v>8728.2449279999983</v>
      </c>
      <c r="I575" s="39">
        <f t="shared" si="1025"/>
        <v>27800.299350000001</v>
      </c>
      <c r="J575" s="39">
        <f t="shared" si="1025"/>
        <v>4343.141106</v>
      </c>
      <c r="K575" s="39">
        <f t="shared" si="1025"/>
        <v>6672.0718440000001</v>
      </c>
      <c r="L575" s="39">
        <f t="shared" si="1025"/>
        <v>3461.92407</v>
      </c>
      <c r="M575" s="39">
        <f t="shared" si="1025"/>
        <v>5392.209006</v>
      </c>
      <c r="N575" s="39">
        <f t="shared" si="1025"/>
        <v>29793.528359999997</v>
      </c>
      <c r="O575" s="39">
        <f t="shared" si="1025"/>
        <v>4825.71234</v>
      </c>
      <c r="P575" s="39">
        <f t="shared" si="1025"/>
        <v>0</v>
      </c>
      <c r="Q575" s="39">
        <f t="shared" si="1025"/>
        <v>7972.9160399999992</v>
      </c>
      <c r="R575" s="39">
        <f t="shared" si="1025"/>
        <v>3944.495304</v>
      </c>
      <c r="S575" s="39">
        <f t="shared" si="1025"/>
        <v>881.21703599999989</v>
      </c>
      <c r="T575" s="39">
        <f t="shared" si="1025"/>
        <v>11162.082455999998</v>
      </c>
      <c r="U575" s="39">
        <f t="shared" si="1025"/>
        <v>3797.625798</v>
      </c>
      <c r="V575" s="39">
        <f t="shared" si="1025"/>
        <v>7951.9346820000001</v>
      </c>
      <c r="W575" s="39">
        <f t="shared" si="1025"/>
        <v>9609.4619640000001</v>
      </c>
      <c r="X575" s="39">
        <f t="shared" si="1025"/>
        <v>13092.367391999998</v>
      </c>
      <c r="Y575" s="39">
        <f t="shared" si="1025"/>
        <v>524.53395</v>
      </c>
      <c r="Z575" s="39">
        <f t="shared" si="1025"/>
        <v>0</v>
      </c>
      <c r="AA575" s="39">
        <f t="shared" si="1025"/>
        <v>125.88814799999999</v>
      </c>
      <c r="AB575" s="39">
        <f t="shared" si="1025"/>
        <v>0</v>
      </c>
      <c r="AC575" s="67"/>
      <c r="AD575" s="55"/>
    </row>
    <row r="576" spans="1:30" s="52" customFormat="1">
      <c r="A576" s="95" t="s">
        <v>244</v>
      </c>
      <c r="B576" s="74">
        <f>100649.26/2</f>
        <v>50324.63</v>
      </c>
      <c r="C576" s="161">
        <f t="shared" si="941"/>
        <v>4193.72</v>
      </c>
      <c r="D576" s="38">
        <v>1.5800000000000002E-2</v>
      </c>
      <c r="E576" s="38">
        <v>0.1371</v>
      </c>
      <c r="F576" s="38">
        <v>5.4899999999999997E-2</v>
      </c>
      <c r="G576" s="38">
        <v>7.6899999999999996E-2</v>
      </c>
      <c r="H576" s="38">
        <v>4.1599999999999998E-2</v>
      </c>
      <c r="I576" s="38">
        <v>0.13250000000000001</v>
      </c>
      <c r="J576" s="38">
        <v>2.07E-2</v>
      </c>
      <c r="K576" s="38">
        <v>3.1800000000000002E-2</v>
      </c>
      <c r="L576" s="38">
        <v>1.6500000000000001E-2</v>
      </c>
      <c r="M576" s="38">
        <v>2.5700000000000001E-2</v>
      </c>
      <c r="N576" s="38">
        <v>0.14199999999999999</v>
      </c>
      <c r="O576" s="38">
        <v>2.3E-2</v>
      </c>
      <c r="P576" s="38">
        <v>0</v>
      </c>
      <c r="Q576" s="38">
        <v>3.7999999999999999E-2</v>
      </c>
      <c r="R576" s="38">
        <v>1.8800000000000001E-2</v>
      </c>
      <c r="S576" s="38">
        <v>4.1999999999999997E-3</v>
      </c>
      <c r="T576" s="38">
        <v>5.3199999999999997E-2</v>
      </c>
      <c r="U576" s="38">
        <v>1.8100000000000002E-2</v>
      </c>
      <c r="V576" s="38">
        <v>3.7900000000000003E-2</v>
      </c>
      <c r="W576" s="38">
        <v>4.58E-2</v>
      </c>
      <c r="X576" s="38">
        <v>6.2399999999999997E-2</v>
      </c>
      <c r="Y576" s="38">
        <v>2.5000000000000001E-3</v>
      </c>
      <c r="Z576" s="5">
        <v>0</v>
      </c>
      <c r="AA576" s="5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1"/>
      <c r="D577" s="6">
        <f t="shared" ref="D577" si="1026">$C576*D576</f>
        <v>66.260776000000007</v>
      </c>
      <c r="E577" s="6">
        <f t="shared" ref="E577" si="1027">$C576*E576</f>
        <v>574.95901200000003</v>
      </c>
      <c r="F577" s="6">
        <f t="shared" ref="F577:AB577" si="1028">$C576*F576</f>
        <v>230.23522800000001</v>
      </c>
      <c r="G577" s="6">
        <f t="shared" si="1028"/>
        <v>322.49706800000001</v>
      </c>
      <c r="H577" s="6">
        <f t="shared" si="1028"/>
        <v>174.458752</v>
      </c>
      <c r="I577" s="6">
        <f t="shared" si="1028"/>
        <v>555.66790000000003</v>
      </c>
      <c r="J577" s="6">
        <f t="shared" si="1028"/>
        <v>86.810004000000006</v>
      </c>
      <c r="K577" s="6">
        <f t="shared" si="1028"/>
        <v>133.36029600000001</v>
      </c>
      <c r="L577" s="6">
        <f t="shared" si="1028"/>
        <v>69.196380000000005</v>
      </c>
      <c r="M577" s="6">
        <f t="shared" si="1028"/>
        <v>107.77860400000002</v>
      </c>
      <c r="N577" s="6">
        <f t="shared" si="1028"/>
        <v>595.50824</v>
      </c>
      <c r="O577" s="6">
        <f t="shared" si="1028"/>
        <v>96.455560000000006</v>
      </c>
      <c r="P577" s="6">
        <f t="shared" si="1028"/>
        <v>0</v>
      </c>
      <c r="Q577" s="6">
        <f t="shared" si="1028"/>
        <v>159.36136000000002</v>
      </c>
      <c r="R577" s="6">
        <f t="shared" si="1028"/>
        <v>78.841936000000004</v>
      </c>
      <c r="S577" s="6">
        <f t="shared" si="1028"/>
        <v>17.613624000000002</v>
      </c>
      <c r="T577" s="6">
        <f t="shared" si="1028"/>
        <v>223.10590400000001</v>
      </c>
      <c r="U577" s="6">
        <f t="shared" si="1028"/>
        <v>75.906332000000006</v>
      </c>
      <c r="V577" s="6">
        <f t="shared" si="1028"/>
        <v>158.94198800000001</v>
      </c>
      <c r="W577" s="6">
        <f t="shared" si="1028"/>
        <v>192.07237600000002</v>
      </c>
      <c r="X577" s="6">
        <f t="shared" si="1028"/>
        <v>261.68812800000001</v>
      </c>
      <c r="Y577" s="6">
        <f t="shared" si="1028"/>
        <v>10.484300000000001</v>
      </c>
      <c r="Z577" s="6">
        <f t="shared" si="1028"/>
        <v>0</v>
      </c>
      <c r="AA577" s="6">
        <f t="shared" si="1028"/>
        <v>2.516232</v>
      </c>
      <c r="AB577" s="6">
        <f t="shared" si="1028"/>
        <v>0</v>
      </c>
      <c r="AC577" s="67"/>
      <c r="AD577" s="55"/>
    </row>
    <row r="578" spans="1:30" s="52" customFormat="1">
      <c r="A578" s="95" t="s">
        <v>616</v>
      </c>
      <c r="B578" s="74">
        <f>100649.26/2</f>
        <v>50324.63</v>
      </c>
      <c r="C578" s="161">
        <f t="shared" si="941"/>
        <v>4193.72</v>
      </c>
      <c r="D578" s="5">
        <v>6.1800000000000001E-2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>
        <v>0.22459999999999999</v>
      </c>
      <c r="R578" s="5">
        <v>0.12790000000000001</v>
      </c>
      <c r="S578" s="5">
        <v>2.3900000000000001E-2</v>
      </c>
      <c r="T578" s="5">
        <v>0.2253</v>
      </c>
      <c r="U578" s="5"/>
      <c r="V578" s="5"/>
      <c r="W578" s="5"/>
      <c r="X578" s="5">
        <v>0.32390000000000002</v>
      </c>
      <c r="Y578" s="5">
        <v>1.26E-2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1"/>
      <c r="D579" s="6">
        <f t="shared" ref="D579" si="1029">$C578*D578</f>
        <v>259.171896</v>
      </c>
      <c r="E579" s="6">
        <f t="shared" ref="E579" si="1030">$C578*E578</f>
        <v>0</v>
      </c>
      <c r="F579" s="6">
        <f t="shared" ref="F579:O579" si="1031">$C578*F578</f>
        <v>0</v>
      </c>
      <c r="G579" s="6">
        <f t="shared" si="1031"/>
        <v>0</v>
      </c>
      <c r="H579" s="6">
        <f t="shared" si="1031"/>
        <v>0</v>
      </c>
      <c r="I579" s="6">
        <f t="shared" si="1031"/>
        <v>0</v>
      </c>
      <c r="J579" s="6">
        <f t="shared" si="1031"/>
        <v>0</v>
      </c>
      <c r="K579" s="6">
        <f t="shared" si="1031"/>
        <v>0</v>
      </c>
      <c r="L579" s="6">
        <f t="shared" si="1031"/>
        <v>0</v>
      </c>
      <c r="M579" s="6">
        <f t="shared" si="1031"/>
        <v>0</v>
      </c>
      <c r="N579" s="6">
        <f t="shared" si="1031"/>
        <v>0</v>
      </c>
      <c r="O579" s="6">
        <f t="shared" si="1031"/>
        <v>0</v>
      </c>
      <c r="P579" s="6">
        <f t="shared" ref="P579" si="1032">$C578*P578</f>
        <v>0</v>
      </c>
      <c r="Q579" s="6">
        <f t="shared" ref="Q579" si="1033">$C578*Q578</f>
        <v>941.90951200000006</v>
      </c>
      <c r="R579" s="6">
        <f t="shared" ref="R579:AB579" si="1034">$C578*R578</f>
        <v>536.37678800000003</v>
      </c>
      <c r="S579" s="6">
        <f t="shared" si="1034"/>
        <v>100.22990800000001</v>
      </c>
      <c r="T579" s="6">
        <f t="shared" si="1034"/>
        <v>944.84511600000008</v>
      </c>
      <c r="U579" s="6">
        <f t="shared" si="1034"/>
        <v>0</v>
      </c>
      <c r="V579" s="6">
        <f t="shared" si="1034"/>
        <v>0</v>
      </c>
      <c r="W579" s="6">
        <f t="shared" si="1034"/>
        <v>0</v>
      </c>
      <c r="X579" s="6">
        <f t="shared" si="1034"/>
        <v>1358.3459080000002</v>
      </c>
      <c r="Y579" s="6">
        <f t="shared" si="1034"/>
        <v>52.840872000000005</v>
      </c>
      <c r="Z579" s="6">
        <f t="shared" si="1034"/>
        <v>0</v>
      </c>
      <c r="AA579" s="6">
        <f t="shared" si="1034"/>
        <v>0</v>
      </c>
      <c r="AB579" s="6">
        <f t="shared" si="1034"/>
        <v>0</v>
      </c>
      <c r="AC579" s="67"/>
      <c r="AD579" s="55"/>
    </row>
    <row r="580" spans="1:30" s="52" customFormat="1">
      <c r="A580" s="105" t="s">
        <v>364</v>
      </c>
      <c r="B580" s="74">
        <v>2114197.44</v>
      </c>
      <c r="C580" s="161">
        <f t="shared" si="941"/>
        <v>176183.12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1"/>
      <c r="D581" s="39">
        <f t="shared" ref="D581" si="1035">$C580*D580</f>
        <v>0</v>
      </c>
      <c r="E581" s="39">
        <f t="shared" ref="E581" si="1036">$C580*E580</f>
        <v>0</v>
      </c>
      <c r="F581" s="39">
        <f t="shared" ref="F581:AB581" si="1037">$C580*F580</f>
        <v>0</v>
      </c>
      <c r="G581" s="39">
        <f t="shared" si="1037"/>
        <v>14094.649600000001</v>
      </c>
      <c r="H581" s="39">
        <f t="shared" si="1037"/>
        <v>0</v>
      </c>
      <c r="I581" s="39">
        <f t="shared" si="1037"/>
        <v>0</v>
      </c>
      <c r="J581" s="39">
        <f t="shared" si="1037"/>
        <v>0</v>
      </c>
      <c r="K581" s="39">
        <f t="shared" si="1037"/>
        <v>0</v>
      </c>
      <c r="L581" s="39">
        <f t="shared" si="1037"/>
        <v>0</v>
      </c>
      <c r="M581" s="39">
        <f t="shared" si="1037"/>
        <v>0</v>
      </c>
      <c r="N581" s="39">
        <f t="shared" si="1037"/>
        <v>0</v>
      </c>
      <c r="O581" s="39">
        <f t="shared" si="1037"/>
        <v>0</v>
      </c>
      <c r="P581" s="39">
        <f t="shared" si="1037"/>
        <v>35553.753616000002</v>
      </c>
      <c r="Q581" s="39">
        <f t="shared" si="1037"/>
        <v>0</v>
      </c>
      <c r="R581" s="39">
        <f t="shared" si="1037"/>
        <v>0</v>
      </c>
      <c r="S581" s="39">
        <f t="shared" si="1037"/>
        <v>0</v>
      </c>
      <c r="T581" s="39">
        <f t="shared" si="1037"/>
        <v>0</v>
      </c>
      <c r="U581" s="39">
        <f t="shared" si="1037"/>
        <v>13689.428424</v>
      </c>
      <c r="V581" s="39">
        <f t="shared" si="1037"/>
        <v>0</v>
      </c>
      <c r="W581" s="39">
        <f t="shared" si="1037"/>
        <v>0</v>
      </c>
      <c r="X581" s="39">
        <f t="shared" si="1037"/>
        <v>108511.18360799999</v>
      </c>
      <c r="Y581" s="39">
        <f t="shared" si="1037"/>
        <v>4334.1047520000002</v>
      </c>
      <c r="Z581" s="39">
        <f t="shared" si="1037"/>
        <v>0</v>
      </c>
      <c r="AA581" s="39">
        <f t="shared" si="1037"/>
        <v>0</v>
      </c>
      <c r="AB581" s="39">
        <f t="shared" si="1037"/>
        <v>0</v>
      </c>
      <c r="AC581" s="67"/>
      <c r="AD581" s="55"/>
    </row>
    <row r="582" spans="1:30" s="52" customFormat="1">
      <c r="A582" s="105" t="s">
        <v>365</v>
      </c>
      <c r="B582" s="74">
        <v>15122915.68</v>
      </c>
      <c r="C582" s="161">
        <f t="shared" si="941"/>
        <v>1260242.97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1"/>
      <c r="D583" s="39">
        <f t="shared" ref="D583" si="1038">$C582*D582</f>
        <v>0</v>
      </c>
      <c r="E583" s="39">
        <f t="shared" ref="E583" si="1039">$C582*E582</f>
        <v>0</v>
      </c>
      <c r="F583" s="39">
        <f t="shared" ref="F583:AB583" si="1040">$C582*F582</f>
        <v>0</v>
      </c>
      <c r="G583" s="39">
        <f t="shared" si="1040"/>
        <v>0</v>
      </c>
      <c r="H583" s="39">
        <f t="shared" si="1040"/>
        <v>0</v>
      </c>
      <c r="I583" s="39">
        <f t="shared" si="1040"/>
        <v>0</v>
      </c>
      <c r="J583" s="39">
        <f t="shared" si="1040"/>
        <v>0</v>
      </c>
      <c r="K583" s="39">
        <f t="shared" si="1040"/>
        <v>0</v>
      </c>
      <c r="L583" s="39">
        <f t="shared" si="1040"/>
        <v>0</v>
      </c>
      <c r="M583" s="39">
        <f t="shared" si="1040"/>
        <v>0</v>
      </c>
      <c r="N583" s="39">
        <f t="shared" si="1040"/>
        <v>0</v>
      </c>
      <c r="O583" s="39">
        <f t="shared" si="1040"/>
        <v>0</v>
      </c>
      <c r="P583" s="39">
        <f t="shared" si="1040"/>
        <v>0</v>
      </c>
      <c r="Q583" s="39">
        <f t="shared" si="1040"/>
        <v>0</v>
      </c>
      <c r="R583" s="39">
        <f t="shared" si="1040"/>
        <v>0</v>
      </c>
      <c r="S583" s="39">
        <f t="shared" si="1040"/>
        <v>0</v>
      </c>
      <c r="T583" s="39">
        <f t="shared" si="1040"/>
        <v>0</v>
      </c>
      <c r="U583" s="39">
        <f t="shared" si="1040"/>
        <v>0</v>
      </c>
      <c r="V583" s="39">
        <f t="shared" si="1040"/>
        <v>0</v>
      </c>
      <c r="W583" s="39">
        <f t="shared" si="1040"/>
        <v>0</v>
      </c>
      <c r="X583" s="39">
        <f t="shared" si="1040"/>
        <v>1211849.639952</v>
      </c>
      <c r="Y583" s="39">
        <f t="shared" si="1040"/>
        <v>48393.330047999996</v>
      </c>
      <c r="Z583" s="39">
        <f t="shared" si="1040"/>
        <v>0</v>
      </c>
      <c r="AA583" s="39">
        <f t="shared" si="1040"/>
        <v>0</v>
      </c>
      <c r="AB583" s="39">
        <f t="shared" si="1040"/>
        <v>0</v>
      </c>
      <c r="AC583" s="67"/>
      <c r="AD583" s="55"/>
    </row>
    <row r="584" spans="1:30" s="52" customFormat="1">
      <c r="A584" s="105" t="s">
        <v>372</v>
      </c>
      <c r="B584" s="74">
        <f>2140692.79/2</f>
        <v>1070346.395</v>
      </c>
      <c r="C584" s="161">
        <f t="shared" si="941"/>
        <v>89195.53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1"/>
      <c r="D585" s="39">
        <f t="shared" ref="D585" si="1041">$C584*D584</f>
        <v>0</v>
      </c>
      <c r="E585" s="39">
        <f t="shared" ref="E585" si="1042">$C584*E584</f>
        <v>0</v>
      </c>
      <c r="F585" s="39">
        <f t="shared" ref="F585:AB585" si="1043">$C584*F584</f>
        <v>0</v>
      </c>
      <c r="G585" s="39">
        <f t="shared" si="1043"/>
        <v>0</v>
      </c>
      <c r="H585" s="39">
        <f t="shared" si="1043"/>
        <v>0</v>
      </c>
      <c r="I585" s="39">
        <f t="shared" si="1043"/>
        <v>0</v>
      </c>
      <c r="J585" s="39">
        <f t="shared" si="1043"/>
        <v>0</v>
      </c>
      <c r="K585" s="39">
        <f t="shared" si="1043"/>
        <v>0</v>
      </c>
      <c r="L585" s="39">
        <f t="shared" si="1043"/>
        <v>0</v>
      </c>
      <c r="M585" s="39">
        <f t="shared" si="1043"/>
        <v>0</v>
      </c>
      <c r="N585" s="39">
        <f t="shared" si="1043"/>
        <v>0</v>
      </c>
      <c r="O585" s="39">
        <f t="shared" si="1043"/>
        <v>0</v>
      </c>
      <c r="P585" s="39">
        <f t="shared" si="1043"/>
        <v>0</v>
      </c>
      <c r="Q585" s="39">
        <f t="shared" si="1043"/>
        <v>0</v>
      </c>
      <c r="R585" s="39">
        <f t="shared" si="1043"/>
        <v>0</v>
      </c>
      <c r="S585" s="39">
        <f t="shared" si="1043"/>
        <v>0</v>
      </c>
      <c r="T585" s="39">
        <f t="shared" si="1043"/>
        <v>0</v>
      </c>
      <c r="U585" s="39">
        <f t="shared" si="1043"/>
        <v>0</v>
      </c>
      <c r="V585" s="39">
        <f t="shared" si="1043"/>
        <v>0</v>
      </c>
      <c r="W585" s="39">
        <f t="shared" si="1043"/>
        <v>0</v>
      </c>
      <c r="X585" s="39">
        <f t="shared" si="1043"/>
        <v>89195.53</v>
      </c>
      <c r="Y585" s="39">
        <f t="shared" si="1043"/>
        <v>0</v>
      </c>
      <c r="Z585" s="39">
        <f t="shared" si="1043"/>
        <v>0</v>
      </c>
      <c r="AA585" s="39">
        <f t="shared" si="1043"/>
        <v>0</v>
      </c>
      <c r="AB585" s="39">
        <f t="shared" si="1043"/>
        <v>0</v>
      </c>
      <c r="AC585" s="67"/>
      <c r="AD585" s="55"/>
    </row>
    <row r="586" spans="1:30" s="52" customFormat="1">
      <c r="A586" s="105" t="s">
        <v>366</v>
      </c>
      <c r="B586" s="74">
        <f>2140692.79/2</f>
        <v>1070346.395</v>
      </c>
      <c r="C586" s="161">
        <f t="shared" si="941"/>
        <v>89195.53</v>
      </c>
      <c r="D586" s="38">
        <v>1.5800000000000002E-2</v>
      </c>
      <c r="E586" s="38">
        <v>0.1371</v>
      </c>
      <c r="F586" s="38">
        <v>5.4899999999999997E-2</v>
      </c>
      <c r="G586" s="38">
        <v>7.6899999999999996E-2</v>
      </c>
      <c r="H586" s="38">
        <v>4.1599999999999998E-2</v>
      </c>
      <c r="I586" s="38">
        <v>0.13250000000000001</v>
      </c>
      <c r="J586" s="38">
        <v>2.07E-2</v>
      </c>
      <c r="K586" s="38">
        <v>3.1800000000000002E-2</v>
      </c>
      <c r="L586" s="38">
        <v>1.6500000000000001E-2</v>
      </c>
      <c r="M586" s="38">
        <v>2.5700000000000001E-2</v>
      </c>
      <c r="N586" s="38">
        <v>0.14199999999999999</v>
      </c>
      <c r="O586" s="38">
        <v>2.3E-2</v>
      </c>
      <c r="P586" s="38">
        <v>0</v>
      </c>
      <c r="Q586" s="38">
        <v>3.7999999999999999E-2</v>
      </c>
      <c r="R586" s="38">
        <v>1.8800000000000001E-2</v>
      </c>
      <c r="S586" s="38">
        <v>4.1999999999999997E-3</v>
      </c>
      <c r="T586" s="38">
        <v>5.3199999999999997E-2</v>
      </c>
      <c r="U586" s="38">
        <v>1.8100000000000002E-2</v>
      </c>
      <c r="V586" s="38">
        <v>3.7900000000000003E-2</v>
      </c>
      <c r="W586" s="38">
        <v>4.58E-2</v>
      </c>
      <c r="X586" s="38">
        <v>6.2399999999999997E-2</v>
      </c>
      <c r="Y586" s="38">
        <v>2.5000000000000001E-3</v>
      </c>
      <c r="Z586" s="5">
        <v>0</v>
      </c>
      <c r="AA586" s="5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1"/>
      <c r="D587" s="39">
        <f t="shared" ref="D587" si="1044">$C586*D586</f>
        <v>1409.2893740000002</v>
      </c>
      <c r="E587" s="39">
        <f t="shared" ref="E587" si="1045">$C586*E586</f>
        <v>12228.707162999999</v>
      </c>
      <c r="F587" s="39">
        <f t="shared" ref="F587:AB587" si="1046">$C586*F586</f>
        <v>4896.834597</v>
      </c>
      <c r="G587" s="39">
        <f t="shared" si="1046"/>
        <v>6859.1362569999992</v>
      </c>
      <c r="H587" s="39">
        <f t="shared" si="1046"/>
        <v>3710.534048</v>
      </c>
      <c r="I587" s="39">
        <f t="shared" si="1046"/>
        <v>11818.407725000001</v>
      </c>
      <c r="J587" s="39">
        <f t="shared" si="1046"/>
        <v>1846.347471</v>
      </c>
      <c r="K587" s="39">
        <f t="shared" si="1046"/>
        <v>2836.4178540000003</v>
      </c>
      <c r="L587" s="39">
        <f t="shared" si="1046"/>
        <v>1471.7262450000001</v>
      </c>
      <c r="M587" s="39">
        <f t="shared" si="1046"/>
        <v>2292.3251209999999</v>
      </c>
      <c r="N587" s="39">
        <f t="shared" si="1046"/>
        <v>12665.765259999998</v>
      </c>
      <c r="O587" s="39">
        <f t="shared" si="1046"/>
        <v>2051.49719</v>
      </c>
      <c r="P587" s="39">
        <f t="shared" si="1046"/>
        <v>0</v>
      </c>
      <c r="Q587" s="39">
        <f t="shared" si="1046"/>
        <v>3389.4301399999999</v>
      </c>
      <c r="R587" s="39">
        <f t="shared" si="1046"/>
        <v>1676.8759640000001</v>
      </c>
      <c r="S587" s="39">
        <f t="shared" si="1046"/>
        <v>374.62122599999998</v>
      </c>
      <c r="T587" s="39">
        <f t="shared" si="1046"/>
        <v>4745.2021959999993</v>
      </c>
      <c r="U587" s="39">
        <f t="shared" si="1046"/>
        <v>1614.4390930000002</v>
      </c>
      <c r="V587" s="39">
        <f t="shared" si="1046"/>
        <v>3380.5105870000002</v>
      </c>
      <c r="W587" s="39">
        <f t="shared" si="1046"/>
        <v>4085.1552740000002</v>
      </c>
      <c r="X587" s="39">
        <f t="shared" si="1046"/>
        <v>5565.8010719999993</v>
      </c>
      <c r="Y587" s="39">
        <f t="shared" si="1046"/>
        <v>222.98882499999999</v>
      </c>
      <c r="Z587" s="39">
        <f t="shared" si="1046"/>
        <v>0</v>
      </c>
      <c r="AA587" s="39">
        <f t="shared" si="1046"/>
        <v>53.517317999999996</v>
      </c>
      <c r="AB587" s="39">
        <f t="shared" si="1046"/>
        <v>0</v>
      </c>
      <c r="AC587" s="67"/>
      <c r="AD587" s="55"/>
    </row>
    <row r="588" spans="1:30" s="52" customFormat="1">
      <c r="A588" s="105" t="s">
        <v>503</v>
      </c>
      <c r="B588" s="74">
        <f>5474276.72/2</f>
        <v>2737138.36</v>
      </c>
      <c r="C588" s="161">
        <f t="shared" ref="C588:C644" si="1047">ROUND(B588/12,2)</f>
        <v>228094.86</v>
      </c>
      <c r="D588" s="38">
        <v>1.5800000000000002E-2</v>
      </c>
      <c r="E588" s="38">
        <v>0.1371</v>
      </c>
      <c r="F588" s="38">
        <v>5.4899999999999997E-2</v>
      </c>
      <c r="G588" s="38">
        <v>7.6899999999999996E-2</v>
      </c>
      <c r="H588" s="38">
        <v>4.1599999999999998E-2</v>
      </c>
      <c r="I588" s="38">
        <v>0.13250000000000001</v>
      </c>
      <c r="J588" s="38">
        <v>2.07E-2</v>
      </c>
      <c r="K588" s="38">
        <v>3.1800000000000002E-2</v>
      </c>
      <c r="L588" s="38">
        <v>1.6500000000000001E-2</v>
      </c>
      <c r="M588" s="38">
        <v>2.5700000000000001E-2</v>
      </c>
      <c r="N588" s="38">
        <v>0.14199999999999999</v>
      </c>
      <c r="O588" s="38">
        <v>2.3E-2</v>
      </c>
      <c r="P588" s="38">
        <v>0</v>
      </c>
      <c r="Q588" s="38">
        <v>3.7999999999999999E-2</v>
      </c>
      <c r="R588" s="38">
        <v>1.8800000000000001E-2</v>
      </c>
      <c r="S588" s="38">
        <v>4.1999999999999997E-3</v>
      </c>
      <c r="T588" s="38">
        <v>5.3199999999999997E-2</v>
      </c>
      <c r="U588" s="38">
        <v>1.8100000000000002E-2</v>
      </c>
      <c r="V588" s="38">
        <v>3.7900000000000003E-2</v>
      </c>
      <c r="W588" s="38">
        <v>4.58E-2</v>
      </c>
      <c r="X588" s="38">
        <v>6.2399999999999997E-2</v>
      </c>
      <c r="Y588" s="38">
        <v>2.5000000000000001E-3</v>
      </c>
      <c r="Z588" s="5">
        <v>0</v>
      </c>
      <c r="AA588" s="5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1"/>
      <c r="D589" s="39">
        <f t="shared" ref="D589" si="1048">$C588*D588</f>
        <v>3603.898788</v>
      </c>
      <c r="E589" s="39">
        <f t="shared" ref="E589" si="1049">$C588*E588</f>
        <v>31271.805305999998</v>
      </c>
      <c r="F589" s="39">
        <f t="shared" ref="F589:AB589" si="1050">$C588*F588</f>
        <v>12522.407813999998</v>
      </c>
      <c r="G589" s="39">
        <f t="shared" si="1050"/>
        <v>17540.494733999996</v>
      </c>
      <c r="H589" s="39">
        <f t="shared" si="1050"/>
        <v>9488.7461759999987</v>
      </c>
      <c r="I589" s="39">
        <f t="shared" si="1050"/>
        <v>30222.568950000001</v>
      </c>
      <c r="J589" s="39">
        <f t="shared" si="1050"/>
        <v>4721.5636019999993</v>
      </c>
      <c r="K589" s="39">
        <f t="shared" si="1050"/>
        <v>7253.4165480000001</v>
      </c>
      <c r="L589" s="39">
        <f t="shared" si="1050"/>
        <v>3763.5651899999998</v>
      </c>
      <c r="M589" s="39">
        <f t="shared" si="1050"/>
        <v>5862.037902</v>
      </c>
      <c r="N589" s="39">
        <f t="shared" si="1050"/>
        <v>32389.470119999994</v>
      </c>
      <c r="O589" s="39">
        <f t="shared" si="1050"/>
        <v>5246.1817799999999</v>
      </c>
      <c r="P589" s="39">
        <f t="shared" si="1050"/>
        <v>0</v>
      </c>
      <c r="Q589" s="39">
        <f t="shared" si="1050"/>
        <v>8667.6046799999986</v>
      </c>
      <c r="R589" s="39">
        <f t="shared" si="1050"/>
        <v>4288.183368</v>
      </c>
      <c r="S589" s="39">
        <f t="shared" si="1050"/>
        <v>957.99841199999992</v>
      </c>
      <c r="T589" s="39">
        <f t="shared" si="1050"/>
        <v>12134.646551999998</v>
      </c>
      <c r="U589" s="39">
        <f t="shared" si="1050"/>
        <v>4128.5169660000001</v>
      </c>
      <c r="V589" s="39">
        <f t="shared" si="1050"/>
        <v>8644.7951940000003</v>
      </c>
      <c r="W589" s="39">
        <f t="shared" si="1050"/>
        <v>10446.744588</v>
      </c>
      <c r="X589" s="39">
        <f t="shared" si="1050"/>
        <v>14233.119263999999</v>
      </c>
      <c r="Y589" s="39">
        <f t="shared" si="1050"/>
        <v>570.23714999999993</v>
      </c>
      <c r="Z589" s="39">
        <f t="shared" si="1050"/>
        <v>0</v>
      </c>
      <c r="AA589" s="39">
        <f t="shared" si="1050"/>
        <v>136.85691599999998</v>
      </c>
      <c r="AB589" s="39">
        <f t="shared" si="1050"/>
        <v>0</v>
      </c>
      <c r="AC589" s="67"/>
      <c r="AD589" s="55"/>
    </row>
    <row r="590" spans="1:30" s="52" customFormat="1">
      <c r="A590" s="105" t="s">
        <v>504</v>
      </c>
      <c r="B590" s="74">
        <f>5474276.72/2</f>
        <v>2737138.36</v>
      </c>
      <c r="C590" s="161">
        <f t="shared" si="1047"/>
        <v>228094.86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1"/>
      <c r="D591" s="39">
        <f t="shared" ref="D591" si="1051">$C590*D590</f>
        <v>18270.398286</v>
      </c>
      <c r="E591" s="39">
        <f t="shared" ref="E591" si="1052">$C590*E590</f>
        <v>0</v>
      </c>
      <c r="F591" s="39">
        <f t="shared" ref="F591:AB591" si="1053">$C590*F590</f>
        <v>0</v>
      </c>
      <c r="G591" s="39">
        <f t="shared" si="1053"/>
        <v>0</v>
      </c>
      <c r="H591" s="39">
        <f t="shared" si="1053"/>
        <v>4425.0402839999997</v>
      </c>
      <c r="I591" s="39">
        <f t="shared" si="1053"/>
        <v>0</v>
      </c>
      <c r="J591" s="39">
        <f t="shared" si="1053"/>
        <v>0</v>
      </c>
      <c r="K591" s="39">
        <f t="shared" si="1053"/>
        <v>0</v>
      </c>
      <c r="L591" s="39">
        <f t="shared" si="1053"/>
        <v>0</v>
      </c>
      <c r="M591" s="39">
        <f t="shared" si="1053"/>
        <v>29629.522313999994</v>
      </c>
      <c r="N591" s="39">
        <f t="shared" si="1053"/>
        <v>0</v>
      </c>
      <c r="O591" s="39">
        <f t="shared" si="1053"/>
        <v>0</v>
      </c>
      <c r="P591" s="39">
        <f t="shared" si="1053"/>
        <v>0</v>
      </c>
      <c r="Q591" s="39">
        <f t="shared" si="1053"/>
        <v>31591.13811</v>
      </c>
      <c r="R591" s="39">
        <f t="shared" si="1053"/>
        <v>13411.977767999999</v>
      </c>
      <c r="S591" s="39">
        <f t="shared" si="1053"/>
        <v>7869.2726700000003</v>
      </c>
      <c r="T591" s="39">
        <f t="shared" si="1053"/>
        <v>40190.314331999994</v>
      </c>
      <c r="U591" s="39">
        <f t="shared" si="1053"/>
        <v>0</v>
      </c>
      <c r="V591" s="39">
        <f t="shared" si="1053"/>
        <v>0</v>
      </c>
      <c r="W591" s="39">
        <f t="shared" si="1053"/>
        <v>33872.086709999996</v>
      </c>
      <c r="X591" s="39">
        <f t="shared" si="1053"/>
        <v>47420.921393999997</v>
      </c>
      <c r="Y591" s="39">
        <f t="shared" si="1053"/>
        <v>1414.1881319999998</v>
      </c>
      <c r="Z591" s="39">
        <f t="shared" si="1053"/>
        <v>0</v>
      </c>
      <c r="AA591" s="39">
        <f t="shared" si="1053"/>
        <v>0</v>
      </c>
      <c r="AB591" s="39">
        <f t="shared" si="1053"/>
        <v>0</v>
      </c>
      <c r="AC591" s="67"/>
      <c r="AD591" s="55"/>
    </row>
    <row r="592" spans="1:30" s="52" customFormat="1">
      <c r="A592" s="105" t="s">
        <v>505</v>
      </c>
      <c r="B592" s="74">
        <v>7299631.0999999996</v>
      </c>
      <c r="C592" s="161">
        <f t="shared" si="1047"/>
        <v>608302.59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1"/>
      <c r="D593" s="39">
        <f t="shared" ref="D593" si="1054">$C592*D592</f>
        <v>48725.037458999999</v>
      </c>
      <c r="E593" s="39">
        <f t="shared" ref="E593" si="1055">$C592*E592</f>
        <v>0</v>
      </c>
      <c r="F593" s="39">
        <f t="shared" ref="F593:AB593" si="1056">$C592*F592</f>
        <v>0</v>
      </c>
      <c r="G593" s="39">
        <f t="shared" si="1056"/>
        <v>0</v>
      </c>
      <c r="H593" s="39">
        <f t="shared" si="1056"/>
        <v>11801.070245999999</v>
      </c>
      <c r="I593" s="39">
        <f t="shared" si="1056"/>
        <v>0</v>
      </c>
      <c r="J593" s="39">
        <f t="shared" si="1056"/>
        <v>0</v>
      </c>
      <c r="K593" s="39">
        <f t="shared" si="1056"/>
        <v>0</v>
      </c>
      <c r="L593" s="39">
        <f t="shared" si="1056"/>
        <v>0</v>
      </c>
      <c r="M593" s="39">
        <f t="shared" si="1056"/>
        <v>79018.50644099999</v>
      </c>
      <c r="N593" s="39">
        <f t="shared" si="1056"/>
        <v>0</v>
      </c>
      <c r="O593" s="39">
        <f t="shared" si="1056"/>
        <v>0</v>
      </c>
      <c r="P593" s="39">
        <f t="shared" si="1056"/>
        <v>0</v>
      </c>
      <c r="Q593" s="39">
        <f t="shared" si="1056"/>
        <v>84249.908714999998</v>
      </c>
      <c r="R593" s="39">
        <f t="shared" si="1056"/>
        <v>35768.192292</v>
      </c>
      <c r="S593" s="39">
        <f t="shared" si="1056"/>
        <v>20986.439355000002</v>
      </c>
      <c r="T593" s="39">
        <f t="shared" si="1056"/>
        <v>107182.91635799999</v>
      </c>
      <c r="U593" s="39">
        <f t="shared" si="1056"/>
        <v>0</v>
      </c>
      <c r="V593" s="39">
        <f t="shared" si="1056"/>
        <v>0</v>
      </c>
      <c r="W593" s="39">
        <f t="shared" si="1056"/>
        <v>90332.934614999991</v>
      </c>
      <c r="X593" s="39">
        <f t="shared" si="1056"/>
        <v>126466.108461</v>
      </c>
      <c r="Y593" s="39">
        <f t="shared" si="1056"/>
        <v>3771.4760579999997</v>
      </c>
      <c r="Z593" s="39">
        <f t="shared" si="1056"/>
        <v>0</v>
      </c>
      <c r="AA593" s="39">
        <f t="shared" si="1056"/>
        <v>0</v>
      </c>
      <c r="AB593" s="39">
        <f t="shared" si="1056"/>
        <v>0</v>
      </c>
      <c r="AC593" s="67"/>
      <c r="AD593" s="55"/>
    </row>
    <row r="594" spans="1:30" s="52" customFormat="1">
      <c r="A594" s="105" t="s">
        <v>497</v>
      </c>
      <c r="B594" s="74">
        <v>9846477.0700000003</v>
      </c>
      <c r="C594" s="161">
        <f t="shared" si="1047"/>
        <v>820539.76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>
        <v>0.96260000000000001</v>
      </c>
      <c r="Y594" s="38">
        <v>3.7400000000000003E-2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1"/>
      <c r="D595" s="39">
        <f t="shared" ref="D595" si="1057">$C594*D594</f>
        <v>0</v>
      </c>
      <c r="E595" s="39">
        <f t="shared" ref="E595" si="1058">$C594*E594</f>
        <v>0</v>
      </c>
      <c r="F595" s="39">
        <f t="shared" ref="F595:AB595" si="1059">$C594*F594</f>
        <v>0</v>
      </c>
      <c r="G595" s="39">
        <f t="shared" si="1059"/>
        <v>0</v>
      </c>
      <c r="H595" s="39">
        <f t="shared" si="1059"/>
        <v>0</v>
      </c>
      <c r="I595" s="39">
        <f t="shared" si="1059"/>
        <v>0</v>
      </c>
      <c r="J595" s="39">
        <f t="shared" si="1059"/>
        <v>0</v>
      </c>
      <c r="K595" s="39">
        <f t="shared" si="1059"/>
        <v>0</v>
      </c>
      <c r="L595" s="39">
        <f t="shared" si="1059"/>
        <v>0</v>
      </c>
      <c r="M595" s="39">
        <f t="shared" si="1059"/>
        <v>0</v>
      </c>
      <c r="N595" s="39">
        <f t="shared" si="1059"/>
        <v>0</v>
      </c>
      <c r="O595" s="39">
        <f t="shared" si="1059"/>
        <v>0</v>
      </c>
      <c r="P595" s="39">
        <f t="shared" si="1059"/>
        <v>0</v>
      </c>
      <c r="Q595" s="39">
        <f t="shared" si="1059"/>
        <v>0</v>
      </c>
      <c r="R595" s="39">
        <f t="shared" si="1059"/>
        <v>0</v>
      </c>
      <c r="S595" s="39">
        <f t="shared" si="1059"/>
        <v>0</v>
      </c>
      <c r="T595" s="39">
        <f t="shared" si="1059"/>
        <v>0</v>
      </c>
      <c r="U595" s="39">
        <f t="shared" si="1059"/>
        <v>0</v>
      </c>
      <c r="V595" s="39">
        <f t="shared" si="1059"/>
        <v>0</v>
      </c>
      <c r="W595" s="39">
        <f t="shared" si="1059"/>
        <v>0</v>
      </c>
      <c r="X595" s="39">
        <f t="shared" si="1059"/>
        <v>789851.57297600002</v>
      </c>
      <c r="Y595" s="39">
        <f t="shared" si="1059"/>
        <v>30688.187024000003</v>
      </c>
      <c r="Z595" s="39">
        <f t="shared" si="1059"/>
        <v>0</v>
      </c>
      <c r="AA595" s="39">
        <f t="shared" si="1059"/>
        <v>0</v>
      </c>
      <c r="AB595" s="39">
        <f t="shared" si="1059"/>
        <v>0</v>
      </c>
      <c r="AC595" s="67"/>
      <c r="AD595" s="55"/>
    </row>
    <row r="596" spans="1:30" s="52" customFormat="1">
      <c r="A596" s="105" t="s">
        <v>527</v>
      </c>
      <c r="B596" s="74">
        <v>8251974.6500000004</v>
      </c>
      <c r="C596" s="161">
        <f t="shared" si="1047"/>
        <v>687664.55</v>
      </c>
      <c r="D596" s="38">
        <v>0.2455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>
        <v>0.55030000000000001</v>
      </c>
      <c r="U596" s="38"/>
      <c r="V596" s="38"/>
      <c r="W596" s="38"/>
      <c r="X596" s="38">
        <v>0.19650000000000001</v>
      </c>
      <c r="Y596" s="38">
        <v>7.7000000000000002E-3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1"/>
      <c r="D597" s="39">
        <f t="shared" ref="D597" si="1060">$C596*D596</f>
        <v>168821.64702500001</v>
      </c>
      <c r="E597" s="39">
        <f t="shared" ref="E597" si="1061">$C596*E596</f>
        <v>0</v>
      </c>
      <c r="F597" s="39">
        <f t="shared" ref="F597:AB597" si="1062">$C596*F596</f>
        <v>0</v>
      </c>
      <c r="G597" s="39">
        <f t="shared" si="1062"/>
        <v>0</v>
      </c>
      <c r="H597" s="39">
        <f t="shared" si="1062"/>
        <v>0</v>
      </c>
      <c r="I597" s="39">
        <f t="shared" si="1062"/>
        <v>0</v>
      </c>
      <c r="J597" s="39">
        <f t="shared" si="1062"/>
        <v>0</v>
      </c>
      <c r="K597" s="39">
        <f t="shared" si="1062"/>
        <v>0</v>
      </c>
      <c r="L597" s="39">
        <f t="shared" si="1062"/>
        <v>0</v>
      </c>
      <c r="M597" s="39">
        <f t="shared" si="1062"/>
        <v>0</v>
      </c>
      <c r="N597" s="39">
        <f t="shared" si="1062"/>
        <v>0</v>
      </c>
      <c r="O597" s="39">
        <f t="shared" si="1062"/>
        <v>0</v>
      </c>
      <c r="P597" s="39">
        <f t="shared" si="1062"/>
        <v>0</v>
      </c>
      <c r="Q597" s="39">
        <f t="shared" si="1062"/>
        <v>0</v>
      </c>
      <c r="R597" s="39">
        <f t="shared" si="1062"/>
        <v>0</v>
      </c>
      <c r="S597" s="39">
        <f t="shared" si="1062"/>
        <v>0</v>
      </c>
      <c r="T597" s="39">
        <f t="shared" si="1062"/>
        <v>378421.80186500004</v>
      </c>
      <c r="U597" s="39">
        <f t="shared" si="1062"/>
        <v>0</v>
      </c>
      <c r="V597" s="39">
        <f t="shared" si="1062"/>
        <v>0</v>
      </c>
      <c r="W597" s="39">
        <f t="shared" si="1062"/>
        <v>0</v>
      </c>
      <c r="X597" s="39">
        <f t="shared" si="1062"/>
        <v>135126.08407500002</v>
      </c>
      <c r="Y597" s="39">
        <f t="shared" si="1062"/>
        <v>5295.0170350000008</v>
      </c>
      <c r="Z597" s="39">
        <f t="shared" si="1062"/>
        <v>0</v>
      </c>
      <c r="AA597" s="39">
        <f t="shared" si="1062"/>
        <v>0</v>
      </c>
      <c r="AB597" s="39">
        <f t="shared" si="1062"/>
        <v>0</v>
      </c>
      <c r="AC597" s="67"/>
      <c r="AD597" s="55"/>
    </row>
    <row r="598" spans="1:30" s="52" customFormat="1">
      <c r="A598" s="105" t="s">
        <v>528</v>
      </c>
      <c r="B598" s="74">
        <v>5288125.82</v>
      </c>
      <c r="C598" s="161">
        <f t="shared" si="1047"/>
        <v>440677.15</v>
      </c>
      <c r="D598" s="38">
        <v>0.21709999999999999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>
        <v>0.48699999999999999</v>
      </c>
      <c r="U598" s="38"/>
      <c r="V598" s="38"/>
      <c r="W598" s="38"/>
      <c r="X598" s="38">
        <v>0.2848</v>
      </c>
      <c r="Y598" s="38">
        <v>1.11E-2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1"/>
      <c r="D599" s="39">
        <f t="shared" ref="D599" si="1063">$C598*D598</f>
        <v>95671.009265000001</v>
      </c>
      <c r="E599" s="39">
        <f t="shared" ref="E599" si="1064">$C598*E598</f>
        <v>0</v>
      </c>
      <c r="F599" s="39">
        <f t="shared" ref="F599:AB599" si="1065">$C598*F598</f>
        <v>0</v>
      </c>
      <c r="G599" s="39">
        <f t="shared" si="1065"/>
        <v>0</v>
      </c>
      <c r="H599" s="39">
        <f t="shared" si="1065"/>
        <v>0</v>
      </c>
      <c r="I599" s="39">
        <f t="shared" si="1065"/>
        <v>0</v>
      </c>
      <c r="J599" s="39">
        <f t="shared" si="1065"/>
        <v>0</v>
      </c>
      <c r="K599" s="39">
        <f t="shared" si="1065"/>
        <v>0</v>
      </c>
      <c r="L599" s="39">
        <f t="shared" si="1065"/>
        <v>0</v>
      </c>
      <c r="M599" s="39">
        <f t="shared" si="1065"/>
        <v>0</v>
      </c>
      <c r="N599" s="39">
        <f t="shared" si="1065"/>
        <v>0</v>
      </c>
      <c r="O599" s="39">
        <f t="shared" si="1065"/>
        <v>0</v>
      </c>
      <c r="P599" s="39">
        <f t="shared" si="1065"/>
        <v>0</v>
      </c>
      <c r="Q599" s="39">
        <f t="shared" si="1065"/>
        <v>0</v>
      </c>
      <c r="R599" s="39">
        <f t="shared" si="1065"/>
        <v>0</v>
      </c>
      <c r="S599" s="39">
        <f t="shared" si="1065"/>
        <v>0</v>
      </c>
      <c r="T599" s="39">
        <f t="shared" si="1065"/>
        <v>214609.77205</v>
      </c>
      <c r="U599" s="39">
        <f t="shared" si="1065"/>
        <v>0</v>
      </c>
      <c r="V599" s="39">
        <f t="shared" si="1065"/>
        <v>0</v>
      </c>
      <c r="W599" s="39">
        <f t="shared" si="1065"/>
        <v>0</v>
      </c>
      <c r="X599" s="39">
        <f t="shared" si="1065"/>
        <v>125504.85232000001</v>
      </c>
      <c r="Y599" s="39">
        <f t="shared" si="1065"/>
        <v>4891.5163650000004</v>
      </c>
      <c r="Z599" s="39">
        <f t="shared" si="1065"/>
        <v>0</v>
      </c>
      <c r="AA599" s="39">
        <f t="shared" si="1065"/>
        <v>0</v>
      </c>
      <c r="AB599" s="39">
        <f t="shared" si="1065"/>
        <v>0</v>
      </c>
      <c r="AC599" s="67"/>
      <c r="AD599" s="55"/>
    </row>
    <row r="600" spans="1:30" s="52" customFormat="1">
      <c r="A600" s="105" t="s">
        <v>529</v>
      </c>
      <c r="B600" s="74">
        <v>876782.89</v>
      </c>
      <c r="C600" s="161">
        <f t="shared" si="1047"/>
        <v>73065.240000000005</v>
      </c>
      <c r="D600" s="38">
        <v>0.19359999999999999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>
        <v>0.43419999999999997</v>
      </c>
      <c r="U600" s="38"/>
      <c r="V600" s="38"/>
      <c r="W600" s="38"/>
      <c r="X600" s="38">
        <v>0.35830000000000001</v>
      </c>
      <c r="Y600" s="38">
        <v>1.3899999999999999E-2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1"/>
      <c r="D601" s="39">
        <f t="shared" ref="D601" si="1066">$C600*D600</f>
        <v>14145.430464000001</v>
      </c>
      <c r="E601" s="39">
        <f t="shared" ref="E601" si="1067">$C600*E600</f>
        <v>0</v>
      </c>
      <c r="F601" s="39">
        <f t="shared" ref="F601:AB601" si="1068">$C600*F600</f>
        <v>0</v>
      </c>
      <c r="G601" s="39">
        <f t="shared" si="1068"/>
        <v>0</v>
      </c>
      <c r="H601" s="39">
        <f t="shared" si="1068"/>
        <v>0</v>
      </c>
      <c r="I601" s="39">
        <f t="shared" si="1068"/>
        <v>0</v>
      </c>
      <c r="J601" s="39">
        <f t="shared" si="1068"/>
        <v>0</v>
      </c>
      <c r="K601" s="39">
        <f t="shared" si="1068"/>
        <v>0</v>
      </c>
      <c r="L601" s="39">
        <f t="shared" si="1068"/>
        <v>0</v>
      </c>
      <c r="M601" s="39">
        <f t="shared" si="1068"/>
        <v>0</v>
      </c>
      <c r="N601" s="39">
        <f t="shared" si="1068"/>
        <v>0</v>
      </c>
      <c r="O601" s="39">
        <f t="shared" si="1068"/>
        <v>0</v>
      </c>
      <c r="P601" s="39">
        <f t="shared" si="1068"/>
        <v>0</v>
      </c>
      <c r="Q601" s="39">
        <f t="shared" si="1068"/>
        <v>0</v>
      </c>
      <c r="R601" s="39">
        <f t="shared" si="1068"/>
        <v>0</v>
      </c>
      <c r="S601" s="39">
        <f t="shared" si="1068"/>
        <v>0</v>
      </c>
      <c r="T601" s="39">
        <f t="shared" si="1068"/>
        <v>31724.927208000001</v>
      </c>
      <c r="U601" s="39">
        <f t="shared" si="1068"/>
        <v>0</v>
      </c>
      <c r="V601" s="39">
        <f t="shared" si="1068"/>
        <v>0</v>
      </c>
      <c r="W601" s="39">
        <f t="shared" si="1068"/>
        <v>0</v>
      </c>
      <c r="X601" s="39">
        <f t="shared" si="1068"/>
        <v>26179.275492000001</v>
      </c>
      <c r="Y601" s="39">
        <f t="shared" si="1068"/>
        <v>1015.606836</v>
      </c>
      <c r="Z601" s="39">
        <f t="shared" si="1068"/>
        <v>0</v>
      </c>
      <c r="AA601" s="39">
        <f t="shared" si="1068"/>
        <v>0</v>
      </c>
      <c r="AB601" s="39">
        <f t="shared" si="1068"/>
        <v>0</v>
      </c>
      <c r="AC601" s="67"/>
      <c r="AD601" s="55"/>
    </row>
    <row r="602" spans="1:30" s="52" customFormat="1">
      <c r="A602" s="105" t="s">
        <v>530</v>
      </c>
      <c r="B602" s="74">
        <v>7868343.1900000004</v>
      </c>
      <c r="C602" s="161">
        <f t="shared" si="1047"/>
        <v>655695.27</v>
      </c>
      <c r="D602" s="38">
        <v>9.9000000000000008E-3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>
        <v>9.9699999999999997E-2</v>
      </c>
      <c r="T602" s="38">
        <v>2.3300000000000001E-2</v>
      </c>
      <c r="U602" s="38"/>
      <c r="V602" s="38"/>
      <c r="W602" s="38"/>
      <c r="X602" s="38">
        <v>0.8347</v>
      </c>
      <c r="Y602" s="38">
        <v>3.2399999999999998E-2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1"/>
      <c r="D603" s="39">
        <f t="shared" ref="D603" si="1069">$C602*D602</f>
        <v>6491.3831730000011</v>
      </c>
      <c r="E603" s="39">
        <f t="shared" ref="E603" si="1070">$C602*E602</f>
        <v>0</v>
      </c>
      <c r="F603" s="39">
        <f t="shared" ref="F603:AB603" si="1071">$C602*F602</f>
        <v>0</v>
      </c>
      <c r="G603" s="39">
        <f t="shared" si="1071"/>
        <v>0</v>
      </c>
      <c r="H603" s="39">
        <f t="shared" si="1071"/>
        <v>0</v>
      </c>
      <c r="I603" s="39">
        <f t="shared" si="1071"/>
        <v>0</v>
      </c>
      <c r="J603" s="39">
        <f t="shared" si="1071"/>
        <v>0</v>
      </c>
      <c r="K603" s="39">
        <f t="shared" si="1071"/>
        <v>0</v>
      </c>
      <c r="L603" s="39">
        <f t="shared" si="1071"/>
        <v>0</v>
      </c>
      <c r="M603" s="39">
        <f t="shared" si="1071"/>
        <v>0</v>
      </c>
      <c r="N603" s="39">
        <f t="shared" si="1071"/>
        <v>0</v>
      </c>
      <c r="O603" s="39">
        <f t="shared" si="1071"/>
        <v>0</v>
      </c>
      <c r="P603" s="39">
        <f t="shared" si="1071"/>
        <v>0</v>
      </c>
      <c r="Q603" s="39">
        <f t="shared" si="1071"/>
        <v>0</v>
      </c>
      <c r="R603" s="39">
        <f t="shared" si="1071"/>
        <v>0</v>
      </c>
      <c r="S603" s="39">
        <f t="shared" si="1071"/>
        <v>65372.818419000003</v>
      </c>
      <c r="T603" s="39">
        <f t="shared" si="1071"/>
        <v>15277.699791000001</v>
      </c>
      <c r="U603" s="39">
        <f t="shared" si="1071"/>
        <v>0</v>
      </c>
      <c r="V603" s="39">
        <f t="shared" si="1071"/>
        <v>0</v>
      </c>
      <c r="W603" s="39">
        <f t="shared" si="1071"/>
        <v>0</v>
      </c>
      <c r="X603" s="39">
        <f t="shared" si="1071"/>
        <v>547308.841869</v>
      </c>
      <c r="Y603" s="39">
        <f t="shared" si="1071"/>
        <v>21244.526748</v>
      </c>
      <c r="Z603" s="39">
        <f t="shared" si="1071"/>
        <v>0</v>
      </c>
      <c r="AA603" s="39">
        <f t="shared" si="1071"/>
        <v>0</v>
      </c>
      <c r="AB603" s="39">
        <f t="shared" si="1071"/>
        <v>0</v>
      </c>
      <c r="AC603" s="67"/>
      <c r="AD603" s="55"/>
    </row>
    <row r="604" spans="1:30" s="52" customFormat="1">
      <c r="A604" s="105" t="s">
        <v>531</v>
      </c>
      <c r="B604" s="74">
        <v>5113661.47</v>
      </c>
      <c r="C604" s="161">
        <f t="shared" si="1047"/>
        <v>426138.46</v>
      </c>
      <c r="D604" s="38">
        <v>8.1000000000000003E-2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>
        <v>0.70209999999999995</v>
      </c>
      <c r="T604" s="38">
        <v>0.19259999999999999</v>
      </c>
      <c r="U604" s="38"/>
      <c r="V604" s="38"/>
      <c r="W604" s="38"/>
      <c r="X604" s="38">
        <v>2.3400000000000001E-2</v>
      </c>
      <c r="Y604" s="38">
        <v>8.9999999999999998E-4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1"/>
      <c r="D605" s="39">
        <f t="shared" ref="D605" si="1072">$C604*D604</f>
        <v>34517.215260000004</v>
      </c>
      <c r="E605" s="39">
        <f t="shared" ref="E605" si="1073">$C604*E604</f>
        <v>0</v>
      </c>
      <c r="F605" s="39">
        <f t="shared" ref="F605:AB605" si="1074">$C604*F604</f>
        <v>0</v>
      </c>
      <c r="G605" s="39">
        <f t="shared" si="1074"/>
        <v>0</v>
      </c>
      <c r="H605" s="39">
        <f t="shared" si="1074"/>
        <v>0</v>
      </c>
      <c r="I605" s="39">
        <f t="shared" si="1074"/>
        <v>0</v>
      </c>
      <c r="J605" s="39">
        <f t="shared" si="1074"/>
        <v>0</v>
      </c>
      <c r="K605" s="39">
        <f t="shared" si="1074"/>
        <v>0</v>
      </c>
      <c r="L605" s="39">
        <f t="shared" si="1074"/>
        <v>0</v>
      </c>
      <c r="M605" s="39">
        <f t="shared" si="1074"/>
        <v>0</v>
      </c>
      <c r="N605" s="39">
        <f t="shared" si="1074"/>
        <v>0</v>
      </c>
      <c r="O605" s="39">
        <f t="shared" si="1074"/>
        <v>0</v>
      </c>
      <c r="P605" s="39">
        <f t="shared" si="1074"/>
        <v>0</v>
      </c>
      <c r="Q605" s="39">
        <f t="shared" si="1074"/>
        <v>0</v>
      </c>
      <c r="R605" s="39">
        <f t="shared" si="1074"/>
        <v>0</v>
      </c>
      <c r="S605" s="39">
        <f t="shared" si="1074"/>
        <v>299191.81276599999</v>
      </c>
      <c r="T605" s="39">
        <f t="shared" si="1074"/>
        <v>82074.267395999996</v>
      </c>
      <c r="U605" s="39">
        <f t="shared" si="1074"/>
        <v>0</v>
      </c>
      <c r="V605" s="39">
        <f t="shared" si="1074"/>
        <v>0</v>
      </c>
      <c r="W605" s="39">
        <f t="shared" si="1074"/>
        <v>0</v>
      </c>
      <c r="X605" s="39">
        <f t="shared" si="1074"/>
        <v>9971.639964</v>
      </c>
      <c r="Y605" s="39">
        <f t="shared" si="1074"/>
        <v>383.52461399999999</v>
      </c>
      <c r="Z605" s="39">
        <f t="shared" si="1074"/>
        <v>0</v>
      </c>
      <c r="AA605" s="39">
        <f t="shared" si="1074"/>
        <v>0</v>
      </c>
      <c r="AB605" s="39">
        <f t="shared" si="1074"/>
        <v>0</v>
      </c>
      <c r="AC605" s="67"/>
      <c r="AD605" s="55"/>
    </row>
    <row r="606" spans="1:30" s="52" customFormat="1">
      <c r="A606" s="105" t="s">
        <v>532</v>
      </c>
      <c r="B606" s="74">
        <v>9833890.8000000007</v>
      </c>
      <c r="C606" s="161">
        <f t="shared" si="1047"/>
        <v>819490.9</v>
      </c>
      <c r="D606" s="38">
        <v>4.2900000000000001E-2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>
        <v>0.1913</v>
      </c>
      <c r="T606" s="38">
        <v>0.1019</v>
      </c>
      <c r="U606" s="38"/>
      <c r="V606" s="38"/>
      <c r="W606" s="38"/>
      <c r="X606" s="38">
        <v>0.6391</v>
      </c>
      <c r="Y606" s="38">
        <v>2.4799999999999999E-2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1"/>
      <c r="D607" s="39">
        <f t="shared" ref="D607" si="1075">$C606*D606</f>
        <v>35156.159610000002</v>
      </c>
      <c r="E607" s="39">
        <f t="shared" ref="E607" si="1076">$C606*E606</f>
        <v>0</v>
      </c>
      <c r="F607" s="39">
        <f t="shared" ref="F607:AB607" si="1077">$C606*F606</f>
        <v>0</v>
      </c>
      <c r="G607" s="39">
        <f t="shared" si="1077"/>
        <v>0</v>
      </c>
      <c r="H607" s="39">
        <f t="shared" si="1077"/>
        <v>0</v>
      </c>
      <c r="I607" s="39">
        <f t="shared" si="1077"/>
        <v>0</v>
      </c>
      <c r="J607" s="39">
        <f t="shared" si="1077"/>
        <v>0</v>
      </c>
      <c r="K607" s="39">
        <f t="shared" si="1077"/>
        <v>0</v>
      </c>
      <c r="L607" s="39">
        <f t="shared" si="1077"/>
        <v>0</v>
      </c>
      <c r="M607" s="39">
        <f t="shared" si="1077"/>
        <v>0</v>
      </c>
      <c r="N607" s="39">
        <f t="shared" si="1077"/>
        <v>0</v>
      </c>
      <c r="O607" s="39">
        <f t="shared" si="1077"/>
        <v>0</v>
      </c>
      <c r="P607" s="39">
        <f t="shared" si="1077"/>
        <v>0</v>
      </c>
      <c r="Q607" s="39">
        <f t="shared" si="1077"/>
        <v>0</v>
      </c>
      <c r="R607" s="39">
        <f t="shared" si="1077"/>
        <v>0</v>
      </c>
      <c r="S607" s="39">
        <f t="shared" si="1077"/>
        <v>156768.60917000001</v>
      </c>
      <c r="T607" s="39">
        <f t="shared" si="1077"/>
        <v>83506.122710000011</v>
      </c>
      <c r="U607" s="39">
        <f t="shared" si="1077"/>
        <v>0</v>
      </c>
      <c r="V607" s="39">
        <f t="shared" si="1077"/>
        <v>0</v>
      </c>
      <c r="W607" s="39">
        <f t="shared" si="1077"/>
        <v>0</v>
      </c>
      <c r="X607" s="39">
        <f t="shared" si="1077"/>
        <v>523736.63419000001</v>
      </c>
      <c r="Y607" s="39">
        <f t="shared" si="1077"/>
        <v>20323.374319999999</v>
      </c>
      <c r="Z607" s="39">
        <f t="shared" si="1077"/>
        <v>0</v>
      </c>
      <c r="AA607" s="39">
        <f t="shared" si="1077"/>
        <v>0</v>
      </c>
      <c r="AB607" s="39">
        <f t="shared" si="1077"/>
        <v>0</v>
      </c>
      <c r="AC607" s="67"/>
      <c r="AD607" s="55"/>
    </row>
    <row r="608" spans="1:30" s="52" customFormat="1">
      <c r="A608" s="105" t="s">
        <v>533</v>
      </c>
      <c r="B608" s="74">
        <v>3777221.31</v>
      </c>
      <c r="C608" s="161">
        <f t="shared" si="1047"/>
        <v>314768.44</v>
      </c>
      <c r="D608" s="38">
        <v>8.9999999999999998E-4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>
        <v>0.1014</v>
      </c>
      <c r="T608" s="38"/>
      <c r="U608" s="38"/>
      <c r="V608" s="38"/>
      <c r="W608" s="38"/>
      <c r="X608" s="38">
        <v>0.86409999999999998</v>
      </c>
      <c r="Y608" s="38">
        <v>3.3599999999999998E-2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1"/>
      <c r="D609" s="39">
        <f t="shared" ref="D609" si="1078">$C608*D608</f>
        <v>283.29159599999997</v>
      </c>
      <c r="E609" s="39">
        <f t="shared" ref="E609" si="1079">$C608*E608</f>
        <v>0</v>
      </c>
      <c r="F609" s="39">
        <f t="shared" ref="F609:AB609" si="1080">$C608*F608</f>
        <v>0</v>
      </c>
      <c r="G609" s="39">
        <f t="shared" si="1080"/>
        <v>0</v>
      </c>
      <c r="H609" s="39">
        <f t="shared" si="1080"/>
        <v>0</v>
      </c>
      <c r="I609" s="39">
        <f t="shared" si="1080"/>
        <v>0</v>
      </c>
      <c r="J609" s="39">
        <f t="shared" si="1080"/>
        <v>0</v>
      </c>
      <c r="K609" s="39">
        <f t="shared" si="1080"/>
        <v>0</v>
      </c>
      <c r="L609" s="39">
        <f t="shared" si="1080"/>
        <v>0</v>
      </c>
      <c r="M609" s="39">
        <f t="shared" si="1080"/>
        <v>0</v>
      </c>
      <c r="N609" s="39">
        <f t="shared" si="1080"/>
        <v>0</v>
      </c>
      <c r="O609" s="39">
        <f t="shared" si="1080"/>
        <v>0</v>
      </c>
      <c r="P609" s="39">
        <f t="shared" si="1080"/>
        <v>0</v>
      </c>
      <c r="Q609" s="39">
        <f t="shared" si="1080"/>
        <v>0</v>
      </c>
      <c r="R609" s="39">
        <f t="shared" si="1080"/>
        <v>0</v>
      </c>
      <c r="S609" s="39">
        <f t="shared" si="1080"/>
        <v>31917.519816</v>
      </c>
      <c r="T609" s="39">
        <f t="shared" si="1080"/>
        <v>0</v>
      </c>
      <c r="U609" s="39">
        <f t="shared" si="1080"/>
        <v>0</v>
      </c>
      <c r="V609" s="39">
        <f t="shared" si="1080"/>
        <v>0</v>
      </c>
      <c r="W609" s="39">
        <f t="shared" si="1080"/>
        <v>0</v>
      </c>
      <c r="X609" s="39">
        <f t="shared" si="1080"/>
        <v>271991.40900400002</v>
      </c>
      <c r="Y609" s="39">
        <f t="shared" si="1080"/>
        <v>10576.219583999999</v>
      </c>
      <c r="Z609" s="39">
        <f t="shared" si="1080"/>
        <v>0</v>
      </c>
      <c r="AA609" s="39">
        <f t="shared" si="1080"/>
        <v>0</v>
      </c>
      <c r="AB609" s="39">
        <f t="shared" si="1080"/>
        <v>0</v>
      </c>
      <c r="AC609" s="67"/>
      <c r="AD609" s="55"/>
    </row>
    <row r="610" spans="1:30" s="52" customFormat="1">
      <c r="A610" s="105" t="s">
        <v>534</v>
      </c>
      <c r="B610" s="74">
        <v>1343534.27</v>
      </c>
      <c r="C610" s="161">
        <f t="shared" si="1047"/>
        <v>111961.19</v>
      </c>
      <c r="D610" s="38">
        <v>2.0000000000000001E-4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>
        <v>8.3400000000000002E-2</v>
      </c>
      <c r="T610" s="38"/>
      <c r="U610" s="38"/>
      <c r="V610" s="38"/>
      <c r="W610" s="38"/>
      <c r="X610" s="38">
        <v>0.8821</v>
      </c>
      <c r="Y610" s="38">
        <v>3.4299999999999997E-2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1"/>
      <c r="D611" s="39">
        <f t="shared" ref="D611" si="1081">$C610*D610</f>
        <v>22.392238000000003</v>
      </c>
      <c r="E611" s="39">
        <f t="shared" ref="E611" si="1082">$C610*E610</f>
        <v>0</v>
      </c>
      <c r="F611" s="39">
        <f t="shared" ref="F611:AB611" si="1083">$C610*F610</f>
        <v>0</v>
      </c>
      <c r="G611" s="39">
        <f t="shared" si="1083"/>
        <v>0</v>
      </c>
      <c r="H611" s="39">
        <f t="shared" si="1083"/>
        <v>0</v>
      </c>
      <c r="I611" s="39">
        <f t="shared" si="1083"/>
        <v>0</v>
      </c>
      <c r="J611" s="39">
        <f t="shared" si="1083"/>
        <v>0</v>
      </c>
      <c r="K611" s="39">
        <f t="shared" si="1083"/>
        <v>0</v>
      </c>
      <c r="L611" s="39">
        <f t="shared" si="1083"/>
        <v>0</v>
      </c>
      <c r="M611" s="39">
        <f t="shared" si="1083"/>
        <v>0</v>
      </c>
      <c r="N611" s="39">
        <f t="shared" si="1083"/>
        <v>0</v>
      </c>
      <c r="O611" s="39">
        <f t="shared" si="1083"/>
        <v>0</v>
      </c>
      <c r="P611" s="39">
        <f t="shared" si="1083"/>
        <v>0</v>
      </c>
      <c r="Q611" s="39">
        <f t="shared" si="1083"/>
        <v>0</v>
      </c>
      <c r="R611" s="39">
        <f t="shared" si="1083"/>
        <v>0</v>
      </c>
      <c r="S611" s="39">
        <f t="shared" si="1083"/>
        <v>9337.5632459999997</v>
      </c>
      <c r="T611" s="39">
        <f t="shared" si="1083"/>
        <v>0</v>
      </c>
      <c r="U611" s="39">
        <f t="shared" si="1083"/>
        <v>0</v>
      </c>
      <c r="V611" s="39">
        <f t="shared" si="1083"/>
        <v>0</v>
      </c>
      <c r="W611" s="39">
        <f t="shared" si="1083"/>
        <v>0</v>
      </c>
      <c r="X611" s="39">
        <f t="shared" si="1083"/>
        <v>98760.965699000008</v>
      </c>
      <c r="Y611" s="39">
        <f t="shared" si="1083"/>
        <v>3840.2688169999997</v>
      </c>
      <c r="Z611" s="39">
        <f t="shared" si="1083"/>
        <v>0</v>
      </c>
      <c r="AA611" s="39">
        <f t="shared" si="1083"/>
        <v>0</v>
      </c>
      <c r="AB611" s="39">
        <f t="shared" si="1083"/>
        <v>0</v>
      </c>
      <c r="AC611" s="67"/>
      <c r="AD611" s="55"/>
    </row>
    <row r="612" spans="1:30" s="52" customFormat="1">
      <c r="A612" s="105" t="s">
        <v>535</v>
      </c>
      <c r="B612" s="74">
        <v>1000392.72</v>
      </c>
      <c r="C612" s="161">
        <f t="shared" si="1047"/>
        <v>83366.06</v>
      </c>
      <c r="D612" s="38">
        <v>1E-4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>
        <v>7.8299999999999995E-2</v>
      </c>
      <c r="T612" s="38"/>
      <c r="U612" s="38"/>
      <c r="V612" s="38"/>
      <c r="W612" s="38"/>
      <c r="X612" s="38">
        <v>0.8871</v>
      </c>
      <c r="Y612" s="38">
        <v>3.4500000000000003E-2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1"/>
      <c r="D613" s="39">
        <f t="shared" ref="D613" si="1084">$C612*D612</f>
        <v>8.3366059999999997</v>
      </c>
      <c r="E613" s="39">
        <f t="shared" ref="E613" si="1085">$C612*E612</f>
        <v>0</v>
      </c>
      <c r="F613" s="39">
        <f t="shared" ref="F613:AB613" si="1086">$C612*F612</f>
        <v>0</v>
      </c>
      <c r="G613" s="39">
        <f t="shared" si="1086"/>
        <v>0</v>
      </c>
      <c r="H613" s="39">
        <f t="shared" si="1086"/>
        <v>0</v>
      </c>
      <c r="I613" s="39">
        <f t="shared" si="1086"/>
        <v>0</v>
      </c>
      <c r="J613" s="39">
        <f t="shared" si="1086"/>
        <v>0</v>
      </c>
      <c r="K613" s="39">
        <f t="shared" si="1086"/>
        <v>0</v>
      </c>
      <c r="L613" s="39">
        <f t="shared" si="1086"/>
        <v>0</v>
      </c>
      <c r="M613" s="39">
        <f t="shared" si="1086"/>
        <v>0</v>
      </c>
      <c r="N613" s="39">
        <f t="shared" si="1086"/>
        <v>0</v>
      </c>
      <c r="O613" s="39">
        <f t="shared" si="1086"/>
        <v>0</v>
      </c>
      <c r="P613" s="39">
        <f t="shared" si="1086"/>
        <v>0</v>
      </c>
      <c r="Q613" s="39">
        <f t="shared" si="1086"/>
        <v>0</v>
      </c>
      <c r="R613" s="39">
        <f t="shared" si="1086"/>
        <v>0</v>
      </c>
      <c r="S613" s="39">
        <f t="shared" si="1086"/>
        <v>6527.5624979999993</v>
      </c>
      <c r="T613" s="39">
        <f t="shared" si="1086"/>
        <v>0</v>
      </c>
      <c r="U613" s="39">
        <f t="shared" si="1086"/>
        <v>0</v>
      </c>
      <c r="V613" s="39">
        <f t="shared" si="1086"/>
        <v>0</v>
      </c>
      <c r="W613" s="39">
        <f t="shared" si="1086"/>
        <v>0</v>
      </c>
      <c r="X613" s="39">
        <f t="shared" si="1086"/>
        <v>73954.031825999991</v>
      </c>
      <c r="Y613" s="39">
        <f t="shared" si="1086"/>
        <v>2876.12907</v>
      </c>
      <c r="Z613" s="39">
        <f t="shared" si="1086"/>
        <v>0</v>
      </c>
      <c r="AA613" s="39">
        <f t="shared" si="1086"/>
        <v>0</v>
      </c>
      <c r="AB613" s="39">
        <f t="shared" si="1086"/>
        <v>0</v>
      </c>
      <c r="AC613" s="67"/>
      <c r="AD613" s="55"/>
    </row>
    <row r="614" spans="1:30" s="52" customFormat="1">
      <c r="A614" s="105" t="s">
        <v>536</v>
      </c>
      <c r="B614" s="74">
        <v>3693359.16</v>
      </c>
      <c r="C614" s="161">
        <f t="shared" si="1047"/>
        <v>307779.93</v>
      </c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6.5799999999999997E-2</v>
      </c>
      <c r="T614" s="38"/>
      <c r="U614" s="38"/>
      <c r="V614" s="38"/>
      <c r="W614" s="38"/>
      <c r="X614" s="38">
        <v>0.8992</v>
      </c>
      <c r="Y614" s="38">
        <v>3.5000000000000003E-2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1"/>
      <c r="D615" s="39">
        <f t="shared" ref="D615" si="1087">$C614*D614</f>
        <v>0</v>
      </c>
      <c r="E615" s="39">
        <f t="shared" ref="E615" si="1088">$C614*E614</f>
        <v>0</v>
      </c>
      <c r="F615" s="39">
        <f t="shared" ref="F615:AB615" si="1089">$C614*F614</f>
        <v>0</v>
      </c>
      <c r="G615" s="39">
        <f t="shared" si="1089"/>
        <v>0</v>
      </c>
      <c r="H615" s="39">
        <f t="shared" si="1089"/>
        <v>0</v>
      </c>
      <c r="I615" s="39">
        <f t="shared" si="1089"/>
        <v>0</v>
      </c>
      <c r="J615" s="39">
        <f t="shared" si="1089"/>
        <v>0</v>
      </c>
      <c r="K615" s="39">
        <f t="shared" si="1089"/>
        <v>0</v>
      </c>
      <c r="L615" s="39">
        <f t="shared" si="1089"/>
        <v>0</v>
      </c>
      <c r="M615" s="39">
        <f t="shared" si="1089"/>
        <v>0</v>
      </c>
      <c r="N615" s="39">
        <f t="shared" si="1089"/>
        <v>0</v>
      </c>
      <c r="O615" s="39">
        <f t="shared" si="1089"/>
        <v>0</v>
      </c>
      <c r="P615" s="39">
        <f t="shared" si="1089"/>
        <v>0</v>
      </c>
      <c r="Q615" s="39">
        <f t="shared" si="1089"/>
        <v>0</v>
      </c>
      <c r="R615" s="39">
        <f t="shared" si="1089"/>
        <v>0</v>
      </c>
      <c r="S615" s="39">
        <f t="shared" si="1089"/>
        <v>20251.919394</v>
      </c>
      <c r="T615" s="39">
        <f t="shared" si="1089"/>
        <v>0</v>
      </c>
      <c r="U615" s="39">
        <f t="shared" si="1089"/>
        <v>0</v>
      </c>
      <c r="V615" s="39">
        <f t="shared" si="1089"/>
        <v>0</v>
      </c>
      <c r="W615" s="39">
        <f t="shared" si="1089"/>
        <v>0</v>
      </c>
      <c r="X615" s="39">
        <f t="shared" si="1089"/>
        <v>276755.71305600001</v>
      </c>
      <c r="Y615" s="39">
        <f t="shared" si="1089"/>
        <v>10772.297550000001</v>
      </c>
      <c r="Z615" s="39">
        <f t="shared" si="1089"/>
        <v>0</v>
      </c>
      <c r="AA615" s="39">
        <f t="shared" si="1089"/>
        <v>0</v>
      </c>
      <c r="AB615" s="39">
        <f t="shared" si="1089"/>
        <v>0</v>
      </c>
      <c r="AC615" s="67"/>
      <c r="AD615" s="55"/>
    </row>
    <row r="616" spans="1:30" s="52" customFormat="1">
      <c r="A616" s="105" t="s">
        <v>537</v>
      </c>
      <c r="B616" s="74">
        <v>3903348.57</v>
      </c>
      <c r="C616" s="161">
        <f t="shared" si="1047"/>
        <v>325279.05</v>
      </c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5.5399999999999998E-2</v>
      </c>
      <c r="T616" s="38"/>
      <c r="U616" s="38"/>
      <c r="V616" s="38"/>
      <c r="W616" s="38"/>
      <c r="X616" s="38">
        <v>0.9093</v>
      </c>
      <c r="Y616" s="38">
        <v>3.5299999999999998E-2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1"/>
      <c r="D617" s="39">
        <f t="shared" ref="D617" si="1090">$C616*D616</f>
        <v>0</v>
      </c>
      <c r="E617" s="39">
        <f t="shared" ref="E617" si="1091">$C616*E616</f>
        <v>0</v>
      </c>
      <c r="F617" s="39">
        <f t="shared" ref="F617:AB617" si="1092">$C616*F616</f>
        <v>0</v>
      </c>
      <c r="G617" s="39">
        <f t="shared" si="1092"/>
        <v>0</v>
      </c>
      <c r="H617" s="39">
        <f t="shared" si="1092"/>
        <v>0</v>
      </c>
      <c r="I617" s="39">
        <f t="shared" si="1092"/>
        <v>0</v>
      </c>
      <c r="J617" s="39">
        <f t="shared" si="1092"/>
        <v>0</v>
      </c>
      <c r="K617" s="39">
        <f t="shared" si="1092"/>
        <v>0</v>
      </c>
      <c r="L617" s="39">
        <f t="shared" si="1092"/>
        <v>0</v>
      </c>
      <c r="M617" s="39">
        <f t="shared" si="1092"/>
        <v>0</v>
      </c>
      <c r="N617" s="39">
        <f t="shared" si="1092"/>
        <v>0</v>
      </c>
      <c r="O617" s="39">
        <f t="shared" si="1092"/>
        <v>0</v>
      </c>
      <c r="P617" s="39">
        <f t="shared" si="1092"/>
        <v>0</v>
      </c>
      <c r="Q617" s="39">
        <f t="shared" si="1092"/>
        <v>0</v>
      </c>
      <c r="R617" s="39">
        <f t="shared" si="1092"/>
        <v>0</v>
      </c>
      <c r="S617" s="39">
        <f t="shared" si="1092"/>
        <v>18020.459369999997</v>
      </c>
      <c r="T617" s="39">
        <f t="shared" si="1092"/>
        <v>0</v>
      </c>
      <c r="U617" s="39">
        <f t="shared" si="1092"/>
        <v>0</v>
      </c>
      <c r="V617" s="39">
        <f t="shared" si="1092"/>
        <v>0</v>
      </c>
      <c r="W617" s="39">
        <f t="shared" si="1092"/>
        <v>0</v>
      </c>
      <c r="X617" s="39">
        <f t="shared" si="1092"/>
        <v>295776.24016499997</v>
      </c>
      <c r="Y617" s="39">
        <f t="shared" si="1092"/>
        <v>11482.350465</v>
      </c>
      <c r="Z617" s="39">
        <f t="shared" si="1092"/>
        <v>0</v>
      </c>
      <c r="AA617" s="39">
        <f t="shared" si="1092"/>
        <v>0</v>
      </c>
      <c r="AB617" s="39">
        <f t="shared" si="1092"/>
        <v>0</v>
      </c>
      <c r="AC617" s="67"/>
      <c r="AD617" s="55"/>
    </row>
    <row r="618" spans="1:30" s="52" customFormat="1">
      <c r="A618" s="105" t="s">
        <v>538</v>
      </c>
      <c r="B618" s="74">
        <v>3812879.12</v>
      </c>
      <c r="C618" s="161">
        <f t="shared" si="1047"/>
        <v>317739.93</v>
      </c>
      <c r="D618" s="38">
        <v>2.8999999999999998E-3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0.12230000000000001</v>
      </c>
      <c r="T618" s="38"/>
      <c r="U618" s="38"/>
      <c r="V618" s="38"/>
      <c r="W618" s="38"/>
      <c r="X618" s="38">
        <v>0.84209999999999996</v>
      </c>
      <c r="Y618" s="38">
        <v>3.27E-2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1"/>
      <c r="D619" s="39">
        <f t="shared" ref="D619" si="1093">$C618*D618</f>
        <v>921.44579699999997</v>
      </c>
      <c r="E619" s="39">
        <f t="shared" ref="E619" si="1094">$C618*E618</f>
        <v>0</v>
      </c>
      <c r="F619" s="39">
        <f t="shared" ref="F619:AB619" si="1095">$C618*F618</f>
        <v>0</v>
      </c>
      <c r="G619" s="39">
        <f t="shared" si="1095"/>
        <v>0</v>
      </c>
      <c r="H619" s="39">
        <f t="shared" si="1095"/>
        <v>0</v>
      </c>
      <c r="I619" s="39">
        <f t="shared" si="1095"/>
        <v>0</v>
      </c>
      <c r="J619" s="39">
        <f t="shared" si="1095"/>
        <v>0</v>
      </c>
      <c r="K619" s="39">
        <f t="shared" si="1095"/>
        <v>0</v>
      </c>
      <c r="L619" s="39">
        <f t="shared" si="1095"/>
        <v>0</v>
      </c>
      <c r="M619" s="39">
        <f t="shared" si="1095"/>
        <v>0</v>
      </c>
      <c r="N619" s="39">
        <f t="shared" si="1095"/>
        <v>0</v>
      </c>
      <c r="O619" s="39">
        <f t="shared" si="1095"/>
        <v>0</v>
      </c>
      <c r="P619" s="39">
        <f t="shared" si="1095"/>
        <v>0</v>
      </c>
      <c r="Q619" s="39">
        <f t="shared" si="1095"/>
        <v>0</v>
      </c>
      <c r="R619" s="39">
        <f t="shared" si="1095"/>
        <v>0</v>
      </c>
      <c r="S619" s="39">
        <f t="shared" si="1095"/>
        <v>38859.593439000004</v>
      </c>
      <c r="T619" s="39">
        <f t="shared" si="1095"/>
        <v>0</v>
      </c>
      <c r="U619" s="39">
        <f t="shared" si="1095"/>
        <v>0</v>
      </c>
      <c r="V619" s="39">
        <f t="shared" si="1095"/>
        <v>0</v>
      </c>
      <c r="W619" s="39">
        <f t="shared" si="1095"/>
        <v>0</v>
      </c>
      <c r="X619" s="39">
        <f t="shared" si="1095"/>
        <v>267568.79505299998</v>
      </c>
      <c r="Y619" s="39">
        <f t="shared" si="1095"/>
        <v>10390.095711</v>
      </c>
      <c r="Z619" s="39">
        <f t="shared" si="1095"/>
        <v>0</v>
      </c>
      <c r="AA619" s="39">
        <f t="shared" si="1095"/>
        <v>0</v>
      </c>
      <c r="AB619" s="39">
        <f t="shared" si="1095"/>
        <v>0</v>
      </c>
      <c r="AC619" s="67"/>
      <c r="AD619" s="55"/>
    </row>
    <row r="620" spans="1:30" s="52" customFormat="1">
      <c r="A620" s="105" t="s">
        <v>539</v>
      </c>
      <c r="B620" s="74">
        <v>1351541.88</v>
      </c>
      <c r="C620" s="161">
        <f t="shared" si="1047"/>
        <v>112628.49</v>
      </c>
      <c r="D620" s="38">
        <v>5.9999999999999995E-4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9.5200000000000007E-2</v>
      </c>
      <c r="T620" s="38"/>
      <c r="U620" s="38"/>
      <c r="V620" s="38"/>
      <c r="W620" s="38"/>
      <c r="X620" s="38">
        <v>0.87039999999999995</v>
      </c>
      <c r="Y620" s="38">
        <v>3.3799999999999997E-2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1"/>
      <c r="D621" s="39">
        <f t="shared" ref="D621" si="1096">$C620*D620</f>
        <v>67.577094000000002</v>
      </c>
      <c r="E621" s="39">
        <f t="shared" ref="E621" si="1097">$C620*E620</f>
        <v>0</v>
      </c>
      <c r="F621" s="39">
        <f t="shared" ref="F621:AB621" si="1098">$C620*F620</f>
        <v>0</v>
      </c>
      <c r="G621" s="39">
        <f t="shared" si="1098"/>
        <v>0</v>
      </c>
      <c r="H621" s="39">
        <f t="shared" si="1098"/>
        <v>0</v>
      </c>
      <c r="I621" s="39">
        <f t="shared" si="1098"/>
        <v>0</v>
      </c>
      <c r="J621" s="39">
        <f t="shared" si="1098"/>
        <v>0</v>
      </c>
      <c r="K621" s="39">
        <f t="shared" si="1098"/>
        <v>0</v>
      </c>
      <c r="L621" s="39">
        <f t="shared" si="1098"/>
        <v>0</v>
      </c>
      <c r="M621" s="39">
        <f t="shared" si="1098"/>
        <v>0</v>
      </c>
      <c r="N621" s="39">
        <f t="shared" si="1098"/>
        <v>0</v>
      </c>
      <c r="O621" s="39">
        <f t="shared" si="1098"/>
        <v>0</v>
      </c>
      <c r="P621" s="39">
        <f t="shared" si="1098"/>
        <v>0</v>
      </c>
      <c r="Q621" s="39">
        <f t="shared" si="1098"/>
        <v>0</v>
      </c>
      <c r="R621" s="39">
        <f t="shared" si="1098"/>
        <v>0</v>
      </c>
      <c r="S621" s="39">
        <f t="shared" si="1098"/>
        <v>10722.232248000002</v>
      </c>
      <c r="T621" s="39">
        <f t="shared" si="1098"/>
        <v>0</v>
      </c>
      <c r="U621" s="39">
        <f t="shared" si="1098"/>
        <v>0</v>
      </c>
      <c r="V621" s="39">
        <f t="shared" si="1098"/>
        <v>0</v>
      </c>
      <c r="W621" s="39">
        <f t="shared" si="1098"/>
        <v>0</v>
      </c>
      <c r="X621" s="39">
        <f t="shared" si="1098"/>
        <v>98031.837696000002</v>
      </c>
      <c r="Y621" s="39">
        <f t="shared" si="1098"/>
        <v>3806.8429619999997</v>
      </c>
      <c r="Z621" s="39">
        <f t="shared" si="1098"/>
        <v>0</v>
      </c>
      <c r="AA621" s="39">
        <f t="shared" si="1098"/>
        <v>0</v>
      </c>
      <c r="AB621" s="39">
        <f t="shared" si="1098"/>
        <v>0</v>
      </c>
      <c r="AC621" s="67"/>
      <c r="AD621" s="55"/>
    </row>
    <row r="622" spans="1:30" s="52" customFormat="1">
      <c r="A622" s="105" t="s">
        <v>540</v>
      </c>
      <c r="B622" s="74">
        <v>1000392.72</v>
      </c>
      <c r="C622" s="161">
        <f t="shared" si="1047"/>
        <v>83366.06</v>
      </c>
      <c r="D622" s="38">
        <v>5.9999999999999995E-4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9.5200000000000007E-2</v>
      </c>
      <c r="T622" s="38"/>
      <c r="U622" s="38"/>
      <c r="V622" s="38"/>
      <c r="W622" s="38"/>
      <c r="X622" s="38">
        <v>0.87039999999999995</v>
      </c>
      <c r="Y622" s="38">
        <v>3.3799999999999997E-2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1"/>
      <c r="D623" s="39">
        <f t="shared" ref="D623" si="1099">$C622*D622</f>
        <v>50.019635999999991</v>
      </c>
      <c r="E623" s="39">
        <f t="shared" ref="E623" si="1100">$C622*E622</f>
        <v>0</v>
      </c>
      <c r="F623" s="39">
        <f t="shared" ref="F623:AB623" si="1101">$C622*F622</f>
        <v>0</v>
      </c>
      <c r="G623" s="39">
        <f t="shared" si="1101"/>
        <v>0</v>
      </c>
      <c r="H623" s="39">
        <f t="shared" si="1101"/>
        <v>0</v>
      </c>
      <c r="I623" s="39">
        <f t="shared" si="1101"/>
        <v>0</v>
      </c>
      <c r="J623" s="39">
        <f t="shared" si="1101"/>
        <v>0</v>
      </c>
      <c r="K623" s="39">
        <f t="shared" si="1101"/>
        <v>0</v>
      </c>
      <c r="L623" s="39">
        <f t="shared" si="1101"/>
        <v>0</v>
      </c>
      <c r="M623" s="39">
        <f t="shared" si="1101"/>
        <v>0</v>
      </c>
      <c r="N623" s="39">
        <f t="shared" si="1101"/>
        <v>0</v>
      </c>
      <c r="O623" s="39">
        <f t="shared" si="1101"/>
        <v>0</v>
      </c>
      <c r="P623" s="39">
        <f t="shared" si="1101"/>
        <v>0</v>
      </c>
      <c r="Q623" s="39">
        <f t="shared" si="1101"/>
        <v>0</v>
      </c>
      <c r="R623" s="39">
        <f t="shared" si="1101"/>
        <v>0</v>
      </c>
      <c r="S623" s="39">
        <f t="shared" si="1101"/>
        <v>7936.4489120000007</v>
      </c>
      <c r="T623" s="39">
        <f t="shared" si="1101"/>
        <v>0</v>
      </c>
      <c r="U623" s="39">
        <f t="shared" si="1101"/>
        <v>0</v>
      </c>
      <c r="V623" s="39">
        <f t="shared" si="1101"/>
        <v>0</v>
      </c>
      <c r="W623" s="39">
        <f t="shared" si="1101"/>
        <v>0</v>
      </c>
      <c r="X623" s="39">
        <f t="shared" si="1101"/>
        <v>72561.818623999992</v>
      </c>
      <c r="Y623" s="39">
        <f t="shared" si="1101"/>
        <v>2817.7728279999997</v>
      </c>
      <c r="Z623" s="39">
        <f t="shared" si="1101"/>
        <v>0</v>
      </c>
      <c r="AA623" s="39">
        <f t="shared" si="1101"/>
        <v>0</v>
      </c>
      <c r="AB623" s="39">
        <f t="shared" si="1101"/>
        <v>0</v>
      </c>
      <c r="AC623" s="67"/>
      <c r="AD623" s="55"/>
    </row>
    <row r="624" spans="1:30" s="52" customFormat="1">
      <c r="A624" s="105" t="s">
        <v>541</v>
      </c>
      <c r="B624" s="74">
        <v>332711.43</v>
      </c>
      <c r="C624" s="161">
        <f t="shared" si="1047"/>
        <v>27725.95</v>
      </c>
      <c r="D624" s="38">
        <v>1E-4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7.6100000000000001E-2</v>
      </c>
      <c r="T624" s="38"/>
      <c r="U624" s="38"/>
      <c r="V624" s="38"/>
      <c r="W624" s="38"/>
      <c r="X624" s="38">
        <v>0.88919999999999999</v>
      </c>
      <c r="Y624" s="38">
        <v>3.4599999999999999E-2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1"/>
      <c r="D625" s="39">
        <f t="shared" ref="D625" si="1102">$C624*D624</f>
        <v>2.7725950000000004</v>
      </c>
      <c r="E625" s="39">
        <f t="shared" ref="E625" si="1103">$C624*E624</f>
        <v>0</v>
      </c>
      <c r="F625" s="39">
        <f t="shared" ref="F625:AB625" si="1104">$C624*F624</f>
        <v>0</v>
      </c>
      <c r="G625" s="39">
        <f t="shared" si="1104"/>
        <v>0</v>
      </c>
      <c r="H625" s="39">
        <f t="shared" si="1104"/>
        <v>0</v>
      </c>
      <c r="I625" s="39">
        <f t="shared" si="1104"/>
        <v>0</v>
      </c>
      <c r="J625" s="39">
        <f t="shared" si="1104"/>
        <v>0</v>
      </c>
      <c r="K625" s="39">
        <f t="shared" si="1104"/>
        <v>0</v>
      </c>
      <c r="L625" s="39">
        <f t="shared" si="1104"/>
        <v>0</v>
      </c>
      <c r="M625" s="39">
        <f t="shared" si="1104"/>
        <v>0</v>
      </c>
      <c r="N625" s="39">
        <f t="shared" si="1104"/>
        <v>0</v>
      </c>
      <c r="O625" s="39">
        <f t="shared" si="1104"/>
        <v>0</v>
      </c>
      <c r="P625" s="39">
        <f t="shared" si="1104"/>
        <v>0</v>
      </c>
      <c r="Q625" s="39">
        <f t="shared" si="1104"/>
        <v>0</v>
      </c>
      <c r="R625" s="39">
        <f t="shared" si="1104"/>
        <v>0</v>
      </c>
      <c r="S625" s="39">
        <f t="shared" si="1104"/>
        <v>2109.9447949999999</v>
      </c>
      <c r="T625" s="39">
        <f t="shared" si="1104"/>
        <v>0</v>
      </c>
      <c r="U625" s="39">
        <f t="shared" si="1104"/>
        <v>0</v>
      </c>
      <c r="V625" s="39">
        <f t="shared" si="1104"/>
        <v>0</v>
      </c>
      <c r="W625" s="39">
        <f t="shared" si="1104"/>
        <v>0</v>
      </c>
      <c r="X625" s="39">
        <f t="shared" si="1104"/>
        <v>24653.91474</v>
      </c>
      <c r="Y625" s="39">
        <f t="shared" si="1104"/>
        <v>959.31786999999997</v>
      </c>
      <c r="Z625" s="39">
        <f t="shared" si="1104"/>
        <v>0</v>
      </c>
      <c r="AA625" s="39">
        <f t="shared" si="1104"/>
        <v>0</v>
      </c>
      <c r="AB625" s="39">
        <f t="shared" si="1104"/>
        <v>0</v>
      </c>
      <c r="AC625" s="67"/>
      <c r="AD625" s="55"/>
    </row>
    <row r="626" spans="1:30" s="52" customFormat="1">
      <c r="A626" s="105" t="s">
        <v>542</v>
      </c>
      <c r="B626" s="74">
        <v>3360677.46</v>
      </c>
      <c r="C626" s="161">
        <f t="shared" si="1047"/>
        <v>280056.46000000002</v>
      </c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6.8699999999999997E-2</v>
      </c>
      <c r="T626" s="38"/>
      <c r="U626" s="38"/>
      <c r="V626" s="38"/>
      <c r="W626" s="38"/>
      <c r="X626" s="38">
        <v>0.89639999999999997</v>
      </c>
      <c r="Y626" s="38">
        <v>3.49E-2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1"/>
      <c r="D627" s="39">
        <f t="shared" ref="D627" si="1105">$C626*D626</f>
        <v>0</v>
      </c>
      <c r="E627" s="39">
        <f t="shared" ref="E627" si="1106">$C626*E626</f>
        <v>0</v>
      </c>
      <c r="F627" s="39">
        <f t="shared" ref="F627:AB627" si="1107">$C626*F626</f>
        <v>0</v>
      </c>
      <c r="G627" s="39">
        <f t="shared" si="1107"/>
        <v>0</v>
      </c>
      <c r="H627" s="39">
        <f t="shared" si="1107"/>
        <v>0</v>
      </c>
      <c r="I627" s="39">
        <f t="shared" si="1107"/>
        <v>0</v>
      </c>
      <c r="J627" s="39">
        <f t="shared" si="1107"/>
        <v>0</v>
      </c>
      <c r="K627" s="39">
        <f t="shared" si="1107"/>
        <v>0</v>
      </c>
      <c r="L627" s="39">
        <f t="shared" si="1107"/>
        <v>0</v>
      </c>
      <c r="M627" s="39">
        <f t="shared" si="1107"/>
        <v>0</v>
      </c>
      <c r="N627" s="39">
        <f t="shared" si="1107"/>
        <v>0</v>
      </c>
      <c r="O627" s="39">
        <f t="shared" si="1107"/>
        <v>0</v>
      </c>
      <c r="P627" s="39">
        <f t="shared" si="1107"/>
        <v>0</v>
      </c>
      <c r="Q627" s="39">
        <f t="shared" si="1107"/>
        <v>0</v>
      </c>
      <c r="R627" s="39">
        <f t="shared" si="1107"/>
        <v>0</v>
      </c>
      <c r="S627" s="39">
        <f t="shared" si="1107"/>
        <v>19239.878801999999</v>
      </c>
      <c r="T627" s="39">
        <f t="shared" si="1107"/>
        <v>0</v>
      </c>
      <c r="U627" s="39">
        <f t="shared" si="1107"/>
        <v>0</v>
      </c>
      <c r="V627" s="39">
        <f t="shared" si="1107"/>
        <v>0</v>
      </c>
      <c r="W627" s="39">
        <f t="shared" si="1107"/>
        <v>0</v>
      </c>
      <c r="X627" s="39">
        <f t="shared" si="1107"/>
        <v>251042.61074400001</v>
      </c>
      <c r="Y627" s="39">
        <f t="shared" si="1107"/>
        <v>9773.9704540000002</v>
      </c>
      <c r="Z627" s="39">
        <f t="shared" si="1107"/>
        <v>0</v>
      </c>
      <c r="AA627" s="39">
        <f t="shared" si="1107"/>
        <v>0</v>
      </c>
      <c r="AB627" s="39">
        <f t="shared" si="1107"/>
        <v>0</v>
      </c>
      <c r="AC627" s="67"/>
      <c r="AD627" s="55"/>
    </row>
    <row r="628" spans="1:30" s="52" customFormat="1">
      <c r="A628" s="105" t="s">
        <v>543</v>
      </c>
      <c r="B628" s="74">
        <v>3910087.34</v>
      </c>
      <c r="C628" s="161">
        <f t="shared" si="1047"/>
        <v>325840.61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5.1200000000000002E-2</v>
      </c>
      <c r="T628" s="38"/>
      <c r="U628" s="38"/>
      <c r="V628" s="38"/>
      <c r="W628" s="38"/>
      <c r="X628" s="38">
        <v>0.9133</v>
      </c>
      <c r="Y628" s="38">
        <v>3.5499999999999997E-2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1"/>
      <c r="D629" s="39">
        <f t="shared" ref="D629" si="1108">$C628*D628</f>
        <v>0</v>
      </c>
      <c r="E629" s="39">
        <f t="shared" ref="E629" si="1109">$C628*E628</f>
        <v>0</v>
      </c>
      <c r="F629" s="39">
        <f t="shared" ref="F629:AB629" si="1110">$C628*F628</f>
        <v>0</v>
      </c>
      <c r="G629" s="39">
        <f t="shared" si="1110"/>
        <v>0</v>
      </c>
      <c r="H629" s="39">
        <f t="shared" si="1110"/>
        <v>0</v>
      </c>
      <c r="I629" s="39">
        <f t="shared" si="1110"/>
        <v>0</v>
      </c>
      <c r="J629" s="39">
        <f t="shared" si="1110"/>
        <v>0</v>
      </c>
      <c r="K629" s="39">
        <f t="shared" si="1110"/>
        <v>0</v>
      </c>
      <c r="L629" s="39">
        <f t="shared" si="1110"/>
        <v>0</v>
      </c>
      <c r="M629" s="39">
        <f t="shared" si="1110"/>
        <v>0</v>
      </c>
      <c r="N629" s="39">
        <f t="shared" si="1110"/>
        <v>0</v>
      </c>
      <c r="O629" s="39">
        <f t="shared" si="1110"/>
        <v>0</v>
      </c>
      <c r="P629" s="39">
        <f t="shared" si="1110"/>
        <v>0</v>
      </c>
      <c r="Q629" s="39">
        <f t="shared" si="1110"/>
        <v>0</v>
      </c>
      <c r="R629" s="39">
        <f t="shared" si="1110"/>
        <v>0</v>
      </c>
      <c r="S629" s="39">
        <f t="shared" si="1110"/>
        <v>16683.039231999999</v>
      </c>
      <c r="T629" s="39">
        <f t="shared" si="1110"/>
        <v>0</v>
      </c>
      <c r="U629" s="39">
        <f t="shared" si="1110"/>
        <v>0</v>
      </c>
      <c r="V629" s="39">
        <f t="shared" si="1110"/>
        <v>0</v>
      </c>
      <c r="W629" s="39">
        <f t="shared" si="1110"/>
        <v>0</v>
      </c>
      <c r="X629" s="39">
        <f t="shared" si="1110"/>
        <v>297590.22911299998</v>
      </c>
      <c r="Y629" s="39">
        <f t="shared" si="1110"/>
        <v>11567.341654999998</v>
      </c>
      <c r="Z629" s="39">
        <f t="shared" si="1110"/>
        <v>0</v>
      </c>
      <c r="AA629" s="39">
        <f t="shared" si="1110"/>
        <v>0</v>
      </c>
      <c r="AB629" s="39">
        <f t="shared" si="1110"/>
        <v>0</v>
      </c>
      <c r="AC629" s="67"/>
      <c r="AD629" s="55"/>
    </row>
    <row r="630" spans="1:30" s="52" customFormat="1">
      <c r="A630" s="105" t="s">
        <v>544</v>
      </c>
      <c r="B630" s="74">
        <v>1620835.49</v>
      </c>
      <c r="C630" s="161">
        <f>ROUND(B630/12,2)</f>
        <v>135069.62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1"/>
      <c r="D631" s="39">
        <f t="shared" ref="D631" si="1111">$C630*D630</f>
        <v>0</v>
      </c>
      <c r="E631" s="39">
        <f t="shared" ref="E631" si="1112">$C630*E630</f>
        <v>0</v>
      </c>
      <c r="F631" s="39">
        <f t="shared" ref="F631:AB631" si="1113">$C630*F630</f>
        <v>0</v>
      </c>
      <c r="G631" s="39">
        <f t="shared" si="1113"/>
        <v>0</v>
      </c>
      <c r="H631" s="39">
        <f t="shared" si="1113"/>
        <v>0</v>
      </c>
      <c r="I631" s="39">
        <f t="shared" si="1113"/>
        <v>0</v>
      </c>
      <c r="J631" s="39">
        <f t="shared" si="1113"/>
        <v>0</v>
      </c>
      <c r="K631" s="39">
        <f t="shared" si="1113"/>
        <v>0</v>
      </c>
      <c r="L631" s="39">
        <f t="shared" si="1113"/>
        <v>0</v>
      </c>
      <c r="M631" s="39">
        <f t="shared" si="1113"/>
        <v>0</v>
      </c>
      <c r="N631" s="39">
        <f t="shared" si="1113"/>
        <v>0</v>
      </c>
      <c r="O631" s="39">
        <f t="shared" si="1113"/>
        <v>0</v>
      </c>
      <c r="P631" s="39">
        <f t="shared" si="1113"/>
        <v>0</v>
      </c>
      <c r="Q631" s="39">
        <f t="shared" si="1113"/>
        <v>0</v>
      </c>
      <c r="R631" s="39">
        <f t="shared" si="1113"/>
        <v>0</v>
      </c>
      <c r="S631" s="39">
        <f t="shared" si="1113"/>
        <v>0</v>
      </c>
      <c r="T631" s="39">
        <f t="shared" si="1113"/>
        <v>0</v>
      </c>
      <c r="U631" s="39">
        <f t="shared" si="1113"/>
        <v>0</v>
      </c>
      <c r="V631" s="39">
        <f t="shared" si="1113"/>
        <v>0</v>
      </c>
      <c r="W631" s="39">
        <f t="shared" si="1113"/>
        <v>0</v>
      </c>
      <c r="X631" s="39">
        <f t="shared" si="1113"/>
        <v>130706.87127399999</v>
      </c>
      <c r="Y631" s="39">
        <f t="shared" si="1113"/>
        <v>0</v>
      </c>
      <c r="Z631" s="39">
        <f t="shared" si="1113"/>
        <v>4362.7487259999998</v>
      </c>
      <c r="AA631" s="39">
        <f t="shared" si="1113"/>
        <v>0</v>
      </c>
      <c r="AB631" s="39">
        <f t="shared" si="1113"/>
        <v>0</v>
      </c>
      <c r="AC631" s="67"/>
      <c r="AD631" s="55"/>
    </row>
    <row r="632" spans="1:30" s="52" customFormat="1">
      <c r="A632" s="105" t="s">
        <v>558</v>
      </c>
      <c r="B632" s="74">
        <v>15135048.300000001</v>
      </c>
      <c r="C632" s="161">
        <f t="shared" si="1047"/>
        <v>1261254.03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>
        <v>0.96260000000000001</v>
      </c>
      <c r="Y632" s="38">
        <v>3.7400000000000003E-2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1"/>
      <c r="D633" s="39">
        <f t="shared" ref="D633" si="1114">$C632*D632</f>
        <v>0</v>
      </c>
      <c r="E633" s="39">
        <f t="shared" ref="E633" si="1115">$C632*E632</f>
        <v>0</v>
      </c>
      <c r="F633" s="39">
        <f t="shared" ref="F633:AB633" si="1116">$C632*F632</f>
        <v>0</v>
      </c>
      <c r="G633" s="39">
        <f t="shared" si="1116"/>
        <v>0</v>
      </c>
      <c r="H633" s="39">
        <f t="shared" si="1116"/>
        <v>0</v>
      </c>
      <c r="I633" s="39">
        <f t="shared" si="1116"/>
        <v>0</v>
      </c>
      <c r="J633" s="39">
        <f t="shared" si="1116"/>
        <v>0</v>
      </c>
      <c r="K633" s="39">
        <f t="shared" si="1116"/>
        <v>0</v>
      </c>
      <c r="L633" s="39">
        <f t="shared" si="1116"/>
        <v>0</v>
      </c>
      <c r="M633" s="39">
        <f t="shared" si="1116"/>
        <v>0</v>
      </c>
      <c r="N633" s="39">
        <f t="shared" si="1116"/>
        <v>0</v>
      </c>
      <c r="O633" s="39">
        <f t="shared" si="1116"/>
        <v>0</v>
      </c>
      <c r="P633" s="39">
        <f t="shared" si="1116"/>
        <v>0</v>
      </c>
      <c r="Q633" s="39">
        <f t="shared" si="1116"/>
        <v>0</v>
      </c>
      <c r="R633" s="39">
        <f t="shared" si="1116"/>
        <v>0</v>
      </c>
      <c r="S633" s="39">
        <f t="shared" si="1116"/>
        <v>0</v>
      </c>
      <c r="T633" s="39">
        <f t="shared" si="1116"/>
        <v>0</v>
      </c>
      <c r="U633" s="39">
        <f t="shared" si="1116"/>
        <v>0</v>
      </c>
      <c r="V633" s="39">
        <f t="shared" si="1116"/>
        <v>0</v>
      </c>
      <c r="W633" s="39">
        <f t="shared" si="1116"/>
        <v>0</v>
      </c>
      <c r="X633" s="39">
        <f t="shared" si="1116"/>
        <v>1214083.129278</v>
      </c>
      <c r="Y633" s="39">
        <f t="shared" si="1116"/>
        <v>47170.900722000006</v>
      </c>
      <c r="Z633" s="39">
        <f t="shared" si="1116"/>
        <v>0</v>
      </c>
      <c r="AA633" s="39">
        <f t="shared" si="1116"/>
        <v>0</v>
      </c>
      <c r="AB633" s="39">
        <f t="shared" si="1116"/>
        <v>0</v>
      </c>
      <c r="AC633" s="67"/>
      <c r="AD633" s="55"/>
    </row>
    <row r="634" spans="1:30" s="52" customFormat="1">
      <c r="A634" s="105" t="s">
        <v>559</v>
      </c>
      <c r="B634" s="74">
        <v>12125202.57</v>
      </c>
      <c r="C634" s="161">
        <f t="shared" si="1047"/>
        <v>1010433.55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>
        <v>0.96260000000000001</v>
      </c>
      <c r="Y634" s="38">
        <v>3.7400000000000003E-2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1"/>
      <c r="D635" s="39">
        <f t="shared" ref="D635" si="1117">$C634*D634</f>
        <v>0</v>
      </c>
      <c r="E635" s="39">
        <f t="shared" ref="E635" si="1118">$C634*E634</f>
        <v>0</v>
      </c>
      <c r="F635" s="39">
        <f t="shared" ref="F635:AB635" si="1119">$C634*F634</f>
        <v>0</v>
      </c>
      <c r="G635" s="39">
        <f t="shared" si="1119"/>
        <v>0</v>
      </c>
      <c r="H635" s="39">
        <f t="shared" si="1119"/>
        <v>0</v>
      </c>
      <c r="I635" s="39">
        <f t="shared" si="1119"/>
        <v>0</v>
      </c>
      <c r="J635" s="39">
        <f t="shared" si="1119"/>
        <v>0</v>
      </c>
      <c r="K635" s="39">
        <f t="shared" si="1119"/>
        <v>0</v>
      </c>
      <c r="L635" s="39">
        <f t="shared" si="1119"/>
        <v>0</v>
      </c>
      <c r="M635" s="39">
        <f t="shared" si="1119"/>
        <v>0</v>
      </c>
      <c r="N635" s="39">
        <f t="shared" si="1119"/>
        <v>0</v>
      </c>
      <c r="O635" s="39">
        <f t="shared" si="1119"/>
        <v>0</v>
      </c>
      <c r="P635" s="39">
        <f t="shared" si="1119"/>
        <v>0</v>
      </c>
      <c r="Q635" s="39">
        <f t="shared" si="1119"/>
        <v>0</v>
      </c>
      <c r="R635" s="39">
        <f t="shared" si="1119"/>
        <v>0</v>
      </c>
      <c r="S635" s="39">
        <f t="shared" si="1119"/>
        <v>0</v>
      </c>
      <c r="T635" s="39">
        <f t="shared" si="1119"/>
        <v>0</v>
      </c>
      <c r="U635" s="39">
        <f t="shared" si="1119"/>
        <v>0</v>
      </c>
      <c r="V635" s="39">
        <f t="shared" si="1119"/>
        <v>0</v>
      </c>
      <c r="W635" s="39">
        <f t="shared" si="1119"/>
        <v>0</v>
      </c>
      <c r="X635" s="39">
        <f t="shared" si="1119"/>
        <v>972643.33523000008</v>
      </c>
      <c r="Y635" s="39">
        <f t="shared" si="1119"/>
        <v>37790.214770000006</v>
      </c>
      <c r="Z635" s="39">
        <f t="shared" si="1119"/>
        <v>0</v>
      </c>
      <c r="AA635" s="39">
        <f t="shared" si="1119"/>
        <v>0</v>
      </c>
      <c r="AB635" s="39">
        <f t="shared" si="1119"/>
        <v>0</v>
      </c>
      <c r="AC635" s="67"/>
      <c r="AD635" s="55"/>
    </row>
    <row r="636" spans="1:30" s="52" customFormat="1">
      <c r="A636" s="105" t="s">
        <v>560</v>
      </c>
      <c r="B636" s="74">
        <v>4095486.77</v>
      </c>
      <c r="C636" s="161">
        <f t="shared" si="1047"/>
        <v>341290.56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>
        <v>0.96260000000000001</v>
      </c>
      <c r="Y636" s="38">
        <v>3.7400000000000003E-2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1"/>
      <c r="D637" s="39">
        <f t="shared" ref="D637" si="1120">$C636*D636</f>
        <v>0</v>
      </c>
      <c r="E637" s="39">
        <f t="shared" ref="E637" si="1121">$C636*E636</f>
        <v>0</v>
      </c>
      <c r="F637" s="39">
        <f t="shared" ref="F637:AB637" si="1122">$C636*F636</f>
        <v>0</v>
      </c>
      <c r="G637" s="39">
        <f t="shared" si="1122"/>
        <v>0</v>
      </c>
      <c r="H637" s="39">
        <f t="shared" si="1122"/>
        <v>0</v>
      </c>
      <c r="I637" s="39">
        <f t="shared" si="1122"/>
        <v>0</v>
      </c>
      <c r="J637" s="39">
        <f t="shared" si="1122"/>
        <v>0</v>
      </c>
      <c r="K637" s="39">
        <f t="shared" si="1122"/>
        <v>0</v>
      </c>
      <c r="L637" s="39">
        <f t="shared" si="1122"/>
        <v>0</v>
      </c>
      <c r="M637" s="39">
        <f t="shared" si="1122"/>
        <v>0</v>
      </c>
      <c r="N637" s="39">
        <f t="shared" si="1122"/>
        <v>0</v>
      </c>
      <c r="O637" s="39">
        <f t="shared" si="1122"/>
        <v>0</v>
      </c>
      <c r="P637" s="39">
        <f t="shared" si="1122"/>
        <v>0</v>
      </c>
      <c r="Q637" s="39">
        <f t="shared" si="1122"/>
        <v>0</v>
      </c>
      <c r="R637" s="39">
        <f t="shared" si="1122"/>
        <v>0</v>
      </c>
      <c r="S637" s="39">
        <f t="shared" si="1122"/>
        <v>0</v>
      </c>
      <c r="T637" s="39">
        <f t="shared" si="1122"/>
        <v>0</v>
      </c>
      <c r="U637" s="39">
        <f t="shared" si="1122"/>
        <v>0</v>
      </c>
      <c r="V637" s="39">
        <f t="shared" si="1122"/>
        <v>0</v>
      </c>
      <c r="W637" s="39">
        <f t="shared" si="1122"/>
        <v>0</v>
      </c>
      <c r="X637" s="39">
        <f t="shared" si="1122"/>
        <v>328526.29305600002</v>
      </c>
      <c r="Y637" s="39">
        <f t="shared" si="1122"/>
        <v>12764.266944000001</v>
      </c>
      <c r="Z637" s="39">
        <f t="shared" si="1122"/>
        <v>0</v>
      </c>
      <c r="AA637" s="39">
        <f t="shared" si="1122"/>
        <v>0</v>
      </c>
      <c r="AB637" s="39">
        <f t="shared" si="1122"/>
        <v>0</v>
      </c>
      <c r="AC637" s="67"/>
      <c r="AD637" s="55"/>
    </row>
    <row r="638" spans="1:30" s="52" customFormat="1">
      <c r="A638" s="105" t="s">
        <v>561</v>
      </c>
      <c r="B638" s="74">
        <v>6114169.0099999998</v>
      </c>
      <c r="C638" s="161">
        <f t="shared" si="1047"/>
        <v>509514.08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>
        <v>0.55220000000000002</v>
      </c>
      <c r="R638" s="38"/>
      <c r="S638" s="38"/>
      <c r="T638" s="38"/>
      <c r="U638" s="38"/>
      <c r="V638" s="38"/>
      <c r="W638" s="38"/>
      <c r="X638" s="38">
        <v>0.43099999999999999</v>
      </c>
      <c r="Y638" s="38">
        <v>1.6799999999999999E-2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1"/>
      <c r="D639" s="39">
        <f t="shared" ref="D639" si="1123">$C638*D638</f>
        <v>0</v>
      </c>
      <c r="E639" s="39">
        <f t="shared" ref="E639" si="1124">$C638*E638</f>
        <v>0</v>
      </c>
      <c r="F639" s="39">
        <f t="shared" ref="F639:AB639" si="1125">$C638*F638</f>
        <v>0</v>
      </c>
      <c r="G639" s="39">
        <f t="shared" si="1125"/>
        <v>0</v>
      </c>
      <c r="H639" s="39">
        <f t="shared" si="1125"/>
        <v>0</v>
      </c>
      <c r="I639" s="39">
        <f t="shared" si="1125"/>
        <v>0</v>
      </c>
      <c r="J639" s="39">
        <f t="shared" si="1125"/>
        <v>0</v>
      </c>
      <c r="K639" s="39">
        <f t="shared" si="1125"/>
        <v>0</v>
      </c>
      <c r="L639" s="39">
        <f t="shared" si="1125"/>
        <v>0</v>
      </c>
      <c r="M639" s="39">
        <f t="shared" si="1125"/>
        <v>0</v>
      </c>
      <c r="N639" s="39">
        <f t="shared" si="1125"/>
        <v>0</v>
      </c>
      <c r="O639" s="39">
        <f t="shared" si="1125"/>
        <v>0</v>
      </c>
      <c r="P639" s="39">
        <f t="shared" si="1125"/>
        <v>0</v>
      </c>
      <c r="Q639" s="39">
        <f t="shared" si="1125"/>
        <v>281353.67497600004</v>
      </c>
      <c r="R639" s="39">
        <f t="shared" si="1125"/>
        <v>0</v>
      </c>
      <c r="S639" s="39">
        <f t="shared" si="1125"/>
        <v>0</v>
      </c>
      <c r="T639" s="39">
        <f t="shared" si="1125"/>
        <v>0</v>
      </c>
      <c r="U639" s="39">
        <f t="shared" si="1125"/>
        <v>0</v>
      </c>
      <c r="V639" s="39">
        <f t="shared" si="1125"/>
        <v>0</v>
      </c>
      <c r="W639" s="39">
        <f t="shared" si="1125"/>
        <v>0</v>
      </c>
      <c r="X639" s="39">
        <f t="shared" si="1125"/>
        <v>219600.56848000002</v>
      </c>
      <c r="Y639" s="39">
        <f t="shared" si="1125"/>
        <v>8559.8365439999998</v>
      </c>
      <c r="Z639" s="39">
        <f t="shared" si="1125"/>
        <v>0</v>
      </c>
      <c r="AA639" s="39">
        <f t="shared" si="1125"/>
        <v>0</v>
      </c>
      <c r="AB639" s="39">
        <f t="shared" si="1125"/>
        <v>0</v>
      </c>
      <c r="AC639" s="67"/>
      <c r="AD639" s="55"/>
    </row>
    <row r="640" spans="1:30" s="52" customFormat="1">
      <c r="A640" s="105" t="s">
        <v>562</v>
      </c>
      <c r="B640" s="74">
        <v>5911952.5999999996</v>
      </c>
      <c r="C640" s="161">
        <f t="shared" si="1047"/>
        <v>492662.72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1.1999999999999999E-3</v>
      </c>
      <c r="T640" s="38">
        <v>0.99609999999999999</v>
      </c>
      <c r="U640" s="38"/>
      <c r="V640" s="38"/>
      <c r="W640" s="38"/>
      <c r="X640" s="38">
        <v>2.5999999999999999E-3</v>
      </c>
      <c r="Y640" s="38">
        <v>1E-4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1"/>
      <c r="D641" s="39">
        <f t="shared" ref="D641" si="1126">$C640*D640</f>
        <v>0</v>
      </c>
      <c r="E641" s="39">
        <f t="shared" ref="E641" si="1127">$C640*E640</f>
        <v>0</v>
      </c>
      <c r="F641" s="39">
        <f t="shared" ref="F641:AB641" si="1128">$C640*F640</f>
        <v>0</v>
      </c>
      <c r="G641" s="39">
        <f t="shared" si="1128"/>
        <v>0</v>
      </c>
      <c r="H641" s="39">
        <f t="shared" si="1128"/>
        <v>0</v>
      </c>
      <c r="I641" s="39">
        <f t="shared" si="1128"/>
        <v>0</v>
      </c>
      <c r="J641" s="39">
        <f t="shared" si="1128"/>
        <v>0</v>
      </c>
      <c r="K641" s="39">
        <f t="shared" si="1128"/>
        <v>0</v>
      </c>
      <c r="L641" s="39">
        <f t="shared" si="1128"/>
        <v>0</v>
      </c>
      <c r="M641" s="39">
        <f t="shared" si="1128"/>
        <v>0</v>
      </c>
      <c r="N641" s="39">
        <f t="shared" si="1128"/>
        <v>0</v>
      </c>
      <c r="O641" s="39">
        <f t="shared" si="1128"/>
        <v>0</v>
      </c>
      <c r="P641" s="39">
        <f t="shared" si="1128"/>
        <v>0</v>
      </c>
      <c r="Q641" s="39">
        <f t="shared" si="1128"/>
        <v>0</v>
      </c>
      <c r="R641" s="39">
        <f t="shared" si="1128"/>
        <v>0</v>
      </c>
      <c r="S641" s="39">
        <f t="shared" si="1128"/>
        <v>591.19526399999995</v>
      </c>
      <c r="T641" s="39">
        <f t="shared" si="1128"/>
        <v>490741.33539199998</v>
      </c>
      <c r="U641" s="39">
        <f t="shared" si="1128"/>
        <v>0</v>
      </c>
      <c r="V641" s="39">
        <f t="shared" si="1128"/>
        <v>0</v>
      </c>
      <c r="W641" s="39">
        <f t="shared" si="1128"/>
        <v>0</v>
      </c>
      <c r="X641" s="39">
        <f t="shared" si="1128"/>
        <v>1280.9230719999998</v>
      </c>
      <c r="Y641" s="39">
        <f t="shared" si="1128"/>
        <v>49.266272000000001</v>
      </c>
      <c r="Z641" s="39">
        <f t="shared" si="1128"/>
        <v>0</v>
      </c>
      <c r="AA641" s="39">
        <f t="shared" si="1128"/>
        <v>0</v>
      </c>
      <c r="AB641" s="39">
        <f t="shared" si="1128"/>
        <v>0</v>
      </c>
      <c r="AC641" s="67"/>
      <c r="AD641" s="55"/>
    </row>
    <row r="642" spans="1:30" s="52" customFormat="1">
      <c r="A642" s="105" t="s">
        <v>592</v>
      </c>
      <c r="B642" s="74">
        <v>11819703.07</v>
      </c>
      <c r="C642" s="161">
        <f t="shared" si="1047"/>
        <v>984975.26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>
        <v>2.5399999999999999E-2</v>
      </c>
      <c r="T642" s="38">
        <v>0.91849999999999998</v>
      </c>
      <c r="U642" s="38"/>
      <c r="V642" s="38"/>
      <c r="W642" s="38"/>
      <c r="X642" s="38">
        <v>5.3999999999999999E-2</v>
      </c>
      <c r="Y642" s="38">
        <v>2.0999999999999999E-3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1"/>
      <c r="D643" s="39">
        <f t="shared" ref="D643" si="1129">$C642*D642</f>
        <v>0</v>
      </c>
      <c r="E643" s="39">
        <f t="shared" ref="E643:AB643" si="1130">$C642*E642</f>
        <v>0</v>
      </c>
      <c r="F643" s="39">
        <f t="shared" si="1130"/>
        <v>0</v>
      </c>
      <c r="G643" s="39">
        <f t="shared" si="1130"/>
        <v>0</v>
      </c>
      <c r="H643" s="39">
        <f t="shared" si="1130"/>
        <v>0</v>
      </c>
      <c r="I643" s="39">
        <f t="shared" si="1130"/>
        <v>0</v>
      </c>
      <c r="J643" s="39">
        <f t="shared" si="1130"/>
        <v>0</v>
      </c>
      <c r="K643" s="39">
        <f t="shared" si="1130"/>
        <v>0</v>
      </c>
      <c r="L643" s="39">
        <f t="shared" si="1130"/>
        <v>0</v>
      </c>
      <c r="M643" s="39">
        <f t="shared" si="1130"/>
        <v>0</v>
      </c>
      <c r="N643" s="39">
        <f t="shared" si="1130"/>
        <v>0</v>
      </c>
      <c r="O643" s="39">
        <f t="shared" si="1130"/>
        <v>0</v>
      </c>
      <c r="P643" s="39">
        <f t="shared" si="1130"/>
        <v>0</v>
      </c>
      <c r="Q643" s="39">
        <f t="shared" si="1130"/>
        <v>0</v>
      </c>
      <c r="R643" s="39">
        <f t="shared" si="1130"/>
        <v>0</v>
      </c>
      <c r="S643" s="39">
        <f t="shared" si="1130"/>
        <v>25018.371604</v>
      </c>
      <c r="T643" s="39">
        <f t="shared" si="1130"/>
        <v>904699.77630999999</v>
      </c>
      <c r="U643" s="39">
        <f t="shared" si="1130"/>
        <v>0</v>
      </c>
      <c r="V643" s="39">
        <f t="shared" si="1130"/>
        <v>0</v>
      </c>
      <c r="W643" s="39">
        <f t="shared" si="1130"/>
        <v>0</v>
      </c>
      <c r="X643" s="39">
        <f t="shared" si="1130"/>
        <v>53188.664040000003</v>
      </c>
      <c r="Y643" s="39">
        <f t="shared" si="1130"/>
        <v>2068.448046</v>
      </c>
      <c r="Z643" s="39">
        <f t="shared" si="1130"/>
        <v>0</v>
      </c>
      <c r="AA643" s="39">
        <f t="shared" si="1130"/>
        <v>0</v>
      </c>
      <c r="AB643" s="39">
        <f t="shared" si="1130"/>
        <v>0</v>
      </c>
      <c r="AC643" s="67"/>
      <c r="AD643" s="55"/>
    </row>
    <row r="644" spans="1:30" s="52" customFormat="1" ht="12.6" customHeight="1">
      <c r="A644" s="105" t="s">
        <v>593</v>
      </c>
      <c r="B644" s="74">
        <v>6695229.0700000003</v>
      </c>
      <c r="C644" s="161">
        <f t="shared" si="1047"/>
        <v>557935.76</v>
      </c>
      <c r="D644" s="38">
        <v>0.12720000000000001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>
        <v>0.3866</v>
      </c>
      <c r="T644" s="38">
        <v>0.30640000000000001</v>
      </c>
      <c r="U644" s="38"/>
      <c r="V644" s="38"/>
      <c r="W644" s="38"/>
      <c r="X644" s="38">
        <v>0.1731</v>
      </c>
      <c r="Y644" s="38">
        <v>6.7000000000000002E-3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1"/>
      <c r="D645" s="39">
        <f t="shared" ref="D645:S649" si="1131">$C644*D644</f>
        <v>70969.428672000009</v>
      </c>
      <c r="E645" s="39">
        <f t="shared" ref="E645:AB645" si="1132">$C644*E644</f>
        <v>0</v>
      </c>
      <c r="F645" s="39">
        <f t="shared" si="1132"/>
        <v>0</v>
      </c>
      <c r="G645" s="39">
        <f t="shared" si="1132"/>
        <v>0</v>
      </c>
      <c r="H645" s="39">
        <f t="shared" si="1132"/>
        <v>0</v>
      </c>
      <c r="I645" s="39">
        <f t="shared" si="1132"/>
        <v>0</v>
      </c>
      <c r="J645" s="39">
        <f t="shared" si="1132"/>
        <v>0</v>
      </c>
      <c r="K645" s="39">
        <f t="shared" si="1132"/>
        <v>0</v>
      </c>
      <c r="L645" s="39">
        <f t="shared" si="1132"/>
        <v>0</v>
      </c>
      <c r="M645" s="39">
        <f t="shared" si="1132"/>
        <v>0</v>
      </c>
      <c r="N645" s="39">
        <f t="shared" si="1132"/>
        <v>0</v>
      </c>
      <c r="O645" s="39">
        <f t="shared" si="1132"/>
        <v>0</v>
      </c>
      <c r="P645" s="39">
        <f t="shared" si="1132"/>
        <v>0</v>
      </c>
      <c r="Q645" s="39">
        <f t="shared" si="1132"/>
        <v>0</v>
      </c>
      <c r="R645" s="39">
        <f t="shared" si="1132"/>
        <v>0</v>
      </c>
      <c r="S645" s="39">
        <f t="shared" si="1132"/>
        <v>215697.96481599999</v>
      </c>
      <c r="T645" s="39">
        <f t="shared" si="1132"/>
        <v>170951.516864</v>
      </c>
      <c r="U645" s="39">
        <f t="shared" si="1132"/>
        <v>0</v>
      </c>
      <c r="V645" s="39">
        <f t="shared" si="1132"/>
        <v>0</v>
      </c>
      <c r="W645" s="39">
        <f t="shared" si="1132"/>
        <v>0</v>
      </c>
      <c r="X645" s="39">
        <f t="shared" si="1132"/>
        <v>96578.680055999997</v>
      </c>
      <c r="Y645" s="39">
        <f t="shared" si="1132"/>
        <v>3738.1695920000002</v>
      </c>
      <c r="Z645" s="39">
        <f t="shared" si="1132"/>
        <v>0</v>
      </c>
      <c r="AA645" s="39">
        <f t="shared" si="1132"/>
        <v>0</v>
      </c>
      <c r="AB645" s="39">
        <f t="shared" si="1132"/>
        <v>0</v>
      </c>
      <c r="AC645" s="67"/>
      <c r="AD645" s="55"/>
    </row>
    <row r="646" spans="1:30" s="52" customFormat="1" ht="12.6" customHeight="1">
      <c r="A646" s="105" t="s">
        <v>605</v>
      </c>
      <c r="B646" s="74">
        <v>2512752.0699999998</v>
      </c>
      <c r="C646" s="161">
        <f t="shared" ref="C646" si="1133">ROUND(B646/12,2)</f>
        <v>209396.01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>
        <v>0.30640000000000001</v>
      </c>
      <c r="R646" s="38"/>
      <c r="S646" s="38">
        <v>4.9799999999999997E-2</v>
      </c>
      <c r="T646" s="38">
        <v>1.95E-2</v>
      </c>
      <c r="U646" s="38"/>
      <c r="V646" s="38"/>
      <c r="W646" s="38"/>
      <c r="X646" s="38">
        <v>0.60089999999999999</v>
      </c>
      <c r="Y646" s="38">
        <v>2.3400000000000001E-2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1"/>
      <c r="D647" s="39">
        <f t="shared" ref="D647:AB647" si="1134">$C646*D646</f>
        <v>0</v>
      </c>
      <c r="E647" s="39">
        <f t="shared" si="1134"/>
        <v>0</v>
      </c>
      <c r="F647" s="39">
        <f t="shared" si="1134"/>
        <v>0</v>
      </c>
      <c r="G647" s="39">
        <f t="shared" si="1134"/>
        <v>0</v>
      </c>
      <c r="H647" s="39">
        <f t="shared" si="1134"/>
        <v>0</v>
      </c>
      <c r="I647" s="39">
        <f t="shared" si="1134"/>
        <v>0</v>
      </c>
      <c r="J647" s="39">
        <f t="shared" si="1134"/>
        <v>0</v>
      </c>
      <c r="K647" s="39">
        <f t="shared" si="1134"/>
        <v>0</v>
      </c>
      <c r="L647" s="39">
        <f t="shared" si="1134"/>
        <v>0</v>
      </c>
      <c r="M647" s="39">
        <f t="shared" si="1134"/>
        <v>0</v>
      </c>
      <c r="N647" s="39">
        <f t="shared" si="1134"/>
        <v>0</v>
      </c>
      <c r="O647" s="39">
        <f t="shared" si="1134"/>
        <v>0</v>
      </c>
      <c r="P647" s="39">
        <f t="shared" si="1134"/>
        <v>0</v>
      </c>
      <c r="Q647" s="39">
        <f t="shared" si="1134"/>
        <v>64158.937464000002</v>
      </c>
      <c r="R647" s="39">
        <f t="shared" si="1134"/>
        <v>0</v>
      </c>
      <c r="S647" s="39">
        <f t="shared" si="1134"/>
        <v>10427.921297999999</v>
      </c>
      <c r="T647" s="39">
        <f t="shared" si="1134"/>
        <v>4083.2221950000003</v>
      </c>
      <c r="U647" s="39">
        <f t="shared" si="1134"/>
        <v>0</v>
      </c>
      <c r="V647" s="39">
        <f t="shared" si="1134"/>
        <v>0</v>
      </c>
      <c r="W647" s="39">
        <f t="shared" si="1134"/>
        <v>0</v>
      </c>
      <c r="X647" s="39">
        <f t="shared" si="1134"/>
        <v>125826.06240900001</v>
      </c>
      <c r="Y647" s="39">
        <f t="shared" si="1134"/>
        <v>4899.866634</v>
      </c>
      <c r="Z647" s="39">
        <f t="shared" si="1134"/>
        <v>0</v>
      </c>
      <c r="AA647" s="39">
        <f t="shared" si="1134"/>
        <v>0</v>
      </c>
      <c r="AB647" s="39">
        <f t="shared" si="1134"/>
        <v>0</v>
      </c>
      <c r="AC647" s="67"/>
      <c r="AD647" s="55"/>
    </row>
    <row r="648" spans="1:30" s="52" customFormat="1">
      <c r="A648" s="105" t="s">
        <v>606</v>
      </c>
      <c r="B648" s="74">
        <v>1064006.27</v>
      </c>
      <c r="C648" s="161">
        <f t="shared" ref="C648" si="1135">ROUND(B648/12,2)</f>
        <v>88667.19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>
        <v>0.36520000000000002</v>
      </c>
      <c r="R648" s="38"/>
      <c r="S648" s="38">
        <v>4.48E-2</v>
      </c>
      <c r="T648" s="38">
        <v>1.2699999999999999E-2</v>
      </c>
      <c r="U648" s="38"/>
      <c r="V648" s="38"/>
      <c r="W648" s="38"/>
      <c r="X648" s="38">
        <v>0.55569999999999997</v>
      </c>
      <c r="Y648" s="38">
        <v>2.1600000000000001E-2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1"/>
      <c r="D649" s="39">
        <f t="shared" si="1131"/>
        <v>0</v>
      </c>
      <c r="E649" s="39">
        <f t="shared" si="1131"/>
        <v>0</v>
      </c>
      <c r="F649" s="39">
        <f t="shared" si="1131"/>
        <v>0</v>
      </c>
      <c r="G649" s="39">
        <f t="shared" si="1131"/>
        <v>0</v>
      </c>
      <c r="H649" s="39">
        <f t="shared" si="1131"/>
        <v>0</v>
      </c>
      <c r="I649" s="39">
        <f t="shared" si="1131"/>
        <v>0</v>
      </c>
      <c r="J649" s="39">
        <f t="shared" si="1131"/>
        <v>0</v>
      </c>
      <c r="K649" s="39">
        <f t="shared" si="1131"/>
        <v>0</v>
      </c>
      <c r="L649" s="39">
        <f t="shared" si="1131"/>
        <v>0</v>
      </c>
      <c r="M649" s="39">
        <f t="shared" si="1131"/>
        <v>0</v>
      </c>
      <c r="N649" s="39">
        <f t="shared" si="1131"/>
        <v>0</v>
      </c>
      <c r="O649" s="39">
        <f t="shared" si="1131"/>
        <v>0</v>
      </c>
      <c r="P649" s="39">
        <f t="shared" si="1131"/>
        <v>0</v>
      </c>
      <c r="Q649" s="39">
        <f t="shared" si="1131"/>
        <v>32381.257788000003</v>
      </c>
      <c r="R649" s="39">
        <f t="shared" si="1131"/>
        <v>0</v>
      </c>
      <c r="S649" s="39">
        <f t="shared" si="1131"/>
        <v>3972.2901120000001</v>
      </c>
      <c r="T649" s="39">
        <f t="shared" ref="T649:AB649" si="1136">$C648*T648</f>
        <v>1126.0733129999999</v>
      </c>
      <c r="U649" s="39">
        <f t="shared" si="1136"/>
        <v>0</v>
      </c>
      <c r="V649" s="39">
        <f t="shared" si="1136"/>
        <v>0</v>
      </c>
      <c r="W649" s="39">
        <f t="shared" si="1136"/>
        <v>0</v>
      </c>
      <c r="X649" s="39">
        <f t="shared" si="1136"/>
        <v>49272.357483</v>
      </c>
      <c r="Y649" s="39">
        <f t="shared" si="1136"/>
        <v>1915.2113040000002</v>
      </c>
      <c r="Z649" s="39">
        <f t="shared" si="1136"/>
        <v>0</v>
      </c>
      <c r="AA649" s="39">
        <f t="shared" si="1136"/>
        <v>0</v>
      </c>
      <c r="AB649" s="39">
        <f t="shared" si="1136"/>
        <v>0</v>
      </c>
      <c r="AC649" s="67"/>
      <c r="AD649" s="55"/>
    </row>
    <row r="650" spans="1:30" s="52" customFormat="1">
      <c r="A650" s="105" t="s">
        <v>618</v>
      </c>
      <c r="B650" s="74">
        <v>2917428.81</v>
      </c>
      <c r="C650" s="161">
        <f>ROUND(B650/12,2)</f>
        <v>243119.07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>
        <v>0.96260000000000001</v>
      </c>
      <c r="Y650" s="38">
        <v>3.7400000000000003E-2</v>
      </c>
      <c r="Z650" s="40"/>
      <c r="AA650" s="40"/>
      <c r="AB650" s="40"/>
      <c r="AC650" s="67"/>
      <c r="AD650" s="55"/>
    </row>
    <row r="651" spans="1:30" s="52" customFormat="1">
      <c r="A651" s="99"/>
      <c r="B651" s="60"/>
      <c r="C651" s="161"/>
      <c r="D651" s="39">
        <f t="shared" ref="D651:AB651" si="1137">$C650*D650</f>
        <v>0</v>
      </c>
      <c r="E651" s="39">
        <f t="shared" si="1137"/>
        <v>0</v>
      </c>
      <c r="F651" s="39">
        <f t="shared" si="1137"/>
        <v>0</v>
      </c>
      <c r="G651" s="39">
        <f t="shared" si="1137"/>
        <v>0</v>
      </c>
      <c r="H651" s="39">
        <f t="shared" si="1137"/>
        <v>0</v>
      </c>
      <c r="I651" s="39">
        <f t="shared" si="1137"/>
        <v>0</v>
      </c>
      <c r="J651" s="39">
        <f t="shared" si="1137"/>
        <v>0</v>
      </c>
      <c r="K651" s="39">
        <f t="shared" si="1137"/>
        <v>0</v>
      </c>
      <c r="L651" s="39">
        <f t="shared" si="1137"/>
        <v>0</v>
      </c>
      <c r="M651" s="39">
        <f t="shared" si="1137"/>
        <v>0</v>
      </c>
      <c r="N651" s="39">
        <f t="shared" si="1137"/>
        <v>0</v>
      </c>
      <c r="O651" s="39">
        <f t="shared" si="1137"/>
        <v>0</v>
      </c>
      <c r="P651" s="39">
        <f t="shared" si="1137"/>
        <v>0</v>
      </c>
      <c r="Q651" s="39">
        <f t="shared" si="1137"/>
        <v>0</v>
      </c>
      <c r="R651" s="39">
        <f t="shared" si="1137"/>
        <v>0</v>
      </c>
      <c r="S651" s="39">
        <f t="shared" si="1137"/>
        <v>0</v>
      </c>
      <c r="T651" s="39">
        <f t="shared" si="1137"/>
        <v>0</v>
      </c>
      <c r="U651" s="39">
        <f t="shared" si="1137"/>
        <v>0</v>
      </c>
      <c r="V651" s="39">
        <f t="shared" si="1137"/>
        <v>0</v>
      </c>
      <c r="W651" s="39">
        <f t="shared" si="1137"/>
        <v>0</v>
      </c>
      <c r="X651" s="39">
        <f t="shared" si="1137"/>
        <v>234026.41678200001</v>
      </c>
      <c r="Y651" s="39">
        <f t="shared" si="1137"/>
        <v>9092.6532180000013</v>
      </c>
      <c r="Z651" s="39">
        <f t="shared" si="1137"/>
        <v>0</v>
      </c>
      <c r="AA651" s="39">
        <f t="shared" si="1137"/>
        <v>0</v>
      </c>
      <c r="AB651" s="39">
        <f t="shared" si="1137"/>
        <v>0</v>
      </c>
      <c r="AC651" s="67"/>
      <c r="AD651" s="55"/>
    </row>
    <row r="652" spans="1:30" s="52" customFormat="1">
      <c r="A652" s="105" t="s">
        <v>619</v>
      </c>
      <c r="B652" s="74">
        <v>18307131.109999999</v>
      </c>
      <c r="C652" s="161">
        <f>ROUND(B652/12,2)</f>
        <v>1525594.26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>
        <v>0.96260000000000001</v>
      </c>
      <c r="Y652" s="38">
        <v>3.7400000000000003E-2</v>
      </c>
      <c r="Z652" s="40"/>
      <c r="AA652" s="40"/>
      <c r="AB652" s="40"/>
      <c r="AC652" s="67"/>
      <c r="AD652" s="55"/>
    </row>
    <row r="653" spans="1:30" s="52" customFormat="1">
      <c r="A653" s="99"/>
      <c r="B653" s="60"/>
      <c r="C653" s="161"/>
      <c r="D653" s="39">
        <f t="shared" ref="D653:AB653" si="1138">$C652*D652</f>
        <v>0</v>
      </c>
      <c r="E653" s="39">
        <f t="shared" si="1138"/>
        <v>0</v>
      </c>
      <c r="F653" s="39">
        <f t="shared" si="1138"/>
        <v>0</v>
      </c>
      <c r="G653" s="39">
        <f t="shared" si="1138"/>
        <v>0</v>
      </c>
      <c r="H653" s="39">
        <f t="shared" si="1138"/>
        <v>0</v>
      </c>
      <c r="I653" s="39">
        <f t="shared" si="1138"/>
        <v>0</v>
      </c>
      <c r="J653" s="39">
        <f t="shared" si="1138"/>
        <v>0</v>
      </c>
      <c r="K653" s="39">
        <f t="shared" si="1138"/>
        <v>0</v>
      </c>
      <c r="L653" s="39">
        <f t="shared" si="1138"/>
        <v>0</v>
      </c>
      <c r="M653" s="39">
        <f t="shared" si="1138"/>
        <v>0</v>
      </c>
      <c r="N653" s="39">
        <f t="shared" si="1138"/>
        <v>0</v>
      </c>
      <c r="O653" s="39">
        <f t="shared" si="1138"/>
        <v>0</v>
      </c>
      <c r="P653" s="39">
        <f t="shared" si="1138"/>
        <v>0</v>
      </c>
      <c r="Q653" s="39">
        <f t="shared" si="1138"/>
        <v>0</v>
      </c>
      <c r="R653" s="39">
        <f t="shared" si="1138"/>
        <v>0</v>
      </c>
      <c r="S653" s="39">
        <f t="shared" si="1138"/>
        <v>0</v>
      </c>
      <c r="T653" s="39">
        <f t="shared" si="1138"/>
        <v>0</v>
      </c>
      <c r="U653" s="39">
        <f t="shared" si="1138"/>
        <v>0</v>
      </c>
      <c r="V653" s="39">
        <f t="shared" si="1138"/>
        <v>0</v>
      </c>
      <c r="W653" s="39">
        <f t="shared" si="1138"/>
        <v>0</v>
      </c>
      <c r="X653" s="39">
        <f t="shared" si="1138"/>
        <v>1468537.034676</v>
      </c>
      <c r="Y653" s="39">
        <f t="shared" si="1138"/>
        <v>57057.225324000006</v>
      </c>
      <c r="Z653" s="39">
        <f t="shared" si="1138"/>
        <v>0</v>
      </c>
      <c r="AA653" s="39">
        <f t="shared" si="1138"/>
        <v>0</v>
      </c>
      <c r="AB653" s="39">
        <f t="shared" si="1138"/>
        <v>0</v>
      </c>
      <c r="AC653" s="67"/>
      <c r="AD653" s="55"/>
    </row>
    <row r="654" spans="1:30" s="52" customFormat="1">
      <c r="A654" s="105" t="s">
        <v>620</v>
      </c>
      <c r="B654" s="74">
        <v>3450488.46</v>
      </c>
      <c r="C654" s="161">
        <f>ROUND(B654/12,2)</f>
        <v>287540.71000000002</v>
      </c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>
        <v>0.96260000000000001</v>
      </c>
      <c r="Y654" s="38">
        <v>3.7400000000000003E-2</v>
      </c>
      <c r="Z654" s="40"/>
      <c r="AA654" s="40"/>
      <c r="AB654" s="40"/>
      <c r="AC654" s="67"/>
      <c r="AD654" s="55"/>
    </row>
    <row r="655" spans="1:30" s="52" customFormat="1">
      <c r="A655" s="99"/>
      <c r="B655" s="60"/>
      <c r="C655" s="161"/>
      <c r="D655" s="39">
        <f t="shared" ref="D655:AB655" si="1139">$C654*D654</f>
        <v>0</v>
      </c>
      <c r="E655" s="39">
        <f t="shared" si="1139"/>
        <v>0</v>
      </c>
      <c r="F655" s="39">
        <f t="shared" si="1139"/>
        <v>0</v>
      </c>
      <c r="G655" s="39">
        <f t="shared" si="1139"/>
        <v>0</v>
      </c>
      <c r="H655" s="39">
        <f t="shared" si="1139"/>
        <v>0</v>
      </c>
      <c r="I655" s="39">
        <f t="shared" si="1139"/>
        <v>0</v>
      </c>
      <c r="J655" s="39">
        <f t="shared" si="1139"/>
        <v>0</v>
      </c>
      <c r="K655" s="39">
        <f t="shared" si="1139"/>
        <v>0</v>
      </c>
      <c r="L655" s="39">
        <f t="shared" si="1139"/>
        <v>0</v>
      </c>
      <c r="M655" s="39">
        <f t="shared" si="1139"/>
        <v>0</v>
      </c>
      <c r="N655" s="39">
        <f t="shared" si="1139"/>
        <v>0</v>
      </c>
      <c r="O655" s="39">
        <f t="shared" si="1139"/>
        <v>0</v>
      </c>
      <c r="P655" s="39">
        <f t="shared" si="1139"/>
        <v>0</v>
      </c>
      <c r="Q655" s="39">
        <f t="shared" si="1139"/>
        <v>0</v>
      </c>
      <c r="R655" s="39">
        <f t="shared" si="1139"/>
        <v>0</v>
      </c>
      <c r="S655" s="39">
        <f t="shared" si="1139"/>
        <v>0</v>
      </c>
      <c r="T655" s="39">
        <f t="shared" si="1139"/>
        <v>0</v>
      </c>
      <c r="U655" s="39">
        <f t="shared" si="1139"/>
        <v>0</v>
      </c>
      <c r="V655" s="39">
        <f t="shared" si="1139"/>
        <v>0</v>
      </c>
      <c r="W655" s="39">
        <f t="shared" si="1139"/>
        <v>0</v>
      </c>
      <c r="X655" s="39">
        <f t="shared" si="1139"/>
        <v>276786.687446</v>
      </c>
      <c r="Y655" s="39">
        <f t="shared" si="1139"/>
        <v>10754.022554000001</v>
      </c>
      <c r="Z655" s="39">
        <f t="shared" si="1139"/>
        <v>0</v>
      </c>
      <c r="AA655" s="39">
        <f t="shared" si="1139"/>
        <v>0</v>
      </c>
      <c r="AB655" s="39">
        <f t="shared" si="1139"/>
        <v>0</v>
      </c>
      <c r="AC655" s="67"/>
      <c r="AD655" s="55"/>
    </row>
    <row r="656" spans="1:30" s="52" customFormat="1">
      <c r="A656" s="105" t="s">
        <v>621</v>
      </c>
      <c r="B656" s="74">
        <v>6270256.7300000004</v>
      </c>
      <c r="C656" s="161">
        <f>ROUND(B656/12,2)</f>
        <v>522521.39</v>
      </c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0.96260000000000001</v>
      </c>
      <c r="Y656" s="38">
        <v>3.7400000000000003E-2</v>
      </c>
      <c r="Z656" s="40"/>
      <c r="AA656" s="40"/>
      <c r="AB656" s="40"/>
      <c r="AC656" s="67"/>
      <c r="AD656" s="55"/>
    </row>
    <row r="657" spans="1:30" s="52" customFormat="1">
      <c r="A657" s="99"/>
      <c r="B657" s="60"/>
      <c r="C657" s="161"/>
      <c r="D657" s="39">
        <f t="shared" ref="D657:AB657" si="1140">$C656*D656</f>
        <v>0</v>
      </c>
      <c r="E657" s="39">
        <f t="shared" si="1140"/>
        <v>0</v>
      </c>
      <c r="F657" s="39">
        <f t="shared" si="1140"/>
        <v>0</v>
      </c>
      <c r="G657" s="39">
        <f t="shared" si="1140"/>
        <v>0</v>
      </c>
      <c r="H657" s="39">
        <f t="shared" si="1140"/>
        <v>0</v>
      </c>
      <c r="I657" s="39">
        <f t="shared" si="1140"/>
        <v>0</v>
      </c>
      <c r="J657" s="39">
        <f t="shared" si="1140"/>
        <v>0</v>
      </c>
      <c r="K657" s="39">
        <f t="shared" si="1140"/>
        <v>0</v>
      </c>
      <c r="L657" s="39">
        <f t="shared" si="1140"/>
        <v>0</v>
      </c>
      <c r="M657" s="39">
        <f t="shared" si="1140"/>
        <v>0</v>
      </c>
      <c r="N657" s="39">
        <f t="shared" si="1140"/>
        <v>0</v>
      </c>
      <c r="O657" s="39">
        <f t="shared" si="1140"/>
        <v>0</v>
      </c>
      <c r="P657" s="39">
        <f t="shared" si="1140"/>
        <v>0</v>
      </c>
      <c r="Q657" s="39">
        <f t="shared" si="1140"/>
        <v>0</v>
      </c>
      <c r="R657" s="39">
        <f t="shared" si="1140"/>
        <v>0</v>
      </c>
      <c r="S657" s="39">
        <f t="shared" si="1140"/>
        <v>0</v>
      </c>
      <c r="T657" s="39">
        <f t="shared" si="1140"/>
        <v>0</v>
      </c>
      <c r="U657" s="39">
        <f t="shared" si="1140"/>
        <v>0</v>
      </c>
      <c r="V657" s="39">
        <f t="shared" si="1140"/>
        <v>0</v>
      </c>
      <c r="W657" s="39">
        <f t="shared" si="1140"/>
        <v>0</v>
      </c>
      <c r="X657" s="39">
        <f t="shared" si="1140"/>
        <v>502979.09001400002</v>
      </c>
      <c r="Y657" s="39">
        <f t="shared" si="1140"/>
        <v>19542.299986000002</v>
      </c>
      <c r="Z657" s="39">
        <f t="shared" si="1140"/>
        <v>0</v>
      </c>
      <c r="AA657" s="39">
        <f t="shared" si="1140"/>
        <v>0</v>
      </c>
      <c r="AB657" s="39">
        <f t="shared" si="1140"/>
        <v>0</v>
      </c>
      <c r="AC657" s="67"/>
      <c r="AD657" s="55"/>
    </row>
    <row r="658" spans="1:30" s="52" customFormat="1">
      <c r="A658" s="105" t="s">
        <v>622</v>
      </c>
      <c r="B658" s="74">
        <v>7803806.96</v>
      </c>
      <c r="C658" s="161">
        <f>ROUND(B658/12,2)</f>
        <v>650317.25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>
        <v>0.96260000000000001</v>
      </c>
      <c r="Y658" s="38">
        <v>3.7400000000000003E-2</v>
      </c>
      <c r="Z658" s="40"/>
      <c r="AA658" s="40"/>
      <c r="AB658" s="40"/>
      <c r="AC658" s="67"/>
      <c r="AD658" s="55"/>
    </row>
    <row r="659" spans="1:30" s="52" customFormat="1">
      <c r="A659" s="99"/>
      <c r="B659" s="60"/>
      <c r="C659" s="161"/>
      <c r="D659" s="39">
        <f t="shared" ref="D659:AB659" si="1141">$C658*D658</f>
        <v>0</v>
      </c>
      <c r="E659" s="39">
        <f t="shared" si="1141"/>
        <v>0</v>
      </c>
      <c r="F659" s="39">
        <f t="shared" si="1141"/>
        <v>0</v>
      </c>
      <c r="G659" s="39">
        <f t="shared" si="1141"/>
        <v>0</v>
      </c>
      <c r="H659" s="39">
        <f t="shared" si="1141"/>
        <v>0</v>
      </c>
      <c r="I659" s="39">
        <f t="shared" si="1141"/>
        <v>0</v>
      </c>
      <c r="J659" s="39">
        <f t="shared" si="1141"/>
        <v>0</v>
      </c>
      <c r="K659" s="39">
        <f t="shared" si="1141"/>
        <v>0</v>
      </c>
      <c r="L659" s="39">
        <f t="shared" si="1141"/>
        <v>0</v>
      </c>
      <c r="M659" s="39">
        <f t="shared" si="1141"/>
        <v>0</v>
      </c>
      <c r="N659" s="39">
        <f t="shared" si="1141"/>
        <v>0</v>
      </c>
      <c r="O659" s="39">
        <f t="shared" si="1141"/>
        <v>0</v>
      </c>
      <c r="P659" s="39">
        <f t="shared" si="1141"/>
        <v>0</v>
      </c>
      <c r="Q659" s="39">
        <f t="shared" si="1141"/>
        <v>0</v>
      </c>
      <c r="R659" s="39">
        <f t="shared" si="1141"/>
        <v>0</v>
      </c>
      <c r="S659" s="39">
        <f t="shared" si="1141"/>
        <v>0</v>
      </c>
      <c r="T659" s="39">
        <f t="shared" si="1141"/>
        <v>0</v>
      </c>
      <c r="U659" s="39">
        <f t="shared" si="1141"/>
        <v>0</v>
      </c>
      <c r="V659" s="39">
        <f t="shared" si="1141"/>
        <v>0</v>
      </c>
      <c r="W659" s="39">
        <f t="shared" si="1141"/>
        <v>0</v>
      </c>
      <c r="X659" s="39">
        <f t="shared" si="1141"/>
        <v>625995.38485000003</v>
      </c>
      <c r="Y659" s="39">
        <f t="shared" si="1141"/>
        <v>24321.865150000001</v>
      </c>
      <c r="Z659" s="39">
        <f t="shared" si="1141"/>
        <v>0</v>
      </c>
      <c r="AA659" s="39">
        <f t="shared" si="1141"/>
        <v>0</v>
      </c>
      <c r="AB659" s="39">
        <f t="shared" si="1141"/>
        <v>0</v>
      </c>
      <c r="AC659" s="67"/>
      <c r="AD659" s="55"/>
    </row>
    <row r="660" spans="1:30" s="52" customFormat="1">
      <c r="A660" s="105" t="s">
        <v>623</v>
      </c>
      <c r="B660" s="74">
        <v>2557009.25</v>
      </c>
      <c r="C660" s="161">
        <f>ROUND(B660/12,2)</f>
        <v>213084.1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>
        <v>0.96260000000000001</v>
      </c>
      <c r="Y660" s="38">
        <v>3.7400000000000003E-2</v>
      </c>
      <c r="Z660" s="40"/>
      <c r="AA660" s="40"/>
      <c r="AB660" s="40"/>
      <c r="AC660" s="67"/>
      <c r="AD660" s="55"/>
    </row>
    <row r="661" spans="1:30" s="52" customFormat="1">
      <c r="A661" s="99"/>
      <c r="B661" s="60"/>
      <c r="C661" s="161"/>
      <c r="D661" s="39">
        <f t="shared" ref="D661:AB661" si="1142">$C660*D660</f>
        <v>0</v>
      </c>
      <c r="E661" s="39">
        <f t="shared" si="1142"/>
        <v>0</v>
      </c>
      <c r="F661" s="39">
        <f t="shared" si="1142"/>
        <v>0</v>
      </c>
      <c r="G661" s="39">
        <f t="shared" si="1142"/>
        <v>0</v>
      </c>
      <c r="H661" s="39">
        <f t="shared" si="1142"/>
        <v>0</v>
      </c>
      <c r="I661" s="39">
        <f t="shared" si="1142"/>
        <v>0</v>
      </c>
      <c r="J661" s="39">
        <f t="shared" si="1142"/>
        <v>0</v>
      </c>
      <c r="K661" s="39">
        <f t="shared" si="1142"/>
        <v>0</v>
      </c>
      <c r="L661" s="39">
        <f t="shared" si="1142"/>
        <v>0</v>
      </c>
      <c r="M661" s="39">
        <f t="shared" si="1142"/>
        <v>0</v>
      </c>
      <c r="N661" s="39">
        <f t="shared" si="1142"/>
        <v>0</v>
      </c>
      <c r="O661" s="39">
        <f t="shared" si="1142"/>
        <v>0</v>
      </c>
      <c r="P661" s="39">
        <f t="shared" si="1142"/>
        <v>0</v>
      </c>
      <c r="Q661" s="39">
        <f t="shared" si="1142"/>
        <v>0</v>
      </c>
      <c r="R661" s="39">
        <f t="shared" si="1142"/>
        <v>0</v>
      </c>
      <c r="S661" s="39">
        <f t="shared" si="1142"/>
        <v>0</v>
      </c>
      <c r="T661" s="39">
        <f t="shared" si="1142"/>
        <v>0</v>
      </c>
      <c r="U661" s="39">
        <f t="shared" si="1142"/>
        <v>0</v>
      </c>
      <c r="V661" s="39">
        <f t="shared" si="1142"/>
        <v>0</v>
      </c>
      <c r="W661" s="39">
        <f t="shared" si="1142"/>
        <v>0</v>
      </c>
      <c r="X661" s="39">
        <f t="shared" si="1142"/>
        <v>205114.75466000001</v>
      </c>
      <c r="Y661" s="39">
        <f t="shared" si="1142"/>
        <v>7969.3453400000008</v>
      </c>
      <c r="Z661" s="39">
        <f t="shared" si="1142"/>
        <v>0</v>
      </c>
      <c r="AA661" s="39">
        <f t="shared" si="1142"/>
        <v>0</v>
      </c>
      <c r="AB661" s="39">
        <f t="shared" si="1142"/>
        <v>0</v>
      </c>
      <c r="AC661" s="67"/>
      <c r="AD661" s="55"/>
    </row>
    <row r="662" spans="1:30" s="52" customFormat="1">
      <c r="A662" s="105" t="s">
        <v>624</v>
      </c>
      <c r="B662" s="74">
        <v>2458563.0099999998</v>
      </c>
      <c r="C662" s="161">
        <f>ROUND(B662/12,2)</f>
        <v>204880.25</v>
      </c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>
        <v>0.96260000000000001</v>
      </c>
      <c r="Y662" s="38">
        <v>3.7400000000000003E-2</v>
      </c>
      <c r="Z662" s="40"/>
      <c r="AA662" s="40"/>
      <c r="AB662" s="40"/>
      <c r="AC662" s="67"/>
      <c r="AD662" s="55"/>
    </row>
    <row r="663" spans="1:30" s="52" customFormat="1">
      <c r="A663" s="99"/>
      <c r="B663" s="60"/>
      <c r="C663" s="161"/>
      <c r="D663" s="39">
        <f t="shared" ref="D663:AB663" si="1143">$C662*D662</f>
        <v>0</v>
      </c>
      <c r="E663" s="39">
        <f t="shared" si="1143"/>
        <v>0</v>
      </c>
      <c r="F663" s="39">
        <f t="shared" si="1143"/>
        <v>0</v>
      </c>
      <c r="G663" s="39">
        <f t="shared" si="1143"/>
        <v>0</v>
      </c>
      <c r="H663" s="39">
        <f t="shared" si="1143"/>
        <v>0</v>
      </c>
      <c r="I663" s="39">
        <f t="shared" si="1143"/>
        <v>0</v>
      </c>
      <c r="J663" s="39">
        <f t="shared" si="1143"/>
        <v>0</v>
      </c>
      <c r="K663" s="39">
        <f t="shared" si="1143"/>
        <v>0</v>
      </c>
      <c r="L663" s="39">
        <f t="shared" si="1143"/>
        <v>0</v>
      </c>
      <c r="M663" s="39">
        <f t="shared" si="1143"/>
        <v>0</v>
      </c>
      <c r="N663" s="39">
        <f t="shared" si="1143"/>
        <v>0</v>
      </c>
      <c r="O663" s="39">
        <f t="shared" si="1143"/>
        <v>0</v>
      </c>
      <c r="P663" s="39">
        <f t="shared" si="1143"/>
        <v>0</v>
      </c>
      <c r="Q663" s="39">
        <f t="shared" si="1143"/>
        <v>0</v>
      </c>
      <c r="R663" s="39">
        <f t="shared" si="1143"/>
        <v>0</v>
      </c>
      <c r="S663" s="39">
        <f t="shared" si="1143"/>
        <v>0</v>
      </c>
      <c r="T663" s="39">
        <f t="shared" si="1143"/>
        <v>0</v>
      </c>
      <c r="U663" s="39">
        <f t="shared" si="1143"/>
        <v>0</v>
      </c>
      <c r="V663" s="39">
        <f t="shared" si="1143"/>
        <v>0</v>
      </c>
      <c r="W663" s="39">
        <f t="shared" si="1143"/>
        <v>0</v>
      </c>
      <c r="X663" s="39">
        <f t="shared" si="1143"/>
        <v>197217.72865</v>
      </c>
      <c r="Y663" s="39">
        <f t="shared" si="1143"/>
        <v>7662.5213500000009</v>
      </c>
      <c r="Z663" s="39">
        <f t="shared" si="1143"/>
        <v>0</v>
      </c>
      <c r="AA663" s="39">
        <f t="shared" si="1143"/>
        <v>0</v>
      </c>
      <c r="AB663" s="39">
        <f t="shared" si="1143"/>
        <v>0</v>
      </c>
      <c r="AC663" s="67"/>
      <c r="AD663" s="55"/>
    </row>
    <row r="664" spans="1:30" s="52" customFormat="1">
      <c r="A664" s="105" t="s">
        <v>625</v>
      </c>
      <c r="B664" s="74">
        <v>5487665.1100000003</v>
      </c>
      <c r="C664" s="161">
        <f>ROUND(B664/12,2)</f>
        <v>457305.43</v>
      </c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>
        <v>0.96260000000000001</v>
      </c>
      <c r="Y664" s="38">
        <v>3.7400000000000003E-2</v>
      </c>
      <c r="Z664" s="40"/>
      <c r="AA664" s="40"/>
      <c r="AB664" s="40"/>
      <c r="AC664" s="67"/>
      <c r="AD664" s="55"/>
    </row>
    <row r="665" spans="1:30" s="52" customFormat="1">
      <c r="A665" s="99"/>
      <c r="B665" s="60"/>
      <c r="C665" s="161"/>
      <c r="D665" s="39">
        <f t="shared" ref="D665:AB665" si="1144">$C664*D664</f>
        <v>0</v>
      </c>
      <c r="E665" s="39">
        <f t="shared" si="1144"/>
        <v>0</v>
      </c>
      <c r="F665" s="39">
        <f t="shared" si="1144"/>
        <v>0</v>
      </c>
      <c r="G665" s="39">
        <f t="shared" si="1144"/>
        <v>0</v>
      </c>
      <c r="H665" s="39">
        <f t="shared" si="1144"/>
        <v>0</v>
      </c>
      <c r="I665" s="39">
        <f t="shared" si="1144"/>
        <v>0</v>
      </c>
      <c r="J665" s="39">
        <f t="shared" si="1144"/>
        <v>0</v>
      </c>
      <c r="K665" s="39">
        <f t="shared" si="1144"/>
        <v>0</v>
      </c>
      <c r="L665" s="39">
        <f t="shared" si="1144"/>
        <v>0</v>
      </c>
      <c r="M665" s="39">
        <f t="shared" si="1144"/>
        <v>0</v>
      </c>
      <c r="N665" s="39">
        <f t="shared" si="1144"/>
        <v>0</v>
      </c>
      <c r="O665" s="39">
        <f t="shared" si="1144"/>
        <v>0</v>
      </c>
      <c r="P665" s="39">
        <f t="shared" si="1144"/>
        <v>0</v>
      </c>
      <c r="Q665" s="39">
        <f t="shared" si="1144"/>
        <v>0</v>
      </c>
      <c r="R665" s="39">
        <f t="shared" si="1144"/>
        <v>0</v>
      </c>
      <c r="S665" s="39">
        <f t="shared" si="1144"/>
        <v>0</v>
      </c>
      <c r="T665" s="39">
        <f t="shared" si="1144"/>
        <v>0</v>
      </c>
      <c r="U665" s="39">
        <f t="shared" si="1144"/>
        <v>0</v>
      </c>
      <c r="V665" s="39">
        <f t="shared" si="1144"/>
        <v>0</v>
      </c>
      <c r="W665" s="39">
        <f t="shared" si="1144"/>
        <v>0</v>
      </c>
      <c r="X665" s="39">
        <f t="shared" si="1144"/>
        <v>440202.20691800001</v>
      </c>
      <c r="Y665" s="39">
        <f t="shared" si="1144"/>
        <v>17103.223082</v>
      </c>
      <c r="Z665" s="39">
        <f t="shared" si="1144"/>
        <v>0</v>
      </c>
      <c r="AA665" s="39">
        <f t="shared" si="1144"/>
        <v>0</v>
      </c>
      <c r="AB665" s="39">
        <f t="shared" si="1144"/>
        <v>0</v>
      </c>
      <c r="AC665" s="67"/>
      <c r="AD665" s="55"/>
    </row>
    <row r="666" spans="1:30" s="52" customFormat="1">
      <c r="A666" s="105" t="s">
        <v>626</v>
      </c>
      <c r="B666" s="74">
        <v>5507146.8099999996</v>
      </c>
      <c r="C666" s="161">
        <f>ROUND(B666/12,2)</f>
        <v>458928.9</v>
      </c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>
        <v>0.96260000000000001</v>
      </c>
      <c r="Y666" s="38">
        <v>3.7400000000000003E-2</v>
      </c>
      <c r="Z666" s="40"/>
      <c r="AA666" s="40"/>
      <c r="AB666" s="40"/>
      <c r="AC666" s="67"/>
      <c r="AD666" s="55"/>
    </row>
    <row r="667" spans="1:30" s="52" customFormat="1">
      <c r="A667" s="99"/>
      <c r="B667" s="60"/>
      <c r="C667" s="161"/>
      <c r="D667" s="39">
        <f t="shared" ref="D667:AB667" si="1145">$C666*D666</f>
        <v>0</v>
      </c>
      <c r="E667" s="39">
        <f t="shared" si="1145"/>
        <v>0</v>
      </c>
      <c r="F667" s="39">
        <f t="shared" si="1145"/>
        <v>0</v>
      </c>
      <c r="G667" s="39">
        <f t="shared" si="1145"/>
        <v>0</v>
      </c>
      <c r="H667" s="39">
        <f t="shared" si="1145"/>
        <v>0</v>
      </c>
      <c r="I667" s="39">
        <f t="shared" si="1145"/>
        <v>0</v>
      </c>
      <c r="J667" s="39">
        <f t="shared" si="1145"/>
        <v>0</v>
      </c>
      <c r="K667" s="39">
        <f t="shared" si="1145"/>
        <v>0</v>
      </c>
      <c r="L667" s="39">
        <f t="shared" si="1145"/>
        <v>0</v>
      </c>
      <c r="M667" s="39">
        <f t="shared" si="1145"/>
        <v>0</v>
      </c>
      <c r="N667" s="39">
        <f t="shared" si="1145"/>
        <v>0</v>
      </c>
      <c r="O667" s="39">
        <f t="shared" si="1145"/>
        <v>0</v>
      </c>
      <c r="P667" s="39">
        <f t="shared" si="1145"/>
        <v>0</v>
      </c>
      <c r="Q667" s="39">
        <f t="shared" si="1145"/>
        <v>0</v>
      </c>
      <c r="R667" s="39">
        <f t="shared" si="1145"/>
        <v>0</v>
      </c>
      <c r="S667" s="39">
        <f t="shared" si="1145"/>
        <v>0</v>
      </c>
      <c r="T667" s="39">
        <f t="shared" si="1145"/>
        <v>0</v>
      </c>
      <c r="U667" s="39">
        <f t="shared" si="1145"/>
        <v>0</v>
      </c>
      <c r="V667" s="39">
        <f t="shared" si="1145"/>
        <v>0</v>
      </c>
      <c r="W667" s="39">
        <f t="shared" si="1145"/>
        <v>0</v>
      </c>
      <c r="X667" s="39">
        <f t="shared" si="1145"/>
        <v>441764.95914000005</v>
      </c>
      <c r="Y667" s="39">
        <f t="shared" si="1145"/>
        <v>17163.940860000002</v>
      </c>
      <c r="Z667" s="39">
        <f t="shared" si="1145"/>
        <v>0</v>
      </c>
      <c r="AA667" s="39">
        <f t="shared" si="1145"/>
        <v>0</v>
      </c>
      <c r="AB667" s="39">
        <f t="shared" si="1145"/>
        <v>0</v>
      </c>
      <c r="AC667" s="67"/>
      <c r="AD667" s="55"/>
    </row>
    <row r="668" spans="1:30" s="52" customFormat="1">
      <c r="A668" s="105" t="s">
        <v>627</v>
      </c>
      <c r="B668" s="74">
        <v>2711778.38</v>
      </c>
      <c r="C668" s="161">
        <f>ROUND(B668/12,2)</f>
        <v>225981.53</v>
      </c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>
        <v>0.96260000000000001</v>
      </c>
      <c r="Y668" s="38">
        <v>3.7400000000000003E-2</v>
      </c>
      <c r="Z668" s="40"/>
      <c r="AA668" s="40"/>
      <c r="AB668" s="40"/>
      <c r="AC668" s="67"/>
      <c r="AD668" s="55"/>
    </row>
    <row r="669" spans="1:30" s="52" customFormat="1">
      <c r="A669" s="99"/>
      <c r="B669" s="60"/>
      <c r="C669" s="161"/>
      <c r="D669" s="39">
        <f t="shared" ref="D669:AB669" si="1146">$C668*D668</f>
        <v>0</v>
      </c>
      <c r="E669" s="39">
        <f t="shared" si="1146"/>
        <v>0</v>
      </c>
      <c r="F669" s="39">
        <f t="shared" si="1146"/>
        <v>0</v>
      </c>
      <c r="G669" s="39">
        <f t="shared" si="1146"/>
        <v>0</v>
      </c>
      <c r="H669" s="39">
        <f t="shared" si="1146"/>
        <v>0</v>
      </c>
      <c r="I669" s="39">
        <f t="shared" si="1146"/>
        <v>0</v>
      </c>
      <c r="J669" s="39">
        <f t="shared" si="1146"/>
        <v>0</v>
      </c>
      <c r="K669" s="39">
        <f t="shared" si="1146"/>
        <v>0</v>
      </c>
      <c r="L669" s="39">
        <f t="shared" si="1146"/>
        <v>0</v>
      </c>
      <c r="M669" s="39">
        <f t="shared" si="1146"/>
        <v>0</v>
      </c>
      <c r="N669" s="39">
        <f t="shared" si="1146"/>
        <v>0</v>
      </c>
      <c r="O669" s="39">
        <f t="shared" si="1146"/>
        <v>0</v>
      </c>
      <c r="P669" s="39">
        <f t="shared" si="1146"/>
        <v>0</v>
      </c>
      <c r="Q669" s="39">
        <f t="shared" si="1146"/>
        <v>0</v>
      </c>
      <c r="R669" s="39">
        <f t="shared" si="1146"/>
        <v>0</v>
      </c>
      <c r="S669" s="39">
        <f t="shared" si="1146"/>
        <v>0</v>
      </c>
      <c r="T669" s="39">
        <f t="shared" si="1146"/>
        <v>0</v>
      </c>
      <c r="U669" s="39">
        <f t="shared" si="1146"/>
        <v>0</v>
      </c>
      <c r="V669" s="39">
        <f t="shared" si="1146"/>
        <v>0</v>
      </c>
      <c r="W669" s="39">
        <f t="shared" si="1146"/>
        <v>0</v>
      </c>
      <c r="X669" s="39">
        <f t="shared" si="1146"/>
        <v>217529.82077799999</v>
      </c>
      <c r="Y669" s="39">
        <f t="shared" si="1146"/>
        <v>8451.7092220000013</v>
      </c>
      <c r="Z669" s="39">
        <f t="shared" si="1146"/>
        <v>0</v>
      </c>
      <c r="AA669" s="39">
        <f t="shared" si="1146"/>
        <v>0</v>
      </c>
      <c r="AB669" s="39">
        <f t="shared" si="1146"/>
        <v>0</v>
      </c>
      <c r="AC669" s="67"/>
      <c r="AD669" s="55"/>
    </row>
    <row r="670" spans="1:30" s="52" customFormat="1">
      <c r="A670" s="105" t="s">
        <v>628</v>
      </c>
      <c r="B670" s="74">
        <v>4018102.48</v>
      </c>
      <c r="C670" s="161">
        <f>ROUND(B670/12,2)</f>
        <v>334841.87</v>
      </c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>
        <v>0.96260000000000001</v>
      </c>
      <c r="Y670" s="38">
        <v>3.7400000000000003E-2</v>
      </c>
      <c r="Z670" s="40"/>
      <c r="AA670" s="40"/>
      <c r="AB670" s="40"/>
      <c r="AC670" s="67"/>
      <c r="AD670" s="55"/>
    </row>
    <row r="671" spans="1:30" s="52" customFormat="1">
      <c r="A671" s="99"/>
      <c r="B671" s="60"/>
      <c r="C671" s="161"/>
      <c r="D671" s="39">
        <f t="shared" ref="D671:AB671" si="1147">$C670*D670</f>
        <v>0</v>
      </c>
      <c r="E671" s="39">
        <f t="shared" si="1147"/>
        <v>0</v>
      </c>
      <c r="F671" s="39">
        <f t="shared" si="1147"/>
        <v>0</v>
      </c>
      <c r="G671" s="39">
        <f t="shared" si="1147"/>
        <v>0</v>
      </c>
      <c r="H671" s="39">
        <f t="shared" si="1147"/>
        <v>0</v>
      </c>
      <c r="I671" s="39">
        <f t="shared" si="1147"/>
        <v>0</v>
      </c>
      <c r="J671" s="39">
        <f t="shared" si="1147"/>
        <v>0</v>
      </c>
      <c r="K671" s="39">
        <f t="shared" si="1147"/>
        <v>0</v>
      </c>
      <c r="L671" s="39">
        <f t="shared" si="1147"/>
        <v>0</v>
      </c>
      <c r="M671" s="39">
        <f t="shared" si="1147"/>
        <v>0</v>
      </c>
      <c r="N671" s="39">
        <f t="shared" si="1147"/>
        <v>0</v>
      </c>
      <c r="O671" s="39">
        <f t="shared" si="1147"/>
        <v>0</v>
      </c>
      <c r="P671" s="39">
        <f t="shared" si="1147"/>
        <v>0</v>
      </c>
      <c r="Q671" s="39">
        <f t="shared" si="1147"/>
        <v>0</v>
      </c>
      <c r="R671" s="39">
        <f t="shared" si="1147"/>
        <v>0</v>
      </c>
      <c r="S671" s="39">
        <f t="shared" si="1147"/>
        <v>0</v>
      </c>
      <c r="T671" s="39">
        <f t="shared" si="1147"/>
        <v>0</v>
      </c>
      <c r="U671" s="39">
        <f t="shared" si="1147"/>
        <v>0</v>
      </c>
      <c r="V671" s="39">
        <f t="shared" si="1147"/>
        <v>0</v>
      </c>
      <c r="W671" s="39">
        <f t="shared" si="1147"/>
        <v>0</v>
      </c>
      <c r="X671" s="39">
        <f t="shared" si="1147"/>
        <v>322318.78406199999</v>
      </c>
      <c r="Y671" s="39">
        <f t="shared" si="1147"/>
        <v>12523.085938</v>
      </c>
      <c r="Z671" s="39">
        <f t="shared" si="1147"/>
        <v>0</v>
      </c>
      <c r="AA671" s="39">
        <f t="shared" si="1147"/>
        <v>0</v>
      </c>
      <c r="AB671" s="39">
        <f t="shared" si="1147"/>
        <v>0</v>
      </c>
      <c r="AC671" s="67"/>
      <c r="AD671" s="55"/>
    </row>
    <row r="672" spans="1:30" s="52" customFormat="1">
      <c r="A672" s="105" t="s">
        <v>629</v>
      </c>
      <c r="B672" s="74">
        <v>8483995.8499999996</v>
      </c>
      <c r="C672" s="161">
        <f>ROUND(B672/12,2)</f>
        <v>706999.65</v>
      </c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>
        <v>0.96260000000000001</v>
      </c>
      <c r="Y672" s="38">
        <v>3.7400000000000003E-2</v>
      </c>
      <c r="Z672" s="40"/>
      <c r="AA672" s="40"/>
      <c r="AB672" s="40"/>
      <c r="AC672" s="67"/>
      <c r="AD672" s="55"/>
    </row>
    <row r="673" spans="1:30" s="52" customFormat="1">
      <c r="A673" s="99"/>
      <c r="B673" s="60"/>
      <c r="C673" s="161"/>
      <c r="D673" s="39">
        <f t="shared" ref="D673:AB673" si="1148">$C672*D672</f>
        <v>0</v>
      </c>
      <c r="E673" s="39">
        <f t="shared" si="1148"/>
        <v>0</v>
      </c>
      <c r="F673" s="39">
        <f t="shared" si="1148"/>
        <v>0</v>
      </c>
      <c r="G673" s="39">
        <f t="shared" si="1148"/>
        <v>0</v>
      </c>
      <c r="H673" s="39">
        <f t="shared" si="1148"/>
        <v>0</v>
      </c>
      <c r="I673" s="39">
        <f t="shared" si="1148"/>
        <v>0</v>
      </c>
      <c r="J673" s="39">
        <f t="shared" si="1148"/>
        <v>0</v>
      </c>
      <c r="K673" s="39">
        <f t="shared" si="1148"/>
        <v>0</v>
      </c>
      <c r="L673" s="39">
        <f t="shared" si="1148"/>
        <v>0</v>
      </c>
      <c r="M673" s="39">
        <f t="shared" si="1148"/>
        <v>0</v>
      </c>
      <c r="N673" s="39">
        <f t="shared" si="1148"/>
        <v>0</v>
      </c>
      <c r="O673" s="39">
        <f t="shared" si="1148"/>
        <v>0</v>
      </c>
      <c r="P673" s="39">
        <f t="shared" si="1148"/>
        <v>0</v>
      </c>
      <c r="Q673" s="39">
        <f t="shared" si="1148"/>
        <v>0</v>
      </c>
      <c r="R673" s="39">
        <f t="shared" si="1148"/>
        <v>0</v>
      </c>
      <c r="S673" s="39">
        <f t="shared" si="1148"/>
        <v>0</v>
      </c>
      <c r="T673" s="39">
        <f t="shared" si="1148"/>
        <v>0</v>
      </c>
      <c r="U673" s="39">
        <f t="shared" si="1148"/>
        <v>0</v>
      </c>
      <c r="V673" s="39">
        <f t="shared" si="1148"/>
        <v>0</v>
      </c>
      <c r="W673" s="39">
        <f t="shared" si="1148"/>
        <v>0</v>
      </c>
      <c r="X673" s="39">
        <f t="shared" si="1148"/>
        <v>680557.86309</v>
      </c>
      <c r="Y673" s="39">
        <f t="shared" si="1148"/>
        <v>26441.786910000003</v>
      </c>
      <c r="Z673" s="39">
        <f t="shared" si="1148"/>
        <v>0</v>
      </c>
      <c r="AA673" s="39">
        <f t="shared" si="1148"/>
        <v>0</v>
      </c>
      <c r="AB673" s="39">
        <f t="shared" si="1148"/>
        <v>0</v>
      </c>
      <c r="AC673" s="67"/>
      <c r="AD673" s="55"/>
    </row>
    <row r="674" spans="1:30" s="52" customFormat="1">
      <c r="A674" s="105" t="s">
        <v>630</v>
      </c>
      <c r="B674" s="74">
        <v>7661761.1299999999</v>
      </c>
      <c r="C674" s="161">
        <f>ROUND(B674/12,2)</f>
        <v>638480.09</v>
      </c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>
        <v>0.96260000000000001</v>
      </c>
      <c r="Y674" s="38">
        <v>3.7400000000000003E-2</v>
      </c>
      <c r="Z674" s="40"/>
      <c r="AA674" s="40"/>
      <c r="AB674" s="40"/>
      <c r="AC674" s="67"/>
      <c r="AD674" s="55"/>
    </row>
    <row r="675" spans="1:30" s="52" customFormat="1">
      <c r="A675" s="99"/>
      <c r="B675" s="60"/>
      <c r="C675" s="161"/>
      <c r="D675" s="39">
        <f t="shared" ref="D675:AB675" si="1149">$C674*D674</f>
        <v>0</v>
      </c>
      <c r="E675" s="39">
        <f t="shared" si="1149"/>
        <v>0</v>
      </c>
      <c r="F675" s="39">
        <f t="shared" si="1149"/>
        <v>0</v>
      </c>
      <c r="G675" s="39">
        <f t="shared" si="1149"/>
        <v>0</v>
      </c>
      <c r="H675" s="39">
        <f t="shared" si="1149"/>
        <v>0</v>
      </c>
      <c r="I675" s="39">
        <f t="shared" si="1149"/>
        <v>0</v>
      </c>
      <c r="J675" s="39">
        <f t="shared" si="1149"/>
        <v>0</v>
      </c>
      <c r="K675" s="39">
        <f t="shared" si="1149"/>
        <v>0</v>
      </c>
      <c r="L675" s="39">
        <f t="shared" si="1149"/>
        <v>0</v>
      </c>
      <c r="M675" s="39">
        <f t="shared" si="1149"/>
        <v>0</v>
      </c>
      <c r="N675" s="39">
        <f t="shared" si="1149"/>
        <v>0</v>
      </c>
      <c r="O675" s="39">
        <f t="shared" si="1149"/>
        <v>0</v>
      </c>
      <c r="P675" s="39">
        <f t="shared" si="1149"/>
        <v>0</v>
      </c>
      <c r="Q675" s="39">
        <f t="shared" si="1149"/>
        <v>0</v>
      </c>
      <c r="R675" s="39">
        <f t="shared" si="1149"/>
        <v>0</v>
      </c>
      <c r="S675" s="39">
        <f t="shared" si="1149"/>
        <v>0</v>
      </c>
      <c r="T675" s="39">
        <f t="shared" si="1149"/>
        <v>0</v>
      </c>
      <c r="U675" s="39">
        <f t="shared" si="1149"/>
        <v>0</v>
      </c>
      <c r="V675" s="39">
        <f t="shared" si="1149"/>
        <v>0</v>
      </c>
      <c r="W675" s="39">
        <f t="shared" si="1149"/>
        <v>0</v>
      </c>
      <c r="X675" s="39">
        <f t="shared" si="1149"/>
        <v>614600.93463399995</v>
      </c>
      <c r="Y675" s="39">
        <f t="shared" si="1149"/>
        <v>23879.155365999999</v>
      </c>
      <c r="Z675" s="39">
        <f t="shared" si="1149"/>
        <v>0</v>
      </c>
      <c r="AA675" s="39">
        <f t="shared" si="1149"/>
        <v>0</v>
      </c>
      <c r="AB675" s="39">
        <f t="shared" si="1149"/>
        <v>0</v>
      </c>
      <c r="AC675" s="67"/>
      <c r="AD675" s="55"/>
    </row>
    <row r="676" spans="1:30" s="52" customFormat="1">
      <c r="A676" s="105" t="s">
        <v>631</v>
      </c>
      <c r="B676" s="74">
        <v>3639932.19</v>
      </c>
      <c r="C676" s="161">
        <f>ROUND(B676/12,2)</f>
        <v>303327.68</v>
      </c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>
        <v>0.96260000000000001</v>
      </c>
      <c r="Y676" s="38">
        <v>3.7400000000000003E-2</v>
      </c>
      <c r="Z676" s="40"/>
      <c r="AA676" s="40"/>
      <c r="AB676" s="40"/>
      <c r="AC676" s="67"/>
      <c r="AD676" s="55"/>
    </row>
    <row r="677" spans="1:30" s="52" customFormat="1">
      <c r="A677" s="99"/>
      <c r="B677" s="60"/>
      <c r="C677" s="161"/>
      <c r="D677" s="39">
        <f t="shared" ref="D677:AB677" si="1150">$C676*D676</f>
        <v>0</v>
      </c>
      <c r="E677" s="39">
        <f t="shared" si="1150"/>
        <v>0</v>
      </c>
      <c r="F677" s="39">
        <f t="shared" si="1150"/>
        <v>0</v>
      </c>
      <c r="G677" s="39">
        <f t="shared" si="1150"/>
        <v>0</v>
      </c>
      <c r="H677" s="39">
        <f t="shared" si="1150"/>
        <v>0</v>
      </c>
      <c r="I677" s="39">
        <f t="shared" si="1150"/>
        <v>0</v>
      </c>
      <c r="J677" s="39">
        <f t="shared" si="1150"/>
        <v>0</v>
      </c>
      <c r="K677" s="39">
        <f t="shared" si="1150"/>
        <v>0</v>
      </c>
      <c r="L677" s="39">
        <f t="shared" si="1150"/>
        <v>0</v>
      </c>
      <c r="M677" s="39">
        <f t="shared" si="1150"/>
        <v>0</v>
      </c>
      <c r="N677" s="39">
        <f t="shared" si="1150"/>
        <v>0</v>
      </c>
      <c r="O677" s="39">
        <f t="shared" si="1150"/>
        <v>0</v>
      </c>
      <c r="P677" s="39">
        <f t="shared" si="1150"/>
        <v>0</v>
      </c>
      <c r="Q677" s="39">
        <f t="shared" si="1150"/>
        <v>0</v>
      </c>
      <c r="R677" s="39">
        <f t="shared" si="1150"/>
        <v>0</v>
      </c>
      <c r="S677" s="39">
        <f t="shared" si="1150"/>
        <v>0</v>
      </c>
      <c r="T677" s="39">
        <f t="shared" si="1150"/>
        <v>0</v>
      </c>
      <c r="U677" s="39">
        <f t="shared" si="1150"/>
        <v>0</v>
      </c>
      <c r="V677" s="39">
        <f t="shared" si="1150"/>
        <v>0</v>
      </c>
      <c r="W677" s="39">
        <f t="shared" si="1150"/>
        <v>0</v>
      </c>
      <c r="X677" s="39">
        <f t="shared" si="1150"/>
        <v>291983.22476800001</v>
      </c>
      <c r="Y677" s="39">
        <f t="shared" si="1150"/>
        <v>11344.455232</v>
      </c>
      <c r="Z677" s="39">
        <f t="shared" si="1150"/>
        <v>0</v>
      </c>
      <c r="AA677" s="39">
        <f t="shared" si="1150"/>
        <v>0</v>
      </c>
      <c r="AB677" s="39">
        <f t="shared" si="1150"/>
        <v>0</v>
      </c>
      <c r="AC677" s="67"/>
      <c r="AD677" s="55"/>
    </row>
    <row r="678" spans="1:30" s="52" customFormat="1">
      <c r="A678" s="105" t="s">
        <v>632</v>
      </c>
      <c r="B678" s="74">
        <v>12614586.689999999</v>
      </c>
      <c r="C678" s="161">
        <f>ROUND(B678/12,2)</f>
        <v>1051215.56</v>
      </c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>
        <v>0.96260000000000001</v>
      </c>
      <c r="Y678" s="38">
        <v>3.7400000000000003E-2</v>
      </c>
      <c r="Z678" s="40"/>
      <c r="AA678" s="40"/>
      <c r="AB678" s="40"/>
      <c r="AC678" s="67"/>
      <c r="AD678" s="55"/>
    </row>
    <row r="679" spans="1:30" s="52" customFormat="1">
      <c r="A679" s="99"/>
      <c r="B679" s="60"/>
      <c r="C679" s="161"/>
      <c r="D679" s="39">
        <f t="shared" ref="D679:AB679" si="1151">$C678*D678</f>
        <v>0</v>
      </c>
      <c r="E679" s="39">
        <f t="shared" si="1151"/>
        <v>0</v>
      </c>
      <c r="F679" s="39">
        <f t="shared" si="1151"/>
        <v>0</v>
      </c>
      <c r="G679" s="39">
        <f t="shared" si="1151"/>
        <v>0</v>
      </c>
      <c r="H679" s="39">
        <f t="shared" si="1151"/>
        <v>0</v>
      </c>
      <c r="I679" s="39">
        <f t="shared" si="1151"/>
        <v>0</v>
      </c>
      <c r="J679" s="39">
        <f t="shared" si="1151"/>
        <v>0</v>
      </c>
      <c r="K679" s="39">
        <f t="shared" si="1151"/>
        <v>0</v>
      </c>
      <c r="L679" s="39">
        <f t="shared" si="1151"/>
        <v>0</v>
      </c>
      <c r="M679" s="39">
        <f t="shared" si="1151"/>
        <v>0</v>
      </c>
      <c r="N679" s="39">
        <f t="shared" si="1151"/>
        <v>0</v>
      </c>
      <c r="O679" s="39">
        <f t="shared" si="1151"/>
        <v>0</v>
      </c>
      <c r="P679" s="39">
        <f t="shared" si="1151"/>
        <v>0</v>
      </c>
      <c r="Q679" s="39">
        <f t="shared" si="1151"/>
        <v>0</v>
      </c>
      <c r="R679" s="39">
        <f t="shared" si="1151"/>
        <v>0</v>
      </c>
      <c r="S679" s="39">
        <f t="shared" si="1151"/>
        <v>0</v>
      </c>
      <c r="T679" s="39">
        <f t="shared" si="1151"/>
        <v>0</v>
      </c>
      <c r="U679" s="39">
        <f t="shared" si="1151"/>
        <v>0</v>
      </c>
      <c r="V679" s="39">
        <f t="shared" si="1151"/>
        <v>0</v>
      </c>
      <c r="W679" s="39">
        <f t="shared" si="1151"/>
        <v>0</v>
      </c>
      <c r="X679" s="39">
        <f t="shared" si="1151"/>
        <v>1011900.0980560001</v>
      </c>
      <c r="Y679" s="39">
        <f t="shared" si="1151"/>
        <v>39315.461944000002</v>
      </c>
      <c r="Z679" s="39">
        <f t="shared" si="1151"/>
        <v>0</v>
      </c>
      <c r="AA679" s="39">
        <f t="shared" si="1151"/>
        <v>0</v>
      </c>
      <c r="AB679" s="39">
        <f t="shared" si="1151"/>
        <v>0</v>
      </c>
      <c r="AC679" s="67"/>
      <c r="AD679" s="55"/>
    </row>
    <row r="680" spans="1:30" s="52" customFormat="1">
      <c r="A680" s="105" t="s">
        <v>633</v>
      </c>
      <c r="B680" s="74">
        <v>3793341.56</v>
      </c>
      <c r="C680" s="161">
        <f>ROUND(B680/12,2)</f>
        <v>316111.8</v>
      </c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>
        <v>0.96260000000000001</v>
      </c>
      <c r="Y680" s="38">
        <v>3.7400000000000003E-2</v>
      </c>
      <c r="Z680" s="40"/>
      <c r="AA680" s="40"/>
      <c r="AB680" s="40"/>
      <c r="AC680" s="67"/>
      <c r="AD680" s="55"/>
    </row>
    <row r="681" spans="1:30" s="52" customFormat="1">
      <c r="A681" s="99"/>
      <c r="B681" s="60"/>
      <c r="C681" s="161"/>
      <c r="D681" s="39">
        <f t="shared" ref="D681:AB681" si="1152">$C680*D680</f>
        <v>0</v>
      </c>
      <c r="E681" s="39">
        <f t="shared" si="1152"/>
        <v>0</v>
      </c>
      <c r="F681" s="39">
        <f t="shared" si="1152"/>
        <v>0</v>
      </c>
      <c r="G681" s="39">
        <f t="shared" si="1152"/>
        <v>0</v>
      </c>
      <c r="H681" s="39">
        <f t="shared" si="1152"/>
        <v>0</v>
      </c>
      <c r="I681" s="39">
        <f t="shared" si="1152"/>
        <v>0</v>
      </c>
      <c r="J681" s="39">
        <f t="shared" si="1152"/>
        <v>0</v>
      </c>
      <c r="K681" s="39">
        <f t="shared" si="1152"/>
        <v>0</v>
      </c>
      <c r="L681" s="39">
        <f t="shared" si="1152"/>
        <v>0</v>
      </c>
      <c r="M681" s="39">
        <f t="shared" si="1152"/>
        <v>0</v>
      </c>
      <c r="N681" s="39">
        <f t="shared" si="1152"/>
        <v>0</v>
      </c>
      <c r="O681" s="39">
        <f t="shared" si="1152"/>
        <v>0</v>
      </c>
      <c r="P681" s="39">
        <f t="shared" si="1152"/>
        <v>0</v>
      </c>
      <c r="Q681" s="39">
        <f t="shared" si="1152"/>
        <v>0</v>
      </c>
      <c r="R681" s="39">
        <f t="shared" si="1152"/>
        <v>0</v>
      </c>
      <c r="S681" s="39">
        <f t="shared" si="1152"/>
        <v>0</v>
      </c>
      <c r="T681" s="39">
        <f t="shared" si="1152"/>
        <v>0</v>
      </c>
      <c r="U681" s="39">
        <f t="shared" si="1152"/>
        <v>0</v>
      </c>
      <c r="V681" s="39">
        <f t="shared" si="1152"/>
        <v>0</v>
      </c>
      <c r="W681" s="39">
        <f t="shared" si="1152"/>
        <v>0</v>
      </c>
      <c r="X681" s="39">
        <f t="shared" si="1152"/>
        <v>304289.21867999999</v>
      </c>
      <c r="Y681" s="39">
        <f t="shared" si="1152"/>
        <v>11822.581320000001</v>
      </c>
      <c r="Z681" s="39">
        <f t="shared" si="1152"/>
        <v>0</v>
      </c>
      <c r="AA681" s="39">
        <f t="shared" si="1152"/>
        <v>0</v>
      </c>
      <c r="AB681" s="39">
        <f t="shared" si="1152"/>
        <v>0</v>
      </c>
      <c r="AC681" s="67"/>
      <c r="AD681" s="55"/>
    </row>
    <row r="682" spans="1:30" s="52" customFormat="1">
      <c r="A682" s="105" t="s">
        <v>634</v>
      </c>
      <c r="B682" s="74">
        <v>4862373.13</v>
      </c>
      <c r="C682" s="161">
        <f>ROUND(B682/12,2)</f>
        <v>405197.76</v>
      </c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>
        <v>0.96260000000000001</v>
      </c>
      <c r="Y682" s="38">
        <v>3.7400000000000003E-2</v>
      </c>
      <c r="Z682" s="40"/>
      <c r="AA682" s="40"/>
      <c r="AB682" s="40"/>
      <c r="AC682" s="67"/>
      <c r="AD682" s="55"/>
    </row>
    <row r="683" spans="1:30" s="52" customFormat="1">
      <c r="A683" s="99"/>
      <c r="B683" s="60"/>
      <c r="C683" s="161"/>
      <c r="D683" s="39">
        <f t="shared" ref="D683:AB683" si="1153">$C682*D682</f>
        <v>0</v>
      </c>
      <c r="E683" s="39">
        <f t="shared" si="1153"/>
        <v>0</v>
      </c>
      <c r="F683" s="39">
        <f t="shared" si="1153"/>
        <v>0</v>
      </c>
      <c r="G683" s="39">
        <f t="shared" si="1153"/>
        <v>0</v>
      </c>
      <c r="H683" s="39">
        <f t="shared" si="1153"/>
        <v>0</v>
      </c>
      <c r="I683" s="39">
        <f t="shared" si="1153"/>
        <v>0</v>
      </c>
      <c r="J683" s="39">
        <f t="shared" si="1153"/>
        <v>0</v>
      </c>
      <c r="K683" s="39">
        <f t="shared" si="1153"/>
        <v>0</v>
      </c>
      <c r="L683" s="39">
        <f t="shared" si="1153"/>
        <v>0</v>
      </c>
      <c r="M683" s="39">
        <f t="shared" si="1153"/>
        <v>0</v>
      </c>
      <c r="N683" s="39">
        <f t="shared" si="1153"/>
        <v>0</v>
      </c>
      <c r="O683" s="39">
        <f t="shared" si="1153"/>
        <v>0</v>
      </c>
      <c r="P683" s="39">
        <f t="shared" si="1153"/>
        <v>0</v>
      </c>
      <c r="Q683" s="39">
        <f t="shared" si="1153"/>
        <v>0</v>
      </c>
      <c r="R683" s="39">
        <f t="shared" si="1153"/>
        <v>0</v>
      </c>
      <c r="S683" s="39">
        <f t="shared" si="1153"/>
        <v>0</v>
      </c>
      <c r="T683" s="39">
        <f t="shared" si="1153"/>
        <v>0</v>
      </c>
      <c r="U683" s="39">
        <f t="shared" si="1153"/>
        <v>0</v>
      </c>
      <c r="V683" s="39">
        <f t="shared" si="1153"/>
        <v>0</v>
      </c>
      <c r="W683" s="39">
        <f t="shared" si="1153"/>
        <v>0</v>
      </c>
      <c r="X683" s="39">
        <f t="shared" si="1153"/>
        <v>390043.36377600004</v>
      </c>
      <c r="Y683" s="39">
        <f t="shared" si="1153"/>
        <v>15154.396224000002</v>
      </c>
      <c r="Z683" s="39">
        <f t="shared" si="1153"/>
        <v>0</v>
      </c>
      <c r="AA683" s="39">
        <f t="shared" si="1153"/>
        <v>0</v>
      </c>
      <c r="AB683" s="39">
        <f t="shared" si="1153"/>
        <v>0</v>
      </c>
      <c r="AC683" s="67"/>
      <c r="AD683" s="55"/>
    </row>
    <row r="684" spans="1:30" s="52" customFormat="1">
      <c r="A684" s="105" t="s">
        <v>635</v>
      </c>
      <c r="B684" s="74">
        <v>4788780.45</v>
      </c>
      <c r="C684" s="161">
        <f>ROUND(B684/12,2)</f>
        <v>399065.04</v>
      </c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>
        <v>0.96260000000000001</v>
      </c>
      <c r="Y684" s="38">
        <v>3.7400000000000003E-2</v>
      </c>
      <c r="Z684" s="40"/>
      <c r="AA684" s="40"/>
      <c r="AB684" s="40"/>
      <c r="AC684" s="67"/>
      <c r="AD684" s="55"/>
    </row>
    <row r="685" spans="1:30" s="52" customFormat="1">
      <c r="A685" s="99"/>
      <c r="B685" s="60"/>
      <c r="C685" s="161"/>
      <c r="D685" s="39">
        <f t="shared" ref="D685:AB685" si="1154">$C684*D684</f>
        <v>0</v>
      </c>
      <c r="E685" s="39">
        <f t="shared" si="1154"/>
        <v>0</v>
      </c>
      <c r="F685" s="39">
        <f t="shared" si="1154"/>
        <v>0</v>
      </c>
      <c r="G685" s="39">
        <f t="shared" si="1154"/>
        <v>0</v>
      </c>
      <c r="H685" s="39">
        <f t="shared" si="1154"/>
        <v>0</v>
      </c>
      <c r="I685" s="39">
        <f t="shared" si="1154"/>
        <v>0</v>
      </c>
      <c r="J685" s="39">
        <f t="shared" si="1154"/>
        <v>0</v>
      </c>
      <c r="K685" s="39">
        <f t="shared" si="1154"/>
        <v>0</v>
      </c>
      <c r="L685" s="39">
        <f t="shared" si="1154"/>
        <v>0</v>
      </c>
      <c r="M685" s="39">
        <f t="shared" si="1154"/>
        <v>0</v>
      </c>
      <c r="N685" s="39">
        <f t="shared" si="1154"/>
        <v>0</v>
      </c>
      <c r="O685" s="39">
        <f t="shared" si="1154"/>
        <v>0</v>
      </c>
      <c r="P685" s="39">
        <f t="shared" si="1154"/>
        <v>0</v>
      </c>
      <c r="Q685" s="39">
        <f t="shared" si="1154"/>
        <v>0</v>
      </c>
      <c r="R685" s="39">
        <f t="shared" si="1154"/>
        <v>0</v>
      </c>
      <c r="S685" s="39">
        <f t="shared" si="1154"/>
        <v>0</v>
      </c>
      <c r="T685" s="39">
        <f t="shared" si="1154"/>
        <v>0</v>
      </c>
      <c r="U685" s="39">
        <f t="shared" si="1154"/>
        <v>0</v>
      </c>
      <c r="V685" s="39">
        <f t="shared" si="1154"/>
        <v>0</v>
      </c>
      <c r="W685" s="39">
        <f t="shared" si="1154"/>
        <v>0</v>
      </c>
      <c r="X685" s="39">
        <f t="shared" si="1154"/>
        <v>384140.00750399998</v>
      </c>
      <c r="Y685" s="39">
        <f t="shared" si="1154"/>
        <v>14925.032496</v>
      </c>
      <c r="Z685" s="39">
        <f t="shared" si="1154"/>
        <v>0</v>
      </c>
      <c r="AA685" s="39">
        <f t="shared" si="1154"/>
        <v>0</v>
      </c>
      <c r="AB685" s="39">
        <f t="shared" si="1154"/>
        <v>0</v>
      </c>
      <c r="AC685" s="67"/>
      <c r="AD685" s="55"/>
    </row>
    <row r="686" spans="1:30" s="52" customFormat="1">
      <c r="A686" s="105" t="s">
        <v>636</v>
      </c>
      <c r="B686" s="74">
        <v>4199032.7</v>
      </c>
      <c r="C686" s="161">
        <f>ROUND(B686/12,2)</f>
        <v>349919.39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>
        <v>0.96260000000000001</v>
      </c>
      <c r="Y686" s="38">
        <v>3.7400000000000003E-2</v>
      </c>
      <c r="Z686" s="40"/>
      <c r="AA686" s="40"/>
      <c r="AB686" s="40"/>
      <c r="AC686" s="67"/>
      <c r="AD686" s="55"/>
    </row>
    <row r="687" spans="1:30" s="52" customFormat="1">
      <c r="A687" s="99"/>
      <c r="B687" s="60"/>
      <c r="C687" s="161"/>
      <c r="D687" s="39">
        <f t="shared" ref="D687:AB687" si="1155">$C686*D686</f>
        <v>0</v>
      </c>
      <c r="E687" s="39">
        <f t="shared" si="1155"/>
        <v>0</v>
      </c>
      <c r="F687" s="39">
        <f t="shared" si="1155"/>
        <v>0</v>
      </c>
      <c r="G687" s="39">
        <f t="shared" si="1155"/>
        <v>0</v>
      </c>
      <c r="H687" s="39">
        <f t="shared" si="1155"/>
        <v>0</v>
      </c>
      <c r="I687" s="39">
        <f t="shared" si="1155"/>
        <v>0</v>
      </c>
      <c r="J687" s="39">
        <f t="shared" si="1155"/>
        <v>0</v>
      </c>
      <c r="K687" s="39">
        <f t="shared" si="1155"/>
        <v>0</v>
      </c>
      <c r="L687" s="39">
        <f t="shared" si="1155"/>
        <v>0</v>
      </c>
      <c r="M687" s="39">
        <f t="shared" si="1155"/>
        <v>0</v>
      </c>
      <c r="N687" s="39">
        <f t="shared" si="1155"/>
        <v>0</v>
      </c>
      <c r="O687" s="39">
        <f t="shared" si="1155"/>
        <v>0</v>
      </c>
      <c r="P687" s="39">
        <f t="shared" si="1155"/>
        <v>0</v>
      </c>
      <c r="Q687" s="39">
        <f t="shared" si="1155"/>
        <v>0</v>
      </c>
      <c r="R687" s="39">
        <f t="shared" si="1155"/>
        <v>0</v>
      </c>
      <c r="S687" s="39">
        <f t="shared" si="1155"/>
        <v>0</v>
      </c>
      <c r="T687" s="39">
        <f t="shared" si="1155"/>
        <v>0</v>
      </c>
      <c r="U687" s="39">
        <f t="shared" si="1155"/>
        <v>0</v>
      </c>
      <c r="V687" s="39">
        <f t="shared" si="1155"/>
        <v>0</v>
      </c>
      <c r="W687" s="39">
        <f t="shared" si="1155"/>
        <v>0</v>
      </c>
      <c r="X687" s="39">
        <f t="shared" si="1155"/>
        <v>336832.40481400001</v>
      </c>
      <c r="Y687" s="39">
        <f t="shared" si="1155"/>
        <v>13086.985186000002</v>
      </c>
      <c r="Z687" s="39">
        <f t="shared" si="1155"/>
        <v>0</v>
      </c>
      <c r="AA687" s="39">
        <f t="shared" si="1155"/>
        <v>0</v>
      </c>
      <c r="AB687" s="39">
        <f t="shared" si="1155"/>
        <v>0</v>
      </c>
      <c r="AC687" s="67"/>
      <c r="AD687" s="55"/>
    </row>
    <row r="688" spans="1:30" s="52" customFormat="1">
      <c r="A688" s="105" t="s">
        <v>637</v>
      </c>
      <c r="B688" s="74">
        <v>5120806.74</v>
      </c>
      <c r="C688" s="161">
        <f>ROUND(B688/12,2)</f>
        <v>426733.9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>
        <v>0.96260000000000001</v>
      </c>
      <c r="Y688" s="38">
        <v>3.7400000000000003E-2</v>
      </c>
      <c r="Z688" s="40"/>
      <c r="AA688" s="40"/>
      <c r="AB688" s="40"/>
      <c r="AC688" s="67"/>
      <c r="AD688" s="55"/>
    </row>
    <row r="689" spans="1:30" s="52" customFormat="1">
      <c r="A689" s="99"/>
      <c r="B689" s="60"/>
      <c r="C689" s="161"/>
      <c r="D689" s="39">
        <f t="shared" ref="D689:AB689" si="1156">$C688*D688</f>
        <v>0</v>
      </c>
      <c r="E689" s="39">
        <f t="shared" si="1156"/>
        <v>0</v>
      </c>
      <c r="F689" s="39">
        <f t="shared" si="1156"/>
        <v>0</v>
      </c>
      <c r="G689" s="39">
        <f t="shared" si="1156"/>
        <v>0</v>
      </c>
      <c r="H689" s="39">
        <f t="shared" si="1156"/>
        <v>0</v>
      </c>
      <c r="I689" s="39">
        <f t="shared" si="1156"/>
        <v>0</v>
      </c>
      <c r="J689" s="39">
        <f t="shared" si="1156"/>
        <v>0</v>
      </c>
      <c r="K689" s="39">
        <f t="shared" si="1156"/>
        <v>0</v>
      </c>
      <c r="L689" s="39">
        <f t="shared" si="1156"/>
        <v>0</v>
      </c>
      <c r="M689" s="39">
        <f t="shared" si="1156"/>
        <v>0</v>
      </c>
      <c r="N689" s="39">
        <f t="shared" si="1156"/>
        <v>0</v>
      </c>
      <c r="O689" s="39">
        <f t="shared" si="1156"/>
        <v>0</v>
      </c>
      <c r="P689" s="39">
        <f t="shared" si="1156"/>
        <v>0</v>
      </c>
      <c r="Q689" s="39">
        <f t="shared" si="1156"/>
        <v>0</v>
      </c>
      <c r="R689" s="39">
        <f t="shared" si="1156"/>
        <v>0</v>
      </c>
      <c r="S689" s="39">
        <f t="shared" si="1156"/>
        <v>0</v>
      </c>
      <c r="T689" s="39">
        <f t="shared" si="1156"/>
        <v>0</v>
      </c>
      <c r="U689" s="39">
        <f t="shared" si="1156"/>
        <v>0</v>
      </c>
      <c r="V689" s="39">
        <f t="shared" si="1156"/>
        <v>0</v>
      </c>
      <c r="W689" s="39">
        <f t="shared" si="1156"/>
        <v>0</v>
      </c>
      <c r="X689" s="39">
        <f t="shared" si="1156"/>
        <v>410774.05214000004</v>
      </c>
      <c r="Y689" s="39">
        <f t="shared" si="1156"/>
        <v>15959.847860000002</v>
      </c>
      <c r="Z689" s="39">
        <f t="shared" si="1156"/>
        <v>0</v>
      </c>
      <c r="AA689" s="39">
        <f t="shared" si="1156"/>
        <v>0</v>
      </c>
      <c r="AB689" s="39">
        <f t="shared" si="1156"/>
        <v>0</v>
      </c>
      <c r="AC689" s="67"/>
      <c r="AD689" s="55"/>
    </row>
    <row r="690" spans="1:30" s="52" customFormat="1">
      <c r="A690" s="105" t="s">
        <v>638</v>
      </c>
      <c r="B690" s="74">
        <v>15254282.939999999</v>
      </c>
      <c r="C690" s="161">
        <f>ROUND(B690/12,2)</f>
        <v>1271190.25</v>
      </c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>
        <v>0.96260000000000001</v>
      </c>
      <c r="Y690" s="38">
        <v>3.7400000000000003E-2</v>
      </c>
      <c r="Z690" s="40"/>
      <c r="AA690" s="40"/>
      <c r="AB690" s="40"/>
      <c r="AC690" s="67"/>
      <c r="AD690" s="55"/>
    </row>
    <row r="691" spans="1:30" s="52" customFormat="1">
      <c r="A691" s="99"/>
      <c r="B691" s="60"/>
      <c r="C691" s="161"/>
      <c r="D691" s="39">
        <f t="shared" ref="D691:AB691" si="1157">$C690*D690</f>
        <v>0</v>
      </c>
      <c r="E691" s="39">
        <f t="shared" si="1157"/>
        <v>0</v>
      </c>
      <c r="F691" s="39">
        <f t="shared" si="1157"/>
        <v>0</v>
      </c>
      <c r="G691" s="39">
        <f t="shared" si="1157"/>
        <v>0</v>
      </c>
      <c r="H691" s="39">
        <f t="shared" si="1157"/>
        <v>0</v>
      </c>
      <c r="I691" s="39">
        <f t="shared" si="1157"/>
        <v>0</v>
      </c>
      <c r="J691" s="39">
        <f t="shared" si="1157"/>
        <v>0</v>
      </c>
      <c r="K691" s="39">
        <f t="shared" si="1157"/>
        <v>0</v>
      </c>
      <c r="L691" s="39">
        <f t="shared" si="1157"/>
        <v>0</v>
      </c>
      <c r="M691" s="39">
        <f t="shared" si="1157"/>
        <v>0</v>
      </c>
      <c r="N691" s="39">
        <f t="shared" si="1157"/>
        <v>0</v>
      </c>
      <c r="O691" s="39">
        <f t="shared" si="1157"/>
        <v>0</v>
      </c>
      <c r="P691" s="39">
        <f t="shared" si="1157"/>
        <v>0</v>
      </c>
      <c r="Q691" s="39">
        <f t="shared" si="1157"/>
        <v>0</v>
      </c>
      <c r="R691" s="39">
        <f t="shared" si="1157"/>
        <v>0</v>
      </c>
      <c r="S691" s="39">
        <f t="shared" si="1157"/>
        <v>0</v>
      </c>
      <c r="T691" s="39">
        <f t="shared" si="1157"/>
        <v>0</v>
      </c>
      <c r="U691" s="39">
        <f t="shared" si="1157"/>
        <v>0</v>
      </c>
      <c r="V691" s="39">
        <f t="shared" si="1157"/>
        <v>0</v>
      </c>
      <c r="W691" s="39">
        <f t="shared" si="1157"/>
        <v>0</v>
      </c>
      <c r="X691" s="39">
        <f t="shared" si="1157"/>
        <v>1223647.73465</v>
      </c>
      <c r="Y691" s="39">
        <f t="shared" si="1157"/>
        <v>47542.515350000001</v>
      </c>
      <c r="Z691" s="39">
        <f t="shared" si="1157"/>
        <v>0</v>
      </c>
      <c r="AA691" s="39">
        <f t="shared" si="1157"/>
        <v>0</v>
      </c>
      <c r="AB691" s="39">
        <f t="shared" si="1157"/>
        <v>0</v>
      </c>
      <c r="AC691" s="67"/>
      <c r="AD691" s="55"/>
    </row>
    <row r="692" spans="1:30" s="52" customFormat="1">
      <c r="A692" s="105" t="s">
        <v>639</v>
      </c>
      <c r="B692" s="74">
        <v>10219511.619999999</v>
      </c>
      <c r="C692" s="161">
        <f>ROUND(B692/12,2)</f>
        <v>851625.97</v>
      </c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>
        <v>0.96260000000000001</v>
      </c>
      <c r="Y692" s="38">
        <v>3.7400000000000003E-2</v>
      </c>
      <c r="Z692" s="40"/>
      <c r="AA692" s="40"/>
      <c r="AB692" s="40"/>
      <c r="AC692" s="67"/>
      <c r="AD692" s="55"/>
    </row>
    <row r="693" spans="1:30" s="52" customFormat="1">
      <c r="A693" s="99"/>
      <c r="B693" s="60"/>
      <c r="C693" s="161"/>
      <c r="D693" s="39">
        <f t="shared" ref="D693:AB693" si="1158">$C692*D692</f>
        <v>0</v>
      </c>
      <c r="E693" s="39">
        <f t="shared" si="1158"/>
        <v>0</v>
      </c>
      <c r="F693" s="39">
        <f t="shared" si="1158"/>
        <v>0</v>
      </c>
      <c r="G693" s="39">
        <f t="shared" si="1158"/>
        <v>0</v>
      </c>
      <c r="H693" s="39">
        <f t="shared" si="1158"/>
        <v>0</v>
      </c>
      <c r="I693" s="39">
        <f t="shared" si="1158"/>
        <v>0</v>
      </c>
      <c r="J693" s="39">
        <f t="shared" si="1158"/>
        <v>0</v>
      </c>
      <c r="K693" s="39">
        <f t="shared" si="1158"/>
        <v>0</v>
      </c>
      <c r="L693" s="39">
        <f t="shared" si="1158"/>
        <v>0</v>
      </c>
      <c r="M693" s="39">
        <f t="shared" si="1158"/>
        <v>0</v>
      </c>
      <c r="N693" s="39">
        <f t="shared" si="1158"/>
        <v>0</v>
      </c>
      <c r="O693" s="39">
        <f t="shared" si="1158"/>
        <v>0</v>
      </c>
      <c r="P693" s="39">
        <f t="shared" si="1158"/>
        <v>0</v>
      </c>
      <c r="Q693" s="39">
        <f t="shared" si="1158"/>
        <v>0</v>
      </c>
      <c r="R693" s="39">
        <f t="shared" si="1158"/>
        <v>0</v>
      </c>
      <c r="S693" s="39">
        <f t="shared" si="1158"/>
        <v>0</v>
      </c>
      <c r="T693" s="39">
        <f t="shared" si="1158"/>
        <v>0</v>
      </c>
      <c r="U693" s="39">
        <f t="shared" si="1158"/>
        <v>0</v>
      </c>
      <c r="V693" s="39">
        <f t="shared" si="1158"/>
        <v>0</v>
      </c>
      <c r="W693" s="39">
        <f t="shared" si="1158"/>
        <v>0</v>
      </c>
      <c r="X693" s="39">
        <f t="shared" si="1158"/>
        <v>819775.15872199996</v>
      </c>
      <c r="Y693" s="39">
        <f t="shared" si="1158"/>
        <v>31850.811278000001</v>
      </c>
      <c r="Z693" s="39">
        <f t="shared" si="1158"/>
        <v>0</v>
      </c>
      <c r="AA693" s="39">
        <f t="shared" si="1158"/>
        <v>0</v>
      </c>
      <c r="AB693" s="39">
        <f t="shared" si="1158"/>
        <v>0</v>
      </c>
      <c r="AC693" s="67"/>
      <c r="AD693" s="55"/>
    </row>
    <row r="694" spans="1:30" s="52" customFormat="1">
      <c r="A694" s="105" t="s">
        <v>640</v>
      </c>
      <c r="B694" s="74">
        <v>6874004.8499999996</v>
      </c>
      <c r="C694" s="161">
        <f>ROUND(B694/12,2)</f>
        <v>572833.74</v>
      </c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>
        <v>0.96260000000000001</v>
      </c>
      <c r="Y694" s="38">
        <v>3.7400000000000003E-2</v>
      </c>
      <c r="Z694" s="40"/>
      <c r="AA694" s="40"/>
      <c r="AB694" s="40"/>
      <c r="AC694" s="67"/>
      <c r="AD694" s="55"/>
    </row>
    <row r="695" spans="1:30" s="52" customFormat="1">
      <c r="A695" s="99"/>
      <c r="B695" s="60"/>
      <c r="C695" s="161"/>
      <c r="D695" s="39">
        <f t="shared" ref="D695:AB695" si="1159">$C694*D694</f>
        <v>0</v>
      </c>
      <c r="E695" s="39">
        <f t="shared" si="1159"/>
        <v>0</v>
      </c>
      <c r="F695" s="39">
        <f t="shared" si="1159"/>
        <v>0</v>
      </c>
      <c r="G695" s="39">
        <f t="shared" si="1159"/>
        <v>0</v>
      </c>
      <c r="H695" s="39">
        <f t="shared" si="1159"/>
        <v>0</v>
      </c>
      <c r="I695" s="39">
        <f t="shared" si="1159"/>
        <v>0</v>
      </c>
      <c r="J695" s="39">
        <f t="shared" si="1159"/>
        <v>0</v>
      </c>
      <c r="K695" s="39">
        <f t="shared" si="1159"/>
        <v>0</v>
      </c>
      <c r="L695" s="39">
        <f t="shared" si="1159"/>
        <v>0</v>
      </c>
      <c r="M695" s="39">
        <f t="shared" si="1159"/>
        <v>0</v>
      </c>
      <c r="N695" s="39">
        <f t="shared" si="1159"/>
        <v>0</v>
      </c>
      <c r="O695" s="39">
        <f t="shared" si="1159"/>
        <v>0</v>
      </c>
      <c r="P695" s="39">
        <f t="shared" si="1159"/>
        <v>0</v>
      </c>
      <c r="Q695" s="39">
        <f t="shared" si="1159"/>
        <v>0</v>
      </c>
      <c r="R695" s="39">
        <f t="shared" si="1159"/>
        <v>0</v>
      </c>
      <c r="S695" s="39">
        <f t="shared" si="1159"/>
        <v>0</v>
      </c>
      <c r="T695" s="39">
        <f t="shared" si="1159"/>
        <v>0</v>
      </c>
      <c r="U695" s="39">
        <f t="shared" si="1159"/>
        <v>0</v>
      </c>
      <c r="V695" s="39">
        <f t="shared" si="1159"/>
        <v>0</v>
      </c>
      <c r="W695" s="39">
        <f t="shared" si="1159"/>
        <v>0</v>
      </c>
      <c r="X695" s="39">
        <f t="shared" si="1159"/>
        <v>551409.75812400004</v>
      </c>
      <c r="Y695" s="39">
        <f t="shared" si="1159"/>
        <v>21423.981876000002</v>
      </c>
      <c r="Z695" s="39">
        <f t="shared" si="1159"/>
        <v>0</v>
      </c>
      <c r="AA695" s="39">
        <f t="shared" si="1159"/>
        <v>0</v>
      </c>
      <c r="AB695" s="39">
        <f t="shared" si="1159"/>
        <v>0</v>
      </c>
      <c r="AC695" s="67"/>
      <c r="AD695" s="55"/>
    </row>
    <row r="696" spans="1:30" s="52" customFormat="1">
      <c r="A696" s="105" t="s">
        <v>641</v>
      </c>
      <c r="B696" s="74">
        <v>4623880.09</v>
      </c>
      <c r="C696" s="161">
        <f>ROUND(B696/12,2)</f>
        <v>385323.34</v>
      </c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>
        <v>0.96260000000000001</v>
      </c>
      <c r="Y696" s="38">
        <v>3.7400000000000003E-2</v>
      </c>
      <c r="Z696" s="40"/>
      <c r="AA696" s="40"/>
      <c r="AB696" s="40"/>
      <c r="AC696" s="67"/>
      <c r="AD696" s="55"/>
    </row>
    <row r="697" spans="1:30" s="52" customFormat="1">
      <c r="A697" s="99"/>
      <c r="B697" s="60"/>
      <c r="C697" s="161"/>
      <c r="D697" s="39">
        <f t="shared" ref="D697:AB697" si="1160">$C696*D696</f>
        <v>0</v>
      </c>
      <c r="E697" s="39">
        <f t="shared" si="1160"/>
        <v>0</v>
      </c>
      <c r="F697" s="39">
        <f t="shared" si="1160"/>
        <v>0</v>
      </c>
      <c r="G697" s="39">
        <f t="shared" si="1160"/>
        <v>0</v>
      </c>
      <c r="H697" s="39">
        <f t="shared" si="1160"/>
        <v>0</v>
      </c>
      <c r="I697" s="39">
        <f t="shared" si="1160"/>
        <v>0</v>
      </c>
      <c r="J697" s="39">
        <f t="shared" si="1160"/>
        <v>0</v>
      </c>
      <c r="K697" s="39">
        <f t="shared" si="1160"/>
        <v>0</v>
      </c>
      <c r="L697" s="39">
        <f t="shared" si="1160"/>
        <v>0</v>
      </c>
      <c r="M697" s="39">
        <f t="shared" si="1160"/>
        <v>0</v>
      </c>
      <c r="N697" s="39">
        <f t="shared" si="1160"/>
        <v>0</v>
      </c>
      <c r="O697" s="39">
        <f t="shared" si="1160"/>
        <v>0</v>
      </c>
      <c r="P697" s="39">
        <f t="shared" si="1160"/>
        <v>0</v>
      </c>
      <c r="Q697" s="39">
        <f t="shared" si="1160"/>
        <v>0</v>
      </c>
      <c r="R697" s="39">
        <f t="shared" si="1160"/>
        <v>0</v>
      </c>
      <c r="S697" s="39">
        <f t="shared" si="1160"/>
        <v>0</v>
      </c>
      <c r="T697" s="39">
        <f t="shared" si="1160"/>
        <v>0</v>
      </c>
      <c r="U697" s="39">
        <f t="shared" si="1160"/>
        <v>0</v>
      </c>
      <c r="V697" s="39">
        <f t="shared" si="1160"/>
        <v>0</v>
      </c>
      <c r="W697" s="39">
        <f t="shared" si="1160"/>
        <v>0</v>
      </c>
      <c r="X697" s="39">
        <f t="shared" si="1160"/>
        <v>370912.24708400003</v>
      </c>
      <c r="Y697" s="39">
        <f t="shared" si="1160"/>
        <v>14411.092916000001</v>
      </c>
      <c r="Z697" s="39">
        <f t="shared" si="1160"/>
        <v>0</v>
      </c>
      <c r="AA697" s="39">
        <f t="shared" si="1160"/>
        <v>0</v>
      </c>
      <c r="AB697" s="39">
        <f t="shared" si="1160"/>
        <v>0</v>
      </c>
      <c r="AC697" s="67"/>
      <c r="AD697" s="55"/>
    </row>
    <row r="698" spans="1:30" s="52" customFormat="1">
      <c r="A698" s="105" t="s">
        <v>642</v>
      </c>
      <c r="B698" s="74">
        <v>4623645.5</v>
      </c>
      <c r="C698" s="161">
        <f>ROUND(B698/12,2)</f>
        <v>385303.79</v>
      </c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>
        <v>0.96260000000000001</v>
      </c>
      <c r="Y698" s="38">
        <v>3.7400000000000003E-2</v>
      </c>
      <c r="Z698" s="40"/>
      <c r="AA698" s="40"/>
      <c r="AB698" s="40"/>
      <c r="AC698" s="67"/>
      <c r="AD698" s="55"/>
    </row>
    <row r="699" spans="1:30" s="52" customFormat="1">
      <c r="A699" s="99"/>
      <c r="B699" s="60"/>
      <c r="C699" s="161"/>
      <c r="D699" s="39">
        <f t="shared" ref="D699:AB699" si="1161">$C698*D698</f>
        <v>0</v>
      </c>
      <c r="E699" s="39">
        <f t="shared" si="1161"/>
        <v>0</v>
      </c>
      <c r="F699" s="39">
        <f t="shared" si="1161"/>
        <v>0</v>
      </c>
      <c r="G699" s="39">
        <f t="shared" si="1161"/>
        <v>0</v>
      </c>
      <c r="H699" s="39">
        <f t="shared" si="1161"/>
        <v>0</v>
      </c>
      <c r="I699" s="39">
        <f t="shared" si="1161"/>
        <v>0</v>
      </c>
      <c r="J699" s="39">
        <f t="shared" si="1161"/>
        <v>0</v>
      </c>
      <c r="K699" s="39">
        <f t="shared" si="1161"/>
        <v>0</v>
      </c>
      <c r="L699" s="39">
        <f t="shared" si="1161"/>
        <v>0</v>
      </c>
      <c r="M699" s="39">
        <f t="shared" si="1161"/>
        <v>0</v>
      </c>
      <c r="N699" s="39">
        <f t="shared" si="1161"/>
        <v>0</v>
      </c>
      <c r="O699" s="39">
        <f t="shared" si="1161"/>
        <v>0</v>
      </c>
      <c r="P699" s="39">
        <f t="shared" si="1161"/>
        <v>0</v>
      </c>
      <c r="Q699" s="39">
        <f t="shared" si="1161"/>
        <v>0</v>
      </c>
      <c r="R699" s="39">
        <f t="shared" si="1161"/>
        <v>0</v>
      </c>
      <c r="S699" s="39">
        <f t="shared" si="1161"/>
        <v>0</v>
      </c>
      <c r="T699" s="39">
        <f t="shared" si="1161"/>
        <v>0</v>
      </c>
      <c r="U699" s="39">
        <f t="shared" si="1161"/>
        <v>0</v>
      </c>
      <c r="V699" s="39">
        <f t="shared" si="1161"/>
        <v>0</v>
      </c>
      <c r="W699" s="39">
        <f t="shared" si="1161"/>
        <v>0</v>
      </c>
      <c r="X699" s="39">
        <f t="shared" si="1161"/>
        <v>370893.42825399997</v>
      </c>
      <c r="Y699" s="39">
        <f t="shared" si="1161"/>
        <v>14410.361746</v>
      </c>
      <c r="Z699" s="39">
        <f t="shared" si="1161"/>
        <v>0</v>
      </c>
      <c r="AA699" s="39">
        <f t="shared" si="1161"/>
        <v>0</v>
      </c>
      <c r="AB699" s="39">
        <f t="shared" si="1161"/>
        <v>0</v>
      </c>
      <c r="AC699" s="67"/>
      <c r="AD699" s="55"/>
    </row>
    <row r="700" spans="1:30" s="52" customFormat="1">
      <c r="A700" s="105" t="s">
        <v>643</v>
      </c>
      <c r="B700" s="74">
        <v>4623403.8099999996</v>
      </c>
      <c r="C700" s="161">
        <f>ROUND(B700/12,2)</f>
        <v>385283.65</v>
      </c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>
        <v>0.96260000000000001</v>
      </c>
      <c r="Y700" s="38">
        <v>3.7400000000000003E-2</v>
      </c>
      <c r="Z700" s="40"/>
      <c r="AA700" s="40"/>
      <c r="AB700" s="40"/>
      <c r="AC700" s="67"/>
      <c r="AD700" s="55"/>
    </row>
    <row r="701" spans="1:30" s="52" customFormat="1">
      <c r="A701" s="99"/>
      <c r="B701" s="60"/>
      <c r="C701" s="161"/>
      <c r="D701" s="39">
        <f t="shared" ref="D701:AB701" si="1162">$C700*D700</f>
        <v>0</v>
      </c>
      <c r="E701" s="39">
        <f t="shared" si="1162"/>
        <v>0</v>
      </c>
      <c r="F701" s="39">
        <f t="shared" si="1162"/>
        <v>0</v>
      </c>
      <c r="G701" s="39">
        <f t="shared" si="1162"/>
        <v>0</v>
      </c>
      <c r="H701" s="39">
        <f t="shared" si="1162"/>
        <v>0</v>
      </c>
      <c r="I701" s="39">
        <f t="shared" si="1162"/>
        <v>0</v>
      </c>
      <c r="J701" s="39">
        <f t="shared" si="1162"/>
        <v>0</v>
      </c>
      <c r="K701" s="39">
        <f t="shared" si="1162"/>
        <v>0</v>
      </c>
      <c r="L701" s="39">
        <f t="shared" si="1162"/>
        <v>0</v>
      </c>
      <c r="M701" s="39">
        <f t="shared" si="1162"/>
        <v>0</v>
      </c>
      <c r="N701" s="39">
        <f t="shared" si="1162"/>
        <v>0</v>
      </c>
      <c r="O701" s="39">
        <f t="shared" si="1162"/>
        <v>0</v>
      </c>
      <c r="P701" s="39">
        <f t="shared" si="1162"/>
        <v>0</v>
      </c>
      <c r="Q701" s="39">
        <f t="shared" si="1162"/>
        <v>0</v>
      </c>
      <c r="R701" s="39">
        <f t="shared" si="1162"/>
        <v>0</v>
      </c>
      <c r="S701" s="39">
        <f t="shared" si="1162"/>
        <v>0</v>
      </c>
      <c r="T701" s="39">
        <f t="shared" si="1162"/>
        <v>0</v>
      </c>
      <c r="U701" s="39">
        <f t="shared" si="1162"/>
        <v>0</v>
      </c>
      <c r="V701" s="39">
        <f t="shared" si="1162"/>
        <v>0</v>
      </c>
      <c r="W701" s="39">
        <f t="shared" si="1162"/>
        <v>0</v>
      </c>
      <c r="X701" s="39">
        <f t="shared" si="1162"/>
        <v>370874.04149000003</v>
      </c>
      <c r="Y701" s="39">
        <f t="shared" si="1162"/>
        <v>14409.608510000002</v>
      </c>
      <c r="Z701" s="39">
        <f t="shared" si="1162"/>
        <v>0</v>
      </c>
      <c r="AA701" s="39">
        <f t="shared" si="1162"/>
        <v>0</v>
      </c>
      <c r="AB701" s="39">
        <f t="shared" si="1162"/>
        <v>0</v>
      </c>
      <c r="AC701" s="67"/>
      <c r="AD701" s="55"/>
    </row>
    <row r="702" spans="1:30" s="52" customFormat="1">
      <c r="A702" s="105" t="s">
        <v>644</v>
      </c>
      <c r="B702" s="74">
        <v>68926732.519999996</v>
      </c>
      <c r="C702" s="161">
        <f>ROUND(B702/12,2)</f>
        <v>5743894.3799999999</v>
      </c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>
        <v>0.96260000000000001</v>
      </c>
      <c r="Y702" s="38">
        <v>3.7400000000000003E-2</v>
      </c>
      <c r="Z702" s="40"/>
      <c r="AA702" s="40"/>
      <c r="AB702" s="40"/>
      <c r="AC702" s="67"/>
      <c r="AD702" s="55"/>
    </row>
    <row r="703" spans="1:30" s="52" customFormat="1">
      <c r="A703" s="99"/>
      <c r="B703" s="60"/>
      <c r="C703" s="161"/>
      <c r="D703" s="39">
        <f t="shared" ref="D703:AB703" si="1163">$C702*D702</f>
        <v>0</v>
      </c>
      <c r="E703" s="39">
        <f t="shared" si="1163"/>
        <v>0</v>
      </c>
      <c r="F703" s="39">
        <f t="shared" si="1163"/>
        <v>0</v>
      </c>
      <c r="G703" s="39">
        <f t="shared" si="1163"/>
        <v>0</v>
      </c>
      <c r="H703" s="39">
        <f t="shared" si="1163"/>
        <v>0</v>
      </c>
      <c r="I703" s="39">
        <f t="shared" si="1163"/>
        <v>0</v>
      </c>
      <c r="J703" s="39">
        <f t="shared" si="1163"/>
        <v>0</v>
      </c>
      <c r="K703" s="39">
        <f t="shared" si="1163"/>
        <v>0</v>
      </c>
      <c r="L703" s="39">
        <f t="shared" si="1163"/>
        <v>0</v>
      </c>
      <c r="M703" s="39">
        <f t="shared" si="1163"/>
        <v>0</v>
      </c>
      <c r="N703" s="39">
        <f t="shared" si="1163"/>
        <v>0</v>
      </c>
      <c r="O703" s="39">
        <f t="shared" si="1163"/>
        <v>0</v>
      </c>
      <c r="P703" s="39">
        <f t="shared" si="1163"/>
        <v>0</v>
      </c>
      <c r="Q703" s="39">
        <f t="shared" si="1163"/>
        <v>0</v>
      </c>
      <c r="R703" s="39">
        <f t="shared" si="1163"/>
        <v>0</v>
      </c>
      <c r="S703" s="39">
        <f t="shared" si="1163"/>
        <v>0</v>
      </c>
      <c r="T703" s="39">
        <f t="shared" si="1163"/>
        <v>0</v>
      </c>
      <c r="U703" s="39">
        <f t="shared" si="1163"/>
        <v>0</v>
      </c>
      <c r="V703" s="39">
        <f t="shared" si="1163"/>
        <v>0</v>
      </c>
      <c r="W703" s="39">
        <f t="shared" si="1163"/>
        <v>0</v>
      </c>
      <c r="X703" s="39">
        <f t="shared" si="1163"/>
        <v>5529072.730188</v>
      </c>
      <c r="Y703" s="39">
        <f t="shared" si="1163"/>
        <v>214821.64981200002</v>
      </c>
      <c r="Z703" s="39">
        <f t="shared" si="1163"/>
        <v>0</v>
      </c>
      <c r="AA703" s="39">
        <f t="shared" si="1163"/>
        <v>0</v>
      </c>
      <c r="AB703" s="39">
        <f t="shared" si="1163"/>
        <v>0</v>
      </c>
      <c r="AC703" s="67"/>
      <c r="AD703" s="55"/>
    </row>
    <row r="704" spans="1:30" s="52" customFormat="1">
      <c r="A704" s="105" t="s">
        <v>645</v>
      </c>
      <c r="B704" s="74">
        <v>754021.32</v>
      </c>
      <c r="C704" s="161">
        <f>ROUND(B704/12,2)</f>
        <v>62835.11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>
        <v>0.96260000000000001</v>
      </c>
      <c r="Y704" s="38">
        <v>3.7400000000000003E-2</v>
      </c>
      <c r="Z704" s="40"/>
      <c r="AA704" s="40"/>
      <c r="AB704" s="40"/>
      <c r="AC704" s="67"/>
      <c r="AD704" s="55"/>
    </row>
    <row r="705" spans="1:30" s="52" customFormat="1">
      <c r="A705" s="99"/>
      <c r="B705" s="60"/>
      <c r="C705" s="161"/>
      <c r="D705" s="39">
        <f t="shared" ref="D705:AB705" si="1164">$C704*D704</f>
        <v>0</v>
      </c>
      <c r="E705" s="39">
        <f t="shared" si="1164"/>
        <v>0</v>
      </c>
      <c r="F705" s="39">
        <f t="shared" si="1164"/>
        <v>0</v>
      </c>
      <c r="G705" s="39">
        <f t="shared" si="1164"/>
        <v>0</v>
      </c>
      <c r="H705" s="39">
        <f t="shared" si="1164"/>
        <v>0</v>
      </c>
      <c r="I705" s="39">
        <f t="shared" si="1164"/>
        <v>0</v>
      </c>
      <c r="J705" s="39">
        <f t="shared" si="1164"/>
        <v>0</v>
      </c>
      <c r="K705" s="39">
        <f t="shared" si="1164"/>
        <v>0</v>
      </c>
      <c r="L705" s="39">
        <f t="shared" si="1164"/>
        <v>0</v>
      </c>
      <c r="M705" s="39">
        <f t="shared" si="1164"/>
        <v>0</v>
      </c>
      <c r="N705" s="39">
        <f t="shared" si="1164"/>
        <v>0</v>
      </c>
      <c r="O705" s="39">
        <f t="shared" si="1164"/>
        <v>0</v>
      </c>
      <c r="P705" s="39">
        <f t="shared" si="1164"/>
        <v>0</v>
      </c>
      <c r="Q705" s="39">
        <f t="shared" si="1164"/>
        <v>0</v>
      </c>
      <c r="R705" s="39">
        <f t="shared" si="1164"/>
        <v>0</v>
      </c>
      <c r="S705" s="39">
        <f t="shared" si="1164"/>
        <v>0</v>
      </c>
      <c r="T705" s="39">
        <f t="shared" si="1164"/>
        <v>0</v>
      </c>
      <c r="U705" s="39">
        <f t="shared" si="1164"/>
        <v>0</v>
      </c>
      <c r="V705" s="39">
        <f t="shared" si="1164"/>
        <v>0</v>
      </c>
      <c r="W705" s="39">
        <f t="shared" si="1164"/>
        <v>0</v>
      </c>
      <c r="X705" s="39">
        <f t="shared" si="1164"/>
        <v>60485.076886000003</v>
      </c>
      <c r="Y705" s="39">
        <f t="shared" si="1164"/>
        <v>2350.0331140000003</v>
      </c>
      <c r="Z705" s="39">
        <f t="shared" si="1164"/>
        <v>0</v>
      </c>
      <c r="AA705" s="39">
        <f t="shared" si="1164"/>
        <v>0</v>
      </c>
      <c r="AB705" s="39">
        <f t="shared" si="1164"/>
        <v>0</v>
      </c>
      <c r="AC705" s="67"/>
      <c r="AD705" s="55"/>
    </row>
    <row r="706" spans="1:30" s="52" customFormat="1">
      <c r="A706" s="105" t="s">
        <v>646</v>
      </c>
      <c r="B706" s="74">
        <v>641309.51</v>
      </c>
      <c r="C706" s="161">
        <f>ROUND(B706/12,2)</f>
        <v>53442.46</v>
      </c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>
        <v>0.96260000000000001</v>
      </c>
      <c r="Y706" s="38">
        <v>3.7400000000000003E-2</v>
      </c>
      <c r="Z706" s="40"/>
      <c r="AA706" s="40"/>
      <c r="AB706" s="40"/>
      <c r="AC706" s="67"/>
      <c r="AD706" s="55"/>
    </row>
    <row r="707" spans="1:30" s="52" customFormat="1">
      <c r="A707" s="99"/>
      <c r="B707" s="60"/>
      <c r="C707" s="161"/>
      <c r="D707" s="39">
        <f t="shared" ref="D707:AB707" si="1165">$C706*D706</f>
        <v>0</v>
      </c>
      <c r="E707" s="39">
        <f t="shared" si="1165"/>
        <v>0</v>
      </c>
      <c r="F707" s="39">
        <f t="shared" si="1165"/>
        <v>0</v>
      </c>
      <c r="G707" s="39">
        <f t="shared" si="1165"/>
        <v>0</v>
      </c>
      <c r="H707" s="39">
        <f t="shared" si="1165"/>
        <v>0</v>
      </c>
      <c r="I707" s="39">
        <f t="shared" si="1165"/>
        <v>0</v>
      </c>
      <c r="J707" s="39">
        <f t="shared" si="1165"/>
        <v>0</v>
      </c>
      <c r="K707" s="39">
        <f t="shared" si="1165"/>
        <v>0</v>
      </c>
      <c r="L707" s="39">
        <f t="shared" si="1165"/>
        <v>0</v>
      </c>
      <c r="M707" s="39">
        <f t="shared" si="1165"/>
        <v>0</v>
      </c>
      <c r="N707" s="39">
        <f t="shared" si="1165"/>
        <v>0</v>
      </c>
      <c r="O707" s="39">
        <f t="shared" si="1165"/>
        <v>0</v>
      </c>
      <c r="P707" s="39">
        <f t="shared" si="1165"/>
        <v>0</v>
      </c>
      <c r="Q707" s="39">
        <f t="shared" si="1165"/>
        <v>0</v>
      </c>
      <c r="R707" s="39">
        <f t="shared" si="1165"/>
        <v>0</v>
      </c>
      <c r="S707" s="39">
        <f t="shared" si="1165"/>
        <v>0</v>
      </c>
      <c r="T707" s="39">
        <f t="shared" si="1165"/>
        <v>0</v>
      </c>
      <c r="U707" s="39">
        <f t="shared" si="1165"/>
        <v>0</v>
      </c>
      <c r="V707" s="39">
        <f t="shared" si="1165"/>
        <v>0</v>
      </c>
      <c r="W707" s="39">
        <f t="shared" si="1165"/>
        <v>0</v>
      </c>
      <c r="X707" s="39">
        <f t="shared" si="1165"/>
        <v>51443.711995999998</v>
      </c>
      <c r="Y707" s="39">
        <f t="shared" si="1165"/>
        <v>1998.748004</v>
      </c>
      <c r="Z707" s="39">
        <f t="shared" si="1165"/>
        <v>0</v>
      </c>
      <c r="AA707" s="39">
        <f t="shared" si="1165"/>
        <v>0</v>
      </c>
      <c r="AB707" s="39">
        <f t="shared" si="1165"/>
        <v>0</v>
      </c>
      <c r="AC707" s="67"/>
      <c r="AD707" s="55"/>
    </row>
    <row r="708" spans="1:30" s="52" customFormat="1">
      <c r="A708" s="105" t="s">
        <v>647</v>
      </c>
      <c r="B708" s="74">
        <v>7088031.1600000001</v>
      </c>
      <c r="C708" s="161">
        <f>ROUND(B708/12,2)</f>
        <v>590669.26</v>
      </c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>
        <v>0.96260000000000001</v>
      </c>
      <c r="Y708" s="38">
        <v>3.7400000000000003E-2</v>
      </c>
      <c r="Z708" s="40"/>
      <c r="AA708" s="40"/>
      <c r="AB708" s="40"/>
      <c r="AC708" s="67"/>
      <c r="AD708" s="55"/>
    </row>
    <row r="709" spans="1:30" s="52" customFormat="1">
      <c r="A709" s="99"/>
      <c r="B709" s="60"/>
      <c r="C709" s="161"/>
      <c r="D709" s="39">
        <f t="shared" ref="D709:AB709" si="1166">$C708*D708</f>
        <v>0</v>
      </c>
      <c r="E709" s="39">
        <f t="shared" si="1166"/>
        <v>0</v>
      </c>
      <c r="F709" s="39">
        <f t="shared" si="1166"/>
        <v>0</v>
      </c>
      <c r="G709" s="39">
        <f t="shared" si="1166"/>
        <v>0</v>
      </c>
      <c r="H709" s="39">
        <f t="shared" si="1166"/>
        <v>0</v>
      </c>
      <c r="I709" s="39">
        <f t="shared" si="1166"/>
        <v>0</v>
      </c>
      <c r="J709" s="39">
        <f t="shared" si="1166"/>
        <v>0</v>
      </c>
      <c r="K709" s="39">
        <f t="shared" si="1166"/>
        <v>0</v>
      </c>
      <c r="L709" s="39">
        <f t="shared" si="1166"/>
        <v>0</v>
      </c>
      <c r="M709" s="39">
        <f t="shared" si="1166"/>
        <v>0</v>
      </c>
      <c r="N709" s="39">
        <f t="shared" si="1166"/>
        <v>0</v>
      </c>
      <c r="O709" s="39">
        <f t="shared" si="1166"/>
        <v>0</v>
      </c>
      <c r="P709" s="39">
        <f t="shared" si="1166"/>
        <v>0</v>
      </c>
      <c r="Q709" s="39">
        <f t="shared" si="1166"/>
        <v>0</v>
      </c>
      <c r="R709" s="39">
        <f t="shared" si="1166"/>
        <v>0</v>
      </c>
      <c r="S709" s="39">
        <f t="shared" si="1166"/>
        <v>0</v>
      </c>
      <c r="T709" s="39">
        <f t="shared" si="1166"/>
        <v>0</v>
      </c>
      <c r="U709" s="39">
        <f t="shared" si="1166"/>
        <v>0</v>
      </c>
      <c r="V709" s="39">
        <f t="shared" si="1166"/>
        <v>0</v>
      </c>
      <c r="W709" s="39">
        <f t="shared" si="1166"/>
        <v>0</v>
      </c>
      <c r="X709" s="39">
        <f t="shared" si="1166"/>
        <v>568578.22967599996</v>
      </c>
      <c r="Y709" s="39">
        <f t="shared" si="1166"/>
        <v>22091.030324000003</v>
      </c>
      <c r="Z709" s="39">
        <f t="shared" si="1166"/>
        <v>0</v>
      </c>
      <c r="AA709" s="39">
        <f t="shared" si="1166"/>
        <v>0</v>
      </c>
      <c r="AB709" s="39">
        <f t="shared" si="1166"/>
        <v>0</v>
      </c>
      <c r="AC709" s="67"/>
      <c r="AD709" s="55"/>
    </row>
    <row r="710" spans="1:30" s="52" customFormat="1">
      <c r="A710" s="105" t="s">
        <v>648</v>
      </c>
      <c r="B710" s="74">
        <v>4704874.07</v>
      </c>
      <c r="C710" s="161">
        <f>ROUND(B710/12,2)</f>
        <v>392072.84</v>
      </c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>
        <v>0.96260000000000001</v>
      </c>
      <c r="Y710" s="38">
        <v>3.7400000000000003E-2</v>
      </c>
      <c r="Z710" s="40"/>
      <c r="AA710" s="40"/>
      <c r="AB710" s="40"/>
      <c r="AC710" s="67"/>
      <c r="AD710" s="55"/>
    </row>
    <row r="711" spans="1:30" s="52" customFormat="1">
      <c r="A711" s="99"/>
      <c r="B711" s="60"/>
      <c r="C711" s="161"/>
      <c r="D711" s="39">
        <f t="shared" ref="D711:AB711" si="1167">$C710*D710</f>
        <v>0</v>
      </c>
      <c r="E711" s="39">
        <f t="shared" si="1167"/>
        <v>0</v>
      </c>
      <c r="F711" s="39">
        <f t="shared" si="1167"/>
        <v>0</v>
      </c>
      <c r="G711" s="39">
        <f t="shared" si="1167"/>
        <v>0</v>
      </c>
      <c r="H711" s="39">
        <f t="shared" si="1167"/>
        <v>0</v>
      </c>
      <c r="I711" s="39">
        <f t="shared" si="1167"/>
        <v>0</v>
      </c>
      <c r="J711" s="39">
        <f t="shared" si="1167"/>
        <v>0</v>
      </c>
      <c r="K711" s="39">
        <f t="shared" si="1167"/>
        <v>0</v>
      </c>
      <c r="L711" s="39">
        <f t="shared" si="1167"/>
        <v>0</v>
      </c>
      <c r="M711" s="39">
        <f t="shared" si="1167"/>
        <v>0</v>
      </c>
      <c r="N711" s="39">
        <f t="shared" si="1167"/>
        <v>0</v>
      </c>
      <c r="O711" s="39">
        <f t="shared" si="1167"/>
        <v>0</v>
      </c>
      <c r="P711" s="39">
        <f t="shared" si="1167"/>
        <v>0</v>
      </c>
      <c r="Q711" s="39">
        <f t="shared" si="1167"/>
        <v>0</v>
      </c>
      <c r="R711" s="39">
        <f t="shared" si="1167"/>
        <v>0</v>
      </c>
      <c r="S711" s="39">
        <f t="shared" si="1167"/>
        <v>0</v>
      </c>
      <c r="T711" s="39">
        <f t="shared" si="1167"/>
        <v>0</v>
      </c>
      <c r="U711" s="39">
        <f t="shared" si="1167"/>
        <v>0</v>
      </c>
      <c r="V711" s="39">
        <f t="shared" si="1167"/>
        <v>0</v>
      </c>
      <c r="W711" s="39">
        <f t="shared" si="1167"/>
        <v>0</v>
      </c>
      <c r="X711" s="39">
        <f t="shared" si="1167"/>
        <v>377409.31578400003</v>
      </c>
      <c r="Y711" s="39">
        <f t="shared" si="1167"/>
        <v>14663.524216000002</v>
      </c>
      <c r="Z711" s="39">
        <f t="shared" si="1167"/>
        <v>0</v>
      </c>
      <c r="AA711" s="39">
        <f t="shared" si="1167"/>
        <v>0</v>
      </c>
      <c r="AB711" s="39">
        <f t="shared" si="1167"/>
        <v>0</v>
      </c>
      <c r="AC711" s="67"/>
      <c r="AD711" s="55"/>
    </row>
    <row r="712" spans="1:30" s="52" customFormat="1">
      <c r="A712" s="105" t="s">
        <v>649</v>
      </c>
      <c r="B712" s="74">
        <v>241329.15</v>
      </c>
      <c r="C712" s="161">
        <f>ROUND(B712/12,2)</f>
        <v>20110.759999999998</v>
      </c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>
        <v>0.96260000000000001</v>
      </c>
      <c r="Y712" s="38">
        <v>3.7400000000000003E-2</v>
      </c>
      <c r="Z712" s="40"/>
      <c r="AA712" s="40"/>
      <c r="AB712" s="40"/>
      <c r="AC712" s="67"/>
      <c r="AD712" s="55"/>
    </row>
    <row r="713" spans="1:30" s="52" customFormat="1">
      <c r="A713" s="99"/>
      <c r="B713" s="60"/>
      <c r="C713" s="161"/>
      <c r="D713" s="39">
        <f t="shared" ref="D713:AB713" si="1168">$C712*D712</f>
        <v>0</v>
      </c>
      <c r="E713" s="39">
        <f t="shared" si="1168"/>
        <v>0</v>
      </c>
      <c r="F713" s="39">
        <f t="shared" si="1168"/>
        <v>0</v>
      </c>
      <c r="G713" s="39">
        <f t="shared" si="1168"/>
        <v>0</v>
      </c>
      <c r="H713" s="39">
        <f t="shared" si="1168"/>
        <v>0</v>
      </c>
      <c r="I713" s="39">
        <f t="shared" si="1168"/>
        <v>0</v>
      </c>
      <c r="J713" s="39">
        <f t="shared" si="1168"/>
        <v>0</v>
      </c>
      <c r="K713" s="39">
        <f t="shared" si="1168"/>
        <v>0</v>
      </c>
      <c r="L713" s="39">
        <f t="shared" si="1168"/>
        <v>0</v>
      </c>
      <c r="M713" s="39">
        <f t="shared" si="1168"/>
        <v>0</v>
      </c>
      <c r="N713" s="39">
        <f t="shared" si="1168"/>
        <v>0</v>
      </c>
      <c r="O713" s="39">
        <f t="shared" si="1168"/>
        <v>0</v>
      </c>
      <c r="P713" s="39">
        <f t="shared" si="1168"/>
        <v>0</v>
      </c>
      <c r="Q713" s="39">
        <f t="shared" si="1168"/>
        <v>0</v>
      </c>
      <c r="R713" s="39">
        <f t="shared" si="1168"/>
        <v>0</v>
      </c>
      <c r="S713" s="39">
        <f t="shared" si="1168"/>
        <v>0</v>
      </c>
      <c r="T713" s="39">
        <f t="shared" si="1168"/>
        <v>0</v>
      </c>
      <c r="U713" s="39">
        <f t="shared" si="1168"/>
        <v>0</v>
      </c>
      <c r="V713" s="39">
        <f t="shared" si="1168"/>
        <v>0</v>
      </c>
      <c r="W713" s="39">
        <f t="shared" si="1168"/>
        <v>0</v>
      </c>
      <c r="X713" s="39">
        <f t="shared" si="1168"/>
        <v>19358.617575999997</v>
      </c>
      <c r="Y713" s="39">
        <f t="shared" si="1168"/>
        <v>752.14242400000001</v>
      </c>
      <c r="Z713" s="39">
        <f t="shared" si="1168"/>
        <v>0</v>
      </c>
      <c r="AA713" s="39">
        <f t="shared" si="1168"/>
        <v>0</v>
      </c>
      <c r="AB713" s="39">
        <f t="shared" si="1168"/>
        <v>0</v>
      </c>
      <c r="AC713" s="67"/>
      <c r="AD713" s="55"/>
    </row>
    <row r="714" spans="1:30" s="52" customFormat="1">
      <c r="A714" s="105" t="s">
        <v>650</v>
      </c>
      <c r="B714" s="74">
        <v>3254311.87</v>
      </c>
      <c r="C714" s="161">
        <f>ROUND(B714/12,2)</f>
        <v>271192.65999999997</v>
      </c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>
        <v>0.96260000000000001</v>
      </c>
      <c r="Y714" s="38">
        <v>3.7400000000000003E-2</v>
      </c>
      <c r="Z714" s="40"/>
      <c r="AA714" s="40"/>
      <c r="AB714" s="40"/>
      <c r="AC714" s="67"/>
      <c r="AD714" s="55"/>
    </row>
    <row r="715" spans="1:30" s="52" customFormat="1">
      <c r="A715" s="99"/>
      <c r="B715" s="60"/>
      <c r="C715" s="161"/>
      <c r="D715" s="39">
        <f t="shared" ref="D715:AB715" si="1169">$C714*D714</f>
        <v>0</v>
      </c>
      <c r="E715" s="39">
        <f t="shared" si="1169"/>
        <v>0</v>
      </c>
      <c r="F715" s="39">
        <f t="shared" si="1169"/>
        <v>0</v>
      </c>
      <c r="G715" s="39">
        <f t="shared" si="1169"/>
        <v>0</v>
      </c>
      <c r="H715" s="39">
        <f t="shared" si="1169"/>
        <v>0</v>
      </c>
      <c r="I715" s="39">
        <f t="shared" si="1169"/>
        <v>0</v>
      </c>
      <c r="J715" s="39">
        <f t="shared" si="1169"/>
        <v>0</v>
      </c>
      <c r="K715" s="39">
        <f t="shared" si="1169"/>
        <v>0</v>
      </c>
      <c r="L715" s="39">
        <f t="shared" si="1169"/>
        <v>0</v>
      </c>
      <c r="M715" s="39">
        <f t="shared" si="1169"/>
        <v>0</v>
      </c>
      <c r="N715" s="39">
        <f t="shared" si="1169"/>
        <v>0</v>
      </c>
      <c r="O715" s="39">
        <f t="shared" si="1169"/>
        <v>0</v>
      </c>
      <c r="P715" s="39">
        <f t="shared" si="1169"/>
        <v>0</v>
      </c>
      <c r="Q715" s="39">
        <f t="shared" si="1169"/>
        <v>0</v>
      </c>
      <c r="R715" s="39">
        <f t="shared" si="1169"/>
        <v>0</v>
      </c>
      <c r="S715" s="39">
        <f t="shared" si="1169"/>
        <v>0</v>
      </c>
      <c r="T715" s="39">
        <f t="shared" si="1169"/>
        <v>0</v>
      </c>
      <c r="U715" s="39">
        <f t="shared" si="1169"/>
        <v>0</v>
      </c>
      <c r="V715" s="39">
        <f t="shared" si="1169"/>
        <v>0</v>
      </c>
      <c r="W715" s="39">
        <f t="shared" si="1169"/>
        <v>0</v>
      </c>
      <c r="X715" s="39">
        <f t="shared" si="1169"/>
        <v>261050.05451599997</v>
      </c>
      <c r="Y715" s="39">
        <f t="shared" si="1169"/>
        <v>10142.605484</v>
      </c>
      <c r="Z715" s="39">
        <f t="shared" si="1169"/>
        <v>0</v>
      </c>
      <c r="AA715" s="39">
        <f t="shared" si="1169"/>
        <v>0</v>
      </c>
      <c r="AB715" s="39">
        <f t="shared" si="1169"/>
        <v>0</v>
      </c>
      <c r="AC715" s="67"/>
      <c r="AD715" s="55"/>
    </row>
    <row r="716" spans="1:30" s="52" customFormat="1">
      <c r="A716" s="105" t="s">
        <v>651</v>
      </c>
      <c r="B716" s="74">
        <v>3252420.35</v>
      </c>
      <c r="C716" s="161">
        <f>ROUND(B716/12,2)</f>
        <v>271035.03000000003</v>
      </c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>
        <v>0.96260000000000001</v>
      </c>
      <c r="Y716" s="38">
        <v>3.7400000000000003E-2</v>
      </c>
      <c r="Z716" s="40"/>
      <c r="AA716" s="40"/>
      <c r="AB716" s="40"/>
      <c r="AC716" s="67"/>
      <c r="AD716" s="55"/>
    </row>
    <row r="717" spans="1:30" s="52" customFormat="1">
      <c r="A717" s="99"/>
      <c r="B717" s="60"/>
      <c r="C717" s="161"/>
      <c r="D717" s="39">
        <f t="shared" ref="D717:AB717" si="1170">$C716*D716</f>
        <v>0</v>
      </c>
      <c r="E717" s="39">
        <f t="shared" si="1170"/>
        <v>0</v>
      </c>
      <c r="F717" s="39">
        <f t="shared" si="1170"/>
        <v>0</v>
      </c>
      <c r="G717" s="39">
        <f t="shared" si="1170"/>
        <v>0</v>
      </c>
      <c r="H717" s="39">
        <f t="shared" si="1170"/>
        <v>0</v>
      </c>
      <c r="I717" s="39">
        <f t="shared" si="1170"/>
        <v>0</v>
      </c>
      <c r="J717" s="39">
        <f t="shared" si="1170"/>
        <v>0</v>
      </c>
      <c r="K717" s="39">
        <f t="shared" si="1170"/>
        <v>0</v>
      </c>
      <c r="L717" s="39">
        <f t="shared" si="1170"/>
        <v>0</v>
      </c>
      <c r="M717" s="39">
        <f t="shared" si="1170"/>
        <v>0</v>
      </c>
      <c r="N717" s="39">
        <f t="shared" si="1170"/>
        <v>0</v>
      </c>
      <c r="O717" s="39">
        <f t="shared" si="1170"/>
        <v>0</v>
      </c>
      <c r="P717" s="39">
        <f t="shared" si="1170"/>
        <v>0</v>
      </c>
      <c r="Q717" s="39">
        <f t="shared" si="1170"/>
        <v>0</v>
      </c>
      <c r="R717" s="39">
        <f t="shared" si="1170"/>
        <v>0</v>
      </c>
      <c r="S717" s="39">
        <f t="shared" si="1170"/>
        <v>0</v>
      </c>
      <c r="T717" s="39">
        <f t="shared" si="1170"/>
        <v>0</v>
      </c>
      <c r="U717" s="39">
        <f t="shared" si="1170"/>
        <v>0</v>
      </c>
      <c r="V717" s="39">
        <f t="shared" si="1170"/>
        <v>0</v>
      </c>
      <c r="W717" s="39">
        <f t="shared" si="1170"/>
        <v>0</v>
      </c>
      <c r="X717" s="39">
        <f t="shared" si="1170"/>
        <v>260898.31987800004</v>
      </c>
      <c r="Y717" s="39">
        <f t="shared" si="1170"/>
        <v>10136.710122000002</v>
      </c>
      <c r="Z717" s="39">
        <f t="shared" si="1170"/>
        <v>0</v>
      </c>
      <c r="AA717" s="39">
        <f t="shared" si="1170"/>
        <v>0</v>
      </c>
      <c r="AB717" s="39">
        <f t="shared" si="1170"/>
        <v>0</v>
      </c>
      <c r="AC717" s="67"/>
      <c r="AD717" s="55"/>
    </row>
    <row r="718" spans="1:30" s="52" customFormat="1">
      <c r="A718" s="105" t="s">
        <v>652</v>
      </c>
      <c r="B718" s="74">
        <v>3254311.87</v>
      </c>
      <c r="C718" s="161">
        <f>ROUND(B718/12,2)</f>
        <v>271192.65999999997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>
        <v>0.96260000000000001</v>
      </c>
      <c r="Y718" s="38">
        <v>3.7400000000000003E-2</v>
      </c>
      <c r="Z718" s="40"/>
      <c r="AA718" s="40"/>
      <c r="AB718" s="40"/>
      <c r="AC718" s="67"/>
      <c r="AD718" s="55"/>
    </row>
    <row r="719" spans="1:30" s="52" customFormat="1">
      <c r="A719" s="99"/>
      <c r="B719" s="60"/>
      <c r="C719" s="161"/>
      <c r="D719" s="39">
        <f t="shared" ref="D719:AB719" si="1171">$C718*D718</f>
        <v>0</v>
      </c>
      <c r="E719" s="39">
        <f t="shared" si="1171"/>
        <v>0</v>
      </c>
      <c r="F719" s="39">
        <f t="shared" si="1171"/>
        <v>0</v>
      </c>
      <c r="G719" s="39">
        <f t="shared" si="1171"/>
        <v>0</v>
      </c>
      <c r="H719" s="39">
        <f t="shared" si="1171"/>
        <v>0</v>
      </c>
      <c r="I719" s="39">
        <f t="shared" si="1171"/>
        <v>0</v>
      </c>
      <c r="J719" s="39">
        <f t="shared" si="1171"/>
        <v>0</v>
      </c>
      <c r="K719" s="39">
        <f t="shared" si="1171"/>
        <v>0</v>
      </c>
      <c r="L719" s="39">
        <f t="shared" si="1171"/>
        <v>0</v>
      </c>
      <c r="M719" s="39">
        <f t="shared" si="1171"/>
        <v>0</v>
      </c>
      <c r="N719" s="39">
        <f t="shared" si="1171"/>
        <v>0</v>
      </c>
      <c r="O719" s="39">
        <f t="shared" si="1171"/>
        <v>0</v>
      </c>
      <c r="P719" s="39">
        <f t="shared" si="1171"/>
        <v>0</v>
      </c>
      <c r="Q719" s="39">
        <f t="shared" si="1171"/>
        <v>0</v>
      </c>
      <c r="R719" s="39">
        <f t="shared" si="1171"/>
        <v>0</v>
      </c>
      <c r="S719" s="39">
        <f t="shared" si="1171"/>
        <v>0</v>
      </c>
      <c r="T719" s="39">
        <f t="shared" si="1171"/>
        <v>0</v>
      </c>
      <c r="U719" s="39">
        <f t="shared" si="1171"/>
        <v>0</v>
      </c>
      <c r="V719" s="39">
        <f t="shared" si="1171"/>
        <v>0</v>
      </c>
      <c r="W719" s="39">
        <f t="shared" si="1171"/>
        <v>0</v>
      </c>
      <c r="X719" s="39">
        <f t="shared" si="1171"/>
        <v>261050.05451599997</v>
      </c>
      <c r="Y719" s="39">
        <f t="shared" si="1171"/>
        <v>10142.605484</v>
      </c>
      <c r="Z719" s="39">
        <f t="shared" si="1171"/>
        <v>0</v>
      </c>
      <c r="AA719" s="39">
        <f t="shared" si="1171"/>
        <v>0</v>
      </c>
      <c r="AB719" s="39">
        <f t="shared" si="1171"/>
        <v>0</v>
      </c>
      <c r="AC719" s="67"/>
      <c r="AD719" s="55"/>
    </row>
    <row r="720" spans="1:30" s="52" customFormat="1">
      <c r="A720" s="105" t="s">
        <v>653</v>
      </c>
      <c r="B720" s="74">
        <v>3254311.87</v>
      </c>
      <c r="C720" s="161">
        <f>ROUND(B720/12,2)</f>
        <v>271192.65999999997</v>
      </c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>
        <v>0.96260000000000001</v>
      </c>
      <c r="Y720" s="38">
        <v>3.7400000000000003E-2</v>
      </c>
      <c r="Z720" s="40"/>
      <c r="AA720" s="40"/>
      <c r="AB720" s="40"/>
      <c r="AC720" s="67"/>
      <c r="AD720" s="55"/>
    </row>
    <row r="721" spans="1:30" s="52" customFormat="1">
      <c r="A721" s="99"/>
      <c r="B721" s="60"/>
      <c r="C721" s="161"/>
      <c r="D721" s="39">
        <f t="shared" ref="D721:AB721" si="1172">$C720*D720</f>
        <v>0</v>
      </c>
      <c r="E721" s="39">
        <f t="shared" si="1172"/>
        <v>0</v>
      </c>
      <c r="F721" s="39">
        <f t="shared" si="1172"/>
        <v>0</v>
      </c>
      <c r="G721" s="39">
        <f t="shared" si="1172"/>
        <v>0</v>
      </c>
      <c r="H721" s="39">
        <f t="shared" si="1172"/>
        <v>0</v>
      </c>
      <c r="I721" s="39">
        <f t="shared" si="1172"/>
        <v>0</v>
      </c>
      <c r="J721" s="39">
        <f t="shared" si="1172"/>
        <v>0</v>
      </c>
      <c r="K721" s="39">
        <f t="shared" si="1172"/>
        <v>0</v>
      </c>
      <c r="L721" s="39">
        <f t="shared" si="1172"/>
        <v>0</v>
      </c>
      <c r="M721" s="39">
        <f t="shared" si="1172"/>
        <v>0</v>
      </c>
      <c r="N721" s="39">
        <f t="shared" si="1172"/>
        <v>0</v>
      </c>
      <c r="O721" s="39">
        <f t="shared" si="1172"/>
        <v>0</v>
      </c>
      <c r="P721" s="39">
        <f t="shared" si="1172"/>
        <v>0</v>
      </c>
      <c r="Q721" s="39">
        <f t="shared" si="1172"/>
        <v>0</v>
      </c>
      <c r="R721" s="39">
        <f t="shared" si="1172"/>
        <v>0</v>
      </c>
      <c r="S721" s="39">
        <f t="shared" si="1172"/>
        <v>0</v>
      </c>
      <c r="T721" s="39">
        <f t="shared" si="1172"/>
        <v>0</v>
      </c>
      <c r="U721" s="39">
        <f t="shared" si="1172"/>
        <v>0</v>
      </c>
      <c r="V721" s="39">
        <f t="shared" si="1172"/>
        <v>0</v>
      </c>
      <c r="W721" s="39">
        <f t="shared" si="1172"/>
        <v>0</v>
      </c>
      <c r="X721" s="39">
        <f t="shared" si="1172"/>
        <v>261050.05451599997</v>
      </c>
      <c r="Y721" s="39">
        <f t="shared" si="1172"/>
        <v>10142.605484</v>
      </c>
      <c r="Z721" s="39">
        <f t="shared" si="1172"/>
        <v>0</v>
      </c>
      <c r="AA721" s="39">
        <f t="shared" si="1172"/>
        <v>0</v>
      </c>
      <c r="AB721" s="39">
        <f t="shared" si="1172"/>
        <v>0</v>
      </c>
      <c r="AC721" s="67"/>
      <c r="AD721" s="55"/>
    </row>
    <row r="722" spans="1:30" s="52" customFormat="1">
      <c r="A722" s="105" t="s">
        <v>654</v>
      </c>
      <c r="B722" s="74">
        <v>66109.179999999993</v>
      </c>
      <c r="C722" s="161">
        <f>ROUND(B722/12,2)</f>
        <v>5509.1</v>
      </c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>
        <v>0.96260000000000001</v>
      </c>
      <c r="Y722" s="38">
        <v>3.7400000000000003E-2</v>
      </c>
      <c r="Z722" s="40"/>
      <c r="AA722" s="40"/>
      <c r="AB722" s="40"/>
      <c r="AC722" s="67"/>
      <c r="AD722" s="55"/>
    </row>
    <row r="723" spans="1:30" s="52" customFormat="1">
      <c r="A723" s="99"/>
      <c r="B723" s="60"/>
      <c r="C723" s="161"/>
      <c r="D723" s="39">
        <f t="shared" ref="D723:AB723" si="1173">$C722*D722</f>
        <v>0</v>
      </c>
      <c r="E723" s="39">
        <f t="shared" si="1173"/>
        <v>0</v>
      </c>
      <c r="F723" s="39">
        <f t="shared" si="1173"/>
        <v>0</v>
      </c>
      <c r="G723" s="39">
        <f t="shared" si="1173"/>
        <v>0</v>
      </c>
      <c r="H723" s="39">
        <f t="shared" si="1173"/>
        <v>0</v>
      </c>
      <c r="I723" s="39">
        <f t="shared" si="1173"/>
        <v>0</v>
      </c>
      <c r="J723" s="39">
        <f t="shared" si="1173"/>
        <v>0</v>
      </c>
      <c r="K723" s="39">
        <f t="shared" si="1173"/>
        <v>0</v>
      </c>
      <c r="L723" s="39">
        <f t="shared" si="1173"/>
        <v>0</v>
      </c>
      <c r="M723" s="39">
        <f t="shared" si="1173"/>
        <v>0</v>
      </c>
      <c r="N723" s="39">
        <f t="shared" si="1173"/>
        <v>0</v>
      </c>
      <c r="O723" s="39">
        <f t="shared" si="1173"/>
        <v>0</v>
      </c>
      <c r="P723" s="39">
        <f t="shared" si="1173"/>
        <v>0</v>
      </c>
      <c r="Q723" s="39">
        <f t="shared" si="1173"/>
        <v>0</v>
      </c>
      <c r="R723" s="39">
        <f t="shared" si="1173"/>
        <v>0</v>
      </c>
      <c r="S723" s="39">
        <f t="shared" si="1173"/>
        <v>0</v>
      </c>
      <c r="T723" s="39">
        <f t="shared" si="1173"/>
        <v>0</v>
      </c>
      <c r="U723" s="39">
        <f t="shared" si="1173"/>
        <v>0</v>
      </c>
      <c r="V723" s="39">
        <f t="shared" si="1173"/>
        <v>0</v>
      </c>
      <c r="W723" s="39">
        <f t="shared" si="1173"/>
        <v>0</v>
      </c>
      <c r="X723" s="39">
        <f t="shared" si="1173"/>
        <v>5303.0596600000008</v>
      </c>
      <c r="Y723" s="39">
        <f t="shared" si="1173"/>
        <v>206.04034000000001</v>
      </c>
      <c r="Z723" s="39">
        <f t="shared" si="1173"/>
        <v>0</v>
      </c>
      <c r="AA723" s="39">
        <f t="shared" si="1173"/>
        <v>0</v>
      </c>
      <c r="AB723" s="39">
        <f t="shared" si="1173"/>
        <v>0</v>
      </c>
      <c r="AC723" s="67"/>
      <c r="AD723" s="55"/>
    </row>
    <row r="724" spans="1:30" s="52" customFormat="1">
      <c r="A724" s="105" t="s">
        <v>655</v>
      </c>
      <c r="B724" s="74">
        <v>7977030.2400000002</v>
      </c>
      <c r="C724" s="161">
        <f>ROUND(B724/12,2)</f>
        <v>664752.52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>
        <v>0.96260000000000001</v>
      </c>
      <c r="Y724" s="38">
        <v>3.7400000000000003E-2</v>
      </c>
      <c r="Z724" s="40"/>
      <c r="AA724" s="40"/>
      <c r="AB724" s="40"/>
      <c r="AC724" s="67"/>
      <c r="AD724" s="55"/>
    </row>
    <row r="725" spans="1:30" s="52" customFormat="1">
      <c r="A725" s="99"/>
      <c r="B725" s="60"/>
      <c r="C725" s="161"/>
      <c r="D725" s="39">
        <f t="shared" ref="D725:AB725" si="1174">$C724*D724</f>
        <v>0</v>
      </c>
      <c r="E725" s="39">
        <f t="shared" si="1174"/>
        <v>0</v>
      </c>
      <c r="F725" s="39">
        <f t="shared" si="1174"/>
        <v>0</v>
      </c>
      <c r="G725" s="39">
        <f t="shared" si="1174"/>
        <v>0</v>
      </c>
      <c r="H725" s="39">
        <f t="shared" si="1174"/>
        <v>0</v>
      </c>
      <c r="I725" s="39">
        <f t="shared" si="1174"/>
        <v>0</v>
      </c>
      <c r="J725" s="39">
        <f t="shared" si="1174"/>
        <v>0</v>
      </c>
      <c r="K725" s="39">
        <f t="shared" si="1174"/>
        <v>0</v>
      </c>
      <c r="L725" s="39">
        <f t="shared" si="1174"/>
        <v>0</v>
      </c>
      <c r="M725" s="39">
        <f t="shared" si="1174"/>
        <v>0</v>
      </c>
      <c r="N725" s="39">
        <f t="shared" si="1174"/>
        <v>0</v>
      </c>
      <c r="O725" s="39">
        <f t="shared" si="1174"/>
        <v>0</v>
      </c>
      <c r="P725" s="39">
        <f t="shared" si="1174"/>
        <v>0</v>
      </c>
      <c r="Q725" s="39">
        <f t="shared" si="1174"/>
        <v>0</v>
      </c>
      <c r="R725" s="39">
        <f t="shared" si="1174"/>
        <v>0</v>
      </c>
      <c r="S725" s="39">
        <f t="shared" si="1174"/>
        <v>0</v>
      </c>
      <c r="T725" s="39">
        <f t="shared" si="1174"/>
        <v>0</v>
      </c>
      <c r="U725" s="39">
        <f t="shared" si="1174"/>
        <v>0</v>
      </c>
      <c r="V725" s="39">
        <f t="shared" si="1174"/>
        <v>0</v>
      </c>
      <c r="W725" s="39">
        <f t="shared" si="1174"/>
        <v>0</v>
      </c>
      <c r="X725" s="39">
        <f t="shared" si="1174"/>
        <v>639890.77575200005</v>
      </c>
      <c r="Y725" s="39">
        <f t="shared" si="1174"/>
        <v>24861.744248000003</v>
      </c>
      <c r="Z725" s="39">
        <f t="shared" si="1174"/>
        <v>0</v>
      </c>
      <c r="AA725" s="39">
        <f t="shared" si="1174"/>
        <v>0</v>
      </c>
      <c r="AB725" s="39">
        <f t="shared" si="1174"/>
        <v>0</v>
      </c>
      <c r="AC725" s="67"/>
      <c r="AD725" s="55"/>
    </row>
    <row r="726" spans="1:30" s="52" customFormat="1">
      <c r="A726" s="105" t="s">
        <v>656</v>
      </c>
      <c r="B726" s="74">
        <v>9049154.0999999996</v>
      </c>
      <c r="C726" s="161">
        <f>ROUND(B726/12,2)</f>
        <v>754096.18</v>
      </c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>
        <v>0.96260000000000001</v>
      </c>
      <c r="Y726" s="38">
        <v>3.7400000000000003E-2</v>
      </c>
      <c r="Z726" s="40"/>
      <c r="AA726" s="40"/>
      <c r="AB726" s="40"/>
      <c r="AC726" s="67"/>
      <c r="AD726" s="55"/>
    </row>
    <row r="727" spans="1:30" s="52" customFormat="1">
      <c r="A727" s="99"/>
      <c r="B727" s="60"/>
      <c r="C727" s="161"/>
      <c r="D727" s="39">
        <f t="shared" ref="D727:AB727" si="1175">$C726*D726</f>
        <v>0</v>
      </c>
      <c r="E727" s="39">
        <f t="shared" si="1175"/>
        <v>0</v>
      </c>
      <c r="F727" s="39">
        <f t="shared" si="1175"/>
        <v>0</v>
      </c>
      <c r="G727" s="39">
        <f t="shared" si="1175"/>
        <v>0</v>
      </c>
      <c r="H727" s="39">
        <f t="shared" si="1175"/>
        <v>0</v>
      </c>
      <c r="I727" s="39">
        <f t="shared" si="1175"/>
        <v>0</v>
      </c>
      <c r="J727" s="39">
        <f t="shared" si="1175"/>
        <v>0</v>
      </c>
      <c r="K727" s="39">
        <f t="shared" si="1175"/>
        <v>0</v>
      </c>
      <c r="L727" s="39">
        <f t="shared" si="1175"/>
        <v>0</v>
      </c>
      <c r="M727" s="39">
        <f t="shared" si="1175"/>
        <v>0</v>
      </c>
      <c r="N727" s="39">
        <f t="shared" si="1175"/>
        <v>0</v>
      </c>
      <c r="O727" s="39">
        <f t="shared" si="1175"/>
        <v>0</v>
      </c>
      <c r="P727" s="39">
        <f t="shared" si="1175"/>
        <v>0</v>
      </c>
      <c r="Q727" s="39">
        <f t="shared" si="1175"/>
        <v>0</v>
      </c>
      <c r="R727" s="39">
        <f t="shared" si="1175"/>
        <v>0</v>
      </c>
      <c r="S727" s="39">
        <f t="shared" si="1175"/>
        <v>0</v>
      </c>
      <c r="T727" s="39">
        <f t="shared" si="1175"/>
        <v>0</v>
      </c>
      <c r="U727" s="39">
        <f t="shared" si="1175"/>
        <v>0</v>
      </c>
      <c r="V727" s="39">
        <f t="shared" si="1175"/>
        <v>0</v>
      </c>
      <c r="W727" s="39">
        <f t="shared" si="1175"/>
        <v>0</v>
      </c>
      <c r="X727" s="39">
        <f t="shared" si="1175"/>
        <v>725892.98286800005</v>
      </c>
      <c r="Y727" s="39">
        <f t="shared" si="1175"/>
        <v>28203.197132000005</v>
      </c>
      <c r="Z727" s="39">
        <f t="shared" si="1175"/>
        <v>0</v>
      </c>
      <c r="AA727" s="39">
        <f t="shared" si="1175"/>
        <v>0</v>
      </c>
      <c r="AB727" s="39">
        <f t="shared" si="1175"/>
        <v>0</v>
      </c>
      <c r="AC727" s="67"/>
      <c r="AD727" s="55"/>
    </row>
    <row r="728" spans="1:30" s="52" customFormat="1">
      <c r="A728" s="105" t="s">
        <v>657</v>
      </c>
      <c r="B728" s="74">
        <v>6448312.4199999999</v>
      </c>
      <c r="C728" s="161">
        <f>ROUND(B728/12,2)</f>
        <v>537359.37</v>
      </c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>
        <v>0.96260000000000001</v>
      </c>
      <c r="Y728" s="38">
        <v>3.7400000000000003E-2</v>
      </c>
      <c r="Z728" s="40"/>
      <c r="AA728" s="40"/>
      <c r="AB728" s="40"/>
      <c r="AC728" s="67"/>
      <c r="AD728" s="55"/>
    </row>
    <row r="729" spans="1:30" s="52" customFormat="1">
      <c r="A729" s="99"/>
      <c r="B729" s="60"/>
      <c r="C729" s="161"/>
      <c r="D729" s="39">
        <f t="shared" ref="D729:AB729" si="1176">$C728*D728</f>
        <v>0</v>
      </c>
      <c r="E729" s="39">
        <f t="shared" si="1176"/>
        <v>0</v>
      </c>
      <c r="F729" s="39">
        <f t="shared" si="1176"/>
        <v>0</v>
      </c>
      <c r="G729" s="39">
        <f t="shared" si="1176"/>
        <v>0</v>
      </c>
      <c r="H729" s="39">
        <f t="shared" si="1176"/>
        <v>0</v>
      </c>
      <c r="I729" s="39">
        <f t="shared" si="1176"/>
        <v>0</v>
      </c>
      <c r="J729" s="39">
        <f t="shared" si="1176"/>
        <v>0</v>
      </c>
      <c r="K729" s="39">
        <f t="shared" si="1176"/>
        <v>0</v>
      </c>
      <c r="L729" s="39">
        <f t="shared" si="1176"/>
        <v>0</v>
      </c>
      <c r="M729" s="39">
        <f t="shared" si="1176"/>
        <v>0</v>
      </c>
      <c r="N729" s="39">
        <f t="shared" si="1176"/>
        <v>0</v>
      </c>
      <c r="O729" s="39">
        <f t="shared" si="1176"/>
        <v>0</v>
      </c>
      <c r="P729" s="39">
        <f t="shared" si="1176"/>
        <v>0</v>
      </c>
      <c r="Q729" s="39">
        <f t="shared" si="1176"/>
        <v>0</v>
      </c>
      <c r="R729" s="39">
        <f t="shared" si="1176"/>
        <v>0</v>
      </c>
      <c r="S729" s="39">
        <f t="shared" si="1176"/>
        <v>0</v>
      </c>
      <c r="T729" s="39">
        <f t="shared" si="1176"/>
        <v>0</v>
      </c>
      <c r="U729" s="39">
        <f t="shared" si="1176"/>
        <v>0</v>
      </c>
      <c r="V729" s="39">
        <f t="shared" si="1176"/>
        <v>0</v>
      </c>
      <c r="W729" s="39">
        <f t="shared" si="1176"/>
        <v>0</v>
      </c>
      <c r="X729" s="39">
        <f t="shared" si="1176"/>
        <v>517262.12956199999</v>
      </c>
      <c r="Y729" s="39">
        <f t="shared" si="1176"/>
        <v>20097.240438000001</v>
      </c>
      <c r="Z729" s="39">
        <f t="shared" si="1176"/>
        <v>0</v>
      </c>
      <c r="AA729" s="39">
        <f t="shared" si="1176"/>
        <v>0</v>
      </c>
      <c r="AB729" s="39">
        <f t="shared" si="1176"/>
        <v>0</v>
      </c>
      <c r="AC729" s="67"/>
      <c r="AD729" s="55"/>
    </row>
    <row r="730" spans="1:30" s="52" customFormat="1">
      <c r="A730" s="105" t="s">
        <v>678</v>
      </c>
      <c r="B730" s="74">
        <v>758679.56</v>
      </c>
      <c r="C730" s="161">
        <f>ROUND(B730/12,2)</f>
        <v>63223.3</v>
      </c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>
        <v>0.96260000000000001</v>
      </c>
      <c r="Y730" s="38">
        <v>3.7400000000000003E-2</v>
      </c>
      <c r="Z730" s="40"/>
      <c r="AA730" s="40"/>
      <c r="AB730" s="40"/>
      <c r="AC730" s="198"/>
      <c r="AD730" s="199"/>
    </row>
    <row r="731" spans="1:30" s="52" customFormat="1">
      <c r="A731" s="99"/>
      <c r="B731" s="60"/>
      <c r="C731" s="161"/>
      <c r="D731" s="39">
        <f t="shared" ref="D731:AB731" si="1177">$C730*D730</f>
        <v>0</v>
      </c>
      <c r="E731" s="39">
        <f t="shared" si="1177"/>
        <v>0</v>
      </c>
      <c r="F731" s="39">
        <f t="shared" si="1177"/>
        <v>0</v>
      </c>
      <c r="G731" s="39">
        <f t="shared" si="1177"/>
        <v>0</v>
      </c>
      <c r="H731" s="39">
        <f t="shared" si="1177"/>
        <v>0</v>
      </c>
      <c r="I731" s="39">
        <f t="shared" si="1177"/>
        <v>0</v>
      </c>
      <c r="J731" s="39">
        <f t="shared" si="1177"/>
        <v>0</v>
      </c>
      <c r="K731" s="39">
        <f t="shared" si="1177"/>
        <v>0</v>
      </c>
      <c r="L731" s="39">
        <f t="shared" si="1177"/>
        <v>0</v>
      </c>
      <c r="M731" s="39">
        <f t="shared" si="1177"/>
        <v>0</v>
      </c>
      <c r="N731" s="39">
        <f t="shared" si="1177"/>
        <v>0</v>
      </c>
      <c r="O731" s="39">
        <f t="shared" si="1177"/>
        <v>0</v>
      </c>
      <c r="P731" s="39">
        <f t="shared" si="1177"/>
        <v>0</v>
      </c>
      <c r="Q731" s="39">
        <f t="shared" si="1177"/>
        <v>0</v>
      </c>
      <c r="R731" s="39">
        <f t="shared" si="1177"/>
        <v>0</v>
      </c>
      <c r="S731" s="39">
        <f t="shared" si="1177"/>
        <v>0</v>
      </c>
      <c r="T731" s="39">
        <f t="shared" si="1177"/>
        <v>0</v>
      </c>
      <c r="U731" s="39">
        <f t="shared" si="1177"/>
        <v>0</v>
      </c>
      <c r="V731" s="39">
        <f t="shared" si="1177"/>
        <v>0</v>
      </c>
      <c r="W731" s="39">
        <f t="shared" si="1177"/>
        <v>0</v>
      </c>
      <c r="X731" s="39">
        <f t="shared" si="1177"/>
        <v>60858.748580000007</v>
      </c>
      <c r="Y731" s="39">
        <f t="shared" si="1177"/>
        <v>2364.5514200000002</v>
      </c>
      <c r="Z731" s="39">
        <f t="shared" si="1177"/>
        <v>0</v>
      </c>
      <c r="AA731" s="39">
        <f t="shared" si="1177"/>
        <v>0</v>
      </c>
      <c r="AB731" s="39">
        <f t="shared" si="1177"/>
        <v>0</v>
      </c>
      <c r="AC731" s="198"/>
      <c r="AD731" s="199"/>
    </row>
    <row r="732" spans="1:30" s="52" customFormat="1">
      <c r="A732" s="16" t="s">
        <v>50</v>
      </c>
      <c r="B732" s="9">
        <f>SUM(B458:B730)</f>
        <v>803731504.2100004</v>
      </c>
      <c r="C732" s="162">
        <f>SUM(C458:C730)</f>
        <v>66977625.439999975</v>
      </c>
      <c r="D732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+D731</f>
        <v>718215.72671799967</v>
      </c>
      <c r="E732" s="45">
        <f t="shared" ref="E732:AB732" si="1178"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+E731</f>
        <v>780145.07519700006</v>
      </c>
      <c r="F732" s="45">
        <f t="shared" si="1178"/>
        <v>312399.45024299994</v>
      </c>
      <c r="G732" s="45">
        <f t="shared" si="1178"/>
        <v>451681.49338299991</v>
      </c>
      <c r="H732" s="45">
        <f t="shared" si="1178"/>
        <v>302090.8882119999</v>
      </c>
      <c r="I732" s="45">
        <f t="shared" si="1178"/>
        <v>864541.40851299989</v>
      </c>
      <c r="J732" s="45">
        <f t="shared" si="1178"/>
        <v>124028.26529999998</v>
      </c>
      <c r="K732" s="45">
        <f t="shared" si="1178"/>
        <v>180952.68702600003</v>
      </c>
      <c r="L732" s="45">
        <f t="shared" si="1178"/>
        <v>93890.545154999985</v>
      </c>
      <c r="M732" s="45">
        <f t="shared" si="1178"/>
        <v>260325.90130600001</v>
      </c>
      <c r="N732" s="45">
        <f t="shared" si="1178"/>
        <v>808027.72193999984</v>
      </c>
      <c r="O732" s="45">
        <f t="shared" si="1178"/>
        <v>130877.72960999999</v>
      </c>
      <c r="P732" s="45">
        <f t="shared" si="1178"/>
        <v>821472.1396339999</v>
      </c>
      <c r="Q732" s="45">
        <f t="shared" si="1178"/>
        <v>3209268.0573910004</v>
      </c>
      <c r="R732" s="45">
        <f t="shared" si="1178"/>
        <v>157383.78637799996</v>
      </c>
      <c r="S732" s="45">
        <f t="shared" si="1178"/>
        <v>1254668.2686689997</v>
      </c>
      <c r="T732" s="45">
        <f t="shared" si="1178"/>
        <v>4725579.5508210007</v>
      </c>
      <c r="U732" s="45">
        <f t="shared" si="1178"/>
        <v>276096.22236100008</v>
      </c>
      <c r="V732" s="45">
        <f t="shared" si="1178"/>
        <v>285679.02335600008</v>
      </c>
      <c r="W732" s="45">
        <f t="shared" si="1178"/>
        <v>386864.27679899998</v>
      </c>
      <c r="X732" s="45">
        <f t="shared" si="1178"/>
        <v>48787052.091747008</v>
      </c>
      <c r="Y732" s="45">
        <f t="shared" si="1178"/>
        <v>1899997.7212609993</v>
      </c>
      <c r="Z732" s="45">
        <f t="shared" si="1178"/>
        <v>142973.20733800001</v>
      </c>
      <c r="AA732" s="45">
        <f t="shared" si="1178"/>
        <v>3414.2016419999995</v>
      </c>
      <c r="AB732" s="45">
        <f t="shared" si="1178"/>
        <v>0</v>
      </c>
      <c r="AC732" s="67"/>
      <c r="AD732" s="55"/>
    </row>
    <row r="733" spans="1:30" s="52" customFormat="1">
      <c r="A733" s="34"/>
      <c r="B733" s="22"/>
      <c r="C733" s="190"/>
      <c r="D733" s="41"/>
      <c r="E733" s="22"/>
      <c r="F733" s="22"/>
      <c r="G733" s="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>
      <c r="A734" s="34"/>
      <c r="B734" s="22"/>
      <c r="C734" s="190"/>
      <c r="D734" s="22"/>
      <c r="E734" s="22"/>
      <c r="F734" s="22"/>
      <c r="G734" s="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67"/>
      <c r="AD734" s="55"/>
    </row>
    <row r="735" spans="1:30" s="52" customFormat="1" ht="13.8" thickBot="1">
      <c r="A735" s="79" t="s">
        <v>111</v>
      </c>
      <c r="B735" s="126"/>
      <c r="C735" s="188"/>
      <c r="D735" s="126"/>
      <c r="E735" s="126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67"/>
      <c r="AD735" s="55"/>
    </row>
    <row r="736" spans="1:30" s="52" customFormat="1" ht="13.8" thickBot="1">
      <c r="A736" s="112" t="s">
        <v>1</v>
      </c>
      <c r="B736" s="113" t="s">
        <v>2</v>
      </c>
      <c r="C736" s="156" t="s">
        <v>3</v>
      </c>
      <c r="D736" s="221" t="s">
        <v>4</v>
      </c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  <c r="Z736" s="122"/>
      <c r="AA736" s="122"/>
      <c r="AB736" s="122"/>
      <c r="AC736" s="67"/>
      <c r="AD736" s="55"/>
    </row>
    <row r="737" spans="1:30" s="52" customFormat="1">
      <c r="A737" s="114" t="s">
        <v>5</v>
      </c>
      <c r="B737" s="115" t="s">
        <v>6</v>
      </c>
      <c r="C737" s="157" t="s">
        <v>6</v>
      </c>
      <c r="D737" s="116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8"/>
      <c r="Z737" s="115" t="s">
        <v>7</v>
      </c>
      <c r="AA737" s="115"/>
      <c r="AB737" s="115"/>
      <c r="AC737" s="67"/>
      <c r="AD737" s="55"/>
    </row>
    <row r="738" spans="1:30" s="52" customFormat="1">
      <c r="A738" s="114" t="s">
        <v>8</v>
      </c>
      <c r="B738" s="115" t="s">
        <v>9</v>
      </c>
      <c r="C738" s="157" t="s">
        <v>9</v>
      </c>
      <c r="D738" s="119" t="s">
        <v>10</v>
      </c>
      <c r="E738" s="115" t="s">
        <v>11</v>
      </c>
      <c r="F738" s="115" t="s">
        <v>12</v>
      </c>
      <c r="G738" s="115" t="s">
        <v>13</v>
      </c>
      <c r="H738" s="115" t="s">
        <v>14</v>
      </c>
      <c r="I738" s="115" t="s">
        <v>15</v>
      </c>
      <c r="J738" s="115" t="s">
        <v>16</v>
      </c>
      <c r="K738" s="115" t="s">
        <v>17</v>
      </c>
      <c r="L738" s="115" t="s">
        <v>18</v>
      </c>
      <c r="M738" s="115" t="s">
        <v>19</v>
      </c>
      <c r="N738" s="115" t="s">
        <v>20</v>
      </c>
      <c r="O738" s="115" t="s">
        <v>169</v>
      </c>
      <c r="P738" s="115" t="s">
        <v>21</v>
      </c>
      <c r="Q738" s="115" t="s">
        <v>22</v>
      </c>
      <c r="R738" s="115" t="s">
        <v>23</v>
      </c>
      <c r="S738" s="115" t="s">
        <v>24</v>
      </c>
      <c r="T738" s="115" t="s">
        <v>25</v>
      </c>
      <c r="U738" s="115" t="s">
        <v>26</v>
      </c>
      <c r="V738" s="115" t="s">
        <v>27</v>
      </c>
      <c r="W738" s="115" t="s">
        <v>28</v>
      </c>
      <c r="X738" s="115" t="s">
        <v>29</v>
      </c>
      <c r="Y738" s="115" t="s">
        <v>30</v>
      </c>
      <c r="Z738" s="115" t="s">
        <v>31</v>
      </c>
      <c r="AA738" s="115" t="s">
        <v>484</v>
      </c>
      <c r="AB738" s="115" t="s">
        <v>467</v>
      </c>
      <c r="AC738" s="67"/>
      <c r="AD738" s="55"/>
    </row>
    <row r="739" spans="1:30" s="52" customFormat="1">
      <c r="A739" s="114"/>
      <c r="B739" s="115"/>
      <c r="C739" s="157" t="s">
        <v>675</v>
      </c>
      <c r="D739" s="120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67"/>
      <c r="AD739" s="55"/>
    </row>
    <row r="740" spans="1:30" s="53" customFormat="1" ht="13.35" customHeight="1">
      <c r="A740" s="95" t="s">
        <v>112</v>
      </c>
      <c r="B740" s="18">
        <f>61840714/2</f>
        <v>30920357</v>
      </c>
      <c r="C740" s="161">
        <f>ROUND(B740/12,2)</f>
        <v>2576696.42</v>
      </c>
      <c r="D740" s="38">
        <v>1.5800000000000002E-2</v>
      </c>
      <c r="E740" s="38">
        <v>0.1371</v>
      </c>
      <c r="F740" s="38">
        <v>5.4899999999999997E-2</v>
      </c>
      <c r="G740" s="38">
        <v>7.6899999999999996E-2</v>
      </c>
      <c r="H740" s="38">
        <v>4.1599999999999998E-2</v>
      </c>
      <c r="I740" s="38">
        <v>0.13250000000000001</v>
      </c>
      <c r="J740" s="38">
        <v>2.07E-2</v>
      </c>
      <c r="K740" s="38">
        <v>3.1800000000000002E-2</v>
      </c>
      <c r="L740" s="38">
        <v>1.6500000000000001E-2</v>
      </c>
      <c r="M740" s="38">
        <v>2.5700000000000001E-2</v>
      </c>
      <c r="N740" s="38">
        <v>0.14199999999999999</v>
      </c>
      <c r="O740" s="38">
        <v>2.3E-2</v>
      </c>
      <c r="P740" s="38">
        <v>0</v>
      </c>
      <c r="Q740" s="38">
        <v>3.7999999999999999E-2</v>
      </c>
      <c r="R740" s="38">
        <v>1.8800000000000001E-2</v>
      </c>
      <c r="S740" s="38">
        <v>4.1999999999999997E-3</v>
      </c>
      <c r="T740" s="38">
        <v>5.3199999999999997E-2</v>
      </c>
      <c r="U740" s="38">
        <v>1.8100000000000002E-2</v>
      </c>
      <c r="V740" s="38">
        <v>3.7900000000000003E-2</v>
      </c>
      <c r="W740" s="38">
        <v>4.58E-2</v>
      </c>
      <c r="X740" s="38">
        <v>6.2399999999999997E-2</v>
      </c>
      <c r="Y740" s="38">
        <v>2.5000000000000001E-3</v>
      </c>
      <c r="Z740" s="5">
        <v>0</v>
      </c>
      <c r="AA740" s="5">
        <v>5.9999999999999995E-4</v>
      </c>
      <c r="AB740" s="5">
        <v>0</v>
      </c>
      <c r="AC740" s="67"/>
      <c r="AD740" s="55"/>
    </row>
    <row r="741" spans="1:30" s="53" customFormat="1" ht="13.35" customHeight="1">
      <c r="A741" s="96"/>
      <c r="B741" s="30"/>
      <c r="C741" s="161"/>
      <c r="D741" s="6">
        <f t="shared" ref="D741" si="1179">$C740*D740</f>
        <v>40711.803436000002</v>
      </c>
      <c r="E741" s="6">
        <f t="shared" ref="E741" si="1180">$C740*E740</f>
        <v>353265.07918200002</v>
      </c>
      <c r="F741" s="6">
        <f t="shared" ref="F741:O741" si="1181">$C740*F740</f>
        <v>141460.633458</v>
      </c>
      <c r="G741" s="6">
        <f t="shared" si="1181"/>
        <v>198147.95469799999</v>
      </c>
      <c r="H741" s="6">
        <f t="shared" si="1181"/>
        <v>107190.57107199999</v>
      </c>
      <c r="I741" s="6">
        <f t="shared" si="1181"/>
        <v>341412.27565000003</v>
      </c>
      <c r="J741" s="6">
        <f t="shared" si="1181"/>
        <v>53337.615893999995</v>
      </c>
      <c r="K741" s="6">
        <f t="shared" si="1181"/>
        <v>81938.946156000005</v>
      </c>
      <c r="L741" s="6">
        <f t="shared" si="1181"/>
        <v>42515.49093</v>
      </c>
      <c r="M741" s="6">
        <f t="shared" si="1181"/>
        <v>66221.097993999996</v>
      </c>
      <c r="N741" s="6">
        <f t="shared" si="1181"/>
        <v>365890.89163999993</v>
      </c>
      <c r="O741" s="6">
        <f t="shared" si="1181"/>
        <v>59264.017659999998</v>
      </c>
      <c r="P741" s="6">
        <f t="shared" ref="P741" si="1182">$C740*P740</f>
        <v>0</v>
      </c>
      <c r="Q741" s="6">
        <f t="shared" ref="Q741" si="1183">$C740*Q740</f>
        <v>97914.463959999994</v>
      </c>
      <c r="R741" s="6">
        <f t="shared" ref="R741:AB741" si="1184">$C740*R740</f>
        <v>48441.892696000003</v>
      </c>
      <c r="S741" s="6">
        <f t="shared" si="1184"/>
        <v>10822.124963999999</v>
      </c>
      <c r="T741" s="6">
        <f t="shared" si="1184"/>
        <v>137080.24954399999</v>
      </c>
      <c r="U741" s="6">
        <f t="shared" si="1184"/>
        <v>46638.205202000005</v>
      </c>
      <c r="V741" s="6">
        <f t="shared" si="1184"/>
        <v>97656.794318</v>
      </c>
      <c r="W741" s="6">
        <f t="shared" si="1184"/>
        <v>118012.69603599999</v>
      </c>
      <c r="X741" s="6">
        <f t="shared" si="1184"/>
        <v>160785.856608</v>
      </c>
      <c r="Y741" s="6">
        <f t="shared" si="1184"/>
        <v>6441.7410499999996</v>
      </c>
      <c r="Z741" s="6">
        <f t="shared" si="1184"/>
        <v>0</v>
      </c>
      <c r="AA741" s="6">
        <f t="shared" si="1184"/>
        <v>1546.0178519999997</v>
      </c>
      <c r="AB741" s="6">
        <f t="shared" si="1184"/>
        <v>0</v>
      </c>
      <c r="AC741" s="67"/>
      <c r="AD741" s="55"/>
    </row>
    <row r="742" spans="1:30" s="52" customFormat="1">
      <c r="A742" s="95" t="s">
        <v>433</v>
      </c>
      <c r="B742" s="18">
        <f>61840714/2</f>
        <v>30920357</v>
      </c>
      <c r="C742" s="161">
        <f t="shared" ref="C742:C780" si="1185">ROUND(B742/12,2)</f>
        <v>2576696.42</v>
      </c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>
        <v>0.31009999999999999</v>
      </c>
      <c r="R742" s="5"/>
      <c r="S742" s="5">
        <v>3.78E-2</v>
      </c>
      <c r="T742" s="5"/>
      <c r="U742" s="5">
        <v>0</v>
      </c>
      <c r="V742" s="5"/>
      <c r="W742" s="5"/>
      <c r="X742" s="5">
        <v>0.62770000000000004</v>
      </c>
      <c r="Y742" s="5">
        <v>2.4400000000000002E-2</v>
      </c>
      <c r="Z742" s="5"/>
      <c r="AA742" s="5"/>
      <c r="AB742" s="5"/>
      <c r="AC742" s="67"/>
      <c r="AD742" s="55"/>
    </row>
    <row r="743" spans="1:30" s="52" customFormat="1">
      <c r="A743" s="96"/>
      <c r="B743" s="12"/>
      <c r="C743" s="161"/>
      <c r="D743" s="6">
        <f t="shared" ref="D743" si="1186">$C742*D742</f>
        <v>0</v>
      </c>
      <c r="E743" s="6">
        <f t="shared" ref="E743" si="1187">$C742*E742</f>
        <v>0</v>
      </c>
      <c r="F743" s="6">
        <f t="shared" ref="F743:O743" si="1188">$C742*F742</f>
        <v>0</v>
      </c>
      <c r="G743" s="6">
        <f t="shared" si="1188"/>
        <v>0</v>
      </c>
      <c r="H743" s="6">
        <f t="shared" si="1188"/>
        <v>0</v>
      </c>
      <c r="I743" s="6">
        <f t="shared" si="1188"/>
        <v>0</v>
      </c>
      <c r="J743" s="6">
        <f t="shared" si="1188"/>
        <v>0</v>
      </c>
      <c r="K743" s="6">
        <f t="shared" si="1188"/>
        <v>0</v>
      </c>
      <c r="L743" s="6">
        <f t="shared" si="1188"/>
        <v>0</v>
      </c>
      <c r="M743" s="6">
        <f t="shared" si="1188"/>
        <v>0</v>
      </c>
      <c r="N743" s="6">
        <f t="shared" si="1188"/>
        <v>0</v>
      </c>
      <c r="O743" s="6">
        <f t="shared" si="1188"/>
        <v>0</v>
      </c>
      <c r="P743" s="6">
        <f t="shared" ref="P743" si="1189">$C742*P742</f>
        <v>0</v>
      </c>
      <c r="Q743" s="6">
        <f t="shared" ref="Q743" si="1190">$C742*Q742</f>
        <v>799033.5598419999</v>
      </c>
      <c r="R743" s="6">
        <f t="shared" ref="R743:AB743" si="1191">$C742*R742</f>
        <v>0</v>
      </c>
      <c r="S743" s="6">
        <f t="shared" si="1191"/>
        <v>97399.124675999992</v>
      </c>
      <c r="T743" s="6">
        <f t="shared" si="1191"/>
        <v>0</v>
      </c>
      <c r="U743" s="6">
        <f t="shared" si="1191"/>
        <v>0</v>
      </c>
      <c r="V743" s="6">
        <f t="shared" si="1191"/>
        <v>0</v>
      </c>
      <c r="W743" s="6">
        <f t="shared" si="1191"/>
        <v>0</v>
      </c>
      <c r="X743" s="6">
        <f t="shared" si="1191"/>
        <v>1617392.342834</v>
      </c>
      <c r="Y743" s="6">
        <f t="shared" si="1191"/>
        <v>62871.392648000001</v>
      </c>
      <c r="Z743" s="6">
        <f t="shared" si="1191"/>
        <v>0</v>
      </c>
      <c r="AA743" s="6">
        <f t="shared" si="1191"/>
        <v>0</v>
      </c>
      <c r="AB743" s="6">
        <f t="shared" si="1191"/>
        <v>0</v>
      </c>
      <c r="AC743" s="67"/>
      <c r="AD743" s="55"/>
    </row>
    <row r="744" spans="1:30" s="53" customFormat="1" ht="13.35" customHeight="1">
      <c r="A744" s="95" t="s">
        <v>113</v>
      </c>
      <c r="B744" s="29">
        <f>6841/2</f>
        <v>3420.5</v>
      </c>
      <c r="C744" s="161">
        <f t="shared" si="1185"/>
        <v>285.04000000000002</v>
      </c>
      <c r="D744" s="38">
        <v>1.5800000000000002E-2</v>
      </c>
      <c r="E744" s="38">
        <v>0.1371</v>
      </c>
      <c r="F744" s="38">
        <v>5.4899999999999997E-2</v>
      </c>
      <c r="G744" s="38">
        <v>7.6899999999999996E-2</v>
      </c>
      <c r="H744" s="38">
        <v>4.1599999999999998E-2</v>
      </c>
      <c r="I744" s="38">
        <v>0.13250000000000001</v>
      </c>
      <c r="J744" s="38">
        <v>2.07E-2</v>
      </c>
      <c r="K744" s="38">
        <v>3.1800000000000002E-2</v>
      </c>
      <c r="L744" s="38">
        <v>1.6500000000000001E-2</v>
      </c>
      <c r="M744" s="38">
        <v>2.5700000000000001E-2</v>
      </c>
      <c r="N744" s="38">
        <v>0.14199999999999999</v>
      </c>
      <c r="O744" s="38">
        <v>2.3E-2</v>
      </c>
      <c r="P744" s="38">
        <v>0</v>
      </c>
      <c r="Q744" s="38">
        <v>3.7999999999999999E-2</v>
      </c>
      <c r="R744" s="38">
        <v>1.8800000000000001E-2</v>
      </c>
      <c r="S744" s="38">
        <v>4.1999999999999997E-3</v>
      </c>
      <c r="T744" s="38">
        <v>5.3199999999999997E-2</v>
      </c>
      <c r="U744" s="38">
        <v>1.8100000000000002E-2</v>
      </c>
      <c r="V744" s="38">
        <v>3.7900000000000003E-2</v>
      </c>
      <c r="W744" s="38">
        <v>4.58E-2</v>
      </c>
      <c r="X744" s="38">
        <v>6.2399999999999997E-2</v>
      </c>
      <c r="Y744" s="38">
        <v>2.5000000000000001E-3</v>
      </c>
      <c r="Z744" s="5">
        <v>0</v>
      </c>
      <c r="AA744" s="5">
        <v>5.9999999999999995E-4</v>
      </c>
      <c r="AB744" s="5">
        <v>0</v>
      </c>
      <c r="AC744" s="67"/>
      <c r="AD744" s="55"/>
    </row>
    <row r="745" spans="1:30" s="53" customFormat="1" ht="13.35" customHeight="1">
      <c r="A745" s="96"/>
      <c r="B745" s="30"/>
      <c r="C745" s="161"/>
      <c r="D745" s="6">
        <f t="shared" ref="D745" si="1192">$C744*D744</f>
        <v>4.5036320000000005</v>
      </c>
      <c r="E745" s="6">
        <f t="shared" ref="E745" si="1193">$C744*E744</f>
        <v>39.078984000000005</v>
      </c>
      <c r="F745" s="6">
        <f t="shared" ref="F745:O745" si="1194">$C744*F744</f>
        <v>15.648696000000001</v>
      </c>
      <c r="G745" s="6">
        <f t="shared" si="1194"/>
        <v>21.919575999999999</v>
      </c>
      <c r="H745" s="6">
        <f t="shared" si="1194"/>
        <v>11.857664</v>
      </c>
      <c r="I745" s="6">
        <f t="shared" si="1194"/>
        <v>37.767800000000001</v>
      </c>
      <c r="J745" s="6">
        <f t="shared" si="1194"/>
        <v>5.900328</v>
      </c>
      <c r="K745" s="6">
        <f t="shared" si="1194"/>
        <v>9.0642720000000008</v>
      </c>
      <c r="L745" s="6">
        <f t="shared" si="1194"/>
        <v>4.7031600000000005</v>
      </c>
      <c r="M745" s="6">
        <f t="shared" si="1194"/>
        <v>7.3255280000000003</v>
      </c>
      <c r="N745" s="6">
        <f t="shared" si="1194"/>
        <v>40.475679999999997</v>
      </c>
      <c r="O745" s="6">
        <f t="shared" si="1194"/>
        <v>6.5559200000000004</v>
      </c>
      <c r="P745" s="6">
        <f t="shared" ref="P745" si="1195">$C744*P744</f>
        <v>0</v>
      </c>
      <c r="Q745" s="6">
        <f t="shared" ref="Q745" si="1196">$C744*Q744</f>
        <v>10.831520000000001</v>
      </c>
      <c r="R745" s="6">
        <f t="shared" ref="R745:AB745" si="1197">$C744*R744</f>
        <v>5.3587520000000008</v>
      </c>
      <c r="S745" s="6">
        <f t="shared" si="1197"/>
        <v>1.197168</v>
      </c>
      <c r="T745" s="6">
        <f t="shared" si="1197"/>
        <v>15.164128</v>
      </c>
      <c r="U745" s="6">
        <f t="shared" si="1197"/>
        <v>5.1592240000000009</v>
      </c>
      <c r="V745" s="6">
        <f t="shared" si="1197"/>
        <v>10.803016000000001</v>
      </c>
      <c r="W745" s="6">
        <f t="shared" si="1197"/>
        <v>13.054832000000001</v>
      </c>
      <c r="X745" s="6">
        <f t="shared" si="1197"/>
        <v>17.786496</v>
      </c>
      <c r="Y745" s="6">
        <f t="shared" si="1197"/>
        <v>0.71260000000000001</v>
      </c>
      <c r="Z745" s="6">
        <f t="shared" si="1197"/>
        <v>0</v>
      </c>
      <c r="AA745" s="6">
        <f t="shared" si="1197"/>
        <v>0.17102400000000001</v>
      </c>
      <c r="AB745" s="6">
        <f t="shared" si="1197"/>
        <v>0</v>
      </c>
      <c r="AC745" s="67"/>
      <c r="AD745" s="55"/>
    </row>
    <row r="746" spans="1:30" s="52" customFormat="1">
      <c r="A746" s="95" t="s">
        <v>434</v>
      </c>
      <c r="B746" s="29">
        <f>6841/2</f>
        <v>3420.5</v>
      </c>
      <c r="C746" s="161">
        <f t="shared" si="1185"/>
        <v>285.04000000000002</v>
      </c>
      <c r="D746" s="5">
        <v>8.9200000000000002E-2</v>
      </c>
      <c r="E746" s="5"/>
      <c r="F746" s="5"/>
      <c r="G746" s="5"/>
      <c r="H746" s="5"/>
      <c r="I746" s="5"/>
      <c r="J746" s="5"/>
      <c r="K746" s="5"/>
      <c r="L746" s="5"/>
      <c r="M746" s="5">
        <v>9.1300000000000006E-2</v>
      </c>
      <c r="N746" s="5"/>
      <c r="O746" s="5"/>
      <c r="P746" s="5"/>
      <c r="Q746" s="5">
        <v>0.17</v>
      </c>
      <c r="R746" s="5"/>
      <c r="S746" s="5">
        <v>0</v>
      </c>
      <c r="T746" s="5">
        <v>0.60529999999999995</v>
      </c>
      <c r="U746" s="5"/>
      <c r="V746" s="5"/>
      <c r="W746" s="5">
        <v>4.41E-2</v>
      </c>
      <c r="X746" s="5">
        <v>1E-4</v>
      </c>
      <c r="Y746" s="5">
        <v>0</v>
      </c>
      <c r="Z746" s="5"/>
      <c r="AA746" s="5"/>
      <c r="AB746" s="5"/>
      <c r="AC746" s="67"/>
      <c r="AD746" s="55"/>
    </row>
    <row r="747" spans="1:30" s="52" customFormat="1">
      <c r="A747" s="96"/>
      <c r="B747" s="12"/>
      <c r="C747" s="161"/>
      <c r="D747" s="6">
        <f t="shared" ref="D747" si="1198">$C746*D746</f>
        <v>25.425568000000002</v>
      </c>
      <c r="E747" s="6">
        <f t="shared" ref="E747" si="1199">$C746*E746</f>
        <v>0</v>
      </c>
      <c r="F747" s="6">
        <f t="shared" ref="F747:O747" si="1200">$C746*F746</f>
        <v>0</v>
      </c>
      <c r="G747" s="6">
        <f t="shared" si="1200"/>
        <v>0</v>
      </c>
      <c r="H747" s="6">
        <f t="shared" si="1200"/>
        <v>0</v>
      </c>
      <c r="I747" s="6">
        <f t="shared" si="1200"/>
        <v>0</v>
      </c>
      <c r="J747" s="6">
        <f t="shared" si="1200"/>
        <v>0</v>
      </c>
      <c r="K747" s="6">
        <f t="shared" si="1200"/>
        <v>0</v>
      </c>
      <c r="L747" s="6">
        <f t="shared" si="1200"/>
        <v>0</v>
      </c>
      <c r="M747" s="6">
        <f t="shared" si="1200"/>
        <v>26.024152000000004</v>
      </c>
      <c r="N747" s="6">
        <f t="shared" si="1200"/>
        <v>0</v>
      </c>
      <c r="O747" s="6">
        <f t="shared" si="1200"/>
        <v>0</v>
      </c>
      <c r="P747" s="6">
        <f t="shared" ref="P747" si="1201">$C746*P746</f>
        <v>0</v>
      </c>
      <c r="Q747" s="6">
        <f t="shared" ref="Q747" si="1202">$C746*Q746</f>
        <v>48.456800000000008</v>
      </c>
      <c r="R747" s="6">
        <f t="shared" ref="R747:AB747" si="1203">$C746*R746</f>
        <v>0</v>
      </c>
      <c r="S747" s="6">
        <f t="shared" si="1203"/>
        <v>0</v>
      </c>
      <c r="T747" s="6">
        <f t="shared" si="1203"/>
        <v>172.53471199999998</v>
      </c>
      <c r="U747" s="6">
        <f t="shared" si="1203"/>
        <v>0</v>
      </c>
      <c r="V747" s="6">
        <f t="shared" si="1203"/>
        <v>0</v>
      </c>
      <c r="W747" s="6">
        <f t="shared" si="1203"/>
        <v>12.570264000000002</v>
      </c>
      <c r="X747" s="6">
        <f t="shared" si="1203"/>
        <v>2.8504000000000005E-2</v>
      </c>
      <c r="Y747" s="6">
        <f t="shared" si="1203"/>
        <v>0</v>
      </c>
      <c r="Z747" s="6">
        <f t="shared" si="1203"/>
        <v>0</v>
      </c>
      <c r="AA747" s="6">
        <f t="shared" si="1203"/>
        <v>0</v>
      </c>
      <c r="AB747" s="6">
        <f t="shared" si="1203"/>
        <v>0</v>
      </c>
      <c r="AC747" s="67"/>
      <c r="AD747" s="55"/>
    </row>
    <row r="748" spans="1:30" s="53" customFormat="1" ht="13.35" customHeight="1">
      <c r="A748" s="95" t="s">
        <v>114</v>
      </c>
      <c r="B748" s="29">
        <f>4906/2</f>
        <v>2453</v>
      </c>
      <c r="C748" s="161">
        <f t="shared" si="1185"/>
        <v>204.42</v>
      </c>
      <c r="D748" s="38">
        <v>1.5800000000000002E-2</v>
      </c>
      <c r="E748" s="38">
        <v>0.1371</v>
      </c>
      <c r="F748" s="38">
        <v>5.4899999999999997E-2</v>
      </c>
      <c r="G748" s="38">
        <v>7.6899999999999996E-2</v>
      </c>
      <c r="H748" s="38">
        <v>4.1599999999999998E-2</v>
      </c>
      <c r="I748" s="38">
        <v>0.13250000000000001</v>
      </c>
      <c r="J748" s="38">
        <v>2.07E-2</v>
      </c>
      <c r="K748" s="38">
        <v>3.1800000000000002E-2</v>
      </c>
      <c r="L748" s="38">
        <v>1.6500000000000001E-2</v>
      </c>
      <c r="M748" s="38">
        <v>2.5700000000000001E-2</v>
      </c>
      <c r="N748" s="38">
        <v>0.14199999999999999</v>
      </c>
      <c r="O748" s="38">
        <v>2.3E-2</v>
      </c>
      <c r="P748" s="38">
        <v>0</v>
      </c>
      <c r="Q748" s="38">
        <v>3.7999999999999999E-2</v>
      </c>
      <c r="R748" s="38">
        <v>1.8800000000000001E-2</v>
      </c>
      <c r="S748" s="38">
        <v>4.1999999999999997E-3</v>
      </c>
      <c r="T748" s="38">
        <v>5.3199999999999997E-2</v>
      </c>
      <c r="U748" s="38">
        <v>1.8100000000000002E-2</v>
      </c>
      <c r="V748" s="38">
        <v>3.7900000000000003E-2</v>
      </c>
      <c r="W748" s="38">
        <v>4.58E-2</v>
      </c>
      <c r="X748" s="38">
        <v>6.2399999999999997E-2</v>
      </c>
      <c r="Y748" s="38">
        <v>2.5000000000000001E-3</v>
      </c>
      <c r="Z748" s="5">
        <v>0</v>
      </c>
      <c r="AA748" s="5">
        <v>5.9999999999999995E-4</v>
      </c>
      <c r="AB748" s="5">
        <v>0</v>
      </c>
      <c r="AC748" s="67"/>
      <c r="AD748" s="55"/>
    </row>
    <row r="749" spans="1:30" s="53" customFormat="1" ht="13.35" customHeight="1">
      <c r="A749" s="96"/>
      <c r="B749" s="30"/>
      <c r="C749" s="161"/>
      <c r="D749" s="6">
        <f t="shared" ref="D749" si="1204">$C748*D748</f>
        <v>3.2298360000000002</v>
      </c>
      <c r="E749" s="6">
        <f t="shared" ref="E749" si="1205">$C748*E748</f>
        <v>28.025981999999999</v>
      </c>
      <c r="F749" s="6">
        <f t="shared" ref="F749:O749" si="1206">$C748*F748</f>
        <v>11.222657999999999</v>
      </c>
      <c r="G749" s="6">
        <f t="shared" si="1206"/>
        <v>15.719897999999999</v>
      </c>
      <c r="H749" s="6">
        <f t="shared" si="1206"/>
        <v>8.5038719999999994</v>
      </c>
      <c r="I749" s="6">
        <f t="shared" si="1206"/>
        <v>27.085650000000001</v>
      </c>
      <c r="J749" s="6">
        <f t="shared" si="1206"/>
        <v>4.2314939999999996</v>
      </c>
      <c r="K749" s="6">
        <f t="shared" si="1206"/>
        <v>6.5005559999999996</v>
      </c>
      <c r="L749" s="6">
        <f t="shared" si="1206"/>
        <v>3.3729299999999998</v>
      </c>
      <c r="M749" s="6">
        <f t="shared" si="1206"/>
        <v>5.2535939999999997</v>
      </c>
      <c r="N749" s="6">
        <f t="shared" si="1206"/>
        <v>29.027639999999995</v>
      </c>
      <c r="O749" s="6">
        <f t="shared" si="1206"/>
        <v>4.7016599999999995</v>
      </c>
      <c r="P749" s="6">
        <f t="shared" ref="P749" si="1207">$C748*P748</f>
        <v>0</v>
      </c>
      <c r="Q749" s="6">
        <f t="shared" ref="Q749" si="1208">$C748*Q748</f>
        <v>7.7679599999999995</v>
      </c>
      <c r="R749" s="6">
        <f t="shared" ref="R749:AB749" si="1209">$C748*R748</f>
        <v>3.8430960000000001</v>
      </c>
      <c r="S749" s="6">
        <f t="shared" si="1209"/>
        <v>0.85856399999999988</v>
      </c>
      <c r="T749" s="6">
        <f t="shared" si="1209"/>
        <v>10.875143999999999</v>
      </c>
      <c r="U749" s="6">
        <f t="shared" si="1209"/>
        <v>3.700002</v>
      </c>
      <c r="V749" s="6">
        <f t="shared" si="1209"/>
        <v>7.7475180000000003</v>
      </c>
      <c r="W749" s="6">
        <f t="shared" si="1209"/>
        <v>9.3624359999999989</v>
      </c>
      <c r="X749" s="6">
        <f t="shared" si="1209"/>
        <v>12.755807999999998</v>
      </c>
      <c r="Y749" s="6">
        <f t="shared" si="1209"/>
        <v>0.51105</v>
      </c>
      <c r="Z749" s="6">
        <f t="shared" si="1209"/>
        <v>0</v>
      </c>
      <c r="AA749" s="6">
        <f t="shared" si="1209"/>
        <v>0.12265199999999998</v>
      </c>
      <c r="AB749" s="6">
        <f t="shared" si="1209"/>
        <v>0</v>
      </c>
      <c r="AC749" s="67"/>
      <c r="AD749" s="55"/>
    </row>
    <row r="750" spans="1:30" s="52" customFormat="1">
      <c r="A750" s="95" t="s">
        <v>435</v>
      </c>
      <c r="B750" s="29">
        <f>4906/2</f>
        <v>2453</v>
      </c>
      <c r="C750" s="161">
        <f t="shared" si="1185"/>
        <v>204.42</v>
      </c>
      <c r="D750" s="5">
        <v>7.22E-2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>
        <v>0.3145</v>
      </c>
      <c r="R750" s="5"/>
      <c r="S750" s="5">
        <v>4.6800000000000001E-2</v>
      </c>
      <c r="T750" s="5"/>
      <c r="U750" s="5"/>
      <c r="V750" s="5"/>
      <c r="W750" s="5"/>
      <c r="X750" s="5">
        <v>0.54530000000000001</v>
      </c>
      <c r="Y750" s="5">
        <v>2.12E-2</v>
      </c>
      <c r="Z750" s="5"/>
      <c r="AA750" s="5"/>
      <c r="AB750" s="5"/>
      <c r="AC750" s="67"/>
      <c r="AD750" s="55"/>
    </row>
    <row r="751" spans="1:30" s="52" customFormat="1">
      <c r="A751" s="96"/>
      <c r="B751" s="12"/>
      <c r="C751" s="161"/>
      <c r="D751" s="6">
        <f t="shared" ref="D751" si="1210">$C750*D750</f>
        <v>14.759124</v>
      </c>
      <c r="E751" s="6">
        <f t="shared" ref="E751" si="1211">$C750*E750</f>
        <v>0</v>
      </c>
      <c r="F751" s="6">
        <f t="shared" ref="F751:O751" si="1212">$C750*F750</f>
        <v>0</v>
      </c>
      <c r="G751" s="6">
        <f t="shared" si="1212"/>
        <v>0</v>
      </c>
      <c r="H751" s="6">
        <f t="shared" si="1212"/>
        <v>0</v>
      </c>
      <c r="I751" s="6">
        <f t="shared" si="1212"/>
        <v>0</v>
      </c>
      <c r="J751" s="6">
        <f t="shared" si="1212"/>
        <v>0</v>
      </c>
      <c r="K751" s="6">
        <f t="shared" si="1212"/>
        <v>0</v>
      </c>
      <c r="L751" s="6">
        <f t="shared" si="1212"/>
        <v>0</v>
      </c>
      <c r="M751" s="6">
        <f t="shared" si="1212"/>
        <v>0</v>
      </c>
      <c r="N751" s="6">
        <f t="shared" si="1212"/>
        <v>0</v>
      </c>
      <c r="O751" s="6">
        <f t="shared" si="1212"/>
        <v>0</v>
      </c>
      <c r="P751" s="6">
        <f t="shared" ref="P751" si="1213">$C750*P750</f>
        <v>0</v>
      </c>
      <c r="Q751" s="6">
        <f t="shared" ref="Q751" si="1214">$C750*Q750</f>
        <v>64.290089999999992</v>
      </c>
      <c r="R751" s="6">
        <f t="shared" ref="R751:AB751" si="1215">$C750*R750</f>
        <v>0</v>
      </c>
      <c r="S751" s="6">
        <f t="shared" si="1215"/>
        <v>9.5668559999999996</v>
      </c>
      <c r="T751" s="6">
        <f t="shared" si="1215"/>
        <v>0</v>
      </c>
      <c r="U751" s="6">
        <f t="shared" si="1215"/>
        <v>0</v>
      </c>
      <c r="V751" s="6">
        <f t="shared" si="1215"/>
        <v>0</v>
      </c>
      <c r="W751" s="6">
        <f t="shared" si="1215"/>
        <v>0</v>
      </c>
      <c r="X751" s="6">
        <f t="shared" si="1215"/>
        <v>111.470226</v>
      </c>
      <c r="Y751" s="6">
        <f t="shared" si="1215"/>
        <v>4.333704</v>
      </c>
      <c r="Z751" s="6">
        <f t="shared" si="1215"/>
        <v>0</v>
      </c>
      <c r="AA751" s="6">
        <f t="shared" si="1215"/>
        <v>0</v>
      </c>
      <c r="AB751" s="6">
        <f t="shared" si="1215"/>
        <v>0</v>
      </c>
      <c r="AC751" s="67"/>
      <c r="AD751" s="55"/>
    </row>
    <row r="752" spans="1:30" s="53" customFormat="1" ht="13.35" customHeight="1">
      <c r="A752" s="95" t="s">
        <v>115</v>
      </c>
      <c r="B752" s="29">
        <f>9953/2</f>
        <v>4976.5</v>
      </c>
      <c r="C752" s="161">
        <f t="shared" si="1185"/>
        <v>414.71</v>
      </c>
      <c r="D752" s="38">
        <v>1.5800000000000002E-2</v>
      </c>
      <c r="E752" s="38">
        <v>0.1371</v>
      </c>
      <c r="F752" s="38">
        <v>5.4899999999999997E-2</v>
      </c>
      <c r="G752" s="38">
        <v>7.6899999999999996E-2</v>
      </c>
      <c r="H752" s="38">
        <v>4.1599999999999998E-2</v>
      </c>
      <c r="I752" s="38">
        <v>0.13250000000000001</v>
      </c>
      <c r="J752" s="38">
        <v>2.07E-2</v>
      </c>
      <c r="K752" s="38">
        <v>3.1800000000000002E-2</v>
      </c>
      <c r="L752" s="38">
        <v>1.6500000000000001E-2</v>
      </c>
      <c r="M752" s="38">
        <v>2.5700000000000001E-2</v>
      </c>
      <c r="N752" s="38">
        <v>0.14199999999999999</v>
      </c>
      <c r="O752" s="38">
        <v>2.3E-2</v>
      </c>
      <c r="P752" s="38">
        <v>0</v>
      </c>
      <c r="Q752" s="38">
        <v>3.7999999999999999E-2</v>
      </c>
      <c r="R752" s="38">
        <v>1.8800000000000001E-2</v>
      </c>
      <c r="S752" s="38">
        <v>4.1999999999999997E-3</v>
      </c>
      <c r="T752" s="38">
        <v>5.3199999999999997E-2</v>
      </c>
      <c r="U752" s="38">
        <v>1.8100000000000002E-2</v>
      </c>
      <c r="V752" s="38">
        <v>3.7900000000000003E-2</v>
      </c>
      <c r="W752" s="38">
        <v>4.58E-2</v>
      </c>
      <c r="X752" s="38">
        <v>6.2399999999999997E-2</v>
      </c>
      <c r="Y752" s="38">
        <v>2.5000000000000001E-3</v>
      </c>
      <c r="Z752" s="5">
        <v>0</v>
      </c>
      <c r="AA752" s="5">
        <v>5.9999999999999995E-4</v>
      </c>
      <c r="AB752" s="5">
        <v>0</v>
      </c>
      <c r="AC752" s="67"/>
      <c r="AD752" s="55"/>
    </row>
    <row r="753" spans="1:30" s="53" customFormat="1" ht="13.35" customHeight="1">
      <c r="A753" s="96"/>
      <c r="B753" s="30"/>
      <c r="C753" s="161"/>
      <c r="D753" s="6">
        <f t="shared" ref="D753" si="1216">$C752*D752</f>
        <v>6.5524180000000003</v>
      </c>
      <c r="E753" s="6">
        <f t="shared" ref="E753" si="1217">$C752*E752</f>
        <v>56.856741</v>
      </c>
      <c r="F753" s="6">
        <f t="shared" ref="F753:O753" si="1218">$C752*F752</f>
        <v>22.767578999999998</v>
      </c>
      <c r="G753" s="6">
        <f t="shared" si="1218"/>
        <v>31.891198999999997</v>
      </c>
      <c r="H753" s="6">
        <f t="shared" si="1218"/>
        <v>17.251935999999997</v>
      </c>
      <c r="I753" s="6">
        <f t="shared" si="1218"/>
        <v>54.949075000000001</v>
      </c>
      <c r="J753" s="6">
        <f t="shared" si="1218"/>
        <v>8.5844969999999989</v>
      </c>
      <c r="K753" s="6">
        <f t="shared" si="1218"/>
        <v>13.187778</v>
      </c>
      <c r="L753" s="6">
        <f t="shared" si="1218"/>
        <v>6.8427150000000001</v>
      </c>
      <c r="M753" s="6">
        <f t="shared" si="1218"/>
        <v>10.658047</v>
      </c>
      <c r="N753" s="6">
        <f t="shared" si="1218"/>
        <v>58.888819999999988</v>
      </c>
      <c r="O753" s="6">
        <f t="shared" si="1218"/>
        <v>9.5383300000000002</v>
      </c>
      <c r="P753" s="6">
        <f t="shared" ref="P753" si="1219">$C752*P752</f>
        <v>0</v>
      </c>
      <c r="Q753" s="6">
        <f t="shared" ref="Q753" si="1220">$C752*Q752</f>
        <v>15.758979999999999</v>
      </c>
      <c r="R753" s="6">
        <f t="shared" ref="R753:AB753" si="1221">$C752*R752</f>
        <v>7.7965479999999996</v>
      </c>
      <c r="S753" s="6">
        <f t="shared" si="1221"/>
        <v>1.7417819999999997</v>
      </c>
      <c r="T753" s="6">
        <f t="shared" si="1221"/>
        <v>22.062571999999999</v>
      </c>
      <c r="U753" s="6">
        <f t="shared" si="1221"/>
        <v>7.5062510000000007</v>
      </c>
      <c r="V753" s="6">
        <f t="shared" si="1221"/>
        <v>15.717509</v>
      </c>
      <c r="W753" s="6">
        <f t="shared" si="1221"/>
        <v>18.993717999999998</v>
      </c>
      <c r="X753" s="6">
        <f t="shared" si="1221"/>
        <v>25.877903999999997</v>
      </c>
      <c r="Y753" s="6">
        <f t="shared" si="1221"/>
        <v>1.036775</v>
      </c>
      <c r="Z753" s="6">
        <f t="shared" si="1221"/>
        <v>0</v>
      </c>
      <c r="AA753" s="6">
        <f t="shared" si="1221"/>
        <v>0.24882599999999996</v>
      </c>
      <c r="AB753" s="6">
        <f t="shared" si="1221"/>
        <v>0</v>
      </c>
      <c r="AC753" s="67"/>
      <c r="AD753" s="55"/>
    </row>
    <row r="754" spans="1:30" s="52" customFormat="1">
      <c r="A754" s="95" t="s">
        <v>436</v>
      </c>
      <c r="B754" s="29">
        <f>9953/2</f>
        <v>4976.5</v>
      </c>
      <c r="C754" s="161">
        <f t="shared" si="1185"/>
        <v>414.71</v>
      </c>
      <c r="D754" s="5">
        <v>6.1800000000000001E-2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>
        <v>0.22459999999999999</v>
      </c>
      <c r="R754" s="5">
        <v>0.12790000000000001</v>
      </c>
      <c r="S754" s="5">
        <v>2.3900000000000001E-2</v>
      </c>
      <c r="T754" s="5">
        <v>0.2253</v>
      </c>
      <c r="U754" s="5"/>
      <c r="V754" s="5"/>
      <c r="W754" s="5">
        <v>0</v>
      </c>
      <c r="X754" s="5">
        <v>0.32390000000000002</v>
      </c>
      <c r="Y754" s="5">
        <v>1.26E-2</v>
      </c>
      <c r="Z754" s="5"/>
      <c r="AA754" s="5"/>
      <c r="AB754" s="5"/>
      <c r="AC754" s="67"/>
      <c r="AD754" s="55"/>
    </row>
    <row r="755" spans="1:30" s="52" customFormat="1">
      <c r="A755" s="96"/>
      <c r="B755" s="12"/>
      <c r="C755" s="161"/>
      <c r="D755" s="6">
        <f t="shared" ref="D755" si="1222">$C754*D754</f>
        <v>25.629078</v>
      </c>
      <c r="E755" s="6">
        <f t="shared" ref="E755" si="1223">$C754*E754</f>
        <v>0</v>
      </c>
      <c r="F755" s="6">
        <f t="shared" ref="F755:O755" si="1224">$C754*F754</f>
        <v>0</v>
      </c>
      <c r="G755" s="6">
        <f t="shared" si="1224"/>
        <v>0</v>
      </c>
      <c r="H755" s="6">
        <f t="shared" si="1224"/>
        <v>0</v>
      </c>
      <c r="I755" s="6">
        <f t="shared" si="1224"/>
        <v>0</v>
      </c>
      <c r="J755" s="6">
        <f t="shared" si="1224"/>
        <v>0</v>
      </c>
      <c r="K755" s="6">
        <f t="shared" si="1224"/>
        <v>0</v>
      </c>
      <c r="L755" s="6">
        <f t="shared" si="1224"/>
        <v>0</v>
      </c>
      <c r="M755" s="6">
        <f t="shared" si="1224"/>
        <v>0</v>
      </c>
      <c r="N755" s="6">
        <f t="shared" si="1224"/>
        <v>0</v>
      </c>
      <c r="O755" s="6">
        <f t="shared" si="1224"/>
        <v>0</v>
      </c>
      <c r="P755" s="6">
        <f t="shared" ref="P755" si="1225">$C754*P754</f>
        <v>0</v>
      </c>
      <c r="Q755" s="6">
        <f t="shared" ref="Q755" si="1226">$C754*Q754</f>
        <v>93.143865999999989</v>
      </c>
      <c r="R755" s="6">
        <f t="shared" ref="R755:AB755" si="1227">$C754*R754</f>
        <v>53.041409000000002</v>
      </c>
      <c r="S755" s="6">
        <f t="shared" si="1227"/>
        <v>9.9115690000000001</v>
      </c>
      <c r="T755" s="6">
        <f t="shared" si="1227"/>
        <v>93.434162999999998</v>
      </c>
      <c r="U755" s="6">
        <f t="shared" si="1227"/>
        <v>0</v>
      </c>
      <c r="V755" s="6">
        <f t="shared" si="1227"/>
        <v>0</v>
      </c>
      <c r="W755" s="6">
        <f t="shared" si="1227"/>
        <v>0</v>
      </c>
      <c r="X755" s="6">
        <f t="shared" si="1227"/>
        <v>134.324569</v>
      </c>
      <c r="Y755" s="6">
        <f t="shared" si="1227"/>
        <v>5.225346</v>
      </c>
      <c r="Z755" s="6">
        <f t="shared" si="1227"/>
        <v>0</v>
      </c>
      <c r="AA755" s="6">
        <f t="shared" si="1227"/>
        <v>0</v>
      </c>
      <c r="AB755" s="6">
        <f t="shared" si="1227"/>
        <v>0</v>
      </c>
      <c r="AC755" s="67"/>
      <c r="AD755" s="55"/>
    </row>
    <row r="756" spans="1:30" s="53" customFormat="1" ht="13.35" customHeight="1">
      <c r="A756" s="95" t="s">
        <v>116</v>
      </c>
      <c r="B756" s="18">
        <v>1470482</v>
      </c>
      <c r="C756" s="161">
        <f t="shared" si="1185"/>
        <v>122540.17</v>
      </c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>
        <v>0.16900000000000001</v>
      </c>
      <c r="V756" s="40"/>
      <c r="W756" s="40">
        <v>0.77590000000000003</v>
      </c>
      <c r="X756" s="40">
        <v>5.1299999999999998E-2</v>
      </c>
      <c r="Y756" s="40">
        <v>1.9E-3</v>
      </c>
      <c r="Z756" s="40">
        <v>1.9E-3</v>
      </c>
      <c r="AA756" s="40">
        <v>0</v>
      </c>
      <c r="AB756" s="40">
        <v>0</v>
      </c>
      <c r="AC756" s="67"/>
      <c r="AD756" s="55"/>
    </row>
    <row r="757" spans="1:30" s="53" customFormat="1" ht="13.35" customHeight="1">
      <c r="A757" s="96"/>
      <c r="B757" s="12"/>
      <c r="C757" s="161"/>
      <c r="D757" s="39">
        <f t="shared" ref="D757" si="1228">$C756*D756</f>
        <v>0</v>
      </c>
      <c r="E757" s="39">
        <f t="shared" ref="E757" si="1229">$C756*E756</f>
        <v>0</v>
      </c>
      <c r="F757" s="39">
        <f t="shared" ref="F757:AB757" si="1230">$C756*F756</f>
        <v>0</v>
      </c>
      <c r="G757" s="39">
        <f t="shared" si="1230"/>
        <v>0</v>
      </c>
      <c r="H757" s="39">
        <f t="shared" si="1230"/>
        <v>0</v>
      </c>
      <c r="I757" s="39">
        <f t="shared" si="1230"/>
        <v>0</v>
      </c>
      <c r="J757" s="39">
        <f t="shared" si="1230"/>
        <v>0</v>
      </c>
      <c r="K757" s="39">
        <f t="shared" si="1230"/>
        <v>0</v>
      </c>
      <c r="L757" s="39">
        <f t="shared" si="1230"/>
        <v>0</v>
      </c>
      <c r="M757" s="39">
        <f t="shared" si="1230"/>
        <v>0</v>
      </c>
      <c r="N757" s="39">
        <f t="shared" si="1230"/>
        <v>0</v>
      </c>
      <c r="O757" s="39">
        <f t="shared" si="1230"/>
        <v>0</v>
      </c>
      <c r="P757" s="39">
        <f t="shared" si="1230"/>
        <v>0</v>
      </c>
      <c r="Q757" s="39">
        <f t="shared" si="1230"/>
        <v>0</v>
      </c>
      <c r="R757" s="39">
        <f t="shared" si="1230"/>
        <v>0</v>
      </c>
      <c r="S757" s="39">
        <f t="shared" si="1230"/>
        <v>0</v>
      </c>
      <c r="T757" s="39">
        <f t="shared" si="1230"/>
        <v>0</v>
      </c>
      <c r="U757" s="39">
        <f t="shared" si="1230"/>
        <v>20709.28873</v>
      </c>
      <c r="V757" s="39">
        <f t="shared" si="1230"/>
        <v>0</v>
      </c>
      <c r="W757" s="39">
        <f t="shared" si="1230"/>
        <v>95078.917903000009</v>
      </c>
      <c r="X757" s="39">
        <f t="shared" si="1230"/>
        <v>6286.3107209999998</v>
      </c>
      <c r="Y757" s="39">
        <f t="shared" si="1230"/>
        <v>232.826323</v>
      </c>
      <c r="Z757" s="39">
        <f t="shared" si="1230"/>
        <v>232.826323</v>
      </c>
      <c r="AA757" s="39">
        <f t="shared" si="1230"/>
        <v>0</v>
      </c>
      <c r="AB757" s="39">
        <f t="shared" si="1230"/>
        <v>0</v>
      </c>
      <c r="AC757" s="67"/>
      <c r="AD757" s="55"/>
    </row>
    <row r="758" spans="1:30" s="53" customFormat="1" ht="13.35" customHeight="1">
      <c r="A758" s="95" t="s">
        <v>117</v>
      </c>
      <c r="B758" s="211">
        <v>324108</v>
      </c>
      <c r="C758" s="161">
        <f t="shared" si="1185"/>
        <v>27009</v>
      </c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>
        <v>9.5500000000000002E-2</v>
      </c>
      <c r="V758" s="5"/>
      <c r="W758" s="5">
        <v>0.90449999999999997</v>
      </c>
      <c r="X758" s="5"/>
      <c r="Y758" s="5"/>
      <c r="Z758" s="5"/>
      <c r="AA758" s="5"/>
      <c r="AB758" s="5"/>
      <c r="AC758" s="67"/>
      <c r="AD758" s="55"/>
    </row>
    <row r="759" spans="1:30" s="53" customFormat="1" ht="13.35" customHeight="1">
      <c r="A759" s="96"/>
      <c r="B759" s="12"/>
      <c r="C759" s="161"/>
      <c r="D759" s="6">
        <f t="shared" ref="D759" si="1231">$C758*D758</f>
        <v>0</v>
      </c>
      <c r="E759" s="6">
        <f t="shared" ref="E759" si="1232">$C758*E758</f>
        <v>0</v>
      </c>
      <c r="F759" s="6">
        <f t="shared" ref="F759:AB759" si="1233">$C758*F758</f>
        <v>0</v>
      </c>
      <c r="G759" s="6">
        <f t="shared" si="1233"/>
        <v>0</v>
      </c>
      <c r="H759" s="6">
        <f t="shared" si="1233"/>
        <v>0</v>
      </c>
      <c r="I759" s="6">
        <f t="shared" si="1233"/>
        <v>0</v>
      </c>
      <c r="J759" s="6">
        <f t="shared" si="1233"/>
        <v>0</v>
      </c>
      <c r="K759" s="6">
        <f t="shared" si="1233"/>
        <v>0</v>
      </c>
      <c r="L759" s="6">
        <f t="shared" si="1233"/>
        <v>0</v>
      </c>
      <c r="M759" s="6">
        <f t="shared" si="1233"/>
        <v>0</v>
      </c>
      <c r="N759" s="6">
        <f t="shared" si="1233"/>
        <v>0</v>
      </c>
      <c r="O759" s="6">
        <f t="shared" si="1233"/>
        <v>0</v>
      </c>
      <c r="P759" s="6">
        <f t="shared" si="1233"/>
        <v>0</v>
      </c>
      <c r="Q759" s="6">
        <f t="shared" si="1233"/>
        <v>0</v>
      </c>
      <c r="R759" s="6">
        <f t="shared" si="1233"/>
        <v>0</v>
      </c>
      <c r="S759" s="6">
        <f t="shared" si="1233"/>
        <v>0</v>
      </c>
      <c r="T759" s="6">
        <f t="shared" si="1233"/>
        <v>0</v>
      </c>
      <c r="U759" s="6">
        <f t="shared" si="1233"/>
        <v>2579.3595</v>
      </c>
      <c r="V759" s="6">
        <f t="shared" si="1233"/>
        <v>0</v>
      </c>
      <c r="W759" s="6">
        <f t="shared" si="1233"/>
        <v>24429.640499999998</v>
      </c>
      <c r="X759" s="6">
        <f t="shared" si="1233"/>
        <v>0</v>
      </c>
      <c r="Y759" s="6">
        <f t="shared" si="1233"/>
        <v>0</v>
      </c>
      <c r="Z759" s="6">
        <f t="shared" si="1233"/>
        <v>0</v>
      </c>
      <c r="AA759" s="6">
        <f t="shared" si="1233"/>
        <v>0</v>
      </c>
      <c r="AB759" s="6">
        <f t="shared" si="1233"/>
        <v>0</v>
      </c>
      <c r="AC759" s="67"/>
      <c r="AD759" s="55"/>
    </row>
    <row r="760" spans="1:30" s="53" customFormat="1" ht="13.35" customHeight="1">
      <c r="A760" s="95" t="s">
        <v>118</v>
      </c>
      <c r="B760" s="211">
        <v>2000393</v>
      </c>
      <c r="C760" s="161">
        <f t="shared" si="1185"/>
        <v>166699.42000000001</v>
      </c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>
        <v>4.5499999999999999E-2</v>
      </c>
      <c r="R760" s="40"/>
      <c r="S760" s="40">
        <v>3.7000000000000002E-3</v>
      </c>
      <c r="T760" s="40">
        <v>1.7899999999999999E-2</v>
      </c>
      <c r="U760" s="40">
        <v>3.3E-3</v>
      </c>
      <c r="V760" s="40"/>
      <c r="W760" s="40">
        <v>0.86629999999999996</v>
      </c>
      <c r="X760" s="40">
        <v>5.9299999999999999E-2</v>
      </c>
      <c r="Y760" s="40">
        <v>2.2000000000000001E-3</v>
      </c>
      <c r="Z760" s="40">
        <v>1.8E-3</v>
      </c>
      <c r="AA760" s="40">
        <v>0</v>
      </c>
      <c r="AB760" s="40">
        <v>0</v>
      </c>
      <c r="AC760" s="67"/>
      <c r="AD760" s="55"/>
    </row>
    <row r="761" spans="1:30" s="53" customFormat="1" ht="13.35" customHeight="1">
      <c r="A761" s="96"/>
      <c r="B761" s="12"/>
      <c r="C761" s="161"/>
      <c r="D761" s="39">
        <f t="shared" ref="D761" si="1234">$C760*D760</f>
        <v>0</v>
      </c>
      <c r="E761" s="39">
        <f t="shared" ref="E761" si="1235">$C760*E760</f>
        <v>0</v>
      </c>
      <c r="F761" s="39">
        <f t="shared" ref="F761:AB761" si="1236">$C760*F760</f>
        <v>0</v>
      </c>
      <c r="G761" s="39">
        <f t="shared" si="1236"/>
        <v>0</v>
      </c>
      <c r="H761" s="39">
        <f t="shared" si="1236"/>
        <v>0</v>
      </c>
      <c r="I761" s="39">
        <f t="shared" si="1236"/>
        <v>0</v>
      </c>
      <c r="J761" s="39">
        <f t="shared" si="1236"/>
        <v>0</v>
      </c>
      <c r="K761" s="39">
        <f t="shared" si="1236"/>
        <v>0</v>
      </c>
      <c r="L761" s="39">
        <f t="shared" si="1236"/>
        <v>0</v>
      </c>
      <c r="M761" s="39">
        <f t="shared" si="1236"/>
        <v>0</v>
      </c>
      <c r="N761" s="39">
        <f t="shared" si="1236"/>
        <v>0</v>
      </c>
      <c r="O761" s="39">
        <f t="shared" si="1236"/>
        <v>0</v>
      </c>
      <c r="P761" s="39">
        <f t="shared" si="1236"/>
        <v>0</v>
      </c>
      <c r="Q761" s="39">
        <f t="shared" si="1236"/>
        <v>7584.8236100000004</v>
      </c>
      <c r="R761" s="39">
        <f t="shared" si="1236"/>
        <v>0</v>
      </c>
      <c r="S761" s="39">
        <f t="shared" si="1236"/>
        <v>616.78785400000004</v>
      </c>
      <c r="T761" s="39">
        <f t="shared" si="1236"/>
        <v>2983.9196179999999</v>
      </c>
      <c r="U761" s="39">
        <f t="shared" si="1236"/>
        <v>550.10808600000007</v>
      </c>
      <c r="V761" s="39">
        <f t="shared" si="1236"/>
        <v>0</v>
      </c>
      <c r="W761" s="39">
        <f t="shared" si="1236"/>
        <v>144411.70754599999</v>
      </c>
      <c r="X761" s="39">
        <f t="shared" si="1236"/>
        <v>9885.2756060000011</v>
      </c>
      <c r="Y761" s="39">
        <f t="shared" si="1236"/>
        <v>366.73872400000005</v>
      </c>
      <c r="Z761" s="39">
        <f t="shared" si="1236"/>
        <v>300.05895600000002</v>
      </c>
      <c r="AA761" s="39">
        <f t="shared" si="1236"/>
        <v>0</v>
      </c>
      <c r="AB761" s="39">
        <f t="shared" si="1236"/>
        <v>0</v>
      </c>
      <c r="AC761" s="67"/>
      <c r="AD761" s="55"/>
    </row>
    <row r="762" spans="1:30" s="53" customFormat="1" ht="13.35" customHeight="1">
      <c r="A762" s="95" t="s">
        <v>383</v>
      </c>
      <c r="B762" s="211">
        <v>946903</v>
      </c>
      <c r="C762" s="161">
        <f t="shared" si="1185"/>
        <v>78908.58</v>
      </c>
      <c r="D762" s="40">
        <v>1.0999999999999999E-2</v>
      </c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>
        <v>3.7000000000000002E-3</v>
      </c>
      <c r="Q762" s="40">
        <v>9.6100000000000005E-2</v>
      </c>
      <c r="R762" s="40">
        <v>0.19420000000000001</v>
      </c>
      <c r="S762" s="40">
        <v>7.4999999999999997E-3</v>
      </c>
      <c r="T762" s="40">
        <v>6.0100000000000001E-2</v>
      </c>
      <c r="U762" s="40"/>
      <c r="V762" s="40"/>
      <c r="W762" s="40">
        <v>0.50570000000000004</v>
      </c>
      <c r="X762" s="40">
        <v>0.1135</v>
      </c>
      <c r="Y762" s="40">
        <v>4.4999999999999997E-3</v>
      </c>
      <c r="Z762" s="40">
        <v>3.7000000000000002E-3</v>
      </c>
      <c r="AA762" s="40"/>
      <c r="AB762" s="40"/>
      <c r="AC762" s="67"/>
      <c r="AD762" s="55"/>
    </row>
    <row r="763" spans="1:30" s="53" customFormat="1" ht="13.35" customHeight="1">
      <c r="A763" s="96"/>
      <c r="B763" s="12"/>
      <c r="C763" s="161"/>
      <c r="D763" s="39">
        <f t="shared" ref="D763" si="1237">$C762*D762</f>
        <v>867.99437999999998</v>
      </c>
      <c r="E763" s="39">
        <f t="shared" ref="E763" si="1238">$C762*E762</f>
        <v>0</v>
      </c>
      <c r="F763" s="39">
        <f t="shared" ref="F763:O763" si="1239">$C762*F762</f>
        <v>0</v>
      </c>
      <c r="G763" s="39">
        <f t="shared" si="1239"/>
        <v>0</v>
      </c>
      <c r="H763" s="39">
        <f t="shared" si="1239"/>
        <v>0</v>
      </c>
      <c r="I763" s="39">
        <f t="shared" si="1239"/>
        <v>0</v>
      </c>
      <c r="J763" s="39">
        <f t="shared" si="1239"/>
        <v>0</v>
      </c>
      <c r="K763" s="39">
        <f t="shared" si="1239"/>
        <v>0</v>
      </c>
      <c r="L763" s="39">
        <f t="shared" si="1239"/>
        <v>0</v>
      </c>
      <c r="M763" s="39">
        <f t="shared" si="1239"/>
        <v>0</v>
      </c>
      <c r="N763" s="39">
        <f t="shared" si="1239"/>
        <v>0</v>
      </c>
      <c r="O763" s="39">
        <f t="shared" si="1239"/>
        <v>0</v>
      </c>
      <c r="P763" s="39">
        <f t="shared" ref="P763" si="1240">$C762*P762</f>
        <v>291.96174600000001</v>
      </c>
      <c r="Q763" s="39">
        <f t="shared" ref="Q763" si="1241">$C762*Q762</f>
        <v>7583.1145380000007</v>
      </c>
      <c r="R763" s="39">
        <f t="shared" ref="R763:AB763" si="1242">$C762*R762</f>
        <v>15324.046236000002</v>
      </c>
      <c r="S763" s="39">
        <f t="shared" si="1242"/>
        <v>591.81434999999999</v>
      </c>
      <c r="T763" s="39">
        <f t="shared" si="1242"/>
        <v>4742.4056580000006</v>
      </c>
      <c r="U763" s="39">
        <f t="shared" si="1242"/>
        <v>0</v>
      </c>
      <c r="V763" s="39">
        <f t="shared" si="1242"/>
        <v>0</v>
      </c>
      <c r="W763" s="39">
        <f t="shared" si="1242"/>
        <v>39904.068906</v>
      </c>
      <c r="X763" s="39">
        <f t="shared" si="1242"/>
        <v>8956.1238300000005</v>
      </c>
      <c r="Y763" s="39">
        <f t="shared" si="1242"/>
        <v>355.08860999999996</v>
      </c>
      <c r="Z763" s="39">
        <f t="shared" si="1242"/>
        <v>291.96174600000001</v>
      </c>
      <c r="AA763" s="39">
        <f t="shared" si="1242"/>
        <v>0</v>
      </c>
      <c r="AB763" s="39">
        <f t="shared" si="1242"/>
        <v>0</v>
      </c>
      <c r="AC763" s="67"/>
      <c r="AD763" s="55"/>
    </row>
    <row r="764" spans="1:30" s="53" customFormat="1" ht="13.35" customHeight="1">
      <c r="A764" s="95" t="s">
        <v>384</v>
      </c>
      <c r="B764" s="29">
        <f>4012717/2</f>
        <v>2006358.5</v>
      </c>
      <c r="C764" s="161">
        <f t="shared" si="1185"/>
        <v>167196.54</v>
      </c>
      <c r="D764" s="38">
        <v>1.5800000000000002E-2</v>
      </c>
      <c r="E764" s="38">
        <v>0.1371</v>
      </c>
      <c r="F764" s="38">
        <v>5.4899999999999997E-2</v>
      </c>
      <c r="G764" s="38">
        <v>7.6899999999999996E-2</v>
      </c>
      <c r="H764" s="38">
        <v>4.1599999999999998E-2</v>
      </c>
      <c r="I764" s="38">
        <v>0.13250000000000001</v>
      </c>
      <c r="J764" s="38">
        <v>2.07E-2</v>
      </c>
      <c r="K764" s="38">
        <v>3.1800000000000002E-2</v>
      </c>
      <c r="L764" s="38">
        <v>1.6500000000000001E-2</v>
      </c>
      <c r="M764" s="38">
        <v>2.5700000000000001E-2</v>
      </c>
      <c r="N764" s="38">
        <v>0.14199999999999999</v>
      </c>
      <c r="O764" s="38">
        <v>2.3E-2</v>
      </c>
      <c r="P764" s="38">
        <v>0</v>
      </c>
      <c r="Q764" s="38">
        <v>3.7999999999999999E-2</v>
      </c>
      <c r="R764" s="38">
        <v>1.8800000000000001E-2</v>
      </c>
      <c r="S764" s="38">
        <v>4.1999999999999997E-3</v>
      </c>
      <c r="T764" s="38">
        <v>5.3199999999999997E-2</v>
      </c>
      <c r="U764" s="38">
        <v>1.8100000000000002E-2</v>
      </c>
      <c r="V764" s="38">
        <v>3.7900000000000003E-2</v>
      </c>
      <c r="W764" s="38">
        <v>4.58E-2</v>
      </c>
      <c r="X764" s="38">
        <v>6.2399999999999997E-2</v>
      </c>
      <c r="Y764" s="38">
        <v>2.5000000000000001E-3</v>
      </c>
      <c r="Z764" s="5">
        <v>0</v>
      </c>
      <c r="AA764" s="5">
        <v>5.9999999999999995E-4</v>
      </c>
      <c r="AB764" s="5">
        <v>0</v>
      </c>
      <c r="AC764" s="67"/>
      <c r="AD764" s="55"/>
    </row>
    <row r="765" spans="1:30" s="53" customFormat="1" ht="13.35" customHeight="1">
      <c r="A765" s="96"/>
      <c r="B765" s="30"/>
      <c r="C765" s="161"/>
      <c r="D765" s="6">
        <f t="shared" ref="D765" si="1243">$C764*D764</f>
        <v>2641.7053320000005</v>
      </c>
      <c r="E765" s="6">
        <f t="shared" ref="E765" si="1244">$C764*E764</f>
        <v>22922.645634</v>
      </c>
      <c r="F765" s="6">
        <f t="shared" ref="F765:O765" si="1245">$C764*F764</f>
        <v>9179.0900459999993</v>
      </c>
      <c r="G765" s="6">
        <f t="shared" si="1245"/>
        <v>12857.413925999999</v>
      </c>
      <c r="H765" s="6">
        <f t="shared" si="1245"/>
        <v>6955.376064</v>
      </c>
      <c r="I765" s="6">
        <f t="shared" si="1245"/>
        <v>22153.541550000002</v>
      </c>
      <c r="J765" s="6">
        <f t="shared" si="1245"/>
        <v>3460.968378</v>
      </c>
      <c r="K765" s="6">
        <f t="shared" si="1245"/>
        <v>5316.8499720000009</v>
      </c>
      <c r="L765" s="6">
        <f t="shared" si="1245"/>
        <v>2758.7429100000004</v>
      </c>
      <c r="M765" s="6">
        <f t="shared" si="1245"/>
        <v>4296.9510780000001</v>
      </c>
      <c r="N765" s="6">
        <f t="shared" si="1245"/>
        <v>23741.90868</v>
      </c>
      <c r="O765" s="6">
        <f t="shared" si="1245"/>
        <v>3845.5204200000003</v>
      </c>
      <c r="P765" s="6">
        <f t="shared" ref="P765" si="1246">$C764*P764</f>
        <v>0</v>
      </c>
      <c r="Q765" s="6">
        <f t="shared" ref="Q765" si="1247">$C764*Q764</f>
        <v>6353.4685200000004</v>
      </c>
      <c r="R765" s="6">
        <f t="shared" ref="R765:AB765" si="1248">$C764*R764</f>
        <v>3143.2949520000002</v>
      </c>
      <c r="S765" s="6">
        <f t="shared" si="1248"/>
        <v>702.22546799999998</v>
      </c>
      <c r="T765" s="6">
        <f t="shared" si="1248"/>
        <v>8894.8559280000009</v>
      </c>
      <c r="U765" s="6">
        <f t="shared" si="1248"/>
        <v>3026.2573740000003</v>
      </c>
      <c r="V765" s="6">
        <f t="shared" si="1248"/>
        <v>6336.7488660000008</v>
      </c>
      <c r="W765" s="6">
        <f t="shared" si="1248"/>
        <v>7657.6015320000006</v>
      </c>
      <c r="X765" s="6">
        <f t="shared" si="1248"/>
        <v>10433.064096</v>
      </c>
      <c r="Y765" s="6">
        <f t="shared" si="1248"/>
        <v>417.99135000000001</v>
      </c>
      <c r="Z765" s="6">
        <f t="shared" si="1248"/>
        <v>0</v>
      </c>
      <c r="AA765" s="6">
        <f t="shared" si="1248"/>
        <v>100.31792399999999</v>
      </c>
      <c r="AB765" s="6">
        <f t="shared" si="1248"/>
        <v>0</v>
      </c>
      <c r="AC765" s="67"/>
      <c r="AD765" s="55"/>
    </row>
    <row r="766" spans="1:30" s="52" customFormat="1">
      <c r="A766" s="95" t="s">
        <v>437</v>
      </c>
      <c r="B766" s="29">
        <f>4012717/2</f>
        <v>2006358.5</v>
      </c>
      <c r="C766" s="161">
        <f t="shared" si="1185"/>
        <v>167196.54</v>
      </c>
      <c r="D766" s="5"/>
      <c r="E766" s="5"/>
      <c r="F766" s="5"/>
      <c r="G766" s="5"/>
      <c r="H766" s="5">
        <v>0.2268</v>
      </c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>
        <v>0.7732</v>
      </c>
      <c r="X766" s="5"/>
      <c r="Y766" s="5"/>
      <c r="Z766" s="5"/>
      <c r="AA766" s="5"/>
      <c r="AB766" s="5"/>
      <c r="AC766" s="67"/>
      <c r="AD766" s="55"/>
    </row>
    <row r="767" spans="1:30" s="52" customFormat="1">
      <c r="A767" s="96"/>
      <c r="B767" s="12"/>
      <c r="C767" s="161"/>
      <c r="D767" s="6">
        <f t="shared" ref="D767" si="1249">$C766*D766</f>
        <v>0</v>
      </c>
      <c r="E767" s="6">
        <f t="shared" ref="E767" si="1250">$C766*E766</f>
        <v>0</v>
      </c>
      <c r="F767" s="6">
        <f t="shared" ref="F767:O767" si="1251">$C766*F766</f>
        <v>0</v>
      </c>
      <c r="G767" s="6">
        <f t="shared" si="1251"/>
        <v>0</v>
      </c>
      <c r="H767" s="6">
        <f t="shared" si="1251"/>
        <v>37920.175272</v>
      </c>
      <c r="I767" s="6">
        <f t="shared" si="1251"/>
        <v>0</v>
      </c>
      <c r="J767" s="6">
        <f t="shared" si="1251"/>
        <v>0</v>
      </c>
      <c r="K767" s="6">
        <f t="shared" si="1251"/>
        <v>0</v>
      </c>
      <c r="L767" s="6">
        <f t="shared" si="1251"/>
        <v>0</v>
      </c>
      <c r="M767" s="6">
        <f t="shared" si="1251"/>
        <v>0</v>
      </c>
      <c r="N767" s="6">
        <f t="shared" si="1251"/>
        <v>0</v>
      </c>
      <c r="O767" s="6">
        <f t="shared" si="1251"/>
        <v>0</v>
      </c>
      <c r="P767" s="6">
        <f t="shared" ref="P767" si="1252">$C766*P766</f>
        <v>0</v>
      </c>
      <c r="Q767" s="6">
        <f t="shared" ref="Q767" si="1253">$C766*Q766</f>
        <v>0</v>
      </c>
      <c r="R767" s="6">
        <f t="shared" ref="R767:AB767" si="1254">$C766*R766</f>
        <v>0</v>
      </c>
      <c r="S767" s="6">
        <f t="shared" si="1254"/>
        <v>0</v>
      </c>
      <c r="T767" s="6">
        <f t="shared" si="1254"/>
        <v>0</v>
      </c>
      <c r="U767" s="6">
        <f t="shared" si="1254"/>
        <v>0</v>
      </c>
      <c r="V767" s="6">
        <f t="shared" si="1254"/>
        <v>0</v>
      </c>
      <c r="W767" s="6">
        <f t="shared" si="1254"/>
        <v>129276.364728</v>
      </c>
      <c r="X767" s="6">
        <f t="shared" si="1254"/>
        <v>0</v>
      </c>
      <c r="Y767" s="6">
        <f t="shared" si="1254"/>
        <v>0</v>
      </c>
      <c r="Z767" s="6">
        <f t="shared" si="1254"/>
        <v>0</v>
      </c>
      <c r="AA767" s="6">
        <f t="shared" si="1254"/>
        <v>0</v>
      </c>
      <c r="AB767" s="6">
        <f t="shared" si="1254"/>
        <v>0</v>
      </c>
      <c r="AC767" s="67"/>
      <c r="AD767" s="55"/>
    </row>
    <row r="768" spans="1:30" s="53" customFormat="1" ht="13.35" customHeight="1">
      <c r="A768" s="95" t="s">
        <v>385</v>
      </c>
      <c r="B768" s="211">
        <f>1451661/2</f>
        <v>725830.5</v>
      </c>
      <c r="C768" s="161">
        <f t="shared" si="1185"/>
        <v>60485.88</v>
      </c>
      <c r="D768" s="38">
        <v>1.5800000000000002E-2</v>
      </c>
      <c r="E768" s="38">
        <v>0.1371</v>
      </c>
      <c r="F768" s="38">
        <v>5.4899999999999997E-2</v>
      </c>
      <c r="G768" s="38">
        <v>7.6899999999999996E-2</v>
      </c>
      <c r="H768" s="38">
        <v>4.1599999999999998E-2</v>
      </c>
      <c r="I768" s="38">
        <v>0.13250000000000001</v>
      </c>
      <c r="J768" s="38">
        <v>2.07E-2</v>
      </c>
      <c r="K768" s="38">
        <v>3.1800000000000002E-2</v>
      </c>
      <c r="L768" s="38">
        <v>1.6500000000000001E-2</v>
      </c>
      <c r="M768" s="38">
        <v>2.5700000000000001E-2</v>
      </c>
      <c r="N768" s="38">
        <v>0.14199999999999999</v>
      </c>
      <c r="O768" s="38">
        <v>2.3E-2</v>
      </c>
      <c r="P768" s="38">
        <v>0</v>
      </c>
      <c r="Q768" s="38">
        <v>3.7999999999999999E-2</v>
      </c>
      <c r="R768" s="38">
        <v>1.8800000000000001E-2</v>
      </c>
      <c r="S768" s="38">
        <v>4.1999999999999997E-3</v>
      </c>
      <c r="T768" s="38">
        <v>5.3199999999999997E-2</v>
      </c>
      <c r="U768" s="38">
        <v>1.8100000000000002E-2</v>
      </c>
      <c r="V768" s="38">
        <v>3.7900000000000003E-2</v>
      </c>
      <c r="W768" s="38">
        <v>4.58E-2</v>
      </c>
      <c r="X768" s="38">
        <v>6.2399999999999997E-2</v>
      </c>
      <c r="Y768" s="38">
        <v>2.5000000000000001E-3</v>
      </c>
      <c r="Z768" s="5">
        <v>0</v>
      </c>
      <c r="AA768" s="5">
        <v>5.9999999999999995E-4</v>
      </c>
      <c r="AB768" s="5">
        <v>0</v>
      </c>
      <c r="AC768" s="67"/>
      <c r="AD768" s="55"/>
    </row>
    <row r="769" spans="1:30" s="53" customFormat="1" ht="13.35" customHeight="1">
      <c r="A769" s="96"/>
      <c r="B769" s="12"/>
      <c r="C769" s="161"/>
      <c r="D769" s="6">
        <f t="shared" ref="D769" si="1255">$C768*D768</f>
        <v>955.67690400000004</v>
      </c>
      <c r="E769" s="6">
        <f t="shared" ref="E769" si="1256">$C768*E768</f>
        <v>8292.6141479999987</v>
      </c>
      <c r="F769" s="6">
        <f t="shared" ref="F769:O769" si="1257">$C768*F768</f>
        <v>3320.6748119999997</v>
      </c>
      <c r="G769" s="6">
        <f t="shared" si="1257"/>
        <v>4651.3641719999996</v>
      </c>
      <c r="H769" s="6">
        <f t="shared" si="1257"/>
        <v>2516.2126079999998</v>
      </c>
      <c r="I769" s="6">
        <f t="shared" si="1257"/>
        <v>8014.3791000000001</v>
      </c>
      <c r="J769" s="6">
        <f t="shared" si="1257"/>
        <v>1252.057716</v>
      </c>
      <c r="K769" s="6">
        <f t="shared" si="1257"/>
        <v>1923.4509840000001</v>
      </c>
      <c r="L769" s="6">
        <f t="shared" si="1257"/>
        <v>998.01702</v>
      </c>
      <c r="M769" s="6">
        <f t="shared" si="1257"/>
        <v>1554.487116</v>
      </c>
      <c r="N769" s="6">
        <f t="shared" si="1257"/>
        <v>8588.9949599999982</v>
      </c>
      <c r="O769" s="6">
        <f t="shared" si="1257"/>
        <v>1391.1752399999998</v>
      </c>
      <c r="P769" s="6">
        <f t="shared" ref="P769" si="1258">$C768*P768</f>
        <v>0</v>
      </c>
      <c r="Q769" s="6">
        <f t="shared" ref="Q769" si="1259">$C768*Q768</f>
        <v>2298.46344</v>
      </c>
      <c r="R769" s="6">
        <f t="shared" ref="R769:AB769" si="1260">$C768*R768</f>
        <v>1137.134544</v>
      </c>
      <c r="S769" s="6">
        <f t="shared" si="1260"/>
        <v>254.04069599999997</v>
      </c>
      <c r="T769" s="6">
        <f t="shared" si="1260"/>
        <v>3217.8488159999997</v>
      </c>
      <c r="U769" s="6">
        <f t="shared" si="1260"/>
        <v>1094.7944280000002</v>
      </c>
      <c r="V769" s="6">
        <f t="shared" si="1260"/>
        <v>2292.4148519999999</v>
      </c>
      <c r="W769" s="6">
        <f t="shared" si="1260"/>
        <v>2770.2533039999998</v>
      </c>
      <c r="X769" s="6">
        <f t="shared" si="1260"/>
        <v>3774.3189119999997</v>
      </c>
      <c r="Y769" s="6">
        <f t="shared" si="1260"/>
        <v>151.21469999999999</v>
      </c>
      <c r="Z769" s="6">
        <f t="shared" si="1260"/>
        <v>0</v>
      </c>
      <c r="AA769" s="6">
        <f t="shared" si="1260"/>
        <v>36.291527999999992</v>
      </c>
      <c r="AB769" s="6">
        <f t="shared" si="1260"/>
        <v>0</v>
      </c>
      <c r="AC769" s="67"/>
      <c r="AD769" s="55"/>
    </row>
    <row r="770" spans="1:30" s="53" customFormat="1" ht="13.35" customHeight="1">
      <c r="A770" s="95" t="s">
        <v>390</v>
      </c>
      <c r="B770" s="211">
        <f>1451661/2</f>
        <v>725830.5</v>
      </c>
      <c r="C770" s="161">
        <f t="shared" si="1185"/>
        <v>60485.88</v>
      </c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>
        <v>1</v>
      </c>
      <c r="X770" s="5"/>
      <c r="Y770" s="5"/>
      <c r="Z770" s="5"/>
      <c r="AA770" s="5"/>
      <c r="AB770" s="5"/>
      <c r="AC770" s="67"/>
      <c r="AD770" s="55"/>
    </row>
    <row r="771" spans="1:30" s="53" customFormat="1" ht="13.35" customHeight="1">
      <c r="A771" s="96"/>
      <c r="B771" s="12"/>
      <c r="C771" s="161"/>
      <c r="D771" s="6">
        <f t="shared" ref="D771" si="1261">$C770*D770</f>
        <v>0</v>
      </c>
      <c r="E771" s="6">
        <f t="shared" ref="E771" si="1262">$C770*E770</f>
        <v>0</v>
      </c>
      <c r="F771" s="6">
        <f t="shared" ref="F771:O771" si="1263">$C770*F770</f>
        <v>0</v>
      </c>
      <c r="G771" s="6">
        <f t="shared" si="1263"/>
        <v>0</v>
      </c>
      <c r="H771" s="6">
        <f t="shared" si="1263"/>
        <v>0</v>
      </c>
      <c r="I771" s="6">
        <f t="shared" si="1263"/>
        <v>0</v>
      </c>
      <c r="J771" s="6">
        <f t="shared" si="1263"/>
        <v>0</v>
      </c>
      <c r="K771" s="6">
        <f t="shared" si="1263"/>
        <v>0</v>
      </c>
      <c r="L771" s="6">
        <f t="shared" si="1263"/>
        <v>0</v>
      </c>
      <c r="M771" s="6">
        <f t="shared" si="1263"/>
        <v>0</v>
      </c>
      <c r="N771" s="6">
        <f t="shared" si="1263"/>
        <v>0</v>
      </c>
      <c r="O771" s="6">
        <f t="shared" si="1263"/>
        <v>0</v>
      </c>
      <c r="P771" s="6">
        <f t="shared" ref="P771" si="1264">$C770*P770</f>
        <v>0</v>
      </c>
      <c r="Q771" s="6">
        <f t="shared" ref="Q771" si="1265">$C770*Q770</f>
        <v>0</v>
      </c>
      <c r="R771" s="6">
        <f t="shared" ref="R771:AB771" si="1266">$C770*R770</f>
        <v>0</v>
      </c>
      <c r="S771" s="6">
        <f t="shared" si="1266"/>
        <v>0</v>
      </c>
      <c r="T771" s="6">
        <f t="shared" si="1266"/>
        <v>0</v>
      </c>
      <c r="U771" s="6">
        <f t="shared" si="1266"/>
        <v>0</v>
      </c>
      <c r="V771" s="6">
        <f t="shared" si="1266"/>
        <v>0</v>
      </c>
      <c r="W771" s="6">
        <f t="shared" si="1266"/>
        <v>60485.88</v>
      </c>
      <c r="X771" s="6">
        <f t="shared" si="1266"/>
        <v>0</v>
      </c>
      <c r="Y771" s="6">
        <f t="shared" si="1266"/>
        <v>0</v>
      </c>
      <c r="Z771" s="6">
        <f t="shared" si="1266"/>
        <v>0</v>
      </c>
      <c r="AA771" s="6">
        <f t="shared" si="1266"/>
        <v>0</v>
      </c>
      <c r="AB771" s="6">
        <f t="shared" si="1266"/>
        <v>0</v>
      </c>
      <c r="AC771" s="67"/>
      <c r="AD771" s="55"/>
    </row>
    <row r="772" spans="1:30" s="53" customFormat="1" ht="13.35" customHeight="1">
      <c r="A772" s="95" t="s">
        <v>482</v>
      </c>
      <c r="B772" s="211">
        <f>1362326/2</f>
        <v>681163</v>
      </c>
      <c r="C772" s="161">
        <f t="shared" si="1185"/>
        <v>56763.58</v>
      </c>
      <c r="D772" s="38">
        <v>1.5800000000000002E-2</v>
      </c>
      <c r="E772" s="38">
        <v>0.1371</v>
      </c>
      <c r="F772" s="38">
        <v>5.4899999999999997E-2</v>
      </c>
      <c r="G772" s="38">
        <v>7.6899999999999996E-2</v>
      </c>
      <c r="H772" s="38">
        <v>4.1599999999999998E-2</v>
      </c>
      <c r="I772" s="38">
        <v>0.13250000000000001</v>
      </c>
      <c r="J772" s="38">
        <v>2.07E-2</v>
      </c>
      <c r="K772" s="38">
        <v>3.1800000000000002E-2</v>
      </c>
      <c r="L772" s="38">
        <v>1.6500000000000001E-2</v>
      </c>
      <c r="M772" s="38">
        <v>2.5700000000000001E-2</v>
      </c>
      <c r="N772" s="38">
        <v>0.14199999999999999</v>
      </c>
      <c r="O772" s="38">
        <v>2.3E-2</v>
      </c>
      <c r="P772" s="38">
        <v>0</v>
      </c>
      <c r="Q772" s="38">
        <v>3.7999999999999999E-2</v>
      </c>
      <c r="R772" s="38">
        <v>1.8800000000000001E-2</v>
      </c>
      <c r="S772" s="38">
        <v>4.1999999999999997E-3</v>
      </c>
      <c r="T772" s="38">
        <v>5.3199999999999997E-2</v>
      </c>
      <c r="U772" s="38">
        <v>1.8100000000000002E-2</v>
      </c>
      <c r="V772" s="38">
        <v>3.7900000000000003E-2</v>
      </c>
      <c r="W772" s="38">
        <v>4.58E-2</v>
      </c>
      <c r="X772" s="38">
        <v>6.2399999999999997E-2</v>
      </c>
      <c r="Y772" s="38">
        <v>2.5000000000000001E-3</v>
      </c>
      <c r="Z772" s="5">
        <v>0</v>
      </c>
      <c r="AA772" s="5">
        <v>5.9999999999999995E-4</v>
      </c>
      <c r="AB772" s="5">
        <v>0</v>
      </c>
      <c r="AC772" s="67"/>
      <c r="AD772" s="55"/>
    </row>
    <row r="773" spans="1:30" s="53" customFormat="1" ht="13.35" customHeight="1">
      <c r="A773" s="96"/>
      <c r="B773" s="12"/>
      <c r="C773" s="161"/>
      <c r="D773" s="6">
        <f t="shared" ref="D773" si="1267">$C772*D772</f>
        <v>896.86456400000009</v>
      </c>
      <c r="E773" s="6">
        <f t="shared" ref="E773" si="1268">$C772*E772</f>
        <v>7782.2868180000005</v>
      </c>
      <c r="F773" s="6">
        <f t="shared" ref="F773:O773" si="1269">$C772*F772</f>
        <v>3116.3205419999999</v>
      </c>
      <c r="G773" s="6">
        <f t="shared" si="1269"/>
        <v>4365.1193020000001</v>
      </c>
      <c r="H773" s="6">
        <f t="shared" si="1269"/>
        <v>2361.364928</v>
      </c>
      <c r="I773" s="6">
        <f t="shared" si="1269"/>
        <v>7521.1743500000002</v>
      </c>
      <c r="J773" s="6">
        <f t="shared" si="1269"/>
        <v>1175.006106</v>
      </c>
      <c r="K773" s="6">
        <f t="shared" si="1269"/>
        <v>1805.0818440000003</v>
      </c>
      <c r="L773" s="6">
        <f t="shared" si="1269"/>
        <v>936.5990700000001</v>
      </c>
      <c r="M773" s="6">
        <f t="shared" si="1269"/>
        <v>1458.8240060000001</v>
      </c>
      <c r="N773" s="6">
        <f t="shared" si="1269"/>
        <v>8060.4283599999999</v>
      </c>
      <c r="O773" s="6">
        <f t="shared" si="1269"/>
        <v>1305.5623399999999</v>
      </c>
      <c r="P773" s="6">
        <f t="shared" ref="P773" si="1270">$C772*P772</f>
        <v>0</v>
      </c>
      <c r="Q773" s="6">
        <f t="shared" ref="Q773" si="1271">$C772*Q772</f>
        <v>2157.01604</v>
      </c>
      <c r="R773" s="6">
        <f t="shared" ref="R773:AB773" si="1272">$C772*R772</f>
        <v>1067.1553040000001</v>
      </c>
      <c r="S773" s="6">
        <f t="shared" si="1272"/>
        <v>238.40703600000001</v>
      </c>
      <c r="T773" s="6">
        <f t="shared" si="1272"/>
        <v>3019.8224559999999</v>
      </c>
      <c r="U773" s="6">
        <f t="shared" si="1272"/>
        <v>1027.4207980000001</v>
      </c>
      <c r="V773" s="6">
        <f t="shared" si="1272"/>
        <v>2151.3396820000003</v>
      </c>
      <c r="W773" s="6">
        <f t="shared" si="1272"/>
        <v>2599.771964</v>
      </c>
      <c r="X773" s="6">
        <f t="shared" si="1272"/>
        <v>3542.0473919999999</v>
      </c>
      <c r="Y773" s="6">
        <f t="shared" si="1272"/>
        <v>141.90895</v>
      </c>
      <c r="Z773" s="6">
        <f t="shared" si="1272"/>
        <v>0</v>
      </c>
      <c r="AA773" s="6">
        <f t="shared" si="1272"/>
        <v>34.058147999999996</v>
      </c>
      <c r="AB773" s="6">
        <f t="shared" si="1272"/>
        <v>0</v>
      </c>
      <c r="AC773" s="67"/>
      <c r="AD773" s="55"/>
    </row>
    <row r="774" spans="1:30" s="53" customFormat="1" ht="13.35" customHeight="1">
      <c r="A774" s="95" t="s">
        <v>483</v>
      </c>
      <c r="B774" s="211">
        <f>1362326/2</f>
        <v>681163</v>
      </c>
      <c r="C774" s="161">
        <f t="shared" si="1185"/>
        <v>56763.58</v>
      </c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>
        <v>1</v>
      </c>
      <c r="X774" s="5"/>
      <c r="Y774" s="5"/>
      <c r="Z774" s="5"/>
      <c r="AA774" s="5"/>
      <c r="AB774" s="5"/>
      <c r="AC774" s="67"/>
      <c r="AD774" s="55"/>
    </row>
    <row r="775" spans="1:30" s="53" customFormat="1" ht="13.35" customHeight="1">
      <c r="A775" s="96"/>
      <c r="B775" s="12"/>
      <c r="C775" s="161"/>
      <c r="D775" s="6">
        <f t="shared" ref="D775" si="1273">$C774*D774</f>
        <v>0</v>
      </c>
      <c r="E775" s="6">
        <f t="shared" ref="E775" si="1274">$C774*E774</f>
        <v>0</v>
      </c>
      <c r="F775" s="6">
        <f t="shared" ref="F775:O775" si="1275">$C774*F774</f>
        <v>0</v>
      </c>
      <c r="G775" s="6">
        <f t="shared" si="1275"/>
        <v>0</v>
      </c>
      <c r="H775" s="6">
        <f t="shared" si="1275"/>
        <v>0</v>
      </c>
      <c r="I775" s="6">
        <f t="shared" si="1275"/>
        <v>0</v>
      </c>
      <c r="J775" s="6">
        <f t="shared" si="1275"/>
        <v>0</v>
      </c>
      <c r="K775" s="6">
        <f t="shared" si="1275"/>
        <v>0</v>
      </c>
      <c r="L775" s="6">
        <f t="shared" si="1275"/>
        <v>0</v>
      </c>
      <c r="M775" s="6">
        <f t="shared" si="1275"/>
        <v>0</v>
      </c>
      <c r="N775" s="6">
        <f t="shared" si="1275"/>
        <v>0</v>
      </c>
      <c r="O775" s="6">
        <f t="shared" si="1275"/>
        <v>0</v>
      </c>
      <c r="P775" s="6">
        <f t="shared" ref="P775" si="1276">$C774*P774</f>
        <v>0</v>
      </c>
      <c r="Q775" s="6">
        <f t="shared" ref="Q775" si="1277">$C774*Q774</f>
        <v>0</v>
      </c>
      <c r="R775" s="6">
        <f t="shared" ref="R775:AB775" si="1278">$C774*R774</f>
        <v>0</v>
      </c>
      <c r="S775" s="6">
        <f t="shared" si="1278"/>
        <v>0</v>
      </c>
      <c r="T775" s="6">
        <f t="shared" si="1278"/>
        <v>0</v>
      </c>
      <c r="U775" s="6">
        <f t="shared" si="1278"/>
        <v>0</v>
      </c>
      <c r="V775" s="6">
        <f t="shared" si="1278"/>
        <v>0</v>
      </c>
      <c r="W775" s="6">
        <f t="shared" si="1278"/>
        <v>56763.58</v>
      </c>
      <c r="X775" s="6">
        <f t="shared" si="1278"/>
        <v>0</v>
      </c>
      <c r="Y775" s="6">
        <f t="shared" si="1278"/>
        <v>0</v>
      </c>
      <c r="Z775" s="6">
        <f t="shared" si="1278"/>
        <v>0</v>
      </c>
      <c r="AA775" s="6">
        <f t="shared" si="1278"/>
        <v>0</v>
      </c>
      <c r="AB775" s="6">
        <f t="shared" si="1278"/>
        <v>0</v>
      </c>
      <c r="AC775" s="67"/>
      <c r="AD775" s="55"/>
    </row>
    <row r="776" spans="1:30" s="53" customFormat="1" ht="13.35" customHeight="1">
      <c r="A776" s="95" t="s">
        <v>481</v>
      </c>
      <c r="B776" s="211">
        <f>1660657/2</f>
        <v>830328.5</v>
      </c>
      <c r="C776" s="161">
        <f t="shared" si="1185"/>
        <v>69194.039999999994</v>
      </c>
      <c r="D776" s="38">
        <v>1.5800000000000002E-2</v>
      </c>
      <c r="E776" s="38">
        <v>0.1371</v>
      </c>
      <c r="F776" s="38">
        <v>5.4899999999999997E-2</v>
      </c>
      <c r="G776" s="38">
        <v>7.6899999999999996E-2</v>
      </c>
      <c r="H776" s="38">
        <v>4.1599999999999998E-2</v>
      </c>
      <c r="I776" s="38">
        <v>0.13250000000000001</v>
      </c>
      <c r="J776" s="38">
        <v>2.07E-2</v>
      </c>
      <c r="K776" s="38">
        <v>3.1800000000000002E-2</v>
      </c>
      <c r="L776" s="38">
        <v>1.6500000000000001E-2</v>
      </c>
      <c r="M776" s="38">
        <v>2.5700000000000001E-2</v>
      </c>
      <c r="N776" s="38">
        <v>0.14199999999999999</v>
      </c>
      <c r="O776" s="38">
        <v>2.3E-2</v>
      </c>
      <c r="P776" s="38">
        <v>0</v>
      </c>
      <c r="Q776" s="38">
        <v>3.7999999999999999E-2</v>
      </c>
      <c r="R776" s="38">
        <v>1.8800000000000001E-2</v>
      </c>
      <c r="S776" s="38">
        <v>4.1999999999999997E-3</v>
      </c>
      <c r="T776" s="38">
        <v>5.3199999999999997E-2</v>
      </c>
      <c r="U776" s="38">
        <v>1.8100000000000002E-2</v>
      </c>
      <c r="V776" s="38">
        <v>3.7900000000000003E-2</v>
      </c>
      <c r="W776" s="38">
        <v>4.58E-2</v>
      </c>
      <c r="X776" s="38">
        <v>6.2399999999999997E-2</v>
      </c>
      <c r="Y776" s="38">
        <v>2.5000000000000001E-3</v>
      </c>
      <c r="Z776" s="5">
        <v>0</v>
      </c>
      <c r="AA776" s="5">
        <v>5.9999999999999995E-4</v>
      </c>
      <c r="AB776" s="5">
        <v>0</v>
      </c>
      <c r="AC776" s="67"/>
      <c r="AD776" s="55"/>
    </row>
    <row r="777" spans="1:30" s="53" customFormat="1" ht="13.35" customHeight="1">
      <c r="A777" s="96"/>
      <c r="B777" s="12"/>
      <c r="C777" s="161"/>
      <c r="D777" s="6">
        <f t="shared" ref="D777" si="1279">$C776*D776</f>
        <v>1093.265832</v>
      </c>
      <c r="E777" s="6">
        <f t="shared" ref="E777" si="1280">$C776*E776</f>
        <v>9486.5028839999995</v>
      </c>
      <c r="F777" s="6">
        <f t="shared" ref="F777:O777" si="1281">$C776*F776</f>
        <v>3798.7527959999993</v>
      </c>
      <c r="G777" s="6">
        <f t="shared" si="1281"/>
        <v>5321.0216759999994</v>
      </c>
      <c r="H777" s="6">
        <f t="shared" si="1281"/>
        <v>2878.4720639999996</v>
      </c>
      <c r="I777" s="6">
        <f t="shared" si="1281"/>
        <v>9168.2102999999988</v>
      </c>
      <c r="J777" s="6">
        <f t="shared" si="1281"/>
        <v>1432.3166279999998</v>
      </c>
      <c r="K777" s="6">
        <f t="shared" si="1281"/>
        <v>2200.3704720000001</v>
      </c>
      <c r="L777" s="6">
        <f t="shared" si="1281"/>
        <v>1141.7016599999999</v>
      </c>
      <c r="M777" s="6">
        <f t="shared" si="1281"/>
        <v>1778.2868279999998</v>
      </c>
      <c r="N777" s="6">
        <f t="shared" si="1281"/>
        <v>9825.5536799999991</v>
      </c>
      <c r="O777" s="6">
        <f t="shared" si="1281"/>
        <v>1591.4629199999997</v>
      </c>
      <c r="P777" s="6">
        <f t="shared" ref="P777" si="1282">$C776*P776</f>
        <v>0</v>
      </c>
      <c r="Q777" s="6">
        <f t="shared" ref="Q777" si="1283">$C776*Q776</f>
        <v>2629.3735199999996</v>
      </c>
      <c r="R777" s="6">
        <f t="shared" ref="R777:AB777" si="1284">$C776*R776</f>
        <v>1300.8479519999999</v>
      </c>
      <c r="S777" s="6">
        <f t="shared" si="1284"/>
        <v>290.61496799999998</v>
      </c>
      <c r="T777" s="6">
        <f t="shared" si="1284"/>
        <v>3681.1229279999993</v>
      </c>
      <c r="U777" s="6">
        <f t="shared" si="1284"/>
        <v>1252.4121239999999</v>
      </c>
      <c r="V777" s="6">
        <f t="shared" si="1284"/>
        <v>2622.4541159999999</v>
      </c>
      <c r="W777" s="6">
        <f t="shared" si="1284"/>
        <v>3169.0870319999999</v>
      </c>
      <c r="X777" s="6">
        <f t="shared" si="1284"/>
        <v>4317.7080959999994</v>
      </c>
      <c r="Y777" s="6">
        <f t="shared" si="1284"/>
        <v>172.98509999999999</v>
      </c>
      <c r="Z777" s="6">
        <f t="shared" si="1284"/>
        <v>0</v>
      </c>
      <c r="AA777" s="6">
        <f t="shared" si="1284"/>
        <v>41.516423999999994</v>
      </c>
      <c r="AB777" s="6">
        <f t="shared" si="1284"/>
        <v>0</v>
      </c>
      <c r="AC777" s="67"/>
      <c r="AD777" s="55"/>
    </row>
    <row r="778" spans="1:30" s="53" customFormat="1" ht="13.35" customHeight="1">
      <c r="A778" s="95" t="s">
        <v>513</v>
      </c>
      <c r="B778" s="211">
        <f>1660657/2</f>
        <v>830328.5</v>
      </c>
      <c r="C778" s="161">
        <f t="shared" si="1185"/>
        <v>69194.039999999994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>
        <v>1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1"/>
      <c r="D779" s="6">
        <f t="shared" ref="D779" si="1285">$C778*D778</f>
        <v>0</v>
      </c>
      <c r="E779" s="6">
        <f t="shared" ref="E779" si="1286">$C778*E778</f>
        <v>0</v>
      </c>
      <c r="F779" s="6">
        <f t="shared" ref="F779:O779" si="1287">$C778*F778</f>
        <v>0</v>
      </c>
      <c r="G779" s="6">
        <f t="shared" si="1287"/>
        <v>0</v>
      </c>
      <c r="H779" s="6">
        <f t="shared" si="1287"/>
        <v>0</v>
      </c>
      <c r="I779" s="6">
        <f t="shared" si="1287"/>
        <v>0</v>
      </c>
      <c r="J779" s="6">
        <f t="shared" si="1287"/>
        <v>0</v>
      </c>
      <c r="K779" s="6">
        <f t="shared" si="1287"/>
        <v>0</v>
      </c>
      <c r="L779" s="6">
        <f t="shared" si="1287"/>
        <v>0</v>
      </c>
      <c r="M779" s="6">
        <f t="shared" si="1287"/>
        <v>0</v>
      </c>
      <c r="N779" s="6">
        <f t="shared" si="1287"/>
        <v>0</v>
      </c>
      <c r="O779" s="6">
        <f t="shared" si="1287"/>
        <v>0</v>
      </c>
      <c r="P779" s="6">
        <f t="shared" ref="P779" si="1288">$C778*P778</f>
        <v>0</v>
      </c>
      <c r="Q779" s="6">
        <f t="shared" ref="Q779" si="1289">$C778*Q778</f>
        <v>0</v>
      </c>
      <c r="R779" s="6">
        <f t="shared" ref="R779:AB779" si="1290">$C778*R778</f>
        <v>0</v>
      </c>
      <c r="S779" s="6">
        <f t="shared" si="1290"/>
        <v>0</v>
      </c>
      <c r="T779" s="6">
        <f t="shared" si="1290"/>
        <v>0</v>
      </c>
      <c r="U779" s="6">
        <f t="shared" si="1290"/>
        <v>0</v>
      </c>
      <c r="V779" s="6">
        <f t="shared" si="1290"/>
        <v>0</v>
      </c>
      <c r="W779" s="6">
        <f t="shared" si="1290"/>
        <v>69194.039999999994</v>
      </c>
      <c r="X779" s="6">
        <f t="shared" si="1290"/>
        <v>0</v>
      </c>
      <c r="Y779" s="6">
        <f t="shared" si="1290"/>
        <v>0</v>
      </c>
      <c r="Z779" s="6">
        <f t="shared" si="1290"/>
        <v>0</v>
      </c>
      <c r="AA779" s="6">
        <f t="shared" si="1290"/>
        <v>0</v>
      </c>
      <c r="AB779" s="6">
        <f t="shared" si="1290"/>
        <v>0</v>
      </c>
      <c r="AC779" s="67"/>
      <c r="AD779" s="55"/>
    </row>
    <row r="780" spans="1:30" s="53" customFormat="1" ht="13.35" customHeight="1">
      <c r="A780" s="95" t="s">
        <v>516</v>
      </c>
      <c r="B780" s="211">
        <v>65668</v>
      </c>
      <c r="C780" s="161">
        <f t="shared" si="1185"/>
        <v>5472.33</v>
      </c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>
        <v>0.80769999999999997</v>
      </c>
      <c r="V780" s="5"/>
      <c r="W780" s="5">
        <v>0.1923</v>
      </c>
      <c r="X780" s="5"/>
      <c r="Y780" s="5"/>
      <c r="Z780" s="5"/>
      <c r="AA780" s="5"/>
      <c r="AB780" s="5"/>
      <c r="AC780" s="67"/>
      <c r="AD780" s="55"/>
    </row>
    <row r="781" spans="1:30" s="53" customFormat="1" ht="13.35" customHeight="1">
      <c r="A781" s="96"/>
      <c r="B781" s="12"/>
      <c r="C781" s="161"/>
      <c r="D781" s="6">
        <f t="shared" ref="D781" si="1291">$C780*D780</f>
        <v>0</v>
      </c>
      <c r="E781" s="6">
        <f t="shared" ref="E781:O783" si="1292">$C780*E780</f>
        <v>0</v>
      </c>
      <c r="F781" s="6">
        <f t="shared" ref="F781:O781" si="1293">$C780*F780</f>
        <v>0</v>
      </c>
      <c r="G781" s="6">
        <f t="shared" si="1293"/>
        <v>0</v>
      </c>
      <c r="H781" s="6">
        <f t="shared" si="1293"/>
        <v>0</v>
      </c>
      <c r="I781" s="6">
        <f t="shared" si="1293"/>
        <v>0</v>
      </c>
      <c r="J781" s="6">
        <f t="shared" si="1293"/>
        <v>0</v>
      </c>
      <c r="K781" s="6">
        <f t="shared" si="1293"/>
        <v>0</v>
      </c>
      <c r="L781" s="6">
        <f t="shared" si="1293"/>
        <v>0</v>
      </c>
      <c r="M781" s="6">
        <f t="shared" si="1293"/>
        <v>0</v>
      </c>
      <c r="N781" s="6">
        <f t="shared" si="1293"/>
        <v>0</v>
      </c>
      <c r="O781" s="6">
        <f t="shared" si="1293"/>
        <v>0</v>
      </c>
      <c r="P781" s="6">
        <f t="shared" ref="P781:P783" si="1294">$C780*P780</f>
        <v>0</v>
      </c>
      <c r="Q781" s="6">
        <f t="shared" ref="Q781:AB783" si="1295">$C780*Q780</f>
        <v>0</v>
      </c>
      <c r="R781" s="6">
        <f t="shared" ref="R781:AB781" si="1296">$C780*R780</f>
        <v>0</v>
      </c>
      <c r="S781" s="6">
        <f t="shared" si="1296"/>
        <v>0</v>
      </c>
      <c r="T781" s="6">
        <f t="shared" si="1296"/>
        <v>0</v>
      </c>
      <c r="U781" s="6">
        <f t="shared" si="1296"/>
        <v>4420.0009410000002</v>
      </c>
      <c r="V781" s="6">
        <f t="shared" si="1296"/>
        <v>0</v>
      </c>
      <c r="W781" s="6">
        <f t="shared" si="1296"/>
        <v>1052.3290589999999</v>
      </c>
      <c r="X781" s="6">
        <f t="shared" si="1296"/>
        <v>0</v>
      </c>
      <c r="Y781" s="6">
        <f t="shared" si="1296"/>
        <v>0</v>
      </c>
      <c r="Z781" s="6">
        <f t="shared" si="1296"/>
        <v>0</v>
      </c>
      <c r="AA781" s="6">
        <f t="shared" si="1296"/>
        <v>0</v>
      </c>
      <c r="AB781" s="6">
        <f t="shared" si="1296"/>
        <v>0</v>
      </c>
      <c r="AC781" s="67"/>
      <c r="AD781" s="55"/>
    </row>
    <row r="782" spans="1:30" s="53" customFormat="1" ht="13.35" customHeight="1">
      <c r="A782" s="95" t="s">
        <v>677</v>
      </c>
      <c r="B782" s="211">
        <v>2166594</v>
      </c>
      <c r="C782" s="161">
        <f t="shared" ref="C782" si="1297">ROUND(B782/12,2)</f>
        <v>180549.5</v>
      </c>
      <c r="D782" s="5">
        <v>4.1700000000000001E-2</v>
      </c>
      <c r="E782" s="5"/>
      <c r="F782" s="5"/>
      <c r="G782" s="5"/>
      <c r="H782" s="5">
        <v>0.1318</v>
      </c>
      <c r="I782" s="5"/>
      <c r="J782" s="5"/>
      <c r="K782" s="5">
        <v>1.2200000000000001E-2</v>
      </c>
      <c r="L782" s="5"/>
      <c r="M782" s="5">
        <v>9.1399999999999995E-2</v>
      </c>
      <c r="N782" s="5">
        <v>3.2500000000000001E-2</v>
      </c>
      <c r="O782" s="5">
        <v>2.2000000000000001E-3</v>
      </c>
      <c r="P782" s="5">
        <v>2E-3</v>
      </c>
      <c r="Q782" s="5">
        <v>1.15E-2</v>
      </c>
      <c r="R782" s="5">
        <v>0.2702</v>
      </c>
      <c r="S782" s="5">
        <v>6.4000000000000003E-3</v>
      </c>
      <c r="T782" s="5">
        <v>0.1888</v>
      </c>
      <c r="U782" s="5"/>
      <c r="V782" s="5">
        <v>4.6800000000000001E-2</v>
      </c>
      <c r="W782" s="5"/>
      <c r="X782" s="5">
        <v>0.16139999999999999</v>
      </c>
      <c r="Y782" s="5"/>
      <c r="Z782" s="5">
        <v>1.1000000000000001E-3</v>
      </c>
      <c r="AA782" s="5"/>
      <c r="AB782" s="5"/>
      <c r="AC782" s="67"/>
      <c r="AD782" s="55"/>
    </row>
    <row r="783" spans="1:30" s="53" customFormat="1" ht="13.35" customHeight="1">
      <c r="A783" s="96"/>
      <c r="B783" s="12"/>
      <c r="C783" s="161"/>
      <c r="D783" s="6">
        <f>$C782*D782</f>
        <v>7528.9141500000005</v>
      </c>
      <c r="E783" s="6">
        <f t="shared" si="1292"/>
        <v>0</v>
      </c>
      <c r="F783" s="6">
        <f t="shared" si="1292"/>
        <v>0</v>
      </c>
      <c r="G783" s="6">
        <f t="shared" si="1292"/>
        <v>0</v>
      </c>
      <c r="H783" s="6">
        <f t="shared" si="1292"/>
        <v>23796.4241</v>
      </c>
      <c r="I783" s="6">
        <f t="shared" si="1292"/>
        <v>0</v>
      </c>
      <c r="J783" s="6">
        <f t="shared" si="1292"/>
        <v>0</v>
      </c>
      <c r="K783" s="6">
        <f t="shared" si="1292"/>
        <v>2202.7039</v>
      </c>
      <c r="L783" s="6">
        <f t="shared" si="1292"/>
        <v>0</v>
      </c>
      <c r="M783" s="6">
        <f t="shared" si="1292"/>
        <v>16502.224299999998</v>
      </c>
      <c r="N783" s="6">
        <f t="shared" si="1292"/>
        <v>5867.8587500000003</v>
      </c>
      <c r="O783" s="6">
        <f t="shared" si="1292"/>
        <v>397.20890000000003</v>
      </c>
      <c r="P783" s="6">
        <f t="shared" si="1294"/>
        <v>361.09899999999999</v>
      </c>
      <c r="Q783" s="6">
        <f t="shared" si="1295"/>
        <v>2076.31925</v>
      </c>
      <c r="R783" s="6">
        <f t="shared" si="1295"/>
        <v>48784.474900000001</v>
      </c>
      <c r="S783" s="6">
        <f t="shared" si="1295"/>
        <v>1155.5168000000001</v>
      </c>
      <c r="T783" s="6">
        <f t="shared" si="1295"/>
        <v>34087.745600000002</v>
      </c>
      <c r="U783" s="6">
        <f t="shared" si="1295"/>
        <v>0</v>
      </c>
      <c r="V783" s="6">
        <f t="shared" si="1295"/>
        <v>8449.7165999999997</v>
      </c>
      <c r="W783" s="6">
        <f t="shared" si="1295"/>
        <v>0</v>
      </c>
      <c r="X783" s="6">
        <f t="shared" si="1295"/>
        <v>29140.689299999998</v>
      </c>
      <c r="Y783" s="6">
        <f t="shared" si="1295"/>
        <v>0</v>
      </c>
      <c r="Z783" s="6">
        <f t="shared" si="1295"/>
        <v>198.60445000000001</v>
      </c>
      <c r="AA783" s="6">
        <f t="shared" si="1295"/>
        <v>0</v>
      </c>
      <c r="AB783" s="6">
        <f t="shared" si="1295"/>
        <v>0</v>
      </c>
      <c r="AC783" s="67"/>
      <c r="AD783" s="55"/>
    </row>
    <row r="784" spans="1:30" s="53" customFormat="1">
      <c r="A784" s="16" t="s">
        <v>50</v>
      </c>
      <c r="B784" s="9">
        <f>SUM(B740:B782)</f>
        <v>77323923</v>
      </c>
      <c r="C784" s="162">
        <f>SUM(C740:C782)</f>
        <v>6443660.2599999998</v>
      </c>
      <c r="D784" s="9">
        <f>D741+D743+D745+D747+D749+D751+D753+D755+D757+D759+D761+D763+D765+D767+D769+D771+D773+D777+D775+D779+D781+D783</f>
        <v>54776.324253999992</v>
      </c>
      <c r="E784" s="9">
        <f t="shared" ref="E784:AB784" si="1298">E741+E743+E745+E747+E749+E751+E753+E755+E757+E759+E761+E763+E765+E767+E769+E771+E773+E777+E775+E779+E781+E783</f>
        <v>401873.09037300013</v>
      </c>
      <c r="F784" s="9">
        <f t="shared" si="1298"/>
        <v>160925.110587</v>
      </c>
      <c r="G784" s="9">
        <f t="shared" si="1298"/>
        <v>225412.40444700001</v>
      </c>
      <c r="H784" s="9">
        <f t="shared" si="1298"/>
        <v>183656.20958</v>
      </c>
      <c r="I784" s="9">
        <f t="shared" si="1298"/>
        <v>388389.38347500004</v>
      </c>
      <c r="J784" s="9">
        <f t="shared" si="1298"/>
        <v>60676.681041000003</v>
      </c>
      <c r="K784" s="9">
        <f t="shared" si="1298"/>
        <v>95416.155933999995</v>
      </c>
      <c r="L784" s="9">
        <f t="shared" si="1298"/>
        <v>48365.470394999989</v>
      </c>
      <c r="M784" s="9">
        <f t="shared" si="1298"/>
        <v>91861.13264299999</v>
      </c>
      <c r="N784" s="9">
        <f t="shared" si="1298"/>
        <v>422104.0282099999</v>
      </c>
      <c r="O784" s="9">
        <f t="shared" si="1298"/>
        <v>67815.743390000003</v>
      </c>
      <c r="P784" s="9">
        <f t="shared" si="1298"/>
        <v>653.06074599999999</v>
      </c>
      <c r="Q784" s="9">
        <f t="shared" si="1298"/>
        <v>927870.85193599982</v>
      </c>
      <c r="R784" s="9">
        <f t="shared" si="1298"/>
        <v>119268.88638899999</v>
      </c>
      <c r="S784" s="9">
        <f t="shared" si="1298"/>
        <v>112093.93275099999</v>
      </c>
      <c r="T784" s="9">
        <f t="shared" si="1298"/>
        <v>198022.04126699996</v>
      </c>
      <c r="U784" s="9">
        <f t="shared" si="1298"/>
        <v>81314.21265999999</v>
      </c>
      <c r="V784" s="9">
        <f t="shared" si="1298"/>
        <v>119543.736477</v>
      </c>
      <c r="W784" s="9">
        <f t="shared" si="1298"/>
        <v>754859.91975999996</v>
      </c>
      <c r="X784" s="9">
        <f>X741+X743+X745+X747+X749+X751+X753+X755+X757+X759+X761+X763+X765+X767+X769+X771+X773+X777+X775+X779+X781+X783</f>
        <v>1854815.9809019999</v>
      </c>
      <c r="Y784" s="9">
        <f t="shared" si="1298"/>
        <v>71163.706930000015</v>
      </c>
      <c r="Z784" s="9">
        <f>Z741+Z743+Z745+Z747+Z749+Z751+Z753+Z755+Z757+Z759+Z761+Z763+Z765+Z767+Z769+Z771+Z773+Z777+Z775+Z779+Z781+Z783</f>
        <v>1023.4514750000001</v>
      </c>
      <c r="AA784" s="9">
        <f t="shared" si="1298"/>
        <v>1758.7443779999996</v>
      </c>
      <c r="AB784" s="9">
        <f t="shared" si="1298"/>
        <v>0</v>
      </c>
      <c r="AC784" s="67"/>
      <c r="AD784" s="55"/>
    </row>
    <row r="785" spans="1:30" s="53" customFormat="1">
      <c r="A785" s="16"/>
      <c r="B785" s="9"/>
      <c r="C785" s="18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67"/>
      <c r="AD785" s="55"/>
    </row>
    <row r="786" spans="1:30" s="52" customFormat="1">
      <c r="A786" s="182"/>
      <c r="B786" s="183"/>
      <c r="C786" s="191"/>
      <c r="D786" s="184"/>
      <c r="E786" s="181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67"/>
      <c r="AD786" s="55"/>
    </row>
    <row r="787" spans="1:30" s="52" customFormat="1">
      <c r="A787" s="86"/>
      <c r="B787" s="17"/>
      <c r="C787" s="190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67"/>
      <c r="AD787" s="55"/>
    </row>
    <row r="788" spans="1:30" s="52" customFormat="1" ht="13.8" thickBot="1">
      <c r="A788" s="81" t="s">
        <v>686</v>
      </c>
      <c r="B788" s="126"/>
      <c r="C788" s="188"/>
      <c r="D788" s="126"/>
      <c r="E788" s="126"/>
      <c r="F788" s="12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67"/>
      <c r="AD788" s="55"/>
    </row>
    <row r="789" spans="1:30" s="52" customFormat="1" ht="13.8" thickBot="1">
      <c r="A789" s="112" t="s">
        <v>1</v>
      </c>
      <c r="B789" s="113" t="s">
        <v>2</v>
      </c>
      <c r="C789" s="156" t="s">
        <v>3</v>
      </c>
      <c r="D789" s="221" t="s">
        <v>4</v>
      </c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  <c r="Z789" s="122"/>
      <c r="AA789" s="122"/>
      <c r="AB789" s="122"/>
      <c r="AC789" s="67"/>
      <c r="AD789" s="55"/>
    </row>
    <row r="790" spans="1:30" s="52" customFormat="1">
      <c r="A790" s="114" t="s">
        <v>5</v>
      </c>
      <c r="B790" s="115" t="s">
        <v>6</v>
      </c>
      <c r="C790" s="157" t="s">
        <v>6</v>
      </c>
      <c r="D790" s="116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8"/>
      <c r="Z790" s="115" t="s">
        <v>7</v>
      </c>
      <c r="AA790" s="115"/>
      <c r="AB790" s="115"/>
      <c r="AC790" s="67"/>
      <c r="AD790" s="55"/>
    </row>
    <row r="791" spans="1:30" s="52" customFormat="1">
      <c r="A791" s="114" t="s">
        <v>8</v>
      </c>
      <c r="B791" s="115" t="s">
        <v>9</v>
      </c>
      <c r="C791" s="157" t="s">
        <v>9</v>
      </c>
      <c r="D791" s="119" t="s">
        <v>10</v>
      </c>
      <c r="E791" s="115" t="s">
        <v>11</v>
      </c>
      <c r="F791" s="115" t="s">
        <v>12</v>
      </c>
      <c r="G791" s="115" t="s">
        <v>13</v>
      </c>
      <c r="H791" s="115" t="s">
        <v>14</v>
      </c>
      <c r="I791" s="115" t="s">
        <v>15</v>
      </c>
      <c r="J791" s="115" t="s">
        <v>16</v>
      </c>
      <c r="K791" s="115" t="s">
        <v>17</v>
      </c>
      <c r="L791" s="115" t="s">
        <v>18</v>
      </c>
      <c r="M791" s="115" t="s">
        <v>19</v>
      </c>
      <c r="N791" s="115" t="s">
        <v>20</v>
      </c>
      <c r="O791" s="115" t="s">
        <v>169</v>
      </c>
      <c r="P791" s="115" t="s">
        <v>21</v>
      </c>
      <c r="Q791" s="115" t="s">
        <v>22</v>
      </c>
      <c r="R791" s="115" t="s">
        <v>23</v>
      </c>
      <c r="S791" s="115" t="s">
        <v>24</v>
      </c>
      <c r="T791" s="115" t="s">
        <v>25</v>
      </c>
      <c r="U791" s="115" t="s">
        <v>26</v>
      </c>
      <c r="V791" s="115" t="s">
        <v>27</v>
      </c>
      <c r="W791" s="115" t="s">
        <v>28</v>
      </c>
      <c r="X791" s="115" t="s">
        <v>29</v>
      </c>
      <c r="Y791" s="115" t="s">
        <v>30</v>
      </c>
      <c r="Z791" s="115" t="s">
        <v>31</v>
      </c>
      <c r="AA791" s="115" t="s">
        <v>484</v>
      </c>
      <c r="AB791" s="115" t="s">
        <v>467</v>
      </c>
      <c r="AC791" s="67"/>
      <c r="AD791" s="55"/>
    </row>
    <row r="792" spans="1:30" s="52" customFormat="1">
      <c r="A792" s="114"/>
      <c r="B792" s="115"/>
      <c r="C792" s="157" t="s">
        <v>675</v>
      </c>
      <c r="D792" s="120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67"/>
      <c r="AD792" s="55"/>
    </row>
    <row r="793" spans="1:30" s="52" customFormat="1">
      <c r="A793" s="95" t="s">
        <v>119</v>
      </c>
      <c r="B793" s="29">
        <v>299032.5</v>
      </c>
      <c r="C793" s="161">
        <f>ROUND(B793/12,2)</f>
        <v>24919.38</v>
      </c>
      <c r="D793" s="38">
        <v>1.5800000000000002E-2</v>
      </c>
      <c r="E793" s="38">
        <v>0.1371</v>
      </c>
      <c r="F793" s="38">
        <v>5.4899999999999997E-2</v>
      </c>
      <c r="G793" s="38">
        <v>7.6899999999999996E-2</v>
      </c>
      <c r="H793" s="38">
        <v>4.1599999999999998E-2</v>
      </c>
      <c r="I793" s="38">
        <v>0.13250000000000001</v>
      </c>
      <c r="J793" s="38">
        <v>2.07E-2</v>
      </c>
      <c r="K793" s="38">
        <v>3.1800000000000002E-2</v>
      </c>
      <c r="L793" s="38">
        <v>1.6500000000000001E-2</v>
      </c>
      <c r="M793" s="38">
        <v>2.5700000000000001E-2</v>
      </c>
      <c r="N793" s="38">
        <v>0.14199999999999999</v>
      </c>
      <c r="O793" s="38">
        <v>2.3E-2</v>
      </c>
      <c r="P793" s="38">
        <v>0</v>
      </c>
      <c r="Q793" s="38">
        <v>3.7999999999999999E-2</v>
      </c>
      <c r="R793" s="38">
        <v>1.8800000000000001E-2</v>
      </c>
      <c r="S793" s="38">
        <v>4.1999999999999997E-3</v>
      </c>
      <c r="T793" s="38">
        <v>5.3199999999999997E-2</v>
      </c>
      <c r="U793" s="38">
        <v>1.8100000000000002E-2</v>
      </c>
      <c r="V793" s="38">
        <v>3.7900000000000003E-2</v>
      </c>
      <c r="W793" s="38">
        <v>4.58E-2</v>
      </c>
      <c r="X793" s="38">
        <v>6.2399999999999997E-2</v>
      </c>
      <c r="Y793" s="38">
        <v>2.5000000000000001E-3</v>
      </c>
      <c r="Z793" s="5">
        <v>0</v>
      </c>
      <c r="AA793" s="5">
        <v>5.9999999999999995E-4</v>
      </c>
      <c r="AB793" s="5">
        <v>0</v>
      </c>
      <c r="AC793" s="67"/>
      <c r="AD793" s="55"/>
    </row>
    <row r="794" spans="1:30" s="52" customFormat="1">
      <c r="A794" s="96"/>
      <c r="B794" s="30"/>
      <c r="C794" s="161"/>
      <c r="D794" s="6">
        <f>$C793*D793</f>
        <v>393.72620400000005</v>
      </c>
      <c r="E794" s="6">
        <f t="shared" ref="E794" si="1299">$C793*E793</f>
        <v>3416.4469980000003</v>
      </c>
      <c r="F794" s="6">
        <f t="shared" ref="F794" si="1300">$C793*F793</f>
        <v>1368.0739619999999</v>
      </c>
      <c r="G794" s="6">
        <f t="shared" ref="G794:AB794" si="1301">$C793*G793</f>
        <v>1916.3003220000001</v>
      </c>
      <c r="H794" s="6">
        <f t="shared" si="1301"/>
        <v>1036.6462079999999</v>
      </c>
      <c r="I794" s="6">
        <f t="shared" si="1301"/>
        <v>3301.8178500000004</v>
      </c>
      <c r="J794" s="6">
        <f t="shared" si="1301"/>
        <v>515.83116600000005</v>
      </c>
      <c r="K794" s="6">
        <f t="shared" si="1301"/>
        <v>792.43628400000011</v>
      </c>
      <c r="L794" s="6">
        <f t="shared" si="1301"/>
        <v>411.16977000000003</v>
      </c>
      <c r="M794" s="6">
        <f t="shared" si="1301"/>
        <v>640.42806600000006</v>
      </c>
      <c r="N794" s="6">
        <f t="shared" si="1301"/>
        <v>3538.5519599999998</v>
      </c>
      <c r="O794" s="6">
        <f t="shared" si="1301"/>
        <v>573.14574000000005</v>
      </c>
      <c r="P794" s="6">
        <f t="shared" si="1301"/>
        <v>0</v>
      </c>
      <c r="Q794" s="6">
        <f t="shared" si="1301"/>
        <v>946.93644000000006</v>
      </c>
      <c r="R794" s="6">
        <f t="shared" si="1301"/>
        <v>468.48434400000002</v>
      </c>
      <c r="S794" s="6">
        <f t="shared" si="1301"/>
        <v>104.661396</v>
      </c>
      <c r="T794" s="6">
        <f t="shared" si="1301"/>
        <v>1325.711016</v>
      </c>
      <c r="U794" s="6">
        <f t="shared" si="1301"/>
        <v>451.04077800000005</v>
      </c>
      <c r="V794" s="6">
        <f t="shared" si="1301"/>
        <v>944.44450200000017</v>
      </c>
      <c r="W794" s="6">
        <f t="shared" si="1301"/>
        <v>1141.3076040000001</v>
      </c>
      <c r="X794" s="6">
        <f t="shared" si="1301"/>
        <v>1554.9693119999999</v>
      </c>
      <c r="Y794" s="6">
        <f t="shared" si="1301"/>
        <v>62.298450000000003</v>
      </c>
      <c r="Z794" s="6">
        <f t="shared" si="1301"/>
        <v>0</v>
      </c>
      <c r="AA794" s="6">
        <f t="shared" si="1301"/>
        <v>14.951627999999999</v>
      </c>
      <c r="AB794" s="6">
        <f t="shared" si="1301"/>
        <v>0</v>
      </c>
      <c r="AC794" s="67"/>
      <c r="AD794" s="55"/>
    </row>
    <row r="795" spans="1:30" s="52" customFormat="1">
      <c r="A795" s="95" t="s">
        <v>438</v>
      </c>
      <c r="B795" s="29">
        <v>299032.5</v>
      </c>
      <c r="C795" s="161">
        <f t="shared" ref="C795:C857" si="1302">ROUND(B795/12,2)</f>
        <v>24919.38</v>
      </c>
      <c r="D795" s="5"/>
      <c r="E795" s="5">
        <v>1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12"/>
      <c r="C796" s="161"/>
      <c r="D796" s="6">
        <f t="shared" ref="D796" si="1303">$C795*D795</f>
        <v>0</v>
      </c>
      <c r="E796" s="6">
        <f t="shared" ref="E796" si="1304">$C795*E795</f>
        <v>24919.38</v>
      </c>
      <c r="F796" s="6">
        <f t="shared" ref="F796:O796" si="1305">$C795*F795</f>
        <v>0</v>
      </c>
      <c r="G796" s="6">
        <f t="shared" si="1305"/>
        <v>0</v>
      </c>
      <c r="H796" s="6">
        <f t="shared" si="1305"/>
        <v>0</v>
      </c>
      <c r="I796" s="6">
        <f t="shared" si="1305"/>
        <v>0</v>
      </c>
      <c r="J796" s="6">
        <f t="shared" si="1305"/>
        <v>0</v>
      </c>
      <c r="K796" s="6">
        <f t="shared" si="1305"/>
        <v>0</v>
      </c>
      <c r="L796" s="6">
        <f t="shared" si="1305"/>
        <v>0</v>
      </c>
      <c r="M796" s="6">
        <f t="shared" si="1305"/>
        <v>0</v>
      </c>
      <c r="N796" s="6">
        <f t="shared" si="1305"/>
        <v>0</v>
      </c>
      <c r="O796" s="6">
        <f t="shared" si="1305"/>
        <v>0</v>
      </c>
      <c r="P796" s="6">
        <f t="shared" ref="P796" si="1306">$C795*P795</f>
        <v>0</v>
      </c>
      <c r="Q796" s="6">
        <f t="shared" ref="Q796" si="1307">$C795*Q795</f>
        <v>0</v>
      </c>
      <c r="R796" s="6">
        <f t="shared" ref="R796:AB796" si="1308">$C795*R795</f>
        <v>0</v>
      </c>
      <c r="S796" s="6">
        <f t="shared" si="1308"/>
        <v>0</v>
      </c>
      <c r="T796" s="6">
        <f t="shared" si="1308"/>
        <v>0</v>
      </c>
      <c r="U796" s="6">
        <f t="shared" si="1308"/>
        <v>0</v>
      </c>
      <c r="V796" s="6">
        <f t="shared" si="1308"/>
        <v>0</v>
      </c>
      <c r="W796" s="6">
        <f t="shared" si="1308"/>
        <v>0</v>
      </c>
      <c r="X796" s="6">
        <f t="shared" si="1308"/>
        <v>0</v>
      </c>
      <c r="Y796" s="6">
        <f t="shared" si="1308"/>
        <v>0</v>
      </c>
      <c r="Z796" s="6">
        <f t="shared" si="1308"/>
        <v>0</v>
      </c>
      <c r="AA796" s="6">
        <f t="shared" si="1308"/>
        <v>0</v>
      </c>
      <c r="AB796" s="6">
        <f t="shared" si="1308"/>
        <v>0</v>
      </c>
      <c r="AC796" s="67"/>
      <c r="AD796" s="55"/>
    </row>
    <row r="797" spans="1:30" s="52" customFormat="1">
      <c r="A797" s="95" t="s">
        <v>120</v>
      </c>
      <c r="B797" s="212">
        <v>1200012</v>
      </c>
      <c r="C797" s="161">
        <f t="shared" si="1302"/>
        <v>100001</v>
      </c>
      <c r="D797" s="5"/>
      <c r="E797" s="5">
        <v>0.99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0.01</v>
      </c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1"/>
      <c r="D798" s="6">
        <f t="shared" ref="D798" si="1309">$C797*D797</f>
        <v>0</v>
      </c>
      <c r="E798" s="6">
        <f t="shared" ref="E798" si="1310">$C797*E797</f>
        <v>99000.99</v>
      </c>
      <c r="F798" s="6">
        <f t="shared" ref="F798:O798" si="1311">$C797*F797</f>
        <v>0</v>
      </c>
      <c r="G798" s="6">
        <f t="shared" si="1311"/>
        <v>0</v>
      </c>
      <c r="H798" s="6">
        <f t="shared" si="1311"/>
        <v>0</v>
      </c>
      <c r="I798" s="6">
        <f t="shared" si="1311"/>
        <v>0</v>
      </c>
      <c r="J798" s="6">
        <f t="shared" si="1311"/>
        <v>0</v>
      </c>
      <c r="K798" s="6">
        <f t="shared" si="1311"/>
        <v>0</v>
      </c>
      <c r="L798" s="6">
        <f t="shared" si="1311"/>
        <v>0</v>
      </c>
      <c r="M798" s="6">
        <f t="shared" si="1311"/>
        <v>0</v>
      </c>
      <c r="N798" s="6">
        <f t="shared" si="1311"/>
        <v>0</v>
      </c>
      <c r="O798" s="6">
        <f t="shared" si="1311"/>
        <v>0</v>
      </c>
      <c r="P798" s="6">
        <f t="shared" ref="P798" si="1312">$C797*P797</f>
        <v>0</v>
      </c>
      <c r="Q798" s="6">
        <f t="shared" ref="Q798" si="1313">$C797*Q797</f>
        <v>0</v>
      </c>
      <c r="R798" s="6">
        <f t="shared" ref="R798:AB798" si="1314">$C797*R797</f>
        <v>0</v>
      </c>
      <c r="S798" s="6">
        <f t="shared" si="1314"/>
        <v>0</v>
      </c>
      <c r="T798" s="6">
        <f t="shared" si="1314"/>
        <v>0</v>
      </c>
      <c r="U798" s="6">
        <f t="shared" si="1314"/>
        <v>0</v>
      </c>
      <c r="V798" s="6">
        <f t="shared" si="1314"/>
        <v>1000.01</v>
      </c>
      <c r="W798" s="6">
        <f t="shared" si="1314"/>
        <v>0</v>
      </c>
      <c r="X798" s="6">
        <f t="shared" si="1314"/>
        <v>0</v>
      </c>
      <c r="Y798" s="6">
        <f t="shared" si="1314"/>
        <v>0</v>
      </c>
      <c r="Z798" s="6">
        <f t="shared" si="1314"/>
        <v>0</v>
      </c>
      <c r="AA798" s="6">
        <f t="shared" si="1314"/>
        <v>0</v>
      </c>
      <c r="AB798" s="6">
        <f t="shared" si="1314"/>
        <v>0</v>
      </c>
      <c r="AC798" s="67"/>
      <c r="AD798" s="55"/>
    </row>
    <row r="799" spans="1:30" s="52" customFormat="1">
      <c r="A799" s="95" t="s">
        <v>121</v>
      </c>
      <c r="B799" s="29">
        <v>731865</v>
      </c>
      <c r="C799" s="161">
        <f>ROUND(B799/12,2)</f>
        <v>60988.75</v>
      </c>
      <c r="D799" s="5"/>
      <c r="E799" s="5">
        <v>0.99729999999999996</v>
      </c>
      <c r="F799" s="5"/>
      <c r="G799" s="5"/>
      <c r="H799" s="5"/>
      <c r="I799" s="5"/>
      <c r="J799" s="5">
        <v>2.7000000000000001E-3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1"/>
      <c r="D800" s="6">
        <f t="shared" ref="D800" si="1315">$C799*D799</f>
        <v>0</v>
      </c>
      <c r="E800" s="6">
        <f t="shared" ref="E800" si="1316">$C799*E799</f>
        <v>60824.080374999998</v>
      </c>
      <c r="F800" s="6">
        <f t="shared" ref="F800:O800" si="1317">$C799*F799</f>
        <v>0</v>
      </c>
      <c r="G800" s="6">
        <f t="shared" si="1317"/>
        <v>0</v>
      </c>
      <c r="H800" s="6">
        <f t="shared" si="1317"/>
        <v>0</v>
      </c>
      <c r="I800" s="6">
        <f t="shared" si="1317"/>
        <v>0</v>
      </c>
      <c r="J800" s="6">
        <f t="shared" si="1317"/>
        <v>164.669625</v>
      </c>
      <c r="K800" s="6">
        <f t="shared" si="1317"/>
        <v>0</v>
      </c>
      <c r="L800" s="6">
        <f t="shared" si="1317"/>
        <v>0</v>
      </c>
      <c r="M800" s="6">
        <f t="shared" si="1317"/>
        <v>0</v>
      </c>
      <c r="N800" s="6">
        <f t="shared" si="1317"/>
        <v>0</v>
      </c>
      <c r="O800" s="6">
        <f t="shared" si="1317"/>
        <v>0</v>
      </c>
      <c r="P800" s="6">
        <f t="shared" ref="P800" si="1318">$C799*P799</f>
        <v>0</v>
      </c>
      <c r="Q800" s="6">
        <f t="shared" ref="Q800" si="1319">$C799*Q799</f>
        <v>0</v>
      </c>
      <c r="R800" s="6">
        <f t="shared" ref="R800:AB800" si="1320">$C799*R799</f>
        <v>0</v>
      </c>
      <c r="S800" s="6">
        <f t="shared" si="1320"/>
        <v>0</v>
      </c>
      <c r="T800" s="6">
        <f t="shared" si="1320"/>
        <v>0</v>
      </c>
      <c r="U800" s="6">
        <f t="shared" si="1320"/>
        <v>0</v>
      </c>
      <c r="V800" s="6">
        <f t="shared" si="1320"/>
        <v>0</v>
      </c>
      <c r="W800" s="6">
        <f t="shared" si="1320"/>
        <v>0</v>
      </c>
      <c r="X800" s="6">
        <f t="shared" si="1320"/>
        <v>0</v>
      </c>
      <c r="Y800" s="6">
        <f t="shared" si="1320"/>
        <v>0</v>
      </c>
      <c r="Z800" s="6">
        <f t="shared" si="1320"/>
        <v>0</v>
      </c>
      <c r="AA800" s="6">
        <f t="shared" si="1320"/>
        <v>0</v>
      </c>
      <c r="AB800" s="6">
        <f t="shared" si="1320"/>
        <v>0</v>
      </c>
      <c r="AC800" s="67"/>
      <c r="AD800" s="55"/>
    </row>
    <row r="801" spans="1:30" s="52" customFormat="1">
      <c r="A801" s="95" t="s">
        <v>122</v>
      </c>
      <c r="B801" s="29">
        <v>1164771</v>
      </c>
      <c r="C801" s="161">
        <f t="shared" si="1302"/>
        <v>97064.25</v>
      </c>
      <c r="D801" s="5"/>
      <c r="E801" s="5">
        <v>0.96689999999999998</v>
      </c>
      <c r="F801" s="5"/>
      <c r="G801" s="5"/>
      <c r="H801" s="5"/>
      <c r="I801" s="5"/>
      <c r="J801" s="5">
        <v>3.3099999999999997E-2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96"/>
      <c r="B802" s="30"/>
      <c r="C802" s="161"/>
      <c r="D802" s="6">
        <f t="shared" ref="D802" si="1321">$C801*D801</f>
        <v>0</v>
      </c>
      <c r="E802" s="6">
        <f t="shared" ref="E802" si="1322">$C801*E801</f>
        <v>93851.423324999996</v>
      </c>
      <c r="F802" s="6">
        <f t="shared" ref="F802:O802" si="1323">$C801*F801</f>
        <v>0</v>
      </c>
      <c r="G802" s="6">
        <f t="shared" si="1323"/>
        <v>0</v>
      </c>
      <c r="H802" s="6">
        <f t="shared" si="1323"/>
        <v>0</v>
      </c>
      <c r="I802" s="6">
        <f t="shared" si="1323"/>
        <v>0</v>
      </c>
      <c r="J802" s="6">
        <f t="shared" si="1323"/>
        <v>3212.8266749999998</v>
      </c>
      <c r="K802" s="6">
        <f t="shared" si="1323"/>
        <v>0</v>
      </c>
      <c r="L802" s="6">
        <f t="shared" si="1323"/>
        <v>0</v>
      </c>
      <c r="M802" s="6">
        <f t="shared" si="1323"/>
        <v>0</v>
      </c>
      <c r="N802" s="6">
        <f t="shared" si="1323"/>
        <v>0</v>
      </c>
      <c r="O802" s="6">
        <f t="shared" si="1323"/>
        <v>0</v>
      </c>
      <c r="P802" s="6">
        <f t="shared" ref="P802" si="1324">$C801*P801</f>
        <v>0</v>
      </c>
      <c r="Q802" s="6">
        <f t="shared" ref="Q802" si="1325">$C801*Q801</f>
        <v>0</v>
      </c>
      <c r="R802" s="6">
        <f t="shared" ref="R802:AB802" si="1326">$C801*R801</f>
        <v>0</v>
      </c>
      <c r="S802" s="6">
        <f t="shared" si="1326"/>
        <v>0</v>
      </c>
      <c r="T802" s="6">
        <f t="shared" si="1326"/>
        <v>0</v>
      </c>
      <c r="U802" s="6">
        <f t="shared" si="1326"/>
        <v>0</v>
      </c>
      <c r="V802" s="6">
        <f t="shared" si="1326"/>
        <v>0</v>
      </c>
      <c r="W802" s="6">
        <f t="shared" si="1326"/>
        <v>0</v>
      </c>
      <c r="X802" s="6">
        <f t="shared" si="1326"/>
        <v>0</v>
      </c>
      <c r="Y802" s="6">
        <f t="shared" si="1326"/>
        <v>0</v>
      </c>
      <c r="Z802" s="6">
        <f t="shared" si="1326"/>
        <v>0</v>
      </c>
      <c r="AA802" s="6">
        <f t="shared" si="1326"/>
        <v>0</v>
      </c>
      <c r="AB802" s="6">
        <f t="shared" si="1326"/>
        <v>0</v>
      </c>
      <c r="AC802" s="67"/>
      <c r="AD802" s="55"/>
    </row>
    <row r="803" spans="1:30" s="52" customFormat="1">
      <c r="A803" s="95" t="s">
        <v>123</v>
      </c>
      <c r="B803" s="29">
        <v>1346644</v>
      </c>
      <c r="C803" s="161">
        <f t="shared" si="1302"/>
        <v>112220.33</v>
      </c>
      <c r="D803" s="5"/>
      <c r="E803" s="5">
        <v>0.4199</v>
      </c>
      <c r="F803" s="5"/>
      <c r="G803" s="5"/>
      <c r="H803" s="5"/>
      <c r="I803" s="5">
        <v>0.58009999999999995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30"/>
      <c r="C804" s="161"/>
      <c r="D804" s="6">
        <f t="shared" ref="D804" si="1327">$C803*D803</f>
        <v>0</v>
      </c>
      <c r="E804" s="6">
        <f t="shared" ref="E804" si="1328">$C803*E803</f>
        <v>47121.316567000002</v>
      </c>
      <c r="F804" s="6">
        <f t="shared" ref="F804:O804" si="1329">$C803*F803</f>
        <v>0</v>
      </c>
      <c r="G804" s="6">
        <f t="shared" si="1329"/>
        <v>0</v>
      </c>
      <c r="H804" s="6">
        <f t="shared" si="1329"/>
        <v>0</v>
      </c>
      <c r="I804" s="6">
        <f t="shared" si="1329"/>
        <v>65099.013432999993</v>
      </c>
      <c r="J804" s="6">
        <f t="shared" si="1329"/>
        <v>0</v>
      </c>
      <c r="K804" s="6">
        <f t="shared" si="1329"/>
        <v>0</v>
      </c>
      <c r="L804" s="6">
        <f t="shared" si="1329"/>
        <v>0</v>
      </c>
      <c r="M804" s="6">
        <f t="shared" si="1329"/>
        <v>0</v>
      </c>
      <c r="N804" s="6">
        <f t="shared" si="1329"/>
        <v>0</v>
      </c>
      <c r="O804" s="6">
        <f t="shared" si="1329"/>
        <v>0</v>
      </c>
      <c r="P804" s="6">
        <f t="shared" ref="P804" si="1330">$C803*P803</f>
        <v>0</v>
      </c>
      <c r="Q804" s="6">
        <f t="shared" ref="Q804" si="1331">$C803*Q803</f>
        <v>0</v>
      </c>
      <c r="R804" s="6">
        <f t="shared" ref="R804:AB804" si="1332">$C803*R803</f>
        <v>0</v>
      </c>
      <c r="S804" s="6">
        <f t="shared" si="1332"/>
        <v>0</v>
      </c>
      <c r="T804" s="6">
        <f t="shared" si="1332"/>
        <v>0</v>
      </c>
      <c r="U804" s="6">
        <f t="shared" si="1332"/>
        <v>0</v>
      </c>
      <c r="V804" s="6">
        <f t="shared" si="1332"/>
        <v>0</v>
      </c>
      <c r="W804" s="6">
        <f t="shared" si="1332"/>
        <v>0</v>
      </c>
      <c r="X804" s="6">
        <f t="shared" si="1332"/>
        <v>0</v>
      </c>
      <c r="Y804" s="6">
        <f t="shared" si="1332"/>
        <v>0</v>
      </c>
      <c r="Z804" s="6">
        <f t="shared" si="1332"/>
        <v>0</v>
      </c>
      <c r="AA804" s="6">
        <f t="shared" si="1332"/>
        <v>0</v>
      </c>
      <c r="AB804" s="6">
        <f t="shared" si="1332"/>
        <v>0</v>
      </c>
      <c r="AC804" s="67"/>
      <c r="AD804" s="55"/>
    </row>
    <row r="805" spans="1:30" s="52" customFormat="1">
      <c r="A805" s="95" t="s">
        <v>124</v>
      </c>
      <c r="B805" s="29">
        <v>765760.5</v>
      </c>
      <c r="C805" s="161">
        <f t="shared" si="1302"/>
        <v>63813.38</v>
      </c>
      <c r="D805" s="38">
        <v>1.5800000000000002E-2</v>
      </c>
      <c r="E805" s="38">
        <v>0.1371</v>
      </c>
      <c r="F805" s="38">
        <v>5.4899999999999997E-2</v>
      </c>
      <c r="G805" s="38">
        <v>7.6899999999999996E-2</v>
      </c>
      <c r="H805" s="38">
        <v>4.1599999999999998E-2</v>
      </c>
      <c r="I805" s="38">
        <v>0.13250000000000001</v>
      </c>
      <c r="J805" s="38">
        <v>2.07E-2</v>
      </c>
      <c r="K805" s="38">
        <v>3.1800000000000002E-2</v>
      </c>
      <c r="L805" s="38">
        <v>1.6500000000000001E-2</v>
      </c>
      <c r="M805" s="38">
        <v>2.5700000000000001E-2</v>
      </c>
      <c r="N805" s="38">
        <v>0.14199999999999999</v>
      </c>
      <c r="O805" s="38">
        <v>2.3E-2</v>
      </c>
      <c r="P805" s="38">
        <v>0</v>
      </c>
      <c r="Q805" s="38">
        <v>3.7999999999999999E-2</v>
      </c>
      <c r="R805" s="38">
        <v>1.8800000000000001E-2</v>
      </c>
      <c r="S805" s="38">
        <v>4.1999999999999997E-3</v>
      </c>
      <c r="T805" s="38">
        <v>5.3199999999999997E-2</v>
      </c>
      <c r="U805" s="38">
        <v>1.8100000000000002E-2</v>
      </c>
      <c r="V805" s="38">
        <v>3.7900000000000003E-2</v>
      </c>
      <c r="W805" s="38">
        <v>4.58E-2</v>
      </c>
      <c r="X805" s="38">
        <v>6.2399999999999997E-2</v>
      </c>
      <c r="Y805" s="38">
        <v>2.5000000000000001E-3</v>
      </c>
      <c r="Z805" s="5">
        <v>0</v>
      </c>
      <c r="AA805" s="5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1"/>
      <c r="D806" s="6">
        <f t="shared" ref="D806" si="1333">$C805*D805</f>
        <v>1008.2514040000001</v>
      </c>
      <c r="E806" s="6">
        <f t="shared" ref="E806" si="1334">$C805*E805</f>
        <v>8748.8143980000004</v>
      </c>
      <c r="F806" s="6">
        <f t="shared" ref="F806:O806" si="1335">$C805*F805</f>
        <v>3503.3545619999995</v>
      </c>
      <c r="G806" s="6">
        <f t="shared" si="1335"/>
        <v>4907.2489219999998</v>
      </c>
      <c r="H806" s="6">
        <f t="shared" si="1335"/>
        <v>2654.6366079999998</v>
      </c>
      <c r="I806" s="6">
        <f t="shared" si="1335"/>
        <v>8455.2728499999994</v>
      </c>
      <c r="J806" s="6">
        <f t="shared" si="1335"/>
        <v>1320.936966</v>
      </c>
      <c r="K806" s="6">
        <f t="shared" si="1335"/>
        <v>2029.265484</v>
      </c>
      <c r="L806" s="6">
        <f t="shared" si="1335"/>
        <v>1052.9207699999999</v>
      </c>
      <c r="M806" s="6">
        <f t="shared" si="1335"/>
        <v>1640.003866</v>
      </c>
      <c r="N806" s="6">
        <f t="shared" si="1335"/>
        <v>9061.4999599999992</v>
      </c>
      <c r="O806" s="6">
        <f t="shared" si="1335"/>
        <v>1467.7077399999998</v>
      </c>
      <c r="P806" s="6">
        <f t="shared" ref="P806" si="1336">$C805*P805</f>
        <v>0</v>
      </c>
      <c r="Q806" s="6">
        <f t="shared" ref="Q806" si="1337">$C805*Q805</f>
        <v>2424.9084399999997</v>
      </c>
      <c r="R806" s="6">
        <f t="shared" ref="R806:AB806" si="1338">$C805*R805</f>
        <v>1199.691544</v>
      </c>
      <c r="S806" s="6">
        <f t="shared" si="1338"/>
        <v>268.01619599999998</v>
      </c>
      <c r="T806" s="6">
        <f t="shared" si="1338"/>
        <v>3394.8718159999999</v>
      </c>
      <c r="U806" s="6">
        <f t="shared" si="1338"/>
        <v>1155.0221779999999</v>
      </c>
      <c r="V806" s="6">
        <f t="shared" si="1338"/>
        <v>2418.527102</v>
      </c>
      <c r="W806" s="6">
        <f t="shared" si="1338"/>
        <v>2922.6528039999998</v>
      </c>
      <c r="X806" s="6">
        <f t="shared" si="1338"/>
        <v>3981.9549119999997</v>
      </c>
      <c r="Y806" s="6">
        <f t="shared" si="1338"/>
        <v>159.53344999999999</v>
      </c>
      <c r="Z806" s="6">
        <f t="shared" si="1338"/>
        <v>0</v>
      </c>
      <c r="AA806" s="6">
        <f t="shared" si="1338"/>
        <v>38.288027999999997</v>
      </c>
      <c r="AB806" s="6">
        <f t="shared" si="1338"/>
        <v>0</v>
      </c>
      <c r="AC806" s="67"/>
      <c r="AD806" s="55"/>
    </row>
    <row r="807" spans="1:30" s="52" customFormat="1">
      <c r="A807" s="95" t="s">
        <v>439</v>
      </c>
      <c r="B807" s="18">
        <v>765760.5</v>
      </c>
      <c r="C807" s="161">
        <f t="shared" si="1302"/>
        <v>63813.38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1"/>
      <c r="D808" s="6">
        <f t="shared" ref="D808" si="1339">$C807*D807</f>
        <v>0</v>
      </c>
      <c r="E808" s="6">
        <f t="shared" ref="E808" si="1340">$C807*E807</f>
        <v>63813.38</v>
      </c>
      <c r="F808" s="6">
        <f t="shared" ref="F808:O808" si="1341">$C807*F807</f>
        <v>0</v>
      </c>
      <c r="G808" s="6">
        <f t="shared" si="1341"/>
        <v>0</v>
      </c>
      <c r="H808" s="6">
        <f t="shared" si="1341"/>
        <v>0</v>
      </c>
      <c r="I808" s="6">
        <f t="shared" si="1341"/>
        <v>0</v>
      </c>
      <c r="J808" s="6">
        <f t="shared" si="1341"/>
        <v>0</v>
      </c>
      <c r="K808" s="6">
        <f t="shared" si="1341"/>
        <v>0</v>
      </c>
      <c r="L808" s="6">
        <f t="shared" si="1341"/>
        <v>0</v>
      </c>
      <c r="M808" s="6">
        <f t="shared" si="1341"/>
        <v>0</v>
      </c>
      <c r="N808" s="6">
        <f t="shared" si="1341"/>
        <v>0</v>
      </c>
      <c r="O808" s="6">
        <f t="shared" si="1341"/>
        <v>0</v>
      </c>
      <c r="P808" s="6">
        <f t="shared" ref="P808" si="1342">$C807*P807</f>
        <v>0</v>
      </c>
      <c r="Q808" s="6">
        <f t="shared" ref="Q808" si="1343">$C807*Q807</f>
        <v>0</v>
      </c>
      <c r="R808" s="6">
        <f t="shared" ref="R808:AB808" si="1344">$C807*R807</f>
        <v>0</v>
      </c>
      <c r="S808" s="6">
        <f t="shared" si="1344"/>
        <v>0</v>
      </c>
      <c r="T808" s="6">
        <f t="shared" si="1344"/>
        <v>0</v>
      </c>
      <c r="U808" s="6">
        <f t="shared" si="1344"/>
        <v>0</v>
      </c>
      <c r="V808" s="6">
        <f t="shared" si="1344"/>
        <v>0</v>
      </c>
      <c r="W808" s="6">
        <f t="shared" si="1344"/>
        <v>0</v>
      </c>
      <c r="X808" s="6">
        <f t="shared" si="1344"/>
        <v>0</v>
      </c>
      <c r="Y808" s="6">
        <f t="shared" si="1344"/>
        <v>0</v>
      </c>
      <c r="Z808" s="6">
        <f t="shared" si="1344"/>
        <v>0</v>
      </c>
      <c r="AA808" s="6">
        <f t="shared" si="1344"/>
        <v>0</v>
      </c>
      <c r="AB808" s="6">
        <f t="shared" si="1344"/>
        <v>0</v>
      </c>
      <c r="AC808" s="67"/>
      <c r="AD808" s="55"/>
    </row>
    <row r="809" spans="1:30" s="52" customFormat="1">
      <c r="A809" s="95" t="s">
        <v>125</v>
      </c>
      <c r="B809" s="29">
        <v>318780</v>
      </c>
      <c r="C809" s="161">
        <f t="shared" si="1302"/>
        <v>26565</v>
      </c>
      <c r="D809" s="38">
        <v>1.5800000000000002E-2</v>
      </c>
      <c r="E809" s="38">
        <v>0.1371</v>
      </c>
      <c r="F809" s="38">
        <v>5.4899999999999997E-2</v>
      </c>
      <c r="G809" s="38">
        <v>7.6899999999999996E-2</v>
      </c>
      <c r="H809" s="38">
        <v>4.1599999999999998E-2</v>
      </c>
      <c r="I809" s="38">
        <v>0.13250000000000001</v>
      </c>
      <c r="J809" s="38">
        <v>2.07E-2</v>
      </c>
      <c r="K809" s="38">
        <v>3.1800000000000002E-2</v>
      </c>
      <c r="L809" s="38">
        <v>1.6500000000000001E-2</v>
      </c>
      <c r="M809" s="38">
        <v>2.5700000000000001E-2</v>
      </c>
      <c r="N809" s="38">
        <v>0.14199999999999999</v>
      </c>
      <c r="O809" s="38">
        <v>2.3E-2</v>
      </c>
      <c r="P809" s="38">
        <v>0</v>
      </c>
      <c r="Q809" s="38">
        <v>3.7999999999999999E-2</v>
      </c>
      <c r="R809" s="38">
        <v>1.8800000000000001E-2</v>
      </c>
      <c r="S809" s="38">
        <v>4.1999999999999997E-3</v>
      </c>
      <c r="T809" s="38">
        <v>5.3199999999999997E-2</v>
      </c>
      <c r="U809" s="38">
        <v>1.8100000000000002E-2</v>
      </c>
      <c r="V809" s="38">
        <v>3.7900000000000003E-2</v>
      </c>
      <c r="W809" s="38">
        <v>4.58E-2</v>
      </c>
      <c r="X809" s="38">
        <v>6.2399999999999997E-2</v>
      </c>
      <c r="Y809" s="38">
        <v>2.5000000000000001E-3</v>
      </c>
      <c r="Z809" s="5">
        <v>0</v>
      </c>
      <c r="AA809" s="5">
        <v>5.9999999999999995E-4</v>
      </c>
      <c r="AB809" s="5">
        <v>0</v>
      </c>
      <c r="AC809" s="67"/>
      <c r="AD809" s="55"/>
    </row>
    <row r="810" spans="1:30" s="52" customFormat="1">
      <c r="A810" s="96"/>
      <c r="B810" s="30"/>
      <c r="C810" s="161"/>
      <c r="D810" s="6">
        <f t="shared" ref="D810" si="1345">$C809*D809</f>
        <v>419.72700000000003</v>
      </c>
      <c r="E810" s="6">
        <f t="shared" ref="E810" si="1346">$C809*E809</f>
        <v>3642.0614999999998</v>
      </c>
      <c r="F810" s="6">
        <f t="shared" ref="F810:O810" si="1347">$C809*F809</f>
        <v>1458.4185</v>
      </c>
      <c r="G810" s="6">
        <f t="shared" si="1347"/>
        <v>2042.8484999999998</v>
      </c>
      <c r="H810" s="6">
        <f t="shared" si="1347"/>
        <v>1105.104</v>
      </c>
      <c r="I810" s="6">
        <f t="shared" si="1347"/>
        <v>3519.8625000000002</v>
      </c>
      <c r="J810" s="6">
        <f t="shared" si="1347"/>
        <v>549.89549999999997</v>
      </c>
      <c r="K810" s="6">
        <f t="shared" si="1347"/>
        <v>844.76700000000005</v>
      </c>
      <c r="L810" s="6">
        <f t="shared" si="1347"/>
        <v>438.32250000000005</v>
      </c>
      <c r="M810" s="6">
        <f t="shared" si="1347"/>
        <v>682.72050000000002</v>
      </c>
      <c r="N810" s="6">
        <f t="shared" si="1347"/>
        <v>3772.2299999999996</v>
      </c>
      <c r="O810" s="6">
        <f t="shared" si="1347"/>
        <v>610.995</v>
      </c>
      <c r="P810" s="6">
        <f t="shared" ref="P810" si="1348">$C809*P809</f>
        <v>0</v>
      </c>
      <c r="Q810" s="6">
        <f t="shared" ref="Q810" si="1349">$C809*Q809</f>
        <v>1009.47</v>
      </c>
      <c r="R810" s="6">
        <f t="shared" ref="R810:AB810" si="1350">$C809*R809</f>
        <v>499.42200000000003</v>
      </c>
      <c r="S810" s="6">
        <f t="shared" si="1350"/>
        <v>111.57299999999999</v>
      </c>
      <c r="T810" s="6">
        <f t="shared" si="1350"/>
        <v>1413.258</v>
      </c>
      <c r="U810" s="6">
        <f t="shared" si="1350"/>
        <v>480.82650000000007</v>
      </c>
      <c r="V810" s="6">
        <f t="shared" si="1350"/>
        <v>1006.8135000000001</v>
      </c>
      <c r="W810" s="6">
        <f t="shared" si="1350"/>
        <v>1216.6769999999999</v>
      </c>
      <c r="X810" s="6">
        <f t="shared" si="1350"/>
        <v>1657.6559999999999</v>
      </c>
      <c r="Y810" s="6">
        <f t="shared" si="1350"/>
        <v>66.412499999999994</v>
      </c>
      <c r="Z810" s="6">
        <f t="shared" si="1350"/>
        <v>0</v>
      </c>
      <c r="AA810" s="6">
        <f t="shared" si="1350"/>
        <v>15.938999999999998</v>
      </c>
      <c r="AB810" s="6">
        <f t="shared" si="1350"/>
        <v>0</v>
      </c>
      <c r="AC810" s="67"/>
      <c r="AD810" s="55"/>
    </row>
    <row r="811" spans="1:30" s="52" customFormat="1">
      <c r="A811" s="95" t="s">
        <v>440</v>
      </c>
      <c r="B811" s="29">
        <v>318780</v>
      </c>
      <c r="C811" s="161">
        <f t="shared" si="1302"/>
        <v>26565</v>
      </c>
      <c r="D811" s="5"/>
      <c r="E811" s="5">
        <v>1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6"/>
      <c r="B812" s="12"/>
      <c r="C812" s="161"/>
      <c r="D812" s="6">
        <f t="shared" ref="D812" si="1351">$C811*D811</f>
        <v>0</v>
      </c>
      <c r="E812" s="6">
        <f t="shared" ref="E812" si="1352">$C811*E811</f>
        <v>26565</v>
      </c>
      <c r="F812" s="6">
        <f t="shared" ref="F812:O812" si="1353">$C811*F811</f>
        <v>0</v>
      </c>
      <c r="G812" s="6">
        <f t="shared" si="1353"/>
        <v>0</v>
      </c>
      <c r="H812" s="6">
        <f t="shared" si="1353"/>
        <v>0</v>
      </c>
      <c r="I812" s="6">
        <f t="shared" si="1353"/>
        <v>0</v>
      </c>
      <c r="J812" s="6">
        <f t="shared" si="1353"/>
        <v>0</v>
      </c>
      <c r="K812" s="6">
        <f t="shared" si="1353"/>
        <v>0</v>
      </c>
      <c r="L812" s="6">
        <f t="shared" si="1353"/>
        <v>0</v>
      </c>
      <c r="M812" s="6">
        <f t="shared" si="1353"/>
        <v>0</v>
      </c>
      <c r="N812" s="6">
        <f t="shared" si="1353"/>
        <v>0</v>
      </c>
      <c r="O812" s="6">
        <f t="shared" si="1353"/>
        <v>0</v>
      </c>
      <c r="P812" s="6">
        <f t="shared" ref="P812" si="1354">$C811*P811</f>
        <v>0</v>
      </c>
      <c r="Q812" s="6">
        <f t="shared" ref="Q812" si="1355">$C811*Q811</f>
        <v>0</v>
      </c>
      <c r="R812" s="6">
        <f t="shared" ref="R812:AB812" si="1356">$C811*R811</f>
        <v>0</v>
      </c>
      <c r="S812" s="6">
        <f t="shared" si="1356"/>
        <v>0</v>
      </c>
      <c r="T812" s="6">
        <f t="shared" si="1356"/>
        <v>0</v>
      </c>
      <c r="U812" s="6">
        <f t="shared" si="1356"/>
        <v>0</v>
      </c>
      <c r="V812" s="6">
        <f t="shared" si="1356"/>
        <v>0</v>
      </c>
      <c r="W812" s="6">
        <f t="shared" si="1356"/>
        <v>0</v>
      </c>
      <c r="X812" s="6">
        <f t="shared" si="1356"/>
        <v>0</v>
      </c>
      <c r="Y812" s="6">
        <f t="shared" si="1356"/>
        <v>0</v>
      </c>
      <c r="Z812" s="6">
        <f t="shared" si="1356"/>
        <v>0</v>
      </c>
      <c r="AA812" s="6">
        <f t="shared" si="1356"/>
        <v>0</v>
      </c>
      <c r="AB812" s="6">
        <f t="shared" si="1356"/>
        <v>0</v>
      </c>
      <c r="AC812" s="67"/>
      <c r="AD812" s="55"/>
    </row>
    <row r="813" spans="1:30" s="52" customFormat="1">
      <c r="A813" s="101" t="s">
        <v>160</v>
      </c>
      <c r="B813" s="29">
        <v>1688930</v>
      </c>
      <c r="C813" s="161">
        <f>ROUND(B813/12,2)</f>
        <v>140744.17000000001</v>
      </c>
      <c r="D813" s="7"/>
      <c r="E813" s="20">
        <v>0.96009999999999995</v>
      </c>
      <c r="F813" s="20">
        <v>6.1999999999999998E-3</v>
      </c>
      <c r="G813" s="7"/>
      <c r="H813" s="7"/>
      <c r="I813" s="20">
        <v>1.9E-3</v>
      </c>
      <c r="J813" s="20">
        <v>4.4000000000000003E-3</v>
      </c>
      <c r="K813" s="7"/>
      <c r="L813" s="20">
        <v>1.2999999999999999E-3</v>
      </c>
      <c r="M813" s="7"/>
      <c r="N813" s="7"/>
      <c r="O813" s="7"/>
      <c r="P813" s="7"/>
      <c r="Q813" s="7"/>
      <c r="R813" s="7"/>
      <c r="S813" s="7"/>
      <c r="T813" s="7"/>
      <c r="U813" s="20">
        <v>2.6100000000000002E-2</v>
      </c>
      <c r="V813" s="7"/>
      <c r="W813" s="7"/>
      <c r="X813" s="7"/>
      <c r="Y813" s="7"/>
      <c r="Z813" s="7"/>
      <c r="AA813" s="7"/>
      <c r="AB813" s="7"/>
      <c r="AC813" s="67"/>
      <c r="AD813" s="55"/>
    </row>
    <row r="814" spans="1:30" s="52" customFormat="1">
      <c r="A814" s="101"/>
      <c r="B814" s="30"/>
      <c r="C814" s="161"/>
      <c r="D814" s="7">
        <f t="shared" ref="D814" si="1357">$C813*D813</f>
        <v>0</v>
      </c>
      <c r="E814" s="7">
        <f t="shared" ref="E814" si="1358">$C813*E813</f>
        <v>135128.477617</v>
      </c>
      <c r="F814" s="7">
        <f t="shared" ref="F814:O814" si="1359">$C813*F813</f>
        <v>872.61385400000006</v>
      </c>
      <c r="G814" s="7">
        <f t="shared" si="1359"/>
        <v>0</v>
      </c>
      <c r="H814" s="7">
        <f t="shared" si="1359"/>
        <v>0</v>
      </c>
      <c r="I814" s="7">
        <f t="shared" si="1359"/>
        <v>267.41392300000001</v>
      </c>
      <c r="J814" s="7">
        <f t="shared" si="1359"/>
        <v>619.27434800000015</v>
      </c>
      <c r="K814" s="7">
        <f t="shared" si="1359"/>
        <v>0</v>
      </c>
      <c r="L814" s="7">
        <f t="shared" si="1359"/>
        <v>182.967421</v>
      </c>
      <c r="M814" s="7">
        <f t="shared" si="1359"/>
        <v>0</v>
      </c>
      <c r="N814" s="7">
        <f t="shared" si="1359"/>
        <v>0</v>
      </c>
      <c r="O814" s="7">
        <f t="shared" si="1359"/>
        <v>0</v>
      </c>
      <c r="P814" s="7">
        <f t="shared" ref="P814" si="1360">$C813*P813</f>
        <v>0</v>
      </c>
      <c r="Q814" s="7">
        <f t="shared" ref="Q814" si="1361">$C813*Q813</f>
        <v>0</v>
      </c>
      <c r="R814" s="7">
        <f t="shared" ref="R814:AB814" si="1362">$C813*R813</f>
        <v>0</v>
      </c>
      <c r="S814" s="7">
        <f t="shared" si="1362"/>
        <v>0</v>
      </c>
      <c r="T814" s="7">
        <f t="shared" si="1362"/>
        <v>0</v>
      </c>
      <c r="U814" s="7">
        <f t="shared" si="1362"/>
        <v>3673.4228370000005</v>
      </c>
      <c r="V814" s="7">
        <f t="shared" si="1362"/>
        <v>0</v>
      </c>
      <c r="W814" s="7">
        <f t="shared" si="1362"/>
        <v>0</v>
      </c>
      <c r="X814" s="7">
        <f t="shared" si="1362"/>
        <v>0</v>
      </c>
      <c r="Y814" s="7">
        <f t="shared" si="1362"/>
        <v>0</v>
      </c>
      <c r="Z814" s="7">
        <f t="shared" si="1362"/>
        <v>0</v>
      </c>
      <c r="AA814" s="7">
        <f t="shared" si="1362"/>
        <v>0</v>
      </c>
      <c r="AB814" s="7">
        <f t="shared" si="1362"/>
        <v>0</v>
      </c>
      <c r="AC814" s="67"/>
      <c r="AD814" s="55"/>
    </row>
    <row r="815" spans="1:30" s="52" customFormat="1">
      <c r="A815" s="102" t="s">
        <v>161</v>
      </c>
      <c r="B815" s="29">
        <v>256235</v>
      </c>
      <c r="C815" s="161">
        <f t="shared" si="1302"/>
        <v>21352.92</v>
      </c>
      <c r="D815" s="33"/>
      <c r="E815" s="10">
        <v>0.96009999999999995</v>
      </c>
      <c r="F815" s="10">
        <v>6.1999999999999998E-3</v>
      </c>
      <c r="G815" s="33"/>
      <c r="H815" s="33"/>
      <c r="I815" s="10">
        <v>1.9E-3</v>
      </c>
      <c r="J815" s="10">
        <v>4.4000000000000003E-3</v>
      </c>
      <c r="K815" s="33"/>
      <c r="L815" s="10">
        <v>1.2999999999999999E-3</v>
      </c>
      <c r="M815" s="33"/>
      <c r="N815" s="33"/>
      <c r="O815" s="33"/>
      <c r="P815" s="33"/>
      <c r="Q815" s="33"/>
      <c r="R815" s="33"/>
      <c r="S815" s="33"/>
      <c r="T815" s="33"/>
      <c r="U815" s="10">
        <v>2.6100000000000002E-2</v>
      </c>
      <c r="V815" s="33"/>
      <c r="W815" s="33"/>
      <c r="X815" s="33"/>
      <c r="Y815" s="33"/>
      <c r="Z815" s="33"/>
      <c r="AA815" s="33"/>
      <c r="AB815" s="33"/>
      <c r="AC815" s="67"/>
      <c r="AD815" s="55"/>
    </row>
    <row r="816" spans="1:30" s="52" customFormat="1">
      <c r="A816" s="101"/>
      <c r="B816" s="30"/>
      <c r="C816" s="161"/>
      <c r="D816" s="7">
        <f t="shared" ref="D816" si="1363">$C815*D815</f>
        <v>0</v>
      </c>
      <c r="E816" s="7">
        <f t="shared" ref="E816" si="1364">$C815*E815</f>
        <v>20500.938491999997</v>
      </c>
      <c r="F816" s="7">
        <f t="shared" ref="F816:O816" si="1365">$C815*F815</f>
        <v>132.388104</v>
      </c>
      <c r="G816" s="7">
        <f t="shared" si="1365"/>
        <v>0</v>
      </c>
      <c r="H816" s="7">
        <f t="shared" si="1365"/>
        <v>0</v>
      </c>
      <c r="I816" s="7">
        <f t="shared" si="1365"/>
        <v>40.570547999999995</v>
      </c>
      <c r="J816" s="7">
        <f t="shared" si="1365"/>
        <v>93.952848000000003</v>
      </c>
      <c r="K816" s="7">
        <f t="shared" si="1365"/>
        <v>0</v>
      </c>
      <c r="L816" s="7">
        <f t="shared" si="1365"/>
        <v>27.758795999999997</v>
      </c>
      <c r="M816" s="7">
        <f t="shared" si="1365"/>
        <v>0</v>
      </c>
      <c r="N816" s="7">
        <f t="shared" si="1365"/>
        <v>0</v>
      </c>
      <c r="O816" s="7">
        <f t="shared" si="1365"/>
        <v>0</v>
      </c>
      <c r="P816" s="7">
        <f t="shared" ref="P816" si="1366">$C815*P815</f>
        <v>0</v>
      </c>
      <c r="Q816" s="7">
        <f t="shared" ref="Q816" si="1367">$C815*Q815</f>
        <v>0</v>
      </c>
      <c r="R816" s="7">
        <f t="shared" ref="R816:AB816" si="1368">$C815*R815</f>
        <v>0</v>
      </c>
      <c r="S816" s="7">
        <f t="shared" si="1368"/>
        <v>0</v>
      </c>
      <c r="T816" s="7">
        <f t="shared" si="1368"/>
        <v>0</v>
      </c>
      <c r="U816" s="7">
        <f t="shared" si="1368"/>
        <v>557.31121199999995</v>
      </c>
      <c r="V816" s="7">
        <f t="shared" si="1368"/>
        <v>0</v>
      </c>
      <c r="W816" s="7">
        <f t="shared" si="1368"/>
        <v>0</v>
      </c>
      <c r="X816" s="7">
        <f t="shared" si="1368"/>
        <v>0</v>
      </c>
      <c r="Y816" s="7">
        <f t="shared" si="1368"/>
        <v>0</v>
      </c>
      <c r="Z816" s="7">
        <f t="shared" si="1368"/>
        <v>0</v>
      </c>
      <c r="AA816" s="7">
        <f t="shared" si="1368"/>
        <v>0</v>
      </c>
      <c r="AB816" s="7">
        <f t="shared" si="1368"/>
        <v>0</v>
      </c>
      <c r="AC816" s="67"/>
      <c r="AD816" s="55"/>
    </row>
    <row r="817" spans="1:30" s="52" customFormat="1">
      <c r="A817" s="95" t="s">
        <v>162</v>
      </c>
      <c r="B817" s="29">
        <v>1089502</v>
      </c>
      <c r="C817" s="161">
        <f t="shared" si="1302"/>
        <v>90791.83</v>
      </c>
      <c r="D817" s="38">
        <v>1.5800000000000002E-2</v>
      </c>
      <c r="E817" s="38">
        <v>0.1371</v>
      </c>
      <c r="F817" s="38">
        <v>5.4899999999999997E-2</v>
      </c>
      <c r="G817" s="38">
        <v>7.6899999999999996E-2</v>
      </c>
      <c r="H817" s="38">
        <v>4.1599999999999998E-2</v>
      </c>
      <c r="I817" s="38">
        <v>0.13250000000000001</v>
      </c>
      <c r="J817" s="38">
        <v>2.07E-2</v>
      </c>
      <c r="K817" s="38">
        <v>3.1800000000000002E-2</v>
      </c>
      <c r="L817" s="38">
        <v>1.6500000000000001E-2</v>
      </c>
      <c r="M817" s="38">
        <v>2.5700000000000001E-2</v>
      </c>
      <c r="N817" s="38">
        <v>0.14199999999999999</v>
      </c>
      <c r="O817" s="38">
        <v>2.3E-2</v>
      </c>
      <c r="P817" s="38">
        <v>0</v>
      </c>
      <c r="Q817" s="38">
        <v>3.7999999999999999E-2</v>
      </c>
      <c r="R817" s="38">
        <v>1.8800000000000001E-2</v>
      </c>
      <c r="S817" s="38">
        <v>4.1999999999999997E-3</v>
      </c>
      <c r="T817" s="38">
        <v>5.3199999999999997E-2</v>
      </c>
      <c r="U817" s="38">
        <v>1.8100000000000002E-2</v>
      </c>
      <c r="V817" s="38">
        <v>3.7900000000000003E-2</v>
      </c>
      <c r="W817" s="38">
        <v>4.58E-2</v>
      </c>
      <c r="X817" s="38">
        <v>6.2399999999999997E-2</v>
      </c>
      <c r="Y817" s="38">
        <v>2.5000000000000001E-3</v>
      </c>
      <c r="Z817" s="5">
        <v>0</v>
      </c>
      <c r="AA817" s="5">
        <v>5.9999999999999995E-4</v>
      </c>
      <c r="AB817" s="5">
        <v>0</v>
      </c>
      <c r="AC817" s="67"/>
      <c r="AD817" s="55"/>
    </row>
    <row r="818" spans="1:30" s="52" customFormat="1">
      <c r="A818" s="96"/>
      <c r="B818" s="30"/>
      <c r="C818" s="161"/>
      <c r="D818" s="6">
        <f t="shared" ref="D818" si="1369">$C817*D817</f>
        <v>1434.5109140000002</v>
      </c>
      <c r="E818" s="6">
        <f t="shared" ref="E818" si="1370">$C817*E817</f>
        <v>12447.559893</v>
      </c>
      <c r="F818" s="6">
        <f t="shared" ref="F818:O818" si="1371">$C817*F817</f>
        <v>4984.4714670000003</v>
      </c>
      <c r="G818" s="6">
        <f t="shared" si="1371"/>
        <v>6981.8917270000002</v>
      </c>
      <c r="H818" s="6">
        <f t="shared" si="1371"/>
        <v>3776.9401279999997</v>
      </c>
      <c r="I818" s="6">
        <f t="shared" si="1371"/>
        <v>12029.917475</v>
      </c>
      <c r="J818" s="6">
        <f t="shared" si="1371"/>
        <v>1879.390881</v>
      </c>
      <c r="K818" s="6">
        <f t="shared" si="1371"/>
        <v>2887.180194</v>
      </c>
      <c r="L818" s="6">
        <f t="shared" si="1371"/>
        <v>1498.0651950000001</v>
      </c>
      <c r="M818" s="6">
        <f t="shared" si="1371"/>
        <v>2333.3500309999999</v>
      </c>
      <c r="N818" s="6">
        <f t="shared" si="1371"/>
        <v>12892.439859999999</v>
      </c>
      <c r="O818" s="6">
        <f t="shared" si="1371"/>
        <v>2088.21209</v>
      </c>
      <c r="P818" s="6">
        <f t="shared" ref="P818" si="1372">$C817*P817</f>
        <v>0</v>
      </c>
      <c r="Q818" s="6">
        <f t="shared" ref="Q818" si="1373">$C817*Q817</f>
        <v>3450.0895399999999</v>
      </c>
      <c r="R818" s="6">
        <f t="shared" ref="R818:AB818" si="1374">$C817*R817</f>
        <v>1706.8864040000001</v>
      </c>
      <c r="S818" s="6">
        <f t="shared" si="1374"/>
        <v>381.32568599999996</v>
      </c>
      <c r="T818" s="6">
        <f t="shared" si="1374"/>
        <v>4830.1253559999996</v>
      </c>
      <c r="U818" s="6">
        <f t="shared" si="1374"/>
        <v>1643.3321230000001</v>
      </c>
      <c r="V818" s="6">
        <f t="shared" si="1374"/>
        <v>3441.0103570000006</v>
      </c>
      <c r="W818" s="6">
        <f t="shared" si="1374"/>
        <v>4158.2658140000003</v>
      </c>
      <c r="X818" s="6">
        <f t="shared" si="1374"/>
        <v>5665.4101920000003</v>
      </c>
      <c r="Y818" s="6">
        <f t="shared" si="1374"/>
        <v>226.97957500000001</v>
      </c>
      <c r="Z818" s="6">
        <f t="shared" si="1374"/>
        <v>0</v>
      </c>
      <c r="AA818" s="6">
        <f t="shared" si="1374"/>
        <v>54.475097999999996</v>
      </c>
      <c r="AB818" s="6">
        <f t="shared" si="1374"/>
        <v>0</v>
      </c>
      <c r="AC818" s="67"/>
      <c r="AD818" s="55"/>
    </row>
    <row r="819" spans="1:30" s="52" customFormat="1">
      <c r="A819" s="95" t="s">
        <v>441</v>
      </c>
      <c r="B819" s="29">
        <v>1089502</v>
      </c>
      <c r="C819" s="161">
        <f t="shared" si="1302"/>
        <v>90791.83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6"/>
      <c r="B820" s="12"/>
      <c r="C820" s="161"/>
      <c r="D820" s="6">
        <f t="shared" ref="D820" si="1375">$C819*D819</f>
        <v>0</v>
      </c>
      <c r="E820" s="6">
        <f t="shared" ref="E820" si="1376">$C819*E819</f>
        <v>90791.83</v>
      </c>
      <c r="F820" s="6">
        <f t="shared" ref="F820:O820" si="1377">$C819*F819</f>
        <v>0</v>
      </c>
      <c r="G820" s="6">
        <f t="shared" si="1377"/>
        <v>0</v>
      </c>
      <c r="H820" s="6">
        <f t="shared" si="1377"/>
        <v>0</v>
      </c>
      <c r="I820" s="6">
        <f t="shared" si="1377"/>
        <v>0</v>
      </c>
      <c r="J820" s="6">
        <f t="shared" si="1377"/>
        <v>0</v>
      </c>
      <c r="K820" s="6">
        <f t="shared" si="1377"/>
        <v>0</v>
      </c>
      <c r="L820" s="6">
        <f t="shared" si="1377"/>
        <v>0</v>
      </c>
      <c r="M820" s="6">
        <f t="shared" si="1377"/>
        <v>0</v>
      </c>
      <c r="N820" s="6">
        <f t="shared" si="1377"/>
        <v>0</v>
      </c>
      <c r="O820" s="6">
        <f t="shared" si="1377"/>
        <v>0</v>
      </c>
      <c r="P820" s="6">
        <f t="shared" ref="P820" si="1378">$C819*P819</f>
        <v>0</v>
      </c>
      <c r="Q820" s="6">
        <f t="shared" ref="Q820" si="1379">$C819*Q819</f>
        <v>0</v>
      </c>
      <c r="R820" s="6">
        <f t="shared" ref="R820:AB820" si="1380">$C819*R819</f>
        <v>0</v>
      </c>
      <c r="S820" s="6">
        <f t="shared" si="1380"/>
        <v>0</v>
      </c>
      <c r="T820" s="6">
        <f t="shared" si="1380"/>
        <v>0</v>
      </c>
      <c r="U820" s="6">
        <f t="shared" si="1380"/>
        <v>0</v>
      </c>
      <c r="V820" s="6">
        <f t="shared" si="1380"/>
        <v>0</v>
      </c>
      <c r="W820" s="6">
        <f t="shared" si="1380"/>
        <v>0</v>
      </c>
      <c r="X820" s="6">
        <f t="shared" si="1380"/>
        <v>0</v>
      </c>
      <c r="Y820" s="6">
        <f t="shared" si="1380"/>
        <v>0</v>
      </c>
      <c r="Z820" s="6">
        <f t="shared" si="1380"/>
        <v>0</v>
      </c>
      <c r="AA820" s="6">
        <f t="shared" si="1380"/>
        <v>0</v>
      </c>
      <c r="AB820" s="6">
        <f t="shared" si="1380"/>
        <v>0</v>
      </c>
      <c r="AC820" s="67"/>
      <c r="AD820" s="55"/>
    </row>
    <row r="821" spans="1:30" s="52" customFormat="1">
      <c r="A821" s="102" t="s">
        <v>163</v>
      </c>
      <c r="B821" s="29">
        <v>233343</v>
      </c>
      <c r="C821" s="161">
        <f t="shared" si="1302"/>
        <v>19445.25</v>
      </c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10">
        <v>0.753</v>
      </c>
      <c r="O821" s="33"/>
      <c r="P821" s="33"/>
      <c r="Q821" s="33"/>
      <c r="R821" s="33"/>
      <c r="S821" s="33"/>
      <c r="T821" s="33"/>
      <c r="U821" s="33"/>
      <c r="V821" s="10">
        <v>0.247</v>
      </c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1"/>
      <c r="D822" s="7">
        <f t="shared" ref="D822" si="1381">$C821*D821</f>
        <v>0</v>
      </c>
      <c r="E822" s="7">
        <f t="shared" ref="E822" si="1382">$C821*E821</f>
        <v>0</v>
      </c>
      <c r="F822" s="7">
        <f t="shared" ref="F822:O822" si="1383">$C821*F821</f>
        <v>0</v>
      </c>
      <c r="G822" s="7">
        <f t="shared" si="1383"/>
        <v>0</v>
      </c>
      <c r="H822" s="7">
        <f t="shared" si="1383"/>
        <v>0</v>
      </c>
      <c r="I822" s="7">
        <f t="shared" si="1383"/>
        <v>0</v>
      </c>
      <c r="J822" s="7">
        <f t="shared" si="1383"/>
        <v>0</v>
      </c>
      <c r="K822" s="7">
        <f t="shared" si="1383"/>
        <v>0</v>
      </c>
      <c r="L822" s="7">
        <f t="shared" si="1383"/>
        <v>0</v>
      </c>
      <c r="M822" s="7">
        <f t="shared" si="1383"/>
        <v>0</v>
      </c>
      <c r="N822" s="7">
        <f t="shared" si="1383"/>
        <v>14642.27325</v>
      </c>
      <c r="O822" s="7">
        <f t="shared" si="1383"/>
        <v>0</v>
      </c>
      <c r="P822" s="7">
        <f t="shared" ref="P822" si="1384">$C821*P821</f>
        <v>0</v>
      </c>
      <c r="Q822" s="7">
        <f t="shared" ref="Q822" si="1385">$C821*Q821</f>
        <v>0</v>
      </c>
      <c r="R822" s="7">
        <f t="shared" ref="R822:AB822" si="1386">$C821*R821</f>
        <v>0</v>
      </c>
      <c r="S822" s="7">
        <f t="shared" si="1386"/>
        <v>0</v>
      </c>
      <c r="T822" s="7">
        <f t="shared" si="1386"/>
        <v>0</v>
      </c>
      <c r="U822" s="7">
        <f t="shared" si="1386"/>
        <v>0</v>
      </c>
      <c r="V822" s="7">
        <f t="shared" si="1386"/>
        <v>4802.9767499999998</v>
      </c>
      <c r="W822" s="7">
        <f t="shared" si="1386"/>
        <v>0</v>
      </c>
      <c r="X822" s="7">
        <f t="shared" si="1386"/>
        <v>0</v>
      </c>
      <c r="Y822" s="7">
        <f t="shared" si="1386"/>
        <v>0</v>
      </c>
      <c r="Z822" s="7">
        <f t="shared" si="1386"/>
        <v>0</v>
      </c>
      <c r="AA822" s="7">
        <f t="shared" si="1386"/>
        <v>0</v>
      </c>
      <c r="AB822" s="7">
        <f t="shared" si="1386"/>
        <v>0</v>
      </c>
      <c r="AC822" s="67"/>
      <c r="AD822" s="55"/>
    </row>
    <row r="823" spans="1:30" s="52" customFormat="1">
      <c r="A823" s="102" t="s">
        <v>165</v>
      </c>
      <c r="B823" s="29">
        <v>235064</v>
      </c>
      <c r="C823" s="161">
        <f t="shared" si="1302"/>
        <v>19588.669999999998</v>
      </c>
      <c r="D823" s="33"/>
      <c r="E823" s="10">
        <v>0.87219999999999998</v>
      </c>
      <c r="F823" s="10">
        <v>8.2199999999999995E-2</v>
      </c>
      <c r="G823" s="10">
        <v>3.5200000000000002E-2</v>
      </c>
      <c r="H823" s="33"/>
      <c r="I823" s="33"/>
      <c r="J823" s="33"/>
      <c r="K823" s="33"/>
      <c r="L823" s="10">
        <v>1.04E-2</v>
      </c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1"/>
      <c r="D824" s="7">
        <f t="shared" ref="D824" si="1387">$C823*D823</f>
        <v>0</v>
      </c>
      <c r="E824" s="7">
        <f t="shared" ref="E824" si="1388">$C823*E823</f>
        <v>17085.237974</v>
      </c>
      <c r="F824" s="7">
        <f t="shared" ref="F824:O824" si="1389">$C823*F823</f>
        <v>1610.1886739999998</v>
      </c>
      <c r="G824" s="7">
        <f t="shared" si="1389"/>
        <v>689.52118399999995</v>
      </c>
      <c r="H824" s="7">
        <f t="shared" si="1389"/>
        <v>0</v>
      </c>
      <c r="I824" s="7">
        <f t="shared" si="1389"/>
        <v>0</v>
      </c>
      <c r="J824" s="7">
        <f t="shared" si="1389"/>
        <v>0</v>
      </c>
      <c r="K824" s="7">
        <f t="shared" si="1389"/>
        <v>0</v>
      </c>
      <c r="L824" s="7">
        <f t="shared" si="1389"/>
        <v>203.72216799999998</v>
      </c>
      <c r="M824" s="7">
        <f t="shared" si="1389"/>
        <v>0</v>
      </c>
      <c r="N824" s="7">
        <f t="shared" si="1389"/>
        <v>0</v>
      </c>
      <c r="O824" s="7">
        <f t="shared" si="1389"/>
        <v>0</v>
      </c>
      <c r="P824" s="7">
        <f t="shared" ref="P824" si="1390">$C823*P823</f>
        <v>0</v>
      </c>
      <c r="Q824" s="7">
        <f t="shared" ref="Q824" si="1391">$C823*Q823</f>
        <v>0</v>
      </c>
      <c r="R824" s="7">
        <f t="shared" ref="R824:AB824" si="1392">$C823*R823</f>
        <v>0</v>
      </c>
      <c r="S824" s="7">
        <f t="shared" si="1392"/>
        <v>0</v>
      </c>
      <c r="T824" s="7">
        <f t="shared" si="1392"/>
        <v>0</v>
      </c>
      <c r="U824" s="7">
        <f t="shared" si="1392"/>
        <v>0</v>
      </c>
      <c r="V824" s="7">
        <f t="shared" si="1392"/>
        <v>0</v>
      </c>
      <c r="W824" s="7">
        <f t="shared" si="1392"/>
        <v>0</v>
      </c>
      <c r="X824" s="7">
        <f t="shared" si="1392"/>
        <v>0</v>
      </c>
      <c r="Y824" s="7">
        <f t="shared" si="1392"/>
        <v>0</v>
      </c>
      <c r="Z824" s="7">
        <f t="shared" si="1392"/>
        <v>0</v>
      </c>
      <c r="AA824" s="7">
        <f t="shared" si="1392"/>
        <v>0</v>
      </c>
      <c r="AB824" s="7">
        <f t="shared" si="1392"/>
        <v>0</v>
      </c>
      <c r="AC824" s="67"/>
      <c r="AD824" s="55"/>
    </row>
    <row r="825" spans="1:30" s="52" customFormat="1">
      <c r="A825" s="102" t="s">
        <v>166</v>
      </c>
      <c r="B825" s="29">
        <v>651843</v>
      </c>
      <c r="C825" s="161">
        <f t="shared" si="1302"/>
        <v>54320.25</v>
      </c>
      <c r="D825" s="33"/>
      <c r="E825" s="10">
        <v>0.92490000000000006</v>
      </c>
      <c r="F825" s="33"/>
      <c r="G825" s="33"/>
      <c r="H825" s="33"/>
      <c r="I825" s="33"/>
      <c r="J825" s="10">
        <v>7.51E-2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1"/>
      <c r="D826" s="7">
        <f t="shared" ref="D826" si="1393">$C825*D825</f>
        <v>0</v>
      </c>
      <c r="E826" s="7">
        <f t="shared" ref="E826" si="1394">$C825*E825</f>
        <v>50240.799225000002</v>
      </c>
      <c r="F826" s="7">
        <f t="shared" ref="F826:O826" si="1395">$C825*F825</f>
        <v>0</v>
      </c>
      <c r="G826" s="7">
        <f t="shared" si="1395"/>
        <v>0</v>
      </c>
      <c r="H826" s="7">
        <f t="shared" si="1395"/>
        <v>0</v>
      </c>
      <c r="I826" s="7">
        <f t="shared" si="1395"/>
        <v>0</v>
      </c>
      <c r="J826" s="7">
        <f t="shared" si="1395"/>
        <v>4079.4507749999998</v>
      </c>
      <c r="K826" s="7">
        <f t="shared" si="1395"/>
        <v>0</v>
      </c>
      <c r="L826" s="7">
        <f t="shared" si="1395"/>
        <v>0</v>
      </c>
      <c r="M826" s="7">
        <f t="shared" si="1395"/>
        <v>0</v>
      </c>
      <c r="N826" s="7">
        <f t="shared" si="1395"/>
        <v>0</v>
      </c>
      <c r="O826" s="7">
        <f t="shared" si="1395"/>
        <v>0</v>
      </c>
      <c r="P826" s="7">
        <f t="shared" ref="P826" si="1396">$C825*P825</f>
        <v>0</v>
      </c>
      <c r="Q826" s="7">
        <f t="shared" ref="Q826" si="1397">$C825*Q825</f>
        <v>0</v>
      </c>
      <c r="R826" s="7">
        <f t="shared" ref="R826:AB826" si="1398">$C825*R825</f>
        <v>0</v>
      </c>
      <c r="S826" s="7">
        <f t="shared" si="1398"/>
        <v>0</v>
      </c>
      <c r="T826" s="7">
        <f t="shared" si="1398"/>
        <v>0</v>
      </c>
      <c r="U826" s="7">
        <f t="shared" si="1398"/>
        <v>0</v>
      </c>
      <c r="V826" s="7">
        <f t="shared" si="1398"/>
        <v>0</v>
      </c>
      <c r="W826" s="7">
        <f t="shared" si="1398"/>
        <v>0</v>
      </c>
      <c r="X826" s="7">
        <f t="shared" si="1398"/>
        <v>0</v>
      </c>
      <c r="Y826" s="7">
        <f t="shared" si="1398"/>
        <v>0</v>
      </c>
      <c r="Z826" s="7">
        <f t="shared" si="1398"/>
        <v>0</v>
      </c>
      <c r="AA826" s="7">
        <f t="shared" si="1398"/>
        <v>0</v>
      </c>
      <c r="AB826" s="7">
        <f t="shared" si="1398"/>
        <v>0</v>
      </c>
      <c r="AC826" s="67"/>
      <c r="AD826" s="55"/>
    </row>
    <row r="827" spans="1:30" s="52" customFormat="1">
      <c r="A827" s="102" t="s">
        <v>167</v>
      </c>
      <c r="B827" s="29">
        <v>512387</v>
      </c>
      <c r="C827" s="161">
        <f t="shared" si="1302"/>
        <v>42698.92</v>
      </c>
      <c r="D827" s="33"/>
      <c r="E827" s="10">
        <v>0.96009999999999995</v>
      </c>
      <c r="F827" s="10">
        <v>6.1999999999999998E-3</v>
      </c>
      <c r="G827" s="33"/>
      <c r="H827" s="33"/>
      <c r="I827" s="10">
        <v>1.9E-3</v>
      </c>
      <c r="J827" s="10">
        <v>4.4000000000000003E-3</v>
      </c>
      <c r="K827" s="33"/>
      <c r="L827" s="10">
        <v>1.2999999999999999E-3</v>
      </c>
      <c r="M827" s="33"/>
      <c r="N827" s="33"/>
      <c r="O827" s="33"/>
      <c r="P827" s="33"/>
      <c r="Q827" s="33"/>
      <c r="R827" s="33"/>
      <c r="S827" s="33"/>
      <c r="T827" s="33"/>
      <c r="U827" s="10">
        <v>2.6100000000000002E-2</v>
      </c>
      <c r="V827" s="33"/>
      <c r="W827" s="33"/>
      <c r="X827" s="33"/>
      <c r="Y827" s="33"/>
      <c r="Z827" s="33"/>
      <c r="AA827" s="33"/>
      <c r="AB827" s="33"/>
      <c r="AC827" s="67"/>
      <c r="AD827" s="55"/>
    </row>
    <row r="828" spans="1:30" s="52" customFormat="1">
      <c r="A828" s="101"/>
      <c r="B828" s="30"/>
      <c r="C828" s="161"/>
      <c r="D828" s="7">
        <f t="shared" ref="D828" si="1399">$C827*D827</f>
        <v>0</v>
      </c>
      <c r="E828" s="7">
        <f t="shared" ref="E828" si="1400">$C827*E827</f>
        <v>40995.233091999995</v>
      </c>
      <c r="F828" s="7">
        <f t="shared" ref="F828:O828" si="1401">$C827*F827</f>
        <v>264.73330399999998</v>
      </c>
      <c r="G828" s="7">
        <f t="shared" si="1401"/>
        <v>0</v>
      </c>
      <c r="H828" s="7">
        <f t="shared" si="1401"/>
        <v>0</v>
      </c>
      <c r="I828" s="7">
        <f t="shared" si="1401"/>
        <v>81.127948000000004</v>
      </c>
      <c r="J828" s="7">
        <f t="shared" si="1401"/>
        <v>187.875248</v>
      </c>
      <c r="K828" s="7">
        <f t="shared" si="1401"/>
        <v>0</v>
      </c>
      <c r="L828" s="7">
        <f t="shared" si="1401"/>
        <v>55.508595999999997</v>
      </c>
      <c r="M828" s="7">
        <f t="shared" si="1401"/>
        <v>0</v>
      </c>
      <c r="N828" s="7">
        <f t="shared" si="1401"/>
        <v>0</v>
      </c>
      <c r="O828" s="7">
        <f t="shared" si="1401"/>
        <v>0</v>
      </c>
      <c r="P828" s="7">
        <f t="shared" ref="P828" si="1402">$C827*P827</f>
        <v>0</v>
      </c>
      <c r="Q828" s="7">
        <f t="shared" ref="Q828" si="1403">$C827*Q827</f>
        <v>0</v>
      </c>
      <c r="R828" s="7">
        <f t="shared" ref="R828:AB828" si="1404">$C827*R827</f>
        <v>0</v>
      </c>
      <c r="S828" s="7">
        <f t="shared" si="1404"/>
        <v>0</v>
      </c>
      <c r="T828" s="7">
        <f t="shared" si="1404"/>
        <v>0</v>
      </c>
      <c r="U828" s="7">
        <f t="shared" si="1404"/>
        <v>1114.441812</v>
      </c>
      <c r="V828" s="7">
        <f t="shared" si="1404"/>
        <v>0</v>
      </c>
      <c r="W828" s="7">
        <f t="shared" si="1404"/>
        <v>0</v>
      </c>
      <c r="X828" s="7">
        <f t="shared" si="1404"/>
        <v>0</v>
      </c>
      <c r="Y828" s="7">
        <f t="shared" si="1404"/>
        <v>0</v>
      </c>
      <c r="Z828" s="7">
        <f t="shared" si="1404"/>
        <v>0</v>
      </c>
      <c r="AA828" s="7">
        <f t="shared" si="1404"/>
        <v>0</v>
      </c>
      <c r="AB828" s="7">
        <f t="shared" si="1404"/>
        <v>0</v>
      </c>
      <c r="AC828" s="67"/>
      <c r="AD828" s="55"/>
    </row>
    <row r="829" spans="1:30" s="52" customFormat="1">
      <c r="A829" s="102" t="s">
        <v>168</v>
      </c>
      <c r="B829" s="29">
        <v>816307</v>
      </c>
      <c r="C829" s="161">
        <f t="shared" si="1302"/>
        <v>68025.58</v>
      </c>
      <c r="D829" s="33"/>
      <c r="E829" s="10">
        <v>0.68159999999999998</v>
      </c>
      <c r="F829" s="33"/>
      <c r="G829" s="10">
        <v>0.25269999999999998</v>
      </c>
      <c r="H829" s="33"/>
      <c r="I829" s="33"/>
      <c r="J829" s="10">
        <v>3.8800000000000001E-2</v>
      </c>
      <c r="K829" s="10">
        <v>1.0999999999999999E-2</v>
      </c>
      <c r="L829" s="33"/>
      <c r="M829" s="33"/>
      <c r="N829" s="33"/>
      <c r="O829" s="33"/>
      <c r="P829" s="33"/>
      <c r="Q829" s="33"/>
      <c r="R829" s="33"/>
      <c r="S829" s="33"/>
      <c r="T829" s="33"/>
      <c r="U829" s="10">
        <v>1.5900000000000001E-2</v>
      </c>
      <c r="V829" s="33"/>
      <c r="W829" s="33"/>
      <c r="X829" s="33"/>
      <c r="Y829" s="33"/>
      <c r="Z829" s="33"/>
      <c r="AA829" s="33"/>
      <c r="AB829" s="33"/>
      <c r="AC829" s="67"/>
      <c r="AD829" s="55"/>
    </row>
    <row r="830" spans="1:30" s="52" customFormat="1">
      <c r="A830" s="101"/>
      <c r="B830" s="30"/>
      <c r="C830" s="161"/>
      <c r="D830" s="7">
        <f t="shared" ref="D830" si="1405">$C829*D829</f>
        <v>0</v>
      </c>
      <c r="E830" s="7">
        <f t="shared" ref="E830" si="1406">$C829*E829</f>
        <v>46366.235328000002</v>
      </c>
      <c r="F830" s="7">
        <f t="shared" ref="F830:O830" si="1407">$C829*F829</f>
        <v>0</v>
      </c>
      <c r="G830" s="7">
        <f t="shared" si="1407"/>
        <v>17190.064065999999</v>
      </c>
      <c r="H830" s="7">
        <f t="shared" si="1407"/>
        <v>0</v>
      </c>
      <c r="I830" s="7">
        <f t="shared" si="1407"/>
        <v>0</v>
      </c>
      <c r="J830" s="7">
        <f t="shared" si="1407"/>
        <v>2639.3925040000004</v>
      </c>
      <c r="K830" s="7">
        <f t="shared" si="1407"/>
        <v>748.28138000000001</v>
      </c>
      <c r="L830" s="7">
        <f t="shared" si="1407"/>
        <v>0</v>
      </c>
      <c r="M830" s="7">
        <f t="shared" si="1407"/>
        <v>0</v>
      </c>
      <c r="N830" s="7">
        <f t="shared" si="1407"/>
        <v>0</v>
      </c>
      <c r="O830" s="7">
        <f t="shared" si="1407"/>
        <v>0</v>
      </c>
      <c r="P830" s="7">
        <f t="shared" ref="P830" si="1408">$C829*P829</f>
        <v>0</v>
      </c>
      <c r="Q830" s="7">
        <f t="shared" ref="Q830" si="1409">$C829*Q829</f>
        <v>0</v>
      </c>
      <c r="R830" s="7">
        <f t="shared" ref="R830:AB830" si="1410">$C829*R829</f>
        <v>0</v>
      </c>
      <c r="S830" s="7">
        <f t="shared" si="1410"/>
        <v>0</v>
      </c>
      <c r="T830" s="7">
        <f t="shared" si="1410"/>
        <v>0</v>
      </c>
      <c r="U830" s="7">
        <f t="shared" si="1410"/>
        <v>1081.606722</v>
      </c>
      <c r="V830" s="7">
        <f t="shared" si="1410"/>
        <v>0</v>
      </c>
      <c r="W830" s="7">
        <f t="shared" si="1410"/>
        <v>0</v>
      </c>
      <c r="X830" s="7">
        <f t="shared" si="1410"/>
        <v>0</v>
      </c>
      <c r="Y830" s="7">
        <f t="shared" si="1410"/>
        <v>0</v>
      </c>
      <c r="Z830" s="7">
        <f t="shared" si="1410"/>
        <v>0</v>
      </c>
      <c r="AA830" s="7">
        <f t="shared" si="1410"/>
        <v>0</v>
      </c>
      <c r="AB830" s="7">
        <f t="shared" si="1410"/>
        <v>0</v>
      </c>
      <c r="AC830" s="67"/>
      <c r="AD830" s="55"/>
    </row>
    <row r="831" spans="1:30" s="52" customFormat="1">
      <c r="A831" s="102" t="s">
        <v>196</v>
      </c>
      <c r="B831" s="29">
        <v>2821368</v>
      </c>
      <c r="C831" s="161">
        <f t="shared" si="1302"/>
        <v>235114</v>
      </c>
      <c r="D831" s="5"/>
      <c r="E831" s="5">
        <v>0.89970000000000006</v>
      </c>
      <c r="F831" s="5"/>
      <c r="G831" s="5"/>
      <c r="H831" s="5"/>
      <c r="I831" s="5"/>
      <c r="J831" s="5">
        <v>0.1003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1"/>
      <c r="D832" s="7">
        <f t="shared" ref="D832" si="1411">$C831*D831</f>
        <v>0</v>
      </c>
      <c r="E832" s="7">
        <f t="shared" ref="E832" si="1412">$C831*E831</f>
        <v>211532.06580000001</v>
      </c>
      <c r="F832" s="7">
        <f t="shared" ref="F832:O832" si="1413">$C831*F831</f>
        <v>0</v>
      </c>
      <c r="G832" s="7">
        <f t="shared" si="1413"/>
        <v>0</v>
      </c>
      <c r="H832" s="7">
        <f t="shared" si="1413"/>
        <v>0</v>
      </c>
      <c r="I832" s="7">
        <f t="shared" si="1413"/>
        <v>0</v>
      </c>
      <c r="J832" s="7">
        <f t="shared" si="1413"/>
        <v>23581.9342</v>
      </c>
      <c r="K832" s="7">
        <f t="shared" si="1413"/>
        <v>0</v>
      </c>
      <c r="L832" s="7">
        <f t="shared" si="1413"/>
        <v>0</v>
      </c>
      <c r="M832" s="7">
        <f t="shared" si="1413"/>
        <v>0</v>
      </c>
      <c r="N832" s="7">
        <f t="shared" si="1413"/>
        <v>0</v>
      </c>
      <c r="O832" s="7">
        <f t="shared" si="1413"/>
        <v>0</v>
      </c>
      <c r="P832" s="7">
        <f t="shared" ref="P832" si="1414">$C831*P831</f>
        <v>0</v>
      </c>
      <c r="Q832" s="7">
        <f t="shared" ref="Q832" si="1415">$C831*Q831</f>
        <v>0</v>
      </c>
      <c r="R832" s="7">
        <f t="shared" ref="R832:AB832" si="1416">$C831*R831</f>
        <v>0</v>
      </c>
      <c r="S832" s="7">
        <f t="shared" si="1416"/>
        <v>0</v>
      </c>
      <c r="T832" s="7">
        <f t="shared" si="1416"/>
        <v>0</v>
      </c>
      <c r="U832" s="7">
        <f t="shared" si="1416"/>
        <v>0</v>
      </c>
      <c r="V832" s="7">
        <f t="shared" si="1416"/>
        <v>0</v>
      </c>
      <c r="W832" s="7">
        <f t="shared" si="1416"/>
        <v>0</v>
      </c>
      <c r="X832" s="7">
        <f t="shared" si="1416"/>
        <v>0</v>
      </c>
      <c r="Y832" s="7">
        <f t="shared" si="1416"/>
        <v>0</v>
      </c>
      <c r="Z832" s="7">
        <f t="shared" si="1416"/>
        <v>0</v>
      </c>
      <c r="AA832" s="7">
        <f t="shared" si="1416"/>
        <v>0</v>
      </c>
      <c r="AB832" s="7">
        <f t="shared" si="1416"/>
        <v>0</v>
      </c>
      <c r="AC832" s="67"/>
      <c r="AD832" s="55"/>
    </row>
    <row r="833" spans="1:30" s="52" customFormat="1">
      <c r="A833" s="102" t="s">
        <v>197</v>
      </c>
      <c r="B833" s="29">
        <v>1223321</v>
      </c>
      <c r="C833" s="161">
        <f t="shared" si="1302"/>
        <v>101943.42</v>
      </c>
      <c r="D833" s="5"/>
      <c r="E833" s="5">
        <v>0.96009999999999995</v>
      </c>
      <c r="F833" s="5">
        <v>6.1999999999999998E-3</v>
      </c>
      <c r="G833" s="5"/>
      <c r="H833" s="5"/>
      <c r="I833" s="5">
        <v>1.9E-3</v>
      </c>
      <c r="J833" s="5">
        <v>4.4000000000000003E-3</v>
      </c>
      <c r="K833" s="5"/>
      <c r="L833" s="5">
        <v>1.2999999999999999E-3</v>
      </c>
      <c r="M833" s="5"/>
      <c r="N833" s="5"/>
      <c r="O833" s="5"/>
      <c r="P833" s="5"/>
      <c r="Q833" s="5"/>
      <c r="R833" s="5"/>
      <c r="S833" s="5"/>
      <c r="T833" s="5"/>
      <c r="U833" s="5">
        <v>2.6100000000000002E-2</v>
      </c>
      <c r="V833" s="5"/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84"/>
      <c r="C834" s="161"/>
      <c r="D834" s="7">
        <f t="shared" ref="D834" si="1417">$C833*D833</f>
        <v>0</v>
      </c>
      <c r="E834" s="7">
        <f t="shared" ref="E834" si="1418">$C833*E833</f>
        <v>97875.877541999987</v>
      </c>
      <c r="F834" s="7">
        <f t="shared" ref="F834:O834" si="1419">$C833*F833</f>
        <v>632.04920399999992</v>
      </c>
      <c r="G834" s="7">
        <f t="shared" si="1419"/>
        <v>0</v>
      </c>
      <c r="H834" s="7">
        <f t="shared" si="1419"/>
        <v>0</v>
      </c>
      <c r="I834" s="7">
        <f t="shared" si="1419"/>
        <v>193.692498</v>
      </c>
      <c r="J834" s="7">
        <f t="shared" si="1419"/>
        <v>448.55104800000004</v>
      </c>
      <c r="K834" s="7">
        <f t="shared" si="1419"/>
        <v>0</v>
      </c>
      <c r="L834" s="7">
        <f t="shared" si="1419"/>
        <v>132.52644599999999</v>
      </c>
      <c r="M834" s="7">
        <f t="shared" si="1419"/>
        <v>0</v>
      </c>
      <c r="N834" s="7">
        <f t="shared" si="1419"/>
        <v>0</v>
      </c>
      <c r="O834" s="7">
        <f t="shared" si="1419"/>
        <v>0</v>
      </c>
      <c r="P834" s="7">
        <f t="shared" ref="P834" si="1420">$C833*P833</f>
        <v>0</v>
      </c>
      <c r="Q834" s="7">
        <f t="shared" ref="Q834" si="1421">$C833*Q833</f>
        <v>0</v>
      </c>
      <c r="R834" s="7">
        <f t="shared" ref="R834:AB834" si="1422">$C833*R833</f>
        <v>0</v>
      </c>
      <c r="S834" s="7">
        <f t="shared" si="1422"/>
        <v>0</v>
      </c>
      <c r="T834" s="7">
        <f t="shared" si="1422"/>
        <v>0</v>
      </c>
      <c r="U834" s="7">
        <f t="shared" si="1422"/>
        <v>2660.723262</v>
      </c>
      <c r="V834" s="7">
        <f t="shared" si="1422"/>
        <v>0</v>
      </c>
      <c r="W834" s="7">
        <f t="shared" si="1422"/>
        <v>0</v>
      </c>
      <c r="X834" s="7">
        <f t="shared" si="1422"/>
        <v>0</v>
      </c>
      <c r="Y834" s="7">
        <f t="shared" si="1422"/>
        <v>0</v>
      </c>
      <c r="Z834" s="7">
        <f t="shared" si="1422"/>
        <v>0</v>
      </c>
      <c r="AA834" s="7">
        <f t="shared" si="1422"/>
        <v>0</v>
      </c>
      <c r="AB834" s="7">
        <f t="shared" si="1422"/>
        <v>0</v>
      </c>
      <c r="AC834" s="67"/>
      <c r="AD834" s="55"/>
    </row>
    <row r="835" spans="1:30" s="52" customFormat="1">
      <c r="A835" s="102" t="s">
        <v>198</v>
      </c>
      <c r="B835" s="29">
        <v>1656966</v>
      </c>
      <c r="C835" s="161">
        <f t="shared" si="1302"/>
        <v>138080.5</v>
      </c>
      <c r="D835" s="5"/>
      <c r="E835" s="5">
        <v>0.96009999999999995</v>
      </c>
      <c r="F835" s="5">
        <v>6.1999999999999998E-3</v>
      </c>
      <c r="G835" s="5"/>
      <c r="H835" s="5"/>
      <c r="I835" s="5">
        <v>1.9E-3</v>
      </c>
      <c r="J835" s="5">
        <v>4.4000000000000003E-3</v>
      </c>
      <c r="K835" s="5"/>
      <c r="L835" s="5">
        <v>1.2999999999999999E-3</v>
      </c>
      <c r="M835" s="5"/>
      <c r="N835" s="5"/>
      <c r="O835" s="5"/>
      <c r="P835" s="5"/>
      <c r="Q835" s="5"/>
      <c r="R835" s="5"/>
      <c r="S835" s="5"/>
      <c r="T835" s="5"/>
      <c r="U835" s="5">
        <v>2.6100000000000002E-2</v>
      </c>
      <c r="V835" s="5"/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1"/>
      <c r="D836" s="7">
        <f t="shared" ref="D836" si="1423">$C835*D835</f>
        <v>0</v>
      </c>
      <c r="E836" s="7">
        <f t="shared" ref="E836" si="1424">$C835*E835</f>
        <v>132571.08804999999</v>
      </c>
      <c r="F836" s="7">
        <f t="shared" ref="F836:O836" si="1425">$C835*F835</f>
        <v>856.09910000000002</v>
      </c>
      <c r="G836" s="7">
        <f t="shared" si="1425"/>
        <v>0</v>
      </c>
      <c r="H836" s="7">
        <f t="shared" si="1425"/>
        <v>0</v>
      </c>
      <c r="I836" s="7">
        <f t="shared" si="1425"/>
        <v>262.35295000000002</v>
      </c>
      <c r="J836" s="7">
        <f t="shared" si="1425"/>
        <v>607.55420000000004</v>
      </c>
      <c r="K836" s="7">
        <f t="shared" si="1425"/>
        <v>0</v>
      </c>
      <c r="L836" s="7">
        <f t="shared" si="1425"/>
        <v>179.50465</v>
      </c>
      <c r="M836" s="7">
        <f t="shared" si="1425"/>
        <v>0</v>
      </c>
      <c r="N836" s="7">
        <f t="shared" si="1425"/>
        <v>0</v>
      </c>
      <c r="O836" s="7">
        <f t="shared" si="1425"/>
        <v>0</v>
      </c>
      <c r="P836" s="7">
        <f t="shared" ref="P836" si="1426">$C835*P835</f>
        <v>0</v>
      </c>
      <c r="Q836" s="7">
        <f t="shared" ref="Q836" si="1427">$C835*Q835</f>
        <v>0</v>
      </c>
      <c r="R836" s="7">
        <f t="shared" ref="R836:AB836" si="1428">$C835*R835</f>
        <v>0</v>
      </c>
      <c r="S836" s="7">
        <f t="shared" si="1428"/>
        <v>0</v>
      </c>
      <c r="T836" s="7">
        <f t="shared" si="1428"/>
        <v>0</v>
      </c>
      <c r="U836" s="7">
        <f t="shared" si="1428"/>
        <v>3603.9010500000004</v>
      </c>
      <c r="V836" s="7">
        <f t="shared" si="1428"/>
        <v>0</v>
      </c>
      <c r="W836" s="7">
        <f t="shared" si="1428"/>
        <v>0</v>
      </c>
      <c r="X836" s="7">
        <f t="shared" si="1428"/>
        <v>0</v>
      </c>
      <c r="Y836" s="7">
        <f t="shared" si="1428"/>
        <v>0</v>
      </c>
      <c r="Z836" s="7">
        <f t="shared" si="1428"/>
        <v>0</v>
      </c>
      <c r="AA836" s="7">
        <f t="shared" si="1428"/>
        <v>0</v>
      </c>
      <c r="AB836" s="7">
        <f t="shared" si="1428"/>
        <v>0</v>
      </c>
      <c r="AC836" s="67"/>
      <c r="AD836" s="55"/>
    </row>
    <row r="837" spans="1:30" s="52" customFormat="1">
      <c r="A837" s="102" t="s">
        <v>199</v>
      </c>
      <c r="B837" s="29">
        <v>18239564</v>
      </c>
      <c r="C837" s="161">
        <f t="shared" si="1302"/>
        <v>1519963.67</v>
      </c>
      <c r="D837" s="5"/>
      <c r="E837" s="5">
        <v>0.88390000000000002</v>
      </c>
      <c r="F837" s="5">
        <v>7.1199999999999999E-2</v>
      </c>
      <c r="G837" s="5">
        <v>2.8899999999999999E-2</v>
      </c>
      <c r="H837" s="5"/>
      <c r="I837" s="5"/>
      <c r="J837" s="5"/>
      <c r="K837" s="5">
        <v>1.5800000000000002E-2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>
        <v>2.0000000000000001E-4</v>
      </c>
      <c r="W837" s="5"/>
      <c r="X837" s="5"/>
      <c r="Y837" s="5"/>
      <c r="Z837" s="5"/>
      <c r="AA837" s="5"/>
      <c r="AB837" s="5"/>
      <c r="AC837" s="67"/>
      <c r="AD837" s="55"/>
    </row>
    <row r="838" spans="1:30" s="52" customFormat="1">
      <c r="A838" s="101"/>
      <c r="B838" s="30"/>
      <c r="C838" s="161"/>
      <c r="D838" s="7">
        <f t="shared" ref="D838" si="1429">$C837*D837</f>
        <v>0</v>
      </c>
      <c r="E838" s="7">
        <f t="shared" ref="E838" si="1430">$C837*E837</f>
        <v>1343495.8879130001</v>
      </c>
      <c r="F838" s="7">
        <f>$C837*F837</f>
        <v>108221.41330399999</v>
      </c>
      <c r="G838" s="7">
        <f>$C837*G837</f>
        <v>43926.950062999997</v>
      </c>
      <c r="H838" s="7">
        <f>$C837*H837</f>
        <v>0</v>
      </c>
      <c r="I838" s="7">
        <f>$C837*I837</f>
        <v>0</v>
      </c>
      <c r="J838" s="7">
        <f>$C837*J837</f>
        <v>0</v>
      </c>
      <c r="K838" s="7">
        <f t="shared" ref="K838" si="1431">$C837*K837</f>
        <v>24015.425986000002</v>
      </c>
      <c r="L838" s="7">
        <f t="shared" ref="L838" si="1432">$C837*L837</f>
        <v>0</v>
      </c>
      <c r="M838" s="7">
        <f t="shared" ref="M838:AB838" si="1433">$C837*M837</f>
        <v>0</v>
      </c>
      <c r="N838" s="7">
        <f t="shared" si="1433"/>
        <v>0</v>
      </c>
      <c r="O838" s="7">
        <f t="shared" si="1433"/>
        <v>0</v>
      </c>
      <c r="P838" s="7">
        <f t="shared" si="1433"/>
        <v>0</v>
      </c>
      <c r="Q838" s="7">
        <f t="shared" si="1433"/>
        <v>0</v>
      </c>
      <c r="R838" s="7">
        <f t="shared" si="1433"/>
        <v>0</v>
      </c>
      <c r="S838" s="7">
        <f t="shared" si="1433"/>
        <v>0</v>
      </c>
      <c r="T838" s="7">
        <f t="shared" si="1433"/>
        <v>0</v>
      </c>
      <c r="U838" s="7">
        <f t="shared" si="1433"/>
        <v>0</v>
      </c>
      <c r="V838" s="7">
        <f t="shared" si="1433"/>
        <v>303.99273399999998</v>
      </c>
      <c r="W838" s="7">
        <f t="shared" si="1433"/>
        <v>0</v>
      </c>
      <c r="X838" s="7">
        <f t="shared" si="1433"/>
        <v>0</v>
      </c>
      <c r="Y838" s="7">
        <f t="shared" si="1433"/>
        <v>0</v>
      </c>
      <c r="Z838" s="7">
        <f t="shared" si="1433"/>
        <v>0</v>
      </c>
      <c r="AA838" s="7">
        <f t="shared" si="1433"/>
        <v>0</v>
      </c>
      <c r="AB838" s="7">
        <f t="shared" si="1433"/>
        <v>0</v>
      </c>
      <c r="AC838" s="67"/>
      <c r="AD838" s="55"/>
    </row>
    <row r="839" spans="1:30" s="52" customFormat="1">
      <c r="A839" s="102" t="s">
        <v>200</v>
      </c>
      <c r="B839" s="29">
        <v>5275639</v>
      </c>
      <c r="C839" s="161">
        <f t="shared" si="1302"/>
        <v>439636.58</v>
      </c>
      <c r="D839" s="5"/>
      <c r="E839" s="5">
        <v>0.91920000000000002</v>
      </c>
      <c r="F839" s="5">
        <v>2.1899999999999999E-2</v>
      </c>
      <c r="G839" s="5">
        <v>1.14E-2</v>
      </c>
      <c r="H839" s="5">
        <v>2.9999999999999997E-4</v>
      </c>
      <c r="I839" s="5"/>
      <c r="J839" s="5"/>
      <c r="K839" s="5">
        <v>3.5999999999999997E-2</v>
      </c>
      <c r="L839" s="5">
        <v>1.0800000000000001E-2</v>
      </c>
      <c r="M839" s="5"/>
      <c r="N839" s="5"/>
      <c r="O839" s="5"/>
      <c r="P839" s="5"/>
      <c r="Q839" s="5"/>
      <c r="R839" s="5"/>
      <c r="S839" s="5"/>
      <c r="T839" s="5"/>
      <c r="U839" s="5"/>
      <c r="V839" s="5">
        <v>4.0000000000000002E-4</v>
      </c>
      <c r="W839" s="5"/>
      <c r="X839" s="5"/>
      <c r="Y839" s="5"/>
      <c r="Z839" s="5"/>
      <c r="AA839" s="5"/>
      <c r="AB839" s="5"/>
      <c r="AC839" s="67"/>
      <c r="AD839" s="55"/>
    </row>
    <row r="840" spans="1:30" s="52" customFormat="1">
      <c r="A840" s="101"/>
      <c r="B840" s="30"/>
      <c r="C840" s="161"/>
      <c r="D840" s="7">
        <f t="shared" ref="D840" si="1434">$C839*D839</f>
        <v>0</v>
      </c>
      <c r="E840" s="7">
        <f t="shared" ref="E840" si="1435">$C839*E839</f>
        <v>404113.94433600002</v>
      </c>
      <c r="F840" s="7">
        <f t="shared" ref="F840:O840" si="1436">$C839*F839</f>
        <v>9628.0411019999992</v>
      </c>
      <c r="G840" s="7">
        <f t="shared" si="1436"/>
        <v>5011.8570120000004</v>
      </c>
      <c r="H840" s="7">
        <f t="shared" si="1436"/>
        <v>131.890974</v>
      </c>
      <c r="I840" s="7">
        <f t="shared" si="1436"/>
        <v>0</v>
      </c>
      <c r="J840" s="7">
        <f t="shared" si="1436"/>
        <v>0</v>
      </c>
      <c r="K840" s="7">
        <f t="shared" si="1436"/>
        <v>15826.916879999999</v>
      </c>
      <c r="L840" s="7">
        <f t="shared" si="1436"/>
        <v>4748.0750640000006</v>
      </c>
      <c r="M840" s="7">
        <f t="shared" si="1436"/>
        <v>0</v>
      </c>
      <c r="N840" s="7">
        <f t="shared" si="1436"/>
        <v>0</v>
      </c>
      <c r="O840" s="7">
        <f t="shared" si="1436"/>
        <v>0</v>
      </c>
      <c r="P840" s="7">
        <f t="shared" ref="P840" si="1437">$C839*P839</f>
        <v>0</v>
      </c>
      <c r="Q840" s="7">
        <f t="shared" ref="Q840" si="1438">$C839*Q839</f>
        <v>0</v>
      </c>
      <c r="R840" s="7">
        <f t="shared" ref="R840:AB840" si="1439">$C839*R839</f>
        <v>0</v>
      </c>
      <c r="S840" s="7">
        <f t="shared" si="1439"/>
        <v>0</v>
      </c>
      <c r="T840" s="7">
        <f t="shared" si="1439"/>
        <v>0</v>
      </c>
      <c r="U840" s="7">
        <f t="shared" si="1439"/>
        <v>0</v>
      </c>
      <c r="V840" s="7">
        <f t="shared" si="1439"/>
        <v>175.85463200000001</v>
      </c>
      <c r="W840" s="7">
        <f t="shared" si="1439"/>
        <v>0</v>
      </c>
      <c r="X840" s="7">
        <f t="shared" si="1439"/>
        <v>0</v>
      </c>
      <c r="Y840" s="7">
        <f t="shared" si="1439"/>
        <v>0</v>
      </c>
      <c r="Z840" s="7">
        <f t="shared" si="1439"/>
        <v>0</v>
      </c>
      <c r="AA840" s="7">
        <f t="shared" si="1439"/>
        <v>0</v>
      </c>
      <c r="AB840" s="7">
        <f t="shared" si="1439"/>
        <v>0</v>
      </c>
      <c r="AC840" s="67"/>
      <c r="AD840" s="55"/>
    </row>
    <row r="841" spans="1:30" s="52" customFormat="1">
      <c r="A841" s="95" t="s">
        <v>201</v>
      </c>
      <c r="B841" s="29">
        <v>3407294.5</v>
      </c>
      <c r="C841" s="161">
        <f t="shared" si="1302"/>
        <v>283941.21000000002</v>
      </c>
      <c r="D841" s="38">
        <v>1.5800000000000002E-2</v>
      </c>
      <c r="E841" s="38">
        <v>0.1371</v>
      </c>
      <c r="F841" s="38">
        <v>5.4899999999999997E-2</v>
      </c>
      <c r="G841" s="38">
        <v>7.6899999999999996E-2</v>
      </c>
      <c r="H841" s="38">
        <v>4.1599999999999998E-2</v>
      </c>
      <c r="I841" s="38">
        <v>0.13250000000000001</v>
      </c>
      <c r="J841" s="38">
        <v>2.07E-2</v>
      </c>
      <c r="K841" s="38">
        <v>3.1800000000000002E-2</v>
      </c>
      <c r="L841" s="38">
        <v>1.6500000000000001E-2</v>
      </c>
      <c r="M841" s="38">
        <v>2.5700000000000001E-2</v>
      </c>
      <c r="N841" s="38">
        <v>0.14199999999999999</v>
      </c>
      <c r="O841" s="38">
        <v>2.3E-2</v>
      </c>
      <c r="P841" s="38">
        <v>0</v>
      </c>
      <c r="Q841" s="38">
        <v>3.7999999999999999E-2</v>
      </c>
      <c r="R841" s="38">
        <v>1.8800000000000001E-2</v>
      </c>
      <c r="S841" s="38">
        <v>4.1999999999999997E-3</v>
      </c>
      <c r="T841" s="38">
        <v>5.3199999999999997E-2</v>
      </c>
      <c r="U841" s="38">
        <v>1.8100000000000002E-2</v>
      </c>
      <c r="V841" s="38">
        <v>3.7900000000000003E-2</v>
      </c>
      <c r="W841" s="38">
        <v>4.58E-2</v>
      </c>
      <c r="X841" s="38">
        <v>6.2399999999999997E-2</v>
      </c>
      <c r="Y841" s="38">
        <v>2.5000000000000001E-3</v>
      </c>
      <c r="Z841" s="5">
        <v>0</v>
      </c>
      <c r="AA841" s="5">
        <v>5.9999999999999995E-4</v>
      </c>
      <c r="AB841" s="5">
        <v>0</v>
      </c>
      <c r="AC841" s="67"/>
      <c r="AD841" s="55"/>
    </row>
    <row r="842" spans="1:30" s="52" customFormat="1">
      <c r="A842" s="96"/>
      <c r="B842" s="30"/>
      <c r="C842" s="161"/>
      <c r="D842" s="6">
        <f t="shared" ref="D842" si="1440">$C841*D841</f>
        <v>4486.2711180000006</v>
      </c>
      <c r="E842" s="6">
        <f t="shared" ref="E842" si="1441">$C841*E841</f>
        <v>38928.339891000003</v>
      </c>
      <c r="F842" s="6">
        <f t="shared" ref="F842:O842" si="1442">$C841*F841</f>
        <v>15588.372429000001</v>
      </c>
      <c r="G842" s="6">
        <f t="shared" si="1442"/>
        <v>21835.079049</v>
      </c>
      <c r="H842" s="6">
        <f t="shared" si="1442"/>
        <v>11811.954336000001</v>
      </c>
      <c r="I842" s="6">
        <f t="shared" si="1442"/>
        <v>37622.210325000007</v>
      </c>
      <c r="J842" s="6">
        <f t="shared" si="1442"/>
        <v>5877.5830470000001</v>
      </c>
      <c r="K842" s="6">
        <f t="shared" si="1442"/>
        <v>9029.3304780000017</v>
      </c>
      <c r="L842" s="6">
        <f t="shared" si="1442"/>
        <v>4685.0299650000006</v>
      </c>
      <c r="M842" s="6">
        <f t="shared" si="1442"/>
        <v>7297.2890970000008</v>
      </c>
      <c r="N842" s="6">
        <f t="shared" si="1442"/>
        <v>40319.651819999999</v>
      </c>
      <c r="O842" s="6">
        <f t="shared" si="1442"/>
        <v>6530.6478300000008</v>
      </c>
      <c r="P842" s="6">
        <f t="shared" ref="P842" si="1443">$C841*P841</f>
        <v>0</v>
      </c>
      <c r="Q842" s="6">
        <f t="shared" ref="Q842" si="1444">$C841*Q841</f>
        <v>10789.76598</v>
      </c>
      <c r="R842" s="6">
        <f t="shared" ref="R842:AB842" si="1445">$C841*R841</f>
        <v>5338.0947480000004</v>
      </c>
      <c r="S842" s="6">
        <f t="shared" si="1445"/>
        <v>1192.5530819999999</v>
      </c>
      <c r="T842" s="6">
        <f t="shared" si="1445"/>
        <v>15105.672372000001</v>
      </c>
      <c r="U842" s="6">
        <f t="shared" si="1445"/>
        <v>5139.3359010000004</v>
      </c>
      <c r="V842" s="6">
        <f t="shared" si="1445"/>
        <v>10761.371859000003</v>
      </c>
      <c r="W842" s="6">
        <f t="shared" si="1445"/>
        <v>13004.507418000001</v>
      </c>
      <c r="X842" s="6">
        <f t="shared" si="1445"/>
        <v>17717.931504</v>
      </c>
      <c r="Y842" s="6">
        <f t="shared" si="1445"/>
        <v>709.85302500000012</v>
      </c>
      <c r="Z842" s="6">
        <f t="shared" si="1445"/>
        <v>0</v>
      </c>
      <c r="AA842" s="6">
        <f t="shared" si="1445"/>
        <v>170.36472599999999</v>
      </c>
      <c r="AB842" s="6">
        <f t="shared" si="1445"/>
        <v>0</v>
      </c>
      <c r="AC842" s="67"/>
      <c r="AD842" s="55"/>
    </row>
    <row r="843" spans="1:30" s="52" customFormat="1">
      <c r="A843" s="95" t="s">
        <v>442</v>
      </c>
      <c r="B843" s="18">
        <v>3407294.5</v>
      </c>
      <c r="C843" s="161">
        <f t="shared" si="1302"/>
        <v>283941.21000000002</v>
      </c>
      <c r="D843" s="5"/>
      <c r="E843" s="5">
        <v>0.53100000000000003</v>
      </c>
      <c r="F843" s="5"/>
      <c r="G843" s="5">
        <v>9.9500000000000005E-2</v>
      </c>
      <c r="H843" s="5"/>
      <c r="I843" s="5"/>
      <c r="J843" s="5">
        <v>5.5500000000000001E-2</v>
      </c>
      <c r="K843" s="5"/>
      <c r="L843" s="5">
        <v>3.8300000000000001E-2</v>
      </c>
      <c r="M843" s="5"/>
      <c r="N843" s="5">
        <v>0.2757</v>
      </c>
      <c r="O843" s="5"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96"/>
      <c r="B844" s="12"/>
      <c r="C844" s="161"/>
      <c r="D844" s="6">
        <f t="shared" ref="D844" si="1446">$C843*D843</f>
        <v>0</v>
      </c>
      <c r="E844" s="6">
        <f t="shared" ref="E844" si="1447">$C843*E843</f>
        <v>150772.78251000002</v>
      </c>
      <c r="F844" s="6">
        <f t="shared" ref="F844:O844" si="1448">$C843*F843</f>
        <v>0</v>
      </c>
      <c r="G844" s="6">
        <f t="shared" si="1448"/>
        <v>28252.150395000004</v>
      </c>
      <c r="H844" s="6">
        <f t="shared" si="1448"/>
        <v>0</v>
      </c>
      <c r="I844" s="6">
        <f t="shared" si="1448"/>
        <v>0</v>
      </c>
      <c r="J844" s="6">
        <f t="shared" si="1448"/>
        <v>15758.737155000001</v>
      </c>
      <c r="K844" s="6">
        <f t="shared" si="1448"/>
        <v>0</v>
      </c>
      <c r="L844" s="6">
        <f t="shared" si="1448"/>
        <v>10874.948343000002</v>
      </c>
      <c r="M844" s="6">
        <f t="shared" si="1448"/>
        <v>0</v>
      </c>
      <c r="N844" s="6">
        <f t="shared" si="1448"/>
        <v>78282.591597000006</v>
      </c>
      <c r="O844" s="6">
        <f t="shared" si="1448"/>
        <v>0</v>
      </c>
      <c r="P844" s="6">
        <f t="shared" ref="P844" si="1449">$C843*P843</f>
        <v>0</v>
      </c>
      <c r="Q844" s="6">
        <f t="shared" ref="Q844" si="1450">$C843*Q843</f>
        <v>0</v>
      </c>
      <c r="R844" s="6">
        <f t="shared" ref="R844:AB844" si="1451">$C843*R843</f>
        <v>0</v>
      </c>
      <c r="S844" s="6">
        <f t="shared" si="1451"/>
        <v>0</v>
      </c>
      <c r="T844" s="6">
        <f t="shared" si="1451"/>
        <v>0</v>
      </c>
      <c r="U844" s="6">
        <f t="shared" si="1451"/>
        <v>0</v>
      </c>
      <c r="V844" s="6">
        <f t="shared" si="1451"/>
        <v>0</v>
      </c>
      <c r="W844" s="6">
        <f t="shared" si="1451"/>
        <v>0</v>
      </c>
      <c r="X844" s="6">
        <f t="shared" si="1451"/>
        <v>0</v>
      </c>
      <c r="Y844" s="6">
        <f t="shared" si="1451"/>
        <v>0</v>
      </c>
      <c r="Z844" s="6">
        <f t="shared" si="1451"/>
        <v>0</v>
      </c>
      <c r="AA844" s="6">
        <f t="shared" si="1451"/>
        <v>0</v>
      </c>
      <c r="AB844" s="6">
        <f t="shared" si="1451"/>
        <v>0</v>
      </c>
      <c r="AC844" s="67"/>
      <c r="AD844" s="55"/>
    </row>
    <row r="845" spans="1:30" s="52" customFormat="1">
      <c r="A845" s="102" t="s">
        <v>202</v>
      </c>
      <c r="B845" s="29">
        <v>475343</v>
      </c>
      <c r="C845" s="161">
        <f t="shared" si="1302"/>
        <v>39611.919999999998</v>
      </c>
      <c r="D845" s="5"/>
      <c r="E845" s="5"/>
      <c r="F845" s="5"/>
      <c r="G845" s="5">
        <v>0.73019999999999996</v>
      </c>
      <c r="H845" s="5"/>
      <c r="I845" s="5"/>
      <c r="J845" s="5">
        <v>0.19389999999999999</v>
      </c>
      <c r="K845" s="5"/>
      <c r="L845" s="5">
        <v>7.5899999999999995E-2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1"/>
      <c r="D846" s="7">
        <f t="shared" ref="D846" si="1452">$C845*D845</f>
        <v>0</v>
      </c>
      <c r="E846" s="7">
        <f t="shared" ref="E846" si="1453">$C845*E845</f>
        <v>0</v>
      </c>
      <c r="F846" s="7">
        <f t="shared" ref="F846:O846" si="1454">$C845*F845</f>
        <v>0</v>
      </c>
      <c r="G846" s="7">
        <f t="shared" si="1454"/>
        <v>28924.623983999998</v>
      </c>
      <c r="H846" s="7">
        <f t="shared" si="1454"/>
        <v>0</v>
      </c>
      <c r="I846" s="7">
        <f t="shared" si="1454"/>
        <v>0</v>
      </c>
      <c r="J846" s="7">
        <f t="shared" si="1454"/>
        <v>7680.7512879999995</v>
      </c>
      <c r="K846" s="7">
        <f t="shared" si="1454"/>
        <v>0</v>
      </c>
      <c r="L846" s="7">
        <f t="shared" si="1454"/>
        <v>3006.5447279999998</v>
      </c>
      <c r="M846" s="7">
        <f t="shared" si="1454"/>
        <v>0</v>
      </c>
      <c r="N846" s="7">
        <f t="shared" si="1454"/>
        <v>0</v>
      </c>
      <c r="O846" s="7">
        <f t="shared" si="1454"/>
        <v>0</v>
      </c>
      <c r="P846" s="7">
        <f t="shared" ref="P846" si="1455">$C845*P845</f>
        <v>0</v>
      </c>
      <c r="Q846" s="7">
        <f t="shared" ref="Q846" si="1456">$C845*Q845</f>
        <v>0</v>
      </c>
      <c r="R846" s="7">
        <f t="shared" ref="R846:AB846" si="1457">$C845*R845</f>
        <v>0</v>
      </c>
      <c r="S846" s="7">
        <f t="shared" si="1457"/>
        <v>0</v>
      </c>
      <c r="T846" s="7">
        <f t="shared" si="1457"/>
        <v>0</v>
      </c>
      <c r="U846" s="7">
        <f t="shared" si="1457"/>
        <v>0</v>
      </c>
      <c r="V846" s="7">
        <f t="shared" si="1457"/>
        <v>0</v>
      </c>
      <c r="W846" s="7">
        <f t="shared" si="1457"/>
        <v>0</v>
      </c>
      <c r="X846" s="7">
        <f t="shared" si="1457"/>
        <v>0</v>
      </c>
      <c r="Y846" s="7">
        <f t="shared" si="1457"/>
        <v>0</v>
      </c>
      <c r="Z846" s="7">
        <f t="shared" si="1457"/>
        <v>0</v>
      </c>
      <c r="AA846" s="7">
        <f t="shared" si="1457"/>
        <v>0</v>
      </c>
      <c r="AB846" s="7">
        <f t="shared" si="1457"/>
        <v>0</v>
      </c>
      <c r="AC846" s="67"/>
      <c r="AD846" s="55"/>
    </row>
    <row r="847" spans="1:30" s="52" customFormat="1">
      <c r="A847" s="102" t="s">
        <v>203</v>
      </c>
      <c r="B847" s="29">
        <v>545241</v>
      </c>
      <c r="C847" s="161">
        <f t="shared" si="1302"/>
        <v>45436.75</v>
      </c>
      <c r="D847" s="5"/>
      <c r="E847" s="5">
        <v>0.96009999999999995</v>
      </c>
      <c r="F847" s="5">
        <v>6.1999999999999998E-3</v>
      </c>
      <c r="G847" s="5"/>
      <c r="H847" s="5"/>
      <c r="I847" s="5">
        <v>1.9E-3</v>
      </c>
      <c r="J847" s="5">
        <v>4.4000000000000003E-3</v>
      </c>
      <c r="K847" s="5"/>
      <c r="L847" s="5">
        <v>1.2999999999999999E-3</v>
      </c>
      <c r="M847" s="5"/>
      <c r="N847" s="5"/>
      <c r="O847" s="5"/>
      <c r="P847" s="5"/>
      <c r="Q847" s="5"/>
      <c r="R847" s="5"/>
      <c r="S847" s="5"/>
      <c r="T847" s="5"/>
      <c r="U847" s="5">
        <v>2.6100000000000002E-2</v>
      </c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1"/>
      <c r="D848" s="7">
        <f t="shared" ref="D848" si="1458">$C847*D847</f>
        <v>0</v>
      </c>
      <c r="E848" s="7">
        <f t="shared" ref="E848" si="1459">$C847*E847</f>
        <v>43623.823675</v>
      </c>
      <c r="F848" s="7">
        <f t="shared" ref="F848:Q848" si="1460">$C847*F847</f>
        <v>281.70785000000001</v>
      </c>
      <c r="G848" s="7">
        <f t="shared" si="1460"/>
        <v>0</v>
      </c>
      <c r="H848" s="7">
        <f t="shared" si="1460"/>
        <v>0</v>
      </c>
      <c r="I848" s="7">
        <f t="shared" si="1460"/>
        <v>86.329825</v>
      </c>
      <c r="J848" s="7">
        <f t="shared" si="1460"/>
        <v>199.92170000000002</v>
      </c>
      <c r="K848" s="7">
        <f t="shared" si="1460"/>
        <v>0</v>
      </c>
      <c r="L848" s="7">
        <f t="shared" si="1460"/>
        <v>59.067774999999997</v>
      </c>
      <c r="M848" s="7">
        <f t="shared" si="1460"/>
        <v>0</v>
      </c>
      <c r="N848" s="7">
        <f t="shared" si="1460"/>
        <v>0</v>
      </c>
      <c r="O848" s="7">
        <f t="shared" si="1460"/>
        <v>0</v>
      </c>
      <c r="P848" s="7">
        <f t="shared" si="1460"/>
        <v>0</v>
      </c>
      <c r="Q848" s="7">
        <f t="shared" si="1460"/>
        <v>0</v>
      </c>
      <c r="R848" s="7">
        <f t="shared" ref="R848" si="1461">$C847*R847</f>
        <v>0</v>
      </c>
      <c r="S848" s="7">
        <f t="shared" ref="S848" si="1462">$C847*S847</f>
        <v>0</v>
      </c>
      <c r="T848" s="7">
        <f t="shared" ref="T848:AB848" si="1463">$C847*T847</f>
        <v>0</v>
      </c>
      <c r="U848" s="7">
        <f t="shared" si="1463"/>
        <v>1185.899175</v>
      </c>
      <c r="V848" s="7">
        <f t="shared" si="1463"/>
        <v>0</v>
      </c>
      <c r="W848" s="7">
        <f t="shared" si="1463"/>
        <v>0</v>
      </c>
      <c r="X848" s="7">
        <f t="shared" si="1463"/>
        <v>0</v>
      </c>
      <c r="Y848" s="7">
        <f t="shared" si="1463"/>
        <v>0</v>
      </c>
      <c r="Z848" s="7">
        <f t="shared" si="1463"/>
        <v>0</v>
      </c>
      <c r="AA848" s="7">
        <f t="shared" si="1463"/>
        <v>0</v>
      </c>
      <c r="AB848" s="7">
        <f t="shared" si="1463"/>
        <v>0</v>
      </c>
      <c r="AC848" s="67"/>
      <c r="AD848" s="55"/>
    </row>
    <row r="849" spans="1:30" s="52" customFormat="1">
      <c r="A849" s="102" t="s">
        <v>204</v>
      </c>
      <c r="B849" s="29">
        <v>2541862</v>
      </c>
      <c r="C849" s="161">
        <f t="shared" si="1302"/>
        <v>211821.83</v>
      </c>
      <c r="D849" s="5"/>
      <c r="E849" s="5">
        <v>0.1416</v>
      </c>
      <c r="F849" s="5">
        <v>0.1288</v>
      </c>
      <c r="G849" s="5">
        <v>0.58579999999999999</v>
      </c>
      <c r="H849" s="5"/>
      <c r="I849" s="5"/>
      <c r="J849" s="5">
        <v>7.1999999999999998E-3</v>
      </c>
      <c r="K849" s="5"/>
      <c r="L849" s="5">
        <v>7.9299999999999995E-2</v>
      </c>
      <c r="M849" s="5"/>
      <c r="N849" s="5"/>
      <c r="O849" s="5"/>
      <c r="P849" s="5"/>
      <c r="Q849" s="5"/>
      <c r="R849" s="5"/>
      <c r="S849" s="5"/>
      <c r="T849" s="5"/>
      <c r="U849" s="5">
        <v>5.7299999999999997E-2</v>
      </c>
      <c r="V849" s="5"/>
      <c r="W849" s="5"/>
      <c r="X849" s="5"/>
      <c r="Y849" s="5"/>
      <c r="Z849" s="5"/>
      <c r="AA849" s="5"/>
      <c r="AB849" s="5"/>
      <c r="AC849" s="67"/>
      <c r="AD849" s="55"/>
    </row>
    <row r="850" spans="1:30" s="52" customFormat="1">
      <c r="A850" s="101"/>
      <c r="B850" s="30"/>
      <c r="C850" s="161"/>
      <c r="D850" s="7">
        <f t="shared" ref="D850" si="1464">$C849*D849</f>
        <v>0</v>
      </c>
      <c r="E850" s="7">
        <f t="shared" ref="E850" si="1465">$C849*E849</f>
        <v>29993.971127999997</v>
      </c>
      <c r="F850" s="7">
        <f t="shared" ref="F850:AB850" si="1466">$C849*F849</f>
        <v>27282.651703999996</v>
      </c>
      <c r="G850" s="7">
        <f t="shared" si="1466"/>
        <v>124085.22801399999</v>
      </c>
      <c r="H850" s="7">
        <f t="shared" si="1466"/>
        <v>0</v>
      </c>
      <c r="I850" s="7">
        <f t="shared" si="1466"/>
        <v>0</v>
      </c>
      <c r="J850" s="7">
        <f t="shared" si="1466"/>
        <v>1525.117176</v>
      </c>
      <c r="K850" s="7">
        <f t="shared" si="1466"/>
        <v>0</v>
      </c>
      <c r="L850" s="7">
        <f t="shared" si="1466"/>
        <v>16797.471118999998</v>
      </c>
      <c r="M850" s="7">
        <f t="shared" si="1466"/>
        <v>0</v>
      </c>
      <c r="N850" s="7">
        <f t="shared" si="1466"/>
        <v>0</v>
      </c>
      <c r="O850" s="7">
        <f t="shared" si="1466"/>
        <v>0</v>
      </c>
      <c r="P850" s="7">
        <f t="shared" si="1466"/>
        <v>0</v>
      </c>
      <c r="Q850" s="7">
        <f t="shared" si="1466"/>
        <v>0</v>
      </c>
      <c r="R850" s="7">
        <f t="shared" si="1466"/>
        <v>0</v>
      </c>
      <c r="S850" s="7">
        <f t="shared" si="1466"/>
        <v>0</v>
      </c>
      <c r="T850" s="7">
        <f t="shared" si="1466"/>
        <v>0</v>
      </c>
      <c r="U850" s="7">
        <f t="shared" si="1466"/>
        <v>12137.390858999999</v>
      </c>
      <c r="V850" s="7">
        <f t="shared" si="1466"/>
        <v>0</v>
      </c>
      <c r="W850" s="7">
        <f t="shared" si="1466"/>
        <v>0</v>
      </c>
      <c r="X850" s="7">
        <f t="shared" si="1466"/>
        <v>0</v>
      </c>
      <c r="Y850" s="7">
        <f t="shared" si="1466"/>
        <v>0</v>
      </c>
      <c r="Z850" s="7">
        <f t="shared" si="1466"/>
        <v>0</v>
      </c>
      <c r="AA850" s="7">
        <f t="shared" si="1466"/>
        <v>0</v>
      </c>
      <c r="AB850" s="7">
        <f t="shared" si="1466"/>
        <v>0</v>
      </c>
      <c r="AC850" s="67"/>
      <c r="AD850" s="55"/>
    </row>
    <row r="851" spans="1:30" s="52" customFormat="1">
      <c r="A851" s="102" t="s">
        <v>164</v>
      </c>
      <c r="B851" s="29">
        <v>9132025</v>
      </c>
      <c r="C851" s="161">
        <f t="shared" si="1302"/>
        <v>761002.08</v>
      </c>
      <c r="D851" s="5"/>
      <c r="E851" s="5">
        <v>0.87219999999999998</v>
      </c>
      <c r="F851" s="5">
        <v>8.2199999999999995E-2</v>
      </c>
      <c r="G851" s="5">
        <v>3.5200000000000002E-2</v>
      </c>
      <c r="H851" s="5"/>
      <c r="I851" s="5"/>
      <c r="J851" s="5"/>
      <c r="K851" s="5"/>
      <c r="L851" s="5">
        <v>1.04E-2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101"/>
      <c r="B852" s="30"/>
      <c r="C852" s="161"/>
      <c r="D852" s="7">
        <f t="shared" ref="D852" si="1467">$C851*D851</f>
        <v>0</v>
      </c>
      <c r="E852" s="7">
        <f t="shared" ref="E852" si="1468">$C851*E851</f>
        <v>663746.01417599991</v>
      </c>
      <c r="F852" s="7">
        <f t="shared" ref="F852:AB852" si="1469">$C851*F851</f>
        <v>62554.370975999991</v>
      </c>
      <c r="G852" s="7">
        <f t="shared" si="1469"/>
        <v>26787.273216000001</v>
      </c>
      <c r="H852" s="7">
        <f t="shared" si="1469"/>
        <v>0</v>
      </c>
      <c r="I852" s="7">
        <f t="shared" si="1469"/>
        <v>0</v>
      </c>
      <c r="J852" s="7">
        <f t="shared" si="1469"/>
        <v>0</v>
      </c>
      <c r="K852" s="7">
        <f t="shared" si="1469"/>
        <v>0</v>
      </c>
      <c r="L852" s="7">
        <f t="shared" si="1469"/>
        <v>7914.4216319999996</v>
      </c>
      <c r="M852" s="7">
        <f t="shared" si="1469"/>
        <v>0</v>
      </c>
      <c r="N852" s="7">
        <f t="shared" si="1469"/>
        <v>0</v>
      </c>
      <c r="O852" s="7">
        <f t="shared" si="1469"/>
        <v>0</v>
      </c>
      <c r="P852" s="7">
        <f t="shared" si="1469"/>
        <v>0</v>
      </c>
      <c r="Q852" s="7">
        <f t="shared" si="1469"/>
        <v>0</v>
      </c>
      <c r="R852" s="7">
        <f t="shared" si="1469"/>
        <v>0</v>
      </c>
      <c r="S852" s="7">
        <f t="shared" si="1469"/>
        <v>0</v>
      </c>
      <c r="T852" s="7">
        <f t="shared" si="1469"/>
        <v>0</v>
      </c>
      <c r="U852" s="7">
        <f t="shared" si="1469"/>
        <v>0</v>
      </c>
      <c r="V852" s="7">
        <f t="shared" si="1469"/>
        <v>0</v>
      </c>
      <c r="W852" s="7">
        <f t="shared" si="1469"/>
        <v>0</v>
      </c>
      <c r="X852" s="7">
        <f t="shared" si="1469"/>
        <v>0</v>
      </c>
      <c r="Y852" s="7">
        <f t="shared" si="1469"/>
        <v>0</v>
      </c>
      <c r="Z852" s="7">
        <f t="shared" si="1469"/>
        <v>0</v>
      </c>
      <c r="AA852" s="7">
        <f t="shared" si="1469"/>
        <v>0</v>
      </c>
      <c r="AB852" s="7">
        <f t="shared" si="1469"/>
        <v>0</v>
      </c>
      <c r="AC852" s="67"/>
      <c r="AD852" s="55"/>
    </row>
    <row r="853" spans="1:30" s="52" customFormat="1">
      <c r="A853" s="95" t="s">
        <v>205</v>
      </c>
      <c r="B853" s="29">
        <v>109044</v>
      </c>
      <c r="C853" s="161">
        <f t="shared" si="1302"/>
        <v>9087</v>
      </c>
      <c r="D853" s="38">
        <v>1.5800000000000002E-2</v>
      </c>
      <c r="E853" s="38">
        <v>0.1371</v>
      </c>
      <c r="F853" s="38">
        <v>5.4899999999999997E-2</v>
      </c>
      <c r="G853" s="38">
        <v>7.6899999999999996E-2</v>
      </c>
      <c r="H853" s="38">
        <v>4.1599999999999998E-2</v>
      </c>
      <c r="I853" s="38">
        <v>0.13250000000000001</v>
      </c>
      <c r="J853" s="38">
        <v>2.07E-2</v>
      </c>
      <c r="K853" s="38">
        <v>3.1800000000000002E-2</v>
      </c>
      <c r="L853" s="38">
        <v>1.6500000000000001E-2</v>
      </c>
      <c r="M853" s="38">
        <v>2.5700000000000001E-2</v>
      </c>
      <c r="N853" s="38">
        <v>0.14199999999999999</v>
      </c>
      <c r="O853" s="38">
        <v>2.3E-2</v>
      </c>
      <c r="P853" s="38">
        <v>0</v>
      </c>
      <c r="Q853" s="38">
        <v>3.7999999999999999E-2</v>
      </c>
      <c r="R853" s="38">
        <v>1.8800000000000001E-2</v>
      </c>
      <c r="S853" s="38">
        <v>4.1999999999999997E-3</v>
      </c>
      <c r="T853" s="38">
        <v>5.3199999999999997E-2</v>
      </c>
      <c r="U853" s="38">
        <v>1.8100000000000002E-2</v>
      </c>
      <c r="V853" s="38">
        <v>3.7900000000000003E-2</v>
      </c>
      <c r="W853" s="38">
        <v>4.58E-2</v>
      </c>
      <c r="X853" s="38">
        <v>6.2399999999999997E-2</v>
      </c>
      <c r="Y853" s="38">
        <v>2.5000000000000001E-3</v>
      </c>
      <c r="Z853" s="5">
        <v>0</v>
      </c>
      <c r="AA853" s="5">
        <v>5.9999999999999995E-4</v>
      </c>
      <c r="AB853" s="5">
        <v>0</v>
      </c>
      <c r="AC853" s="67"/>
      <c r="AD853" s="55"/>
    </row>
    <row r="854" spans="1:30" s="52" customFormat="1">
      <c r="A854" s="96"/>
      <c r="B854" s="30"/>
      <c r="C854" s="161"/>
      <c r="D854" s="6">
        <f t="shared" ref="D854" si="1470">$C853*D853</f>
        <v>143.5746</v>
      </c>
      <c r="E854" s="6">
        <f t="shared" ref="E854" si="1471">$C853*E853</f>
        <v>1245.8277</v>
      </c>
      <c r="F854" s="6">
        <f t="shared" ref="F854:AB854" si="1472">$C853*F853</f>
        <v>498.87629999999996</v>
      </c>
      <c r="G854" s="6">
        <f t="shared" si="1472"/>
        <v>698.7903</v>
      </c>
      <c r="H854" s="6">
        <f t="shared" si="1472"/>
        <v>378.01919999999996</v>
      </c>
      <c r="I854" s="6">
        <f t="shared" si="1472"/>
        <v>1204.0275000000001</v>
      </c>
      <c r="J854" s="6">
        <f t="shared" si="1472"/>
        <v>188.1009</v>
      </c>
      <c r="K854" s="6">
        <f t="shared" si="1472"/>
        <v>288.96660000000003</v>
      </c>
      <c r="L854" s="6">
        <f t="shared" si="1472"/>
        <v>149.93550000000002</v>
      </c>
      <c r="M854" s="6">
        <f t="shared" si="1472"/>
        <v>233.5359</v>
      </c>
      <c r="N854" s="6">
        <f t="shared" si="1472"/>
        <v>1290.3539999999998</v>
      </c>
      <c r="O854" s="6">
        <f t="shared" si="1472"/>
        <v>209.001</v>
      </c>
      <c r="P854" s="6">
        <f t="shared" si="1472"/>
        <v>0</v>
      </c>
      <c r="Q854" s="6">
        <f t="shared" si="1472"/>
        <v>345.30599999999998</v>
      </c>
      <c r="R854" s="6">
        <f t="shared" si="1472"/>
        <v>170.8356</v>
      </c>
      <c r="S854" s="6">
        <f t="shared" si="1472"/>
        <v>38.165399999999998</v>
      </c>
      <c r="T854" s="6">
        <f t="shared" si="1472"/>
        <v>483.42839999999995</v>
      </c>
      <c r="U854" s="6">
        <f t="shared" si="1472"/>
        <v>164.47470000000001</v>
      </c>
      <c r="V854" s="6">
        <f t="shared" si="1472"/>
        <v>344.39730000000003</v>
      </c>
      <c r="W854" s="6">
        <f t="shared" si="1472"/>
        <v>416.18459999999999</v>
      </c>
      <c r="X854" s="6">
        <f t="shared" si="1472"/>
        <v>567.02879999999993</v>
      </c>
      <c r="Y854" s="6">
        <f t="shared" si="1472"/>
        <v>22.717500000000001</v>
      </c>
      <c r="Z854" s="6">
        <f t="shared" si="1472"/>
        <v>0</v>
      </c>
      <c r="AA854" s="6">
        <f t="shared" si="1472"/>
        <v>5.4521999999999995</v>
      </c>
      <c r="AB854" s="6">
        <f t="shared" si="1472"/>
        <v>0</v>
      </c>
      <c r="AC854" s="67"/>
      <c r="AD854" s="55"/>
    </row>
    <row r="855" spans="1:30" s="52" customFormat="1">
      <c r="A855" s="95" t="s">
        <v>443</v>
      </c>
      <c r="B855" s="18">
        <v>109044</v>
      </c>
      <c r="C855" s="161">
        <f t="shared" si="1302"/>
        <v>9087</v>
      </c>
      <c r="D855" s="5"/>
      <c r="E855" s="5">
        <v>1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96"/>
      <c r="B856" s="12"/>
      <c r="C856" s="161"/>
      <c r="D856" s="6">
        <f t="shared" ref="D856" si="1473">$C855*D855</f>
        <v>0</v>
      </c>
      <c r="E856" s="6">
        <f t="shared" ref="E856" si="1474">$C855*E855</f>
        <v>9087</v>
      </c>
      <c r="F856" s="6">
        <f t="shared" ref="F856:O856" si="1475">$C855*F855</f>
        <v>0</v>
      </c>
      <c r="G856" s="6">
        <f t="shared" si="1475"/>
        <v>0</v>
      </c>
      <c r="H856" s="6">
        <f t="shared" si="1475"/>
        <v>0</v>
      </c>
      <c r="I856" s="6">
        <f t="shared" si="1475"/>
        <v>0</v>
      </c>
      <c r="J856" s="6">
        <f t="shared" si="1475"/>
        <v>0</v>
      </c>
      <c r="K856" s="6">
        <f t="shared" si="1475"/>
        <v>0</v>
      </c>
      <c r="L856" s="6">
        <f t="shared" si="1475"/>
        <v>0</v>
      </c>
      <c r="M856" s="6">
        <f t="shared" si="1475"/>
        <v>0</v>
      </c>
      <c r="N856" s="6">
        <f t="shared" si="1475"/>
        <v>0</v>
      </c>
      <c r="O856" s="6">
        <f t="shared" si="1475"/>
        <v>0</v>
      </c>
      <c r="P856" s="6">
        <f t="shared" ref="P856" si="1476">$C855*P855</f>
        <v>0</v>
      </c>
      <c r="Q856" s="6">
        <f t="shared" ref="Q856" si="1477">$C855*Q855</f>
        <v>0</v>
      </c>
      <c r="R856" s="6">
        <f t="shared" ref="R856:AB856" si="1478">$C855*R855</f>
        <v>0</v>
      </c>
      <c r="S856" s="6">
        <f t="shared" si="1478"/>
        <v>0</v>
      </c>
      <c r="T856" s="6">
        <f t="shared" si="1478"/>
        <v>0</v>
      </c>
      <c r="U856" s="6">
        <f t="shared" si="1478"/>
        <v>0</v>
      </c>
      <c r="V856" s="6">
        <f t="shared" si="1478"/>
        <v>0</v>
      </c>
      <c r="W856" s="6">
        <f t="shared" si="1478"/>
        <v>0</v>
      </c>
      <c r="X856" s="6">
        <f t="shared" si="1478"/>
        <v>0</v>
      </c>
      <c r="Y856" s="6">
        <f t="shared" si="1478"/>
        <v>0</v>
      </c>
      <c r="Z856" s="6">
        <f t="shared" si="1478"/>
        <v>0</v>
      </c>
      <c r="AA856" s="6">
        <f t="shared" si="1478"/>
        <v>0</v>
      </c>
      <c r="AB856" s="6">
        <f t="shared" si="1478"/>
        <v>0</v>
      </c>
      <c r="AC856" s="67"/>
      <c r="AD856" s="55"/>
    </row>
    <row r="857" spans="1:30" s="52" customFormat="1">
      <c r="A857" s="102" t="s">
        <v>249</v>
      </c>
      <c r="B857" s="29">
        <v>8984709</v>
      </c>
      <c r="C857" s="161">
        <f t="shared" si="1302"/>
        <v>748725.75</v>
      </c>
      <c r="D857" s="40"/>
      <c r="E857" s="40">
        <v>0.34350000000000003</v>
      </c>
      <c r="F857" s="40">
        <v>3.9399999999999998E-2</v>
      </c>
      <c r="G857" s="40">
        <v>0.37040000000000001</v>
      </c>
      <c r="H857" s="40"/>
      <c r="I857" s="40"/>
      <c r="J857" s="40">
        <v>1.2E-2</v>
      </c>
      <c r="K857" s="40"/>
      <c r="L857" s="40">
        <v>0.1041</v>
      </c>
      <c r="M857" s="40"/>
      <c r="N857" s="40">
        <v>6.1899999999999997E-2</v>
      </c>
      <c r="O857" s="40"/>
      <c r="P857" s="40">
        <v>8.9999999999999998E-4</v>
      </c>
      <c r="Q857" s="40">
        <v>1.3899999999999999E-2</v>
      </c>
      <c r="R857" s="40"/>
      <c r="S857" s="40">
        <v>1.4E-3</v>
      </c>
      <c r="T857" s="40"/>
      <c r="U857" s="40">
        <v>3.09E-2</v>
      </c>
      <c r="V857" s="40"/>
      <c r="W857" s="40"/>
      <c r="X857" s="40">
        <v>0.02</v>
      </c>
      <c r="Y857" s="40">
        <v>8.0000000000000004E-4</v>
      </c>
      <c r="Z857" s="40">
        <v>8.0000000000000004E-4</v>
      </c>
      <c r="AA857" s="40">
        <v>0</v>
      </c>
      <c r="AB857" s="40">
        <v>0</v>
      </c>
      <c r="AC857" s="67"/>
      <c r="AD857" s="55"/>
    </row>
    <row r="858" spans="1:30" s="52" customFormat="1">
      <c r="A858" s="101"/>
      <c r="B858" s="30"/>
      <c r="C858" s="161"/>
      <c r="D858" s="144">
        <f t="shared" ref="D858" si="1479">$C857*D857</f>
        <v>0</v>
      </c>
      <c r="E858" s="144">
        <f t="shared" ref="E858" si="1480">$C857*E857</f>
        <v>257187.29512500003</v>
      </c>
      <c r="F858" s="144">
        <f t="shared" ref="F858:AB858" si="1481">$C857*F857</f>
        <v>29499.794549999999</v>
      </c>
      <c r="G858" s="144">
        <f t="shared" si="1481"/>
        <v>277328.01780000003</v>
      </c>
      <c r="H858" s="144">
        <f t="shared" si="1481"/>
        <v>0</v>
      </c>
      <c r="I858" s="144">
        <f t="shared" si="1481"/>
        <v>0</v>
      </c>
      <c r="J858" s="144">
        <f t="shared" si="1481"/>
        <v>8984.7090000000007</v>
      </c>
      <c r="K858" s="144">
        <f t="shared" si="1481"/>
        <v>0</v>
      </c>
      <c r="L858" s="144">
        <f t="shared" si="1481"/>
        <v>77942.350575000004</v>
      </c>
      <c r="M858" s="144">
        <f t="shared" si="1481"/>
        <v>0</v>
      </c>
      <c r="N858" s="144">
        <f t="shared" si="1481"/>
        <v>46346.123925</v>
      </c>
      <c r="O858" s="144">
        <f t="shared" si="1481"/>
        <v>0</v>
      </c>
      <c r="P858" s="144">
        <f t="shared" si="1481"/>
        <v>673.85317499999996</v>
      </c>
      <c r="Q858" s="144">
        <f t="shared" si="1481"/>
        <v>10407.287924999999</v>
      </c>
      <c r="R858" s="144">
        <f t="shared" si="1481"/>
        <v>0</v>
      </c>
      <c r="S858" s="144">
        <f t="shared" si="1481"/>
        <v>1048.21605</v>
      </c>
      <c r="T858" s="144">
        <f t="shared" si="1481"/>
        <v>0</v>
      </c>
      <c r="U858" s="144">
        <f t="shared" si="1481"/>
        <v>23135.625674999999</v>
      </c>
      <c r="V858" s="144">
        <f t="shared" si="1481"/>
        <v>0</v>
      </c>
      <c r="W858" s="144">
        <f t="shared" si="1481"/>
        <v>0</v>
      </c>
      <c r="X858" s="144">
        <f t="shared" si="1481"/>
        <v>14974.514999999999</v>
      </c>
      <c r="Y858" s="144">
        <f t="shared" si="1481"/>
        <v>598.98059999999998</v>
      </c>
      <c r="Z858" s="144">
        <f t="shared" si="1481"/>
        <v>598.98059999999998</v>
      </c>
      <c r="AA858" s="144">
        <f t="shared" si="1481"/>
        <v>0</v>
      </c>
      <c r="AB858" s="144">
        <f t="shared" si="1481"/>
        <v>0</v>
      </c>
      <c r="AC858" s="67"/>
      <c r="AD858" s="55"/>
    </row>
    <row r="859" spans="1:30" s="52" customFormat="1">
      <c r="A859" s="102" t="s">
        <v>250</v>
      </c>
      <c r="B859" s="29">
        <v>8051041</v>
      </c>
      <c r="C859" s="161">
        <f t="shared" ref="C859:C921" si="1482">ROUND(B859/12,2)</f>
        <v>670920.07999999996</v>
      </c>
      <c r="D859" s="5"/>
      <c r="E859" s="5">
        <v>0.88300000000000001</v>
      </c>
      <c r="F859" s="5"/>
      <c r="G859" s="5">
        <v>8.8599999999999998E-2</v>
      </c>
      <c r="H859" s="5"/>
      <c r="I859" s="5"/>
      <c r="J859" s="5">
        <v>2.8400000000000002E-2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1"/>
      <c r="D860" s="7">
        <f t="shared" ref="D860" si="1483">$C859*D859</f>
        <v>0</v>
      </c>
      <c r="E860" s="7">
        <f t="shared" ref="E860" si="1484">$C859*E859</f>
        <v>592422.43063999992</v>
      </c>
      <c r="F860" s="7">
        <f t="shared" ref="F860:AB860" si="1485">$C859*F859</f>
        <v>0</v>
      </c>
      <c r="G860" s="7">
        <f t="shared" si="1485"/>
        <v>59443.519087999994</v>
      </c>
      <c r="H860" s="7">
        <f t="shared" si="1485"/>
        <v>0</v>
      </c>
      <c r="I860" s="7">
        <f t="shared" si="1485"/>
        <v>0</v>
      </c>
      <c r="J860" s="7">
        <f t="shared" si="1485"/>
        <v>19054.130271999999</v>
      </c>
      <c r="K860" s="7">
        <f t="shared" si="1485"/>
        <v>0</v>
      </c>
      <c r="L860" s="7">
        <f t="shared" si="1485"/>
        <v>0</v>
      </c>
      <c r="M860" s="7">
        <f t="shared" si="1485"/>
        <v>0</v>
      </c>
      <c r="N860" s="7">
        <f t="shared" si="1485"/>
        <v>0</v>
      </c>
      <c r="O860" s="7">
        <f t="shared" si="1485"/>
        <v>0</v>
      </c>
      <c r="P860" s="7">
        <f t="shared" si="1485"/>
        <v>0</v>
      </c>
      <c r="Q860" s="7">
        <f t="shared" si="1485"/>
        <v>0</v>
      </c>
      <c r="R860" s="7">
        <f t="shared" si="1485"/>
        <v>0</v>
      </c>
      <c r="S860" s="7">
        <f t="shared" si="1485"/>
        <v>0</v>
      </c>
      <c r="T860" s="7">
        <f t="shared" si="1485"/>
        <v>0</v>
      </c>
      <c r="U860" s="7">
        <f t="shared" si="1485"/>
        <v>0</v>
      </c>
      <c r="V860" s="7">
        <f t="shared" si="1485"/>
        <v>0</v>
      </c>
      <c r="W860" s="7">
        <f t="shared" si="1485"/>
        <v>0</v>
      </c>
      <c r="X860" s="7">
        <f t="shared" si="1485"/>
        <v>0</v>
      </c>
      <c r="Y860" s="7">
        <f t="shared" si="1485"/>
        <v>0</v>
      </c>
      <c r="Z860" s="7">
        <f t="shared" si="1485"/>
        <v>0</v>
      </c>
      <c r="AA860" s="7">
        <f t="shared" si="1485"/>
        <v>0</v>
      </c>
      <c r="AB860" s="7">
        <f t="shared" si="1485"/>
        <v>0</v>
      </c>
      <c r="AC860" s="67"/>
      <c r="AD860" s="55"/>
    </row>
    <row r="861" spans="1:30" s="52" customFormat="1">
      <c r="A861" s="102" t="s">
        <v>251</v>
      </c>
      <c r="B861" s="29">
        <v>10833331</v>
      </c>
      <c r="C861" s="161">
        <f t="shared" si="1482"/>
        <v>902777.58</v>
      </c>
      <c r="D861" s="5"/>
      <c r="E861" s="5">
        <v>0.87180000000000002</v>
      </c>
      <c r="F861" s="5"/>
      <c r="G861" s="5">
        <v>0.10059999999999999</v>
      </c>
      <c r="H861" s="5"/>
      <c r="I861" s="5"/>
      <c r="J861" s="5">
        <v>2.76E-2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1"/>
      <c r="D862" s="7">
        <f t="shared" ref="D862" si="1486">$C861*D861</f>
        <v>0</v>
      </c>
      <c r="E862" s="7">
        <f t="shared" ref="E862" si="1487">$C861*E861</f>
        <v>787041.49424399994</v>
      </c>
      <c r="F862" s="7">
        <f t="shared" ref="F862:AB862" si="1488">$C861*F861</f>
        <v>0</v>
      </c>
      <c r="G862" s="7">
        <f t="shared" si="1488"/>
        <v>90819.424547999995</v>
      </c>
      <c r="H862" s="7">
        <f t="shared" si="1488"/>
        <v>0</v>
      </c>
      <c r="I862" s="7">
        <f t="shared" si="1488"/>
        <v>0</v>
      </c>
      <c r="J862" s="7">
        <f t="shared" si="1488"/>
        <v>24916.661207999998</v>
      </c>
      <c r="K862" s="7">
        <f t="shared" si="1488"/>
        <v>0</v>
      </c>
      <c r="L862" s="7">
        <f t="shared" si="1488"/>
        <v>0</v>
      </c>
      <c r="M862" s="7">
        <f t="shared" si="1488"/>
        <v>0</v>
      </c>
      <c r="N862" s="7">
        <f t="shared" si="1488"/>
        <v>0</v>
      </c>
      <c r="O862" s="7">
        <f t="shared" si="1488"/>
        <v>0</v>
      </c>
      <c r="P862" s="7">
        <f t="shared" si="1488"/>
        <v>0</v>
      </c>
      <c r="Q862" s="7">
        <f t="shared" si="1488"/>
        <v>0</v>
      </c>
      <c r="R862" s="7">
        <f t="shared" si="1488"/>
        <v>0</v>
      </c>
      <c r="S862" s="7">
        <f t="shared" si="1488"/>
        <v>0</v>
      </c>
      <c r="T862" s="7">
        <f t="shared" si="1488"/>
        <v>0</v>
      </c>
      <c r="U862" s="7">
        <f t="shared" si="1488"/>
        <v>0</v>
      </c>
      <c r="V862" s="7">
        <f t="shared" si="1488"/>
        <v>0</v>
      </c>
      <c r="W862" s="7">
        <f t="shared" si="1488"/>
        <v>0</v>
      </c>
      <c r="X862" s="7">
        <f t="shared" si="1488"/>
        <v>0</v>
      </c>
      <c r="Y862" s="7">
        <f t="shared" si="1488"/>
        <v>0</v>
      </c>
      <c r="Z862" s="7">
        <f t="shared" si="1488"/>
        <v>0</v>
      </c>
      <c r="AA862" s="7">
        <f t="shared" si="1488"/>
        <v>0</v>
      </c>
      <c r="AB862" s="7">
        <f t="shared" si="1488"/>
        <v>0</v>
      </c>
      <c r="AC862" s="67"/>
      <c r="AD862" s="55"/>
    </row>
    <row r="863" spans="1:30" s="52" customFormat="1" ht="12.6" customHeight="1">
      <c r="A863" s="102" t="s">
        <v>252</v>
      </c>
      <c r="B863" s="29">
        <v>930913</v>
      </c>
      <c r="C863" s="161">
        <f t="shared" si="1482"/>
        <v>77576.08</v>
      </c>
      <c r="D863" s="5"/>
      <c r="E863" s="5">
        <v>0.89970000000000006</v>
      </c>
      <c r="F863" s="5"/>
      <c r="G863" s="5"/>
      <c r="H863" s="5"/>
      <c r="I863" s="5"/>
      <c r="J863" s="5">
        <v>0.1003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67"/>
      <c r="AD863" s="55"/>
    </row>
    <row r="864" spans="1:30" s="52" customFormat="1">
      <c r="A864" s="101"/>
      <c r="B864" s="30"/>
      <c r="C864" s="161"/>
      <c r="D864" s="7">
        <f t="shared" ref="D864" si="1489">$C863*D863</f>
        <v>0</v>
      </c>
      <c r="E864" s="7">
        <f t="shared" ref="E864" si="1490">$C863*E863</f>
        <v>69795.199176000009</v>
      </c>
      <c r="F864" s="7">
        <f t="shared" ref="F864:AB864" si="1491">$C863*F863</f>
        <v>0</v>
      </c>
      <c r="G864" s="7">
        <f t="shared" si="1491"/>
        <v>0</v>
      </c>
      <c r="H864" s="7">
        <f t="shared" si="1491"/>
        <v>0</v>
      </c>
      <c r="I864" s="7">
        <f t="shared" si="1491"/>
        <v>0</v>
      </c>
      <c r="J864" s="7">
        <f t="shared" si="1491"/>
        <v>7780.8808239999998</v>
      </c>
      <c r="K864" s="7">
        <f t="shared" si="1491"/>
        <v>0</v>
      </c>
      <c r="L864" s="7">
        <f t="shared" si="1491"/>
        <v>0</v>
      </c>
      <c r="M864" s="7">
        <f t="shared" si="1491"/>
        <v>0</v>
      </c>
      <c r="N864" s="7">
        <f t="shared" si="1491"/>
        <v>0</v>
      </c>
      <c r="O864" s="7">
        <f t="shared" si="1491"/>
        <v>0</v>
      </c>
      <c r="P864" s="7">
        <f t="shared" si="1491"/>
        <v>0</v>
      </c>
      <c r="Q864" s="7">
        <f t="shared" si="1491"/>
        <v>0</v>
      </c>
      <c r="R864" s="7">
        <f t="shared" si="1491"/>
        <v>0</v>
      </c>
      <c r="S864" s="7">
        <f t="shared" si="1491"/>
        <v>0</v>
      </c>
      <c r="T864" s="7">
        <f t="shared" si="1491"/>
        <v>0</v>
      </c>
      <c r="U864" s="7">
        <f t="shared" si="1491"/>
        <v>0</v>
      </c>
      <c r="V864" s="7">
        <f t="shared" si="1491"/>
        <v>0</v>
      </c>
      <c r="W864" s="7">
        <f t="shared" si="1491"/>
        <v>0</v>
      </c>
      <c r="X864" s="7">
        <f t="shared" si="1491"/>
        <v>0</v>
      </c>
      <c r="Y864" s="7">
        <f t="shared" si="1491"/>
        <v>0</v>
      </c>
      <c r="Z864" s="7">
        <f t="shared" si="1491"/>
        <v>0</v>
      </c>
      <c r="AA864" s="7">
        <f t="shared" si="1491"/>
        <v>0</v>
      </c>
      <c r="AB864" s="7">
        <f t="shared" si="1491"/>
        <v>0</v>
      </c>
      <c r="AC864" s="67"/>
      <c r="AD864" s="55"/>
    </row>
    <row r="865" spans="1:30" s="52" customFormat="1">
      <c r="A865" s="102" t="s">
        <v>253</v>
      </c>
      <c r="B865" s="29">
        <v>2699841</v>
      </c>
      <c r="C865" s="161">
        <f t="shared" si="1482"/>
        <v>224986.75</v>
      </c>
      <c r="D865" s="5"/>
      <c r="E865" s="5">
        <v>0.90649999999999997</v>
      </c>
      <c r="F865" s="5"/>
      <c r="G865" s="5"/>
      <c r="H865" s="5"/>
      <c r="I865" s="5"/>
      <c r="J865" s="5">
        <v>9.35E-2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7"/>
      <c r="AD865" s="55"/>
    </row>
    <row r="866" spans="1:30" s="52" customFormat="1">
      <c r="A866" s="101"/>
      <c r="B866" s="30"/>
      <c r="C866" s="161"/>
      <c r="D866" s="7">
        <f t="shared" ref="D866" si="1492">$C865*D865</f>
        <v>0</v>
      </c>
      <c r="E866" s="7">
        <f t="shared" ref="E866" si="1493">$C865*E865</f>
        <v>203950.48887499998</v>
      </c>
      <c r="F866" s="7">
        <f t="shared" ref="F866:AB866" si="1494">$C865*F865</f>
        <v>0</v>
      </c>
      <c r="G866" s="7">
        <f t="shared" si="1494"/>
        <v>0</v>
      </c>
      <c r="H866" s="7">
        <f t="shared" si="1494"/>
        <v>0</v>
      </c>
      <c r="I866" s="7">
        <f t="shared" si="1494"/>
        <v>0</v>
      </c>
      <c r="J866" s="7">
        <f t="shared" si="1494"/>
        <v>21036.261125000001</v>
      </c>
      <c r="K866" s="7">
        <f t="shared" si="1494"/>
        <v>0</v>
      </c>
      <c r="L866" s="7">
        <f t="shared" si="1494"/>
        <v>0</v>
      </c>
      <c r="M866" s="7">
        <f t="shared" si="1494"/>
        <v>0</v>
      </c>
      <c r="N866" s="7">
        <f t="shared" si="1494"/>
        <v>0</v>
      </c>
      <c r="O866" s="7">
        <f t="shared" si="1494"/>
        <v>0</v>
      </c>
      <c r="P866" s="7">
        <f t="shared" si="1494"/>
        <v>0</v>
      </c>
      <c r="Q866" s="7">
        <f t="shared" si="1494"/>
        <v>0</v>
      </c>
      <c r="R866" s="7">
        <f t="shared" si="1494"/>
        <v>0</v>
      </c>
      <c r="S866" s="7">
        <f t="shared" si="1494"/>
        <v>0</v>
      </c>
      <c r="T866" s="7">
        <f t="shared" si="1494"/>
        <v>0</v>
      </c>
      <c r="U866" s="7">
        <f t="shared" si="1494"/>
        <v>0</v>
      </c>
      <c r="V866" s="7">
        <f t="shared" si="1494"/>
        <v>0</v>
      </c>
      <c r="W866" s="7">
        <f t="shared" si="1494"/>
        <v>0</v>
      </c>
      <c r="X866" s="7">
        <f t="shared" si="1494"/>
        <v>0</v>
      </c>
      <c r="Y866" s="7">
        <f t="shared" si="1494"/>
        <v>0</v>
      </c>
      <c r="Z866" s="7">
        <f t="shared" si="1494"/>
        <v>0</v>
      </c>
      <c r="AA866" s="7">
        <f t="shared" si="1494"/>
        <v>0</v>
      </c>
      <c r="AB866" s="7">
        <f t="shared" si="1494"/>
        <v>0</v>
      </c>
      <c r="AC866" s="67"/>
      <c r="AD866" s="55"/>
    </row>
    <row r="867" spans="1:30" s="52" customFormat="1">
      <c r="A867" s="102" t="s">
        <v>254</v>
      </c>
      <c r="B867" s="29">
        <v>1213386</v>
      </c>
      <c r="C867" s="161">
        <f t="shared" si="1482"/>
        <v>101115.5</v>
      </c>
      <c r="D867" s="40"/>
      <c r="E867" s="40">
        <v>0.69410000000000005</v>
      </c>
      <c r="F867" s="40"/>
      <c r="G867" s="40">
        <v>0.2311</v>
      </c>
      <c r="H867" s="40"/>
      <c r="I867" s="40"/>
      <c r="J867" s="40"/>
      <c r="K867" s="40"/>
      <c r="L867" s="40"/>
      <c r="M867" s="40"/>
      <c r="N867" s="40"/>
      <c r="O867" s="40"/>
      <c r="P867" s="40">
        <v>1.9E-3</v>
      </c>
      <c r="Q867" s="40"/>
      <c r="R867" s="40"/>
      <c r="S867" s="40"/>
      <c r="T867" s="40"/>
      <c r="U867" s="40">
        <v>2.4199999999999999E-2</v>
      </c>
      <c r="V867" s="40"/>
      <c r="W867" s="40"/>
      <c r="X867" s="40">
        <v>4.5199999999999997E-2</v>
      </c>
      <c r="Y867" s="40">
        <v>1.8E-3</v>
      </c>
      <c r="Z867" s="40">
        <v>1.6999999999999999E-3</v>
      </c>
      <c r="AA867" s="40">
        <v>0</v>
      </c>
      <c r="AB867" s="40">
        <v>0</v>
      </c>
      <c r="AC867" s="67"/>
      <c r="AD867" s="55"/>
    </row>
    <row r="868" spans="1:30" s="52" customFormat="1">
      <c r="A868" s="101"/>
      <c r="B868" s="30"/>
      <c r="C868" s="161"/>
      <c r="D868" s="144">
        <f t="shared" ref="D868" si="1495">$C867*D867</f>
        <v>0</v>
      </c>
      <c r="E868" s="144">
        <f t="shared" ref="E868" si="1496">$C867*E867</f>
        <v>70184.268550000008</v>
      </c>
      <c r="F868" s="144">
        <f t="shared" ref="F868:AB868" si="1497">$C867*F867</f>
        <v>0</v>
      </c>
      <c r="G868" s="144">
        <f t="shared" si="1497"/>
        <v>23367.79205</v>
      </c>
      <c r="H868" s="144">
        <f t="shared" si="1497"/>
        <v>0</v>
      </c>
      <c r="I868" s="144">
        <f t="shared" si="1497"/>
        <v>0</v>
      </c>
      <c r="J868" s="144">
        <f t="shared" si="1497"/>
        <v>0</v>
      </c>
      <c r="K868" s="144">
        <f t="shared" si="1497"/>
        <v>0</v>
      </c>
      <c r="L868" s="144">
        <f t="shared" si="1497"/>
        <v>0</v>
      </c>
      <c r="M868" s="144">
        <f t="shared" si="1497"/>
        <v>0</v>
      </c>
      <c r="N868" s="144">
        <f t="shared" si="1497"/>
        <v>0</v>
      </c>
      <c r="O868" s="144">
        <f t="shared" si="1497"/>
        <v>0</v>
      </c>
      <c r="P868" s="144">
        <f t="shared" si="1497"/>
        <v>192.11945</v>
      </c>
      <c r="Q868" s="144">
        <f t="shared" si="1497"/>
        <v>0</v>
      </c>
      <c r="R868" s="144">
        <f t="shared" si="1497"/>
        <v>0</v>
      </c>
      <c r="S868" s="144">
        <f t="shared" si="1497"/>
        <v>0</v>
      </c>
      <c r="T868" s="144">
        <f t="shared" si="1497"/>
        <v>0</v>
      </c>
      <c r="U868" s="144">
        <f t="shared" si="1497"/>
        <v>2446.9951000000001</v>
      </c>
      <c r="V868" s="144">
        <f t="shared" si="1497"/>
        <v>0</v>
      </c>
      <c r="W868" s="144">
        <f t="shared" si="1497"/>
        <v>0</v>
      </c>
      <c r="X868" s="144">
        <f t="shared" si="1497"/>
        <v>4570.4205999999995</v>
      </c>
      <c r="Y868" s="144">
        <f t="shared" si="1497"/>
        <v>182.00790000000001</v>
      </c>
      <c r="Z868" s="144">
        <f t="shared" si="1497"/>
        <v>171.89634999999998</v>
      </c>
      <c r="AA868" s="144">
        <f t="shared" si="1497"/>
        <v>0</v>
      </c>
      <c r="AB868" s="144">
        <f t="shared" si="1497"/>
        <v>0</v>
      </c>
      <c r="AC868" s="67"/>
      <c r="AD868" s="55"/>
    </row>
    <row r="869" spans="1:30" s="52" customFormat="1">
      <c r="A869" s="95" t="s">
        <v>255</v>
      </c>
      <c r="B869" s="29">
        <v>1153644.5</v>
      </c>
      <c r="C869" s="161">
        <f t="shared" si="1482"/>
        <v>96137.04</v>
      </c>
      <c r="D869" s="38">
        <v>1.5800000000000002E-2</v>
      </c>
      <c r="E869" s="38">
        <v>0.1371</v>
      </c>
      <c r="F869" s="38">
        <v>5.4899999999999997E-2</v>
      </c>
      <c r="G869" s="38">
        <v>7.6899999999999996E-2</v>
      </c>
      <c r="H869" s="38">
        <v>4.1599999999999998E-2</v>
      </c>
      <c r="I869" s="38">
        <v>0.13250000000000001</v>
      </c>
      <c r="J869" s="38">
        <v>2.07E-2</v>
      </c>
      <c r="K869" s="38">
        <v>3.1800000000000002E-2</v>
      </c>
      <c r="L869" s="38">
        <v>1.6500000000000001E-2</v>
      </c>
      <c r="M869" s="38">
        <v>2.5700000000000001E-2</v>
      </c>
      <c r="N869" s="38">
        <v>0.14199999999999999</v>
      </c>
      <c r="O869" s="38">
        <v>2.3E-2</v>
      </c>
      <c r="P869" s="38">
        <v>0</v>
      </c>
      <c r="Q869" s="38">
        <v>3.7999999999999999E-2</v>
      </c>
      <c r="R869" s="38">
        <v>1.8800000000000001E-2</v>
      </c>
      <c r="S869" s="38">
        <v>4.1999999999999997E-3</v>
      </c>
      <c r="T869" s="38">
        <v>5.3199999999999997E-2</v>
      </c>
      <c r="U869" s="38">
        <v>1.8100000000000002E-2</v>
      </c>
      <c r="V869" s="38">
        <v>3.7900000000000003E-2</v>
      </c>
      <c r="W869" s="38">
        <v>4.58E-2</v>
      </c>
      <c r="X869" s="38">
        <v>6.2399999999999997E-2</v>
      </c>
      <c r="Y869" s="38">
        <v>2.5000000000000001E-3</v>
      </c>
      <c r="Z869" s="5">
        <v>0</v>
      </c>
      <c r="AA869" s="5">
        <v>5.9999999999999995E-4</v>
      </c>
      <c r="AB869" s="5">
        <v>0</v>
      </c>
      <c r="AC869" s="67"/>
      <c r="AD869" s="55"/>
    </row>
    <row r="870" spans="1:30" s="52" customFormat="1">
      <c r="A870" s="96"/>
      <c r="B870" s="30"/>
      <c r="C870" s="161"/>
      <c r="D870" s="6">
        <f t="shared" ref="D870" si="1498">$C869*D869</f>
        <v>1518.965232</v>
      </c>
      <c r="E870" s="6">
        <f t="shared" ref="E870" si="1499">$C869*E869</f>
        <v>13180.388183999999</v>
      </c>
      <c r="F870" s="6">
        <f t="shared" ref="F870:AB870" si="1500">$C869*F869</f>
        <v>5277.9234959999994</v>
      </c>
      <c r="G870" s="6">
        <f t="shared" si="1500"/>
        <v>7392.9383759999992</v>
      </c>
      <c r="H870" s="6">
        <f t="shared" si="1500"/>
        <v>3999.3008639999994</v>
      </c>
      <c r="I870" s="6">
        <f t="shared" si="1500"/>
        <v>12738.157799999999</v>
      </c>
      <c r="J870" s="6">
        <f t="shared" si="1500"/>
        <v>1990.0367279999998</v>
      </c>
      <c r="K870" s="6">
        <f t="shared" si="1500"/>
        <v>3057.1578719999998</v>
      </c>
      <c r="L870" s="6">
        <f t="shared" si="1500"/>
        <v>1586.26116</v>
      </c>
      <c r="M870" s="6">
        <f t="shared" si="1500"/>
        <v>2470.7219279999999</v>
      </c>
      <c r="N870" s="6">
        <f t="shared" si="1500"/>
        <v>13651.459679999998</v>
      </c>
      <c r="O870" s="6">
        <f t="shared" si="1500"/>
        <v>2211.1519199999998</v>
      </c>
      <c r="P870" s="6">
        <f t="shared" si="1500"/>
        <v>0</v>
      </c>
      <c r="Q870" s="6">
        <f t="shared" si="1500"/>
        <v>3653.2075199999995</v>
      </c>
      <c r="R870" s="6">
        <f t="shared" si="1500"/>
        <v>1807.376352</v>
      </c>
      <c r="S870" s="6">
        <f t="shared" si="1500"/>
        <v>403.77556799999996</v>
      </c>
      <c r="T870" s="6">
        <f t="shared" si="1500"/>
        <v>5114.4905279999994</v>
      </c>
      <c r="U870" s="6">
        <f t="shared" si="1500"/>
        <v>1740.080424</v>
      </c>
      <c r="V870" s="6">
        <f t="shared" si="1500"/>
        <v>3643.5938160000001</v>
      </c>
      <c r="W870" s="6">
        <f t="shared" si="1500"/>
        <v>4403.0764319999998</v>
      </c>
      <c r="X870" s="6">
        <f t="shared" si="1500"/>
        <v>5998.9512959999993</v>
      </c>
      <c r="Y870" s="6">
        <f t="shared" si="1500"/>
        <v>240.34259999999998</v>
      </c>
      <c r="Z870" s="6">
        <f t="shared" si="1500"/>
        <v>0</v>
      </c>
      <c r="AA870" s="6">
        <f t="shared" si="1500"/>
        <v>57.682223999999991</v>
      </c>
      <c r="AB870" s="6">
        <f t="shared" si="1500"/>
        <v>0</v>
      </c>
      <c r="AC870" s="67"/>
      <c r="AD870" s="55"/>
    </row>
    <row r="871" spans="1:30" s="52" customFormat="1">
      <c r="A871" s="95" t="s">
        <v>444</v>
      </c>
      <c r="B871" s="18">
        <v>1153644.5</v>
      </c>
      <c r="C871" s="161">
        <f t="shared" si="1482"/>
        <v>96137.04</v>
      </c>
      <c r="D871" s="5"/>
      <c r="E871" s="5">
        <v>1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96"/>
      <c r="B872" s="12"/>
      <c r="C872" s="161"/>
      <c r="D872" s="6">
        <f t="shared" ref="D872" si="1501">$C871*D871</f>
        <v>0</v>
      </c>
      <c r="E872" s="6">
        <f t="shared" ref="E872" si="1502">$C871*E871</f>
        <v>96137.04</v>
      </c>
      <c r="F872" s="6">
        <f t="shared" ref="F872:O872" si="1503">$C871*F871</f>
        <v>0</v>
      </c>
      <c r="G872" s="6">
        <f t="shared" si="1503"/>
        <v>0</v>
      </c>
      <c r="H872" s="6">
        <f t="shared" si="1503"/>
        <v>0</v>
      </c>
      <c r="I872" s="6">
        <f t="shared" si="1503"/>
        <v>0</v>
      </c>
      <c r="J872" s="6">
        <f t="shared" si="1503"/>
        <v>0</v>
      </c>
      <c r="K872" s="6">
        <f t="shared" si="1503"/>
        <v>0</v>
      </c>
      <c r="L872" s="6">
        <f t="shared" si="1503"/>
        <v>0</v>
      </c>
      <c r="M872" s="6">
        <f t="shared" si="1503"/>
        <v>0</v>
      </c>
      <c r="N872" s="6">
        <f t="shared" si="1503"/>
        <v>0</v>
      </c>
      <c r="O872" s="6">
        <f t="shared" si="1503"/>
        <v>0</v>
      </c>
      <c r="P872" s="6">
        <f t="shared" ref="P872" si="1504">$C871*P871</f>
        <v>0</v>
      </c>
      <c r="Q872" s="6">
        <f t="shared" ref="Q872" si="1505">$C871*Q871</f>
        <v>0</v>
      </c>
      <c r="R872" s="6">
        <f t="shared" ref="R872:AB872" si="1506">$C871*R871</f>
        <v>0</v>
      </c>
      <c r="S872" s="6">
        <f t="shared" si="1506"/>
        <v>0</v>
      </c>
      <c r="T872" s="6">
        <f t="shared" si="1506"/>
        <v>0</v>
      </c>
      <c r="U872" s="6">
        <f t="shared" si="1506"/>
        <v>0</v>
      </c>
      <c r="V872" s="6">
        <f t="shared" si="1506"/>
        <v>0</v>
      </c>
      <c r="W872" s="6">
        <f t="shared" si="1506"/>
        <v>0</v>
      </c>
      <c r="X872" s="6">
        <f t="shared" si="1506"/>
        <v>0</v>
      </c>
      <c r="Y872" s="6">
        <f t="shared" si="1506"/>
        <v>0</v>
      </c>
      <c r="Z872" s="6">
        <f t="shared" si="1506"/>
        <v>0</v>
      </c>
      <c r="AA872" s="6">
        <f t="shared" si="1506"/>
        <v>0</v>
      </c>
      <c r="AB872" s="6">
        <f t="shared" si="1506"/>
        <v>0</v>
      </c>
      <c r="AC872" s="67"/>
      <c r="AD872" s="55"/>
    </row>
    <row r="873" spans="1:30" s="52" customFormat="1">
      <c r="A873" s="102" t="s">
        <v>256</v>
      </c>
      <c r="B873" s="29">
        <v>7248989</v>
      </c>
      <c r="C873" s="161">
        <f t="shared" si="1482"/>
        <v>604082.42000000004</v>
      </c>
      <c r="D873" s="5"/>
      <c r="E873" s="5">
        <v>0.93740000000000001</v>
      </c>
      <c r="F873" s="5">
        <v>4.3999999999999997E-2</v>
      </c>
      <c r="G873" s="5">
        <v>7.4000000000000003E-3</v>
      </c>
      <c r="H873" s="5"/>
      <c r="I873" s="5"/>
      <c r="J873" s="5"/>
      <c r="K873" s="5"/>
      <c r="L873" s="5">
        <v>1.11E-2</v>
      </c>
      <c r="M873" s="5"/>
      <c r="N873" s="5"/>
      <c r="O873" s="5"/>
      <c r="P873" s="5"/>
      <c r="Q873" s="5"/>
      <c r="R873" s="5"/>
      <c r="S873" s="5"/>
      <c r="T873" s="5"/>
      <c r="U873" s="5">
        <v>1E-4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1"/>
      <c r="D874" s="7">
        <f t="shared" ref="D874" si="1507">$C873*D873</f>
        <v>0</v>
      </c>
      <c r="E874" s="7">
        <f t="shared" ref="E874" si="1508">$C873*E873</f>
        <v>566266.86050800001</v>
      </c>
      <c r="F874" s="7">
        <f t="shared" ref="F874:AB874" si="1509">$C873*F873</f>
        <v>26579.626479999999</v>
      </c>
      <c r="G874" s="7">
        <f t="shared" si="1509"/>
        <v>4470.2099080000007</v>
      </c>
      <c r="H874" s="7">
        <f t="shared" si="1509"/>
        <v>0</v>
      </c>
      <c r="I874" s="7">
        <f t="shared" si="1509"/>
        <v>0</v>
      </c>
      <c r="J874" s="7">
        <f t="shared" si="1509"/>
        <v>0</v>
      </c>
      <c r="K874" s="7">
        <f t="shared" si="1509"/>
        <v>0</v>
      </c>
      <c r="L874" s="7">
        <f t="shared" si="1509"/>
        <v>6705.3148620000011</v>
      </c>
      <c r="M874" s="7">
        <f t="shared" si="1509"/>
        <v>0</v>
      </c>
      <c r="N874" s="7">
        <f t="shared" si="1509"/>
        <v>0</v>
      </c>
      <c r="O874" s="7">
        <f t="shared" si="1509"/>
        <v>0</v>
      </c>
      <c r="P874" s="7">
        <f t="shared" si="1509"/>
        <v>0</v>
      </c>
      <c r="Q874" s="7">
        <f t="shared" si="1509"/>
        <v>0</v>
      </c>
      <c r="R874" s="7">
        <f t="shared" si="1509"/>
        <v>0</v>
      </c>
      <c r="S874" s="7">
        <f t="shared" si="1509"/>
        <v>0</v>
      </c>
      <c r="T874" s="7">
        <f t="shared" si="1509"/>
        <v>0</v>
      </c>
      <c r="U874" s="7">
        <f t="shared" si="1509"/>
        <v>60.408242000000008</v>
      </c>
      <c r="V874" s="7">
        <f t="shared" si="1509"/>
        <v>0</v>
      </c>
      <c r="W874" s="7">
        <f t="shared" si="1509"/>
        <v>0</v>
      </c>
      <c r="X874" s="7">
        <f t="shared" si="1509"/>
        <v>0</v>
      </c>
      <c r="Y874" s="7">
        <f t="shared" si="1509"/>
        <v>0</v>
      </c>
      <c r="Z874" s="7">
        <f t="shared" si="1509"/>
        <v>0</v>
      </c>
      <c r="AA874" s="7">
        <f t="shared" si="1509"/>
        <v>0</v>
      </c>
      <c r="AB874" s="7">
        <f t="shared" si="1509"/>
        <v>0</v>
      </c>
      <c r="AC874" s="67"/>
      <c r="AD874" s="55"/>
    </row>
    <row r="875" spans="1:30" s="52" customFormat="1">
      <c r="A875" s="102" t="s">
        <v>257</v>
      </c>
      <c r="B875" s="29">
        <v>3521113</v>
      </c>
      <c r="C875" s="161">
        <f t="shared" si="1482"/>
        <v>293426.08</v>
      </c>
      <c r="D875" s="5"/>
      <c r="E875" s="5">
        <v>0.89970000000000006</v>
      </c>
      <c r="F875" s="5"/>
      <c r="G875" s="5"/>
      <c r="H875" s="5"/>
      <c r="I875" s="5"/>
      <c r="J875" s="5">
        <v>0.1003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1"/>
      <c r="D876" s="7">
        <f t="shared" ref="D876" si="1510">$C875*D875</f>
        <v>0</v>
      </c>
      <c r="E876" s="7">
        <f t="shared" ref="E876" si="1511">$C875*E875</f>
        <v>263995.44417600002</v>
      </c>
      <c r="F876" s="7">
        <f t="shared" ref="F876:AB876" si="1512">$C875*F875</f>
        <v>0</v>
      </c>
      <c r="G876" s="7">
        <f t="shared" si="1512"/>
        <v>0</v>
      </c>
      <c r="H876" s="7">
        <f t="shared" si="1512"/>
        <v>0</v>
      </c>
      <c r="I876" s="7">
        <f t="shared" si="1512"/>
        <v>0</v>
      </c>
      <c r="J876" s="7">
        <f t="shared" si="1512"/>
        <v>29430.635824000001</v>
      </c>
      <c r="K876" s="7">
        <f t="shared" si="1512"/>
        <v>0</v>
      </c>
      <c r="L876" s="7">
        <f t="shared" si="1512"/>
        <v>0</v>
      </c>
      <c r="M876" s="7">
        <f t="shared" si="1512"/>
        <v>0</v>
      </c>
      <c r="N876" s="7">
        <f t="shared" si="1512"/>
        <v>0</v>
      </c>
      <c r="O876" s="7">
        <f t="shared" si="1512"/>
        <v>0</v>
      </c>
      <c r="P876" s="7">
        <f t="shared" si="1512"/>
        <v>0</v>
      </c>
      <c r="Q876" s="7">
        <f t="shared" si="1512"/>
        <v>0</v>
      </c>
      <c r="R876" s="7">
        <f t="shared" si="1512"/>
        <v>0</v>
      </c>
      <c r="S876" s="7">
        <f t="shared" si="1512"/>
        <v>0</v>
      </c>
      <c r="T876" s="7">
        <f t="shared" si="1512"/>
        <v>0</v>
      </c>
      <c r="U876" s="7">
        <f t="shared" si="1512"/>
        <v>0</v>
      </c>
      <c r="V876" s="7">
        <f t="shared" si="1512"/>
        <v>0</v>
      </c>
      <c r="W876" s="7">
        <f t="shared" si="1512"/>
        <v>0</v>
      </c>
      <c r="X876" s="7">
        <f t="shared" si="1512"/>
        <v>0</v>
      </c>
      <c r="Y876" s="7">
        <f t="shared" si="1512"/>
        <v>0</v>
      </c>
      <c r="Z876" s="7">
        <f t="shared" si="1512"/>
        <v>0</v>
      </c>
      <c r="AA876" s="7">
        <f t="shared" si="1512"/>
        <v>0</v>
      </c>
      <c r="AB876" s="7">
        <f t="shared" si="1512"/>
        <v>0</v>
      </c>
      <c r="AC876" s="67"/>
      <c r="AD876" s="55"/>
    </row>
    <row r="877" spans="1:30" s="52" customFormat="1">
      <c r="A877" s="102" t="s">
        <v>258</v>
      </c>
      <c r="B877" s="29">
        <v>5728736</v>
      </c>
      <c r="C877" s="161">
        <f t="shared" si="1482"/>
        <v>477394.67</v>
      </c>
      <c r="D877" s="5"/>
      <c r="E877" s="5"/>
      <c r="F877" s="5"/>
      <c r="G877" s="5">
        <v>0.61080000000000001</v>
      </c>
      <c r="H877" s="5"/>
      <c r="I877" s="5"/>
      <c r="J877" s="5"/>
      <c r="K877" s="5"/>
      <c r="L877" s="5">
        <v>0.21870000000000001</v>
      </c>
      <c r="M877" s="5"/>
      <c r="N877" s="5">
        <v>0.13969999999999999</v>
      </c>
      <c r="O877" s="5"/>
      <c r="P877" s="5"/>
      <c r="Q877" s="5"/>
      <c r="R877" s="5"/>
      <c r="S877" s="5"/>
      <c r="T877" s="5"/>
      <c r="U877" s="5">
        <v>3.0800000000000001E-2</v>
      </c>
      <c r="V877" s="5"/>
      <c r="W877" s="5"/>
      <c r="X877" s="5"/>
      <c r="Y877" s="5"/>
      <c r="Z877" s="5"/>
      <c r="AA877" s="5"/>
      <c r="AB877" s="5"/>
      <c r="AC877" s="67"/>
      <c r="AD877" s="55"/>
    </row>
    <row r="878" spans="1:30" s="52" customFormat="1">
      <c r="A878" s="101"/>
      <c r="B878" s="30"/>
      <c r="C878" s="161"/>
      <c r="D878" s="7">
        <f t="shared" ref="D878" si="1513">$C877*D877</f>
        <v>0</v>
      </c>
      <c r="E878" s="7">
        <f t="shared" ref="E878" si="1514">$C877*E877</f>
        <v>0</v>
      </c>
      <c r="F878" s="7">
        <f t="shared" ref="F878:AB878" si="1515">$C877*F877</f>
        <v>0</v>
      </c>
      <c r="G878" s="7">
        <f t="shared" si="1515"/>
        <v>291592.66443599999</v>
      </c>
      <c r="H878" s="7">
        <f t="shared" si="1515"/>
        <v>0</v>
      </c>
      <c r="I878" s="7">
        <f t="shared" si="1515"/>
        <v>0</v>
      </c>
      <c r="J878" s="7">
        <f t="shared" si="1515"/>
        <v>0</v>
      </c>
      <c r="K878" s="7">
        <f t="shared" si="1515"/>
        <v>0</v>
      </c>
      <c r="L878" s="7">
        <f t="shared" si="1515"/>
        <v>104406.21432899999</v>
      </c>
      <c r="M878" s="7">
        <f t="shared" si="1515"/>
        <v>0</v>
      </c>
      <c r="N878" s="7">
        <f t="shared" si="1515"/>
        <v>66692.035399</v>
      </c>
      <c r="O878" s="7">
        <f t="shared" si="1515"/>
        <v>0</v>
      </c>
      <c r="P878" s="7">
        <f t="shared" si="1515"/>
        <v>0</v>
      </c>
      <c r="Q878" s="7">
        <f t="shared" si="1515"/>
        <v>0</v>
      </c>
      <c r="R878" s="7">
        <f t="shared" si="1515"/>
        <v>0</v>
      </c>
      <c r="S878" s="7">
        <f t="shared" si="1515"/>
        <v>0</v>
      </c>
      <c r="T878" s="7">
        <f t="shared" si="1515"/>
        <v>0</v>
      </c>
      <c r="U878" s="7">
        <f t="shared" si="1515"/>
        <v>14703.755836</v>
      </c>
      <c r="V878" s="7">
        <f t="shared" si="1515"/>
        <v>0</v>
      </c>
      <c r="W878" s="7">
        <f t="shared" si="1515"/>
        <v>0</v>
      </c>
      <c r="X878" s="7">
        <f t="shared" si="1515"/>
        <v>0</v>
      </c>
      <c r="Y878" s="7">
        <f t="shared" si="1515"/>
        <v>0</v>
      </c>
      <c r="Z878" s="7">
        <f t="shared" si="1515"/>
        <v>0</v>
      </c>
      <c r="AA878" s="7">
        <f t="shared" si="1515"/>
        <v>0</v>
      </c>
      <c r="AB878" s="7">
        <f t="shared" si="1515"/>
        <v>0</v>
      </c>
      <c r="AC878" s="67"/>
      <c r="AD878" s="55"/>
    </row>
    <row r="879" spans="1:30" s="52" customFormat="1">
      <c r="A879" s="102" t="s">
        <v>259</v>
      </c>
      <c r="B879" s="29">
        <v>444239</v>
      </c>
      <c r="C879" s="161">
        <f t="shared" si="1482"/>
        <v>37019.919999999998</v>
      </c>
      <c r="D879" s="5"/>
      <c r="E879" s="5">
        <v>0.97989999999999999</v>
      </c>
      <c r="F879" s="5"/>
      <c r="G879" s="5"/>
      <c r="H879" s="5"/>
      <c r="I879" s="5"/>
      <c r="J879" s="5"/>
      <c r="K879" s="5">
        <v>2.01E-2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101"/>
      <c r="B880" s="30"/>
      <c r="C880" s="161"/>
      <c r="D880" s="7">
        <f t="shared" ref="D880" si="1516">$C879*D879</f>
        <v>0</v>
      </c>
      <c r="E880" s="7">
        <f t="shared" ref="E880" si="1517">$C879*E879</f>
        <v>36275.819607999998</v>
      </c>
      <c r="F880" s="7">
        <f t="shared" ref="F880:AB880" si="1518">$C879*F879</f>
        <v>0</v>
      </c>
      <c r="G880" s="7">
        <f t="shared" si="1518"/>
        <v>0</v>
      </c>
      <c r="H880" s="7">
        <f t="shared" si="1518"/>
        <v>0</v>
      </c>
      <c r="I880" s="7">
        <f t="shared" si="1518"/>
        <v>0</v>
      </c>
      <c r="J880" s="7">
        <f t="shared" si="1518"/>
        <v>0</v>
      </c>
      <c r="K880" s="7">
        <f t="shared" si="1518"/>
        <v>744.10039199999994</v>
      </c>
      <c r="L880" s="7">
        <f t="shared" si="1518"/>
        <v>0</v>
      </c>
      <c r="M880" s="7">
        <f t="shared" si="1518"/>
        <v>0</v>
      </c>
      <c r="N880" s="7">
        <f t="shared" si="1518"/>
        <v>0</v>
      </c>
      <c r="O880" s="7">
        <f t="shared" si="1518"/>
        <v>0</v>
      </c>
      <c r="P880" s="7">
        <f t="shared" si="1518"/>
        <v>0</v>
      </c>
      <c r="Q880" s="7">
        <f t="shared" si="1518"/>
        <v>0</v>
      </c>
      <c r="R880" s="7">
        <f t="shared" si="1518"/>
        <v>0</v>
      </c>
      <c r="S880" s="7">
        <f t="shared" si="1518"/>
        <v>0</v>
      </c>
      <c r="T880" s="7">
        <f t="shared" si="1518"/>
        <v>0</v>
      </c>
      <c r="U880" s="7">
        <f t="shared" si="1518"/>
        <v>0</v>
      </c>
      <c r="V880" s="7">
        <f t="shared" si="1518"/>
        <v>0</v>
      </c>
      <c r="W880" s="7">
        <f t="shared" si="1518"/>
        <v>0</v>
      </c>
      <c r="X880" s="7">
        <f t="shared" si="1518"/>
        <v>0</v>
      </c>
      <c r="Y880" s="7">
        <f t="shared" si="1518"/>
        <v>0</v>
      </c>
      <c r="Z880" s="7">
        <f t="shared" si="1518"/>
        <v>0</v>
      </c>
      <c r="AA880" s="7">
        <f t="shared" si="1518"/>
        <v>0</v>
      </c>
      <c r="AB880" s="7">
        <f t="shared" si="1518"/>
        <v>0</v>
      </c>
      <c r="AC880" s="67"/>
      <c r="AD880" s="55"/>
    </row>
    <row r="881" spans="1:30" s="52" customFormat="1">
      <c r="A881" s="95" t="s">
        <v>288</v>
      </c>
      <c r="B881" s="29">
        <v>178934</v>
      </c>
      <c r="C881" s="161">
        <f t="shared" si="1482"/>
        <v>14911.17</v>
      </c>
      <c r="D881" s="38">
        <v>1.5800000000000002E-2</v>
      </c>
      <c r="E881" s="38">
        <v>0.1371</v>
      </c>
      <c r="F881" s="38">
        <v>5.4899999999999997E-2</v>
      </c>
      <c r="G881" s="38">
        <v>7.6899999999999996E-2</v>
      </c>
      <c r="H881" s="38">
        <v>4.1599999999999998E-2</v>
      </c>
      <c r="I881" s="38">
        <v>0.13250000000000001</v>
      </c>
      <c r="J881" s="38">
        <v>2.07E-2</v>
      </c>
      <c r="K881" s="38">
        <v>3.1800000000000002E-2</v>
      </c>
      <c r="L881" s="38">
        <v>1.6500000000000001E-2</v>
      </c>
      <c r="M881" s="38">
        <v>2.5700000000000001E-2</v>
      </c>
      <c r="N881" s="38">
        <v>0.14199999999999999</v>
      </c>
      <c r="O881" s="38">
        <v>2.3E-2</v>
      </c>
      <c r="P881" s="38">
        <v>0</v>
      </c>
      <c r="Q881" s="38">
        <v>3.7999999999999999E-2</v>
      </c>
      <c r="R881" s="38">
        <v>1.8800000000000001E-2</v>
      </c>
      <c r="S881" s="38">
        <v>4.1999999999999997E-3</v>
      </c>
      <c r="T881" s="38">
        <v>5.3199999999999997E-2</v>
      </c>
      <c r="U881" s="38">
        <v>1.8100000000000002E-2</v>
      </c>
      <c r="V881" s="38">
        <v>3.7900000000000003E-2</v>
      </c>
      <c r="W881" s="38">
        <v>4.58E-2</v>
      </c>
      <c r="X881" s="38">
        <v>6.2399999999999997E-2</v>
      </c>
      <c r="Y881" s="38">
        <v>2.5000000000000001E-3</v>
      </c>
      <c r="Z881" s="5">
        <v>0</v>
      </c>
      <c r="AA881" s="5">
        <v>5.9999999999999995E-4</v>
      </c>
      <c r="AB881" s="5">
        <v>0</v>
      </c>
      <c r="AC881" s="67"/>
      <c r="AD881" s="55"/>
    </row>
    <row r="882" spans="1:30" s="52" customFormat="1">
      <c r="A882" s="96"/>
      <c r="B882" s="30"/>
      <c r="C882" s="161"/>
      <c r="D882" s="6">
        <f t="shared" ref="D882" si="1519">$C881*D881</f>
        <v>235.59648600000003</v>
      </c>
      <c r="E882" s="6">
        <f t="shared" ref="E882" si="1520">$C881*E881</f>
        <v>2044.3214069999999</v>
      </c>
      <c r="F882" s="6">
        <f t="shared" ref="F882:AB882" si="1521">$C881*F881</f>
        <v>818.62323299999991</v>
      </c>
      <c r="G882" s="6">
        <f t="shared" si="1521"/>
        <v>1146.6689730000001</v>
      </c>
      <c r="H882" s="6">
        <f t="shared" si="1521"/>
        <v>620.30467199999998</v>
      </c>
      <c r="I882" s="6">
        <f t="shared" si="1521"/>
        <v>1975.7300250000001</v>
      </c>
      <c r="J882" s="6">
        <f t="shared" si="1521"/>
        <v>308.66121900000002</v>
      </c>
      <c r="K882" s="6">
        <f t="shared" si="1521"/>
        <v>474.175206</v>
      </c>
      <c r="L882" s="6">
        <f t="shared" si="1521"/>
        <v>246.03430500000002</v>
      </c>
      <c r="M882" s="6">
        <f t="shared" si="1521"/>
        <v>383.21706900000004</v>
      </c>
      <c r="N882" s="6">
        <f t="shared" si="1521"/>
        <v>2117.3861399999996</v>
      </c>
      <c r="O882" s="6">
        <f t="shared" si="1521"/>
        <v>342.95690999999999</v>
      </c>
      <c r="P882" s="6">
        <f t="shared" si="1521"/>
        <v>0</v>
      </c>
      <c r="Q882" s="6">
        <f t="shared" si="1521"/>
        <v>566.62446</v>
      </c>
      <c r="R882" s="6">
        <f t="shared" si="1521"/>
        <v>280.32999599999999</v>
      </c>
      <c r="S882" s="6">
        <f t="shared" si="1521"/>
        <v>62.626913999999999</v>
      </c>
      <c r="T882" s="6">
        <f t="shared" si="1521"/>
        <v>793.27424399999995</v>
      </c>
      <c r="U882" s="6">
        <f t="shared" si="1521"/>
        <v>269.892177</v>
      </c>
      <c r="V882" s="6">
        <f t="shared" si="1521"/>
        <v>565.13334300000008</v>
      </c>
      <c r="W882" s="6">
        <f t="shared" si="1521"/>
        <v>682.93158600000004</v>
      </c>
      <c r="X882" s="6">
        <f t="shared" si="1521"/>
        <v>930.45700799999997</v>
      </c>
      <c r="Y882" s="6">
        <f t="shared" si="1521"/>
        <v>37.277925000000003</v>
      </c>
      <c r="Z882" s="6">
        <f t="shared" si="1521"/>
        <v>0</v>
      </c>
      <c r="AA882" s="6">
        <f t="shared" si="1521"/>
        <v>8.9467019999999984</v>
      </c>
      <c r="AB882" s="6">
        <f t="shared" si="1521"/>
        <v>0</v>
      </c>
      <c r="AC882" s="67"/>
      <c r="AD882" s="55"/>
    </row>
    <row r="883" spans="1:30" s="52" customFormat="1">
      <c r="A883" s="95" t="s">
        <v>460</v>
      </c>
      <c r="B883" s="18">
        <v>178934</v>
      </c>
      <c r="C883" s="161">
        <f t="shared" si="1482"/>
        <v>14911.17</v>
      </c>
      <c r="D883" s="5"/>
      <c r="E883" s="5">
        <v>1E-4</v>
      </c>
      <c r="F883" s="5">
        <v>0.39539999999999997</v>
      </c>
      <c r="G883" s="5"/>
      <c r="H883" s="5">
        <v>0.26640000000000003</v>
      </c>
      <c r="I883" s="5"/>
      <c r="J883" s="5">
        <v>0</v>
      </c>
      <c r="K883" s="5">
        <v>0</v>
      </c>
      <c r="L883" s="5"/>
      <c r="M883" s="5"/>
      <c r="N883" s="5"/>
      <c r="O883" s="5">
        <v>0</v>
      </c>
      <c r="P883" s="5"/>
      <c r="Q883" s="5"/>
      <c r="R883" s="5"/>
      <c r="S883" s="5"/>
      <c r="T883" s="5"/>
      <c r="U883" s="5"/>
      <c r="V883" s="5">
        <v>0.33810000000000001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96"/>
      <c r="B884" s="12"/>
      <c r="C884" s="161"/>
      <c r="D884" s="6">
        <f t="shared" ref="D884" si="1522">$C883*D883</f>
        <v>0</v>
      </c>
      <c r="E884" s="6">
        <f t="shared" ref="E884" si="1523">$C883*E883</f>
        <v>1.491117</v>
      </c>
      <c r="F884" s="6">
        <f t="shared" ref="F884:O884" si="1524">$C883*F883</f>
        <v>5895.8766179999993</v>
      </c>
      <c r="G884" s="6">
        <f t="shared" si="1524"/>
        <v>0</v>
      </c>
      <c r="H884" s="6">
        <f t="shared" si="1524"/>
        <v>3972.3356880000006</v>
      </c>
      <c r="I884" s="6">
        <f t="shared" si="1524"/>
        <v>0</v>
      </c>
      <c r="J884" s="6">
        <f t="shared" si="1524"/>
        <v>0</v>
      </c>
      <c r="K884" s="6">
        <f t="shared" si="1524"/>
        <v>0</v>
      </c>
      <c r="L884" s="6">
        <f t="shared" si="1524"/>
        <v>0</v>
      </c>
      <c r="M884" s="6">
        <f t="shared" si="1524"/>
        <v>0</v>
      </c>
      <c r="N884" s="6">
        <f t="shared" si="1524"/>
        <v>0</v>
      </c>
      <c r="O884" s="6">
        <f t="shared" si="1524"/>
        <v>0</v>
      </c>
      <c r="P884" s="6">
        <f t="shared" ref="P884" si="1525">$C883*P883</f>
        <v>0</v>
      </c>
      <c r="Q884" s="6">
        <f t="shared" ref="Q884" si="1526">$C883*Q883</f>
        <v>0</v>
      </c>
      <c r="R884" s="6">
        <f t="shared" ref="R884:AB884" si="1527">$C883*R883</f>
        <v>0</v>
      </c>
      <c r="S884" s="6">
        <f t="shared" si="1527"/>
        <v>0</v>
      </c>
      <c r="T884" s="6">
        <f t="shared" si="1527"/>
        <v>0</v>
      </c>
      <c r="U884" s="6">
        <f t="shared" si="1527"/>
        <v>0</v>
      </c>
      <c r="V884" s="6">
        <f t="shared" si="1527"/>
        <v>5041.4665770000001</v>
      </c>
      <c r="W884" s="6">
        <f t="shared" si="1527"/>
        <v>0</v>
      </c>
      <c r="X884" s="6">
        <f t="shared" si="1527"/>
        <v>0</v>
      </c>
      <c r="Y884" s="6">
        <f t="shared" si="1527"/>
        <v>0</v>
      </c>
      <c r="Z884" s="6">
        <f t="shared" si="1527"/>
        <v>0</v>
      </c>
      <c r="AA884" s="6">
        <f t="shared" si="1527"/>
        <v>0</v>
      </c>
      <c r="AB884" s="6">
        <f t="shared" si="1527"/>
        <v>0</v>
      </c>
      <c r="AC884" s="67"/>
      <c r="AD884" s="55"/>
    </row>
    <row r="885" spans="1:30" s="52" customFormat="1">
      <c r="A885" s="102" t="s">
        <v>289</v>
      </c>
      <c r="B885" s="29">
        <v>1569155</v>
      </c>
      <c r="C885" s="161">
        <f t="shared" si="1482"/>
        <v>130762.92</v>
      </c>
      <c r="D885" s="38">
        <v>1.5800000000000002E-2</v>
      </c>
      <c r="E885" s="38">
        <v>0.1371</v>
      </c>
      <c r="F885" s="38">
        <v>5.4899999999999997E-2</v>
      </c>
      <c r="G885" s="38">
        <v>7.6899999999999996E-2</v>
      </c>
      <c r="H885" s="38">
        <v>4.1599999999999998E-2</v>
      </c>
      <c r="I885" s="38">
        <v>0.13250000000000001</v>
      </c>
      <c r="J885" s="38">
        <v>2.07E-2</v>
      </c>
      <c r="K885" s="38">
        <v>3.1800000000000002E-2</v>
      </c>
      <c r="L885" s="38">
        <v>1.6500000000000001E-2</v>
      </c>
      <c r="M885" s="38">
        <v>2.5700000000000001E-2</v>
      </c>
      <c r="N885" s="38">
        <v>0.14199999999999999</v>
      </c>
      <c r="O885" s="38">
        <v>2.3E-2</v>
      </c>
      <c r="P885" s="38">
        <v>0</v>
      </c>
      <c r="Q885" s="38">
        <v>3.7999999999999999E-2</v>
      </c>
      <c r="R885" s="38">
        <v>1.8800000000000001E-2</v>
      </c>
      <c r="S885" s="38">
        <v>4.1999999999999997E-3</v>
      </c>
      <c r="T885" s="38">
        <v>5.3199999999999997E-2</v>
      </c>
      <c r="U885" s="38">
        <v>1.8100000000000002E-2</v>
      </c>
      <c r="V885" s="38">
        <v>3.7900000000000003E-2</v>
      </c>
      <c r="W885" s="38">
        <v>4.58E-2</v>
      </c>
      <c r="X885" s="38">
        <v>6.2399999999999997E-2</v>
      </c>
      <c r="Y885" s="38">
        <v>2.5000000000000001E-3</v>
      </c>
      <c r="Z885" s="5">
        <v>0</v>
      </c>
      <c r="AA885" s="5">
        <v>5.9999999999999995E-4</v>
      </c>
      <c r="AB885" s="5">
        <v>0</v>
      </c>
      <c r="AC885" s="67"/>
      <c r="AD885" s="55"/>
    </row>
    <row r="886" spans="1:30" s="52" customFormat="1">
      <c r="A886" s="101"/>
      <c r="B886" s="30"/>
      <c r="C886" s="161"/>
      <c r="D886" s="7">
        <f t="shared" ref="D886" si="1528">$C885*D885</f>
        <v>2066.0541360000002</v>
      </c>
      <c r="E886" s="7">
        <f t="shared" ref="E886" si="1529">$C885*E885</f>
        <v>17927.596332000001</v>
      </c>
      <c r="F886" s="7">
        <f t="shared" ref="F886:AB886" si="1530">$C885*F885</f>
        <v>7178.8843079999997</v>
      </c>
      <c r="G886" s="7">
        <f t="shared" si="1530"/>
        <v>10055.668548</v>
      </c>
      <c r="H886" s="7">
        <f t="shared" si="1530"/>
        <v>5439.7374719999998</v>
      </c>
      <c r="I886" s="7">
        <f t="shared" si="1530"/>
        <v>17326.086900000002</v>
      </c>
      <c r="J886" s="7">
        <f t="shared" si="1530"/>
        <v>2706.7924439999997</v>
      </c>
      <c r="K886" s="7">
        <f t="shared" si="1530"/>
        <v>4158.2608559999999</v>
      </c>
      <c r="L886" s="7">
        <f t="shared" si="1530"/>
        <v>2157.5881800000002</v>
      </c>
      <c r="M886" s="7">
        <f t="shared" si="1530"/>
        <v>3360.6070439999999</v>
      </c>
      <c r="N886" s="7">
        <f t="shared" si="1530"/>
        <v>18568.334639999997</v>
      </c>
      <c r="O886" s="7">
        <f t="shared" si="1530"/>
        <v>3007.5471600000001</v>
      </c>
      <c r="P886" s="7">
        <f t="shared" si="1530"/>
        <v>0</v>
      </c>
      <c r="Q886" s="7">
        <f t="shared" si="1530"/>
        <v>4968.9909600000001</v>
      </c>
      <c r="R886" s="7">
        <f t="shared" si="1530"/>
        <v>2458.3428960000001</v>
      </c>
      <c r="S886" s="7">
        <f t="shared" si="1530"/>
        <v>549.20426399999997</v>
      </c>
      <c r="T886" s="7">
        <f t="shared" si="1530"/>
        <v>6956.5873439999996</v>
      </c>
      <c r="U886" s="7">
        <f t="shared" si="1530"/>
        <v>2366.8088520000001</v>
      </c>
      <c r="V886" s="7">
        <f t="shared" si="1530"/>
        <v>4955.9146680000003</v>
      </c>
      <c r="W886" s="7">
        <f t="shared" si="1530"/>
        <v>5988.9417359999998</v>
      </c>
      <c r="X886" s="7">
        <f t="shared" si="1530"/>
        <v>8159.6062079999992</v>
      </c>
      <c r="Y886" s="7">
        <f t="shared" si="1530"/>
        <v>326.90730000000002</v>
      </c>
      <c r="Z886" s="7">
        <f t="shared" si="1530"/>
        <v>0</v>
      </c>
      <c r="AA886" s="7">
        <f t="shared" si="1530"/>
        <v>78.457751999999985</v>
      </c>
      <c r="AB886" s="7">
        <f t="shared" si="1530"/>
        <v>0</v>
      </c>
      <c r="AC886" s="67"/>
      <c r="AD886" s="55"/>
    </row>
    <row r="887" spans="1:30" s="52" customFormat="1">
      <c r="A887" s="102" t="s">
        <v>296</v>
      </c>
      <c r="B887" s="29">
        <v>1569155</v>
      </c>
      <c r="C887" s="161">
        <f t="shared" si="1482"/>
        <v>130762.92</v>
      </c>
      <c r="D887" s="5"/>
      <c r="E887" s="5">
        <v>1E-4</v>
      </c>
      <c r="F887" s="5">
        <v>0.39539999999999997</v>
      </c>
      <c r="G887" s="5"/>
      <c r="H887" s="5">
        <v>0.26640000000000003</v>
      </c>
      <c r="I887" s="5"/>
      <c r="J887" s="5">
        <v>0</v>
      </c>
      <c r="K887" s="5">
        <v>0</v>
      </c>
      <c r="L887" s="5"/>
      <c r="M887" s="5"/>
      <c r="N887" s="5"/>
      <c r="O887" s="5">
        <v>0</v>
      </c>
      <c r="P887" s="5"/>
      <c r="Q887" s="5"/>
      <c r="R887" s="5"/>
      <c r="S887" s="5"/>
      <c r="T887" s="5"/>
      <c r="U887" s="5"/>
      <c r="V887" s="5">
        <v>0.33810000000000001</v>
      </c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101"/>
      <c r="B888" s="30"/>
      <c r="C888" s="161"/>
      <c r="D888" s="7">
        <f t="shared" ref="D888" si="1531">$C887*D887</f>
        <v>0</v>
      </c>
      <c r="E888" s="7">
        <f t="shared" ref="E888" si="1532">$C887*E887</f>
        <v>13.076292</v>
      </c>
      <c r="F888" s="7">
        <f t="shared" ref="F888:AB888" si="1533">$C887*F887</f>
        <v>51703.658567999999</v>
      </c>
      <c r="G888" s="7">
        <f t="shared" si="1533"/>
        <v>0</v>
      </c>
      <c r="H888" s="7">
        <f t="shared" si="1533"/>
        <v>34835.241888000004</v>
      </c>
      <c r="I888" s="7">
        <f t="shared" si="1533"/>
        <v>0</v>
      </c>
      <c r="J888" s="7">
        <f t="shared" si="1533"/>
        <v>0</v>
      </c>
      <c r="K888" s="7">
        <f t="shared" si="1533"/>
        <v>0</v>
      </c>
      <c r="L888" s="7">
        <f t="shared" si="1533"/>
        <v>0</v>
      </c>
      <c r="M888" s="7">
        <f t="shared" si="1533"/>
        <v>0</v>
      </c>
      <c r="N888" s="7">
        <f t="shared" si="1533"/>
        <v>0</v>
      </c>
      <c r="O888" s="7">
        <f t="shared" si="1533"/>
        <v>0</v>
      </c>
      <c r="P888" s="7">
        <f t="shared" si="1533"/>
        <v>0</v>
      </c>
      <c r="Q888" s="7">
        <f t="shared" si="1533"/>
        <v>0</v>
      </c>
      <c r="R888" s="7">
        <f t="shared" si="1533"/>
        <v>0</v>
      </c>
      <c r="S888" s="7">
        <f t="shared" si="1533"/>
        <v>0</v>
      </c>
      <c r="T888" s="7">
        <f t="shared" si="1533"/>
        <v>0</v>
      </c>
      <c r="U888" s="7">
        <f t="shared" si="1533"/>
        <v>0</v>
      </c>
      <c r="V888" s="7">
        <f t="shared" si="1533"/>
        <v>44210.943251999997</v>
      </c>
      <c r="W888" s="7">
        <f t="shared" si="1533"/>
        <v>0</v>
      </c>
      <c r="X888" s="7">
        <f t="shared" si="1533"/>
        <v>0</v>
      </c>
      <c r="Y888" s="7">
        <f t="shared" si="1533"/>
        <v>0</v>
      </c>
      <c r="Z888" s="7">
        <f t="shared" si="1533"/>
        <v>0</v>
      </c>
      <c r="AA888" s="7">
        <f t="shared" si="1533"/>
        <v>0</v>
      </c>
      <c r="AB888" s="7">
        <f t="shared" si="1533"/>
        <v>0</v>
      </c>
      <c r="AC888" s="67"/>
      <c r="AD888" s="55"/>
    </row>
    <row r="889" spans="1:30" s="52" customFormat="1">
      <c r="A889" s="95" t="s">
        <v>290</v>
      </c>
      <c r="B889" s="29">
        <v>280962.5</v>
      </c>
      <c r="C889" s="161">
        <f t="shared" si="1482"/>
        <v>23413.54</v>
      </c>
      <c r="D889" s="38">
        <v>1.5800000000000002E-2</v>
      </c>
      <c r="E889" s="38">
        <v>0.1371</v>
      </c>
      <c r="F889" s="38">
        <v>5.4899999999999997E-2</v>
      </c>
      <c r="G889" s="38">
        <v>7.6899999999999996E-2</v>
      </c>
      <c r="H889" s="38">
        <v>4.1599999999999998E-2</v>
      </c>
      <c r="I889" s="38">
        <v>0.13250000000000001</v>
      </c>
      <c r="J889" s="38">
        <v>2.07E-2</v>
      </c>
      <c r="K889" s="38">
        <v>3.1800000000000002E-2</v>
      </c>
      <c r="L889" s="38">
        <v>1.6500000000000001E-2</v>
      </c>
      <c r="M889" s="38">
        <v>2.5700000000000001E-2</v>
      </c>
      <c r="N889" s="38">
        <v>0.14199999999999999</v>
      </c>
      <c r="O889" s="38">
        <v>2.3E-2</v>
      </c>
      <c r="P889" s="38">
        <v>0</v>
      </c>
      <c r="Q889" s="38">
        <v>3.7999999999999999E-2</v>
      </c>
      <c r="R889" s="38">
        <v>1.8800000000000001E-2</v>
      </c>
      <c r="S889" s="38">
        <v>4.1999999999999997E-3</v>
      </c>
      <c r="T889" s="38">
        <v>5.3199999999999997E-2</v>
      </c>
      <c r="U889" s="38">
        <v>1.8100000000000002E-2</v>
      </c>
      <c r="V889" s="38">
        <v>3.7900000000000003E-2</v>
      </c>
      <c r="W889" s="38">
        <v>4.58E-2</v>
      </c>
      <c r="X889" s="38">
        <v>6.2399999999999997E-2</v>
      </c>
      <c r="Y889" s="38">
        <v>2.5000000000000001E-3</v>
      </c>
      <c r="Z889" s="5">
        <v>0</v>
      </c>
      <c r="AA889" s="5">
        <v>5.9999999999999995E-4</v>
      </c>
      <c r="AB889" s="5">
        <v>0</v>
      </c>
      <c r="AC889" s="67"/>
      <c r="AD889" s="55"/>
    </row>
    <row r="890" spans="1:30" s="52" customFormat="1">
      <c r="A890" s="96"/>
      <c r="B890" s="30"/>
      <c r="C890" s="161"/>
      <c r="D890" s="6">
        <f t="shared" ref="D890" si="1534">$C889*D889</f>
        <v>369.93393200000003</v>
      </c>
      <c r="E890" s="6">
        <f t="shared" ref="E890" si="1535">$C889*E889</f>
        <v>3209.9963339999999</v>
      </c>
      <c r="F890" s="6">
        <f t="shared" ref="F890:AB890" si="1536">$C889*F889</f>
        <v>1285.4033460000001</v>
      </c>
      <c r="G890" s="6">
        <f t="shared" si="1536"/>
        <v>1800.5012260000001</v>
      </c>
      <c r="H890" s="6">
        <f t="shared" si="1536"/>
        <v>974.00326399999994</v>
      </c>
      <c r="I890" s="6">
        <f t="shared" si="1536"/>
        <v>3102.2940500000004</v>
      </c>
      <c r="J890" s="6">
        <f t="shared" si="1536"/>
        <v>484.66027800000001</v>
      </c>
      <c r="K890" s="6">
        <f t="shared" si="1536"/>
        <v>744.5505720000001</v>
      </c>
      <c r="L890" s="6">
        <f t="shared" si="1536"/>
        <v>386.32341000000002</v>
      </c>
      <c r="M890" s="6">
        <f t="shared" si="1536"/>
        <v>601.72797800000001</v>
      </c>
      <c r="N890" s="6">
        <f t="shared" si="1536"/>
        <v>3324.7226799999999</v>
      </c>
      <c r="O890" s="6">
        <f t="shared" si="1536"/>
        <v>538.51142000000004</v>
      </c>
      <c r="P890" s="6">
        <f t="shared" si="1536"/>
        <v>0</v>
      </c>
      <c r="Q890" s="6">
        <f t="shared" si="1536"/>
        <v>889.71451999999999</v>
      </c>
      <c r="R890" s="6">
        <f t="shared" si="1536"/>
        <v>440.17455200000001</v>
      </c>
      <c r="S890" s="6">
        <f t="shared" si="1536"/>
        <v>98.336867999999996</v>
      </c>
      <c r="T890" s="6">
        <f t="shared" si="1536"/>
        <v>1245.600328</v>
      </c>
      <c r="U890" s="6">
        <f t="shared" si="1536"/>
        <v>423.78507400000007</v>
      </c>
      <c r="V890" s="6">
        <f t="shared" si="1536"/>
        <v>887.37316600000008</v>
      </c>
      <c r="W890" s="6">
        <f t="shared" si="1536"/>
        <v>1072.340132</v>
      </c>
      <c r="X890" s="6">
        <f t="shared" si="1536"/>
        <v>1461.0048959999999</v>
      </c>
      <c r="Y890" s="6">
        <f t="shared" si="1536"/>
        <v>58.533850000000001</v>
      </c>
      <c r="Z890" s="6">
        <f t="shared" si="1536"/>
        <v>0</v>
      </c>
      <c r="AA890" s="6">
        <f t="shared" si="1536"/>
        <v>14.048124</v>
      </c>
      <c r="AB890" s="6">
        <f t="shared" si="1536"/>
        <v>0</v>
      </c>
      <c r="AC890" s="67"/>
      <c r="AD890" s="55"/>
    </row>
    <row r="891" spans="1:30" s="52" customFormat="1">
      <c r="A891" s="95" t="s">
        <v>445</v>
      </c>
      <c r="B891" s="18">
        <v>280962.5</v>
      </c>
      <c r="C891" s="161">
        <f t="shared" si="1482"/>
        <v>23413.54</v>
      </c>
      <c r="D891" s="5"/>
      <c r="E891" s="5">
        <v>1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67"/>
      <c r="AD891" s="55"/>
    </row>
    <row r="892" spans="1:30" s="52" customFormat="1">
      <c r="A892" s="96"/>
      <c r="B892" s="12"/>
      <c r="C892" s="161"/>
      <c r="D892" s="6">
        <f t="shared" ref="D892" si="1537">$C891*D891</f>
        <v>0</v>
      </c>
      <c r="E892" s="6">
        <f t="shared" ref="E892" si="1538">$C891*E891</f>
        <v>23413.54</v>
      </c>
      <c r="F892" s="6">
        <f t="shared" ref="F892:O892" si="1539">$C891*F891</f>
        <v>0</v>
      </c>
      <c r="G892" s="6">
        <f t="shared" si="1539"/>
        <v>0</v>
      </c>
      <c r="H892" s="6">
        <f t="shared" si="1539"/>
        <v>0</v>
      </c>
      <c r="I892" s="6">
        <f t="shared" si="1539"/>
        <v>0</v>
      </c>
      <c r="J892" s="6">
        <f t="shared" si="1539"/>
        <v>0</v>
      </c>
      <c r="K892" s="6">
        <f t="shared" si="1539"/>
        <v>0</v>
      </c>
      <c r="L892" s="6">
        <f t="shared" si="1539"/>
        <v>0</v>
      </c>
      <c r="M892" s="6">
        <f t="shared" si="1539"/>
        <v>0</v>
      </c>
      <c r="N892" s="6">
        <f t="shared" si="1539"/>
        <v>0</v>
      </c>
      <c r="O892" s="6">
        <f t="shared" si="1539"/>
        <v>0</v>
      </c>
      <c r="P892" s="6">
        <f t="shared" ref="P892" si="1540">$C891*P891</f>
        <v>0</v>
      </c>
      <c r="Q892" s="6">
        <f t="shared" ref="Q892" si="1541">$C891*Q891</f>
        <v>0</v>
      </c>
      <c r="R892" s="6">
        <f t="shared" ref="R892:AB892" si="1542">$C891*R891</f>
        <v>0</v>
      </c>
      <c r="S892" s="6">
        <f t="shared" si="1542"/>
        <v>0</v>
      </c>
      <c r="T892" s="6">
        <f t="shared" si="1542"/>
        <v>0</v>
      </c>
      <c r="U892" s="6">
        <f t="shared" si="1542"/>
        <v>0</v>
      </c>
      <c r="V892" s="6">
        <f t="shared" si="1542"/>
        <v>0</v>
      </c>
      <c r="W892" s="6">
        <f t="shared" si="1542"/>
        <v>0</v>
      </c>
      <c r="X892" s="6">
        <f t="shared" si="1542"/>
        <v>0</v>
      </c>
      <c r="Y892" s="6">
        <f t="shared" si="1542"/>
        <v>0</v>
      </c>
      <c r="Z892" s="6">
        <f t="shared" si="1542"/>
        <v>0</v>
      </c>
      <c r="AA892" s="6">
        <f t="shared" si="1542"/>
        <v>0</v>
      </c>
      <c r="AB892" s="6">
        <f t="shared" si="1542"/>
        <v>0</v>
      </c>
      <c r="AC892" s="67"/>
      <c r="AD892" s="55"/>
    </row>
    <row r="893" spans="1:30" s="52" customFormat="1">
      <c r="A893" s="102" t="s">
        <v>291</v>
      </c>
      <c r="B893" s="29">
        <v>9113290</v>
      </c>
      <c r="C893" s="161">
        <f t="shared" si="1482"/>
        <v>759440.83</v>
      </c>
      <c r="D893" s="5"/>
      <c r="E893" s="5"/>
      <c r="F893" s="5">
        <v>1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1"/>
      <c r="D894" s="7">
        <f t="shared" ref="D894" si="1543">$C893*D893</f>
        <v>0</v>
      </c>
      <c r="E894" s="7">
        <f t="shared" ref="E894" si="1544">$C893*E893</f>
        <v>0</v>
      </c>
      <c r="F894" s="7">
        <f t="shared" ref="F894:AB894" si="1545">$C893*F893</f>
        <v>759440.83</v>
      </c>
      <c r="G894" s="7">
        <f t="shared" si="1545"/>
        <v>0</v>
      </c>
      <c r="H894" s="7">
        <f t="shared" si="1545"/>
        <v>0</v>
      </c>
      <c r="I894" s="7">
        <f t="shared" si="1545"/>
        <v>0</v>
      </c>
      <c r="J894" s="7">
        <f t="shared" si="1545"/>
        <v>0</v>
      </c>
      <c r="K894" s="7">
        <f t="shared" si="1545"/>
        <v>0</v>
      </c>
      <c r="L894" s="7">
        <f t="shared" si="1545"/>
        <v>0</v>
      </c>
      <c r="M894" s="7">
        <f t="shared" si="1545"/>
        <v>0</v>
      </c>
      <c r="N894" s="7">
        <f t="shared" si="1545"/>
        <v>0</v>
      </c>
      <c r="O894" s="7">
        <f t="shared" si="1545"/>
        <v>0</v>
      </c>
      <c r="P894" s="7">
        <f t="shared" si="1545"/>
        <v>0</v>
      </c>
      <c r="Q894" s="7">
        <f t="shared" si="1545"/>
        <v>0</v>
      </c>
      <c r="R894" s="7">
        <f t="shared" si="1545"/>
        <v>0</v>
      </c>
      <c r="S894" s="7">
        <f t="shared" si="1545"/>
        <v>0</v>
      </c>
      <c r="T894" s="7">
        <f t="shared" si="1545"/>
        <v>0</v>
      </c>
      <c r="U894" s="7">
        <f t="shared" si="1545"/>
        <v>0</v>
      </c>
      <c r="V894" s="7">
        <f t="shared" si="1545"/>
        <v>0</v>
      </c>
      <c r="W894" s="7">
        <f t="shared" si="1545"/>
        <v>0</v>
      </c>
      <c r="X894" s="7">
        <f t="shared" si="1545"/>
        <v>0</v>
      </c>
      <c r="Y894" s="7">
        <f t="shared" si="1545"/>
        <v>0</v>
      </c>
      <c r="Z894" s="7">
        <f t="shared" si="1545"/>
        <v>0</v>
      </c>
      <c r="AA894" s="7">
        <f t="shared" si="1545"/>
        <v>0</v>
      </c>
      <c r="AB894" s="7">
        <f t="shared" si="1545"/>
        <v>0</v>
      </c>
      <c r="AC894" s="67"/>
      <c r="AD894" s="55"/>
    </row>
    <row r="895" spans="1:30" s="52" customFormat="1">
      <c r="A895" s="102" t="s">
        <v>292</v>
      </c>
      <c r="B895" s="29">
        <v>3168300.5</v>
      </c>
      <c r="C895" s="161">
        <f t="shared" si="1482"/>
        <v>264025.03999999998</v>
      </c>
      <c r="D895" s="38">
        <v>1.5800000000000002E-2</v>
      </c>
      <c r="E895" s="38">
        <v>0.1371</v>
      </c>
      <c r="F895" s="38">
        <v>5.4899999999999997E-2</v>
      </c>
      <c r="G895" s="38">
        <v>7.6899999999999996E-2</v>
      </c>
      <c r="H895" s="38">
        <v>4.1599999999999998E-2</v>
      </c>
      <c r="I895" s="38">
        <v>0.13250000000000001</v>
      </c>
      <c r="J895" s="38">
        <v>2.07E-2</v>
      </c>
      <c r="K895" s="38">
        <v>3.1800000000000002E-2</v>
      </c>
      <c r="L895" s="38">
        <v>1.6500000000000001E-2</v>
      </c>
      <c r="M895" s="38">
        <v>2.5700000000000001E-2</v>
      </c>
      <c r="N895" s="38">
        <v>0.14199999999999999</v>
      </c>
      <c r="O895" s="38">
        <v>2.3E-2</v>
      </c>
      <c r="P895" s="38">
        <v>0</v>
      </c>
      <c r="Q895" s="38">
        <v>3.7999999999999999E-2</v>
      </c>
      <c r="R895" s="38">
        <v>1.8800000000000001E-2</v>
      </c>
      <c r="S895" s="38">
        <v>4.1999999999999997E-3</v>
      </c>
      <c r="T895" s="38">
        <v>5.3199999999999997E-2</v>
      </c>
      <c r="U895" s="38">
        <v>1.8100000000000002E-2</v>
      </c>
      <c r="V895" s="38">
        <v>3.7900000000000003E-2</v>
      </c>
      <c r="W895" s="38">
        <v>4.58E-2</v>
      </c>
      <c r="X895" s="38">
        <v>6.2399999999999997E-2</v>
      </c>
      <c r="Y895" s="38">
        <v>2.5000000000000001E-3</v>
      </c>
      <c r="Z895" s="5">
        <v>0</v>
      </c>
      <c r="AA895" s="5">
        <v>5.9999999999999995E-4</v>
      </c>
      <c r="AB895" s="5">
        <v>0</v>
      </c>
      <c r="AC895" s="67"/>
      <c r="AD895" s="55"/>
    </row>
    <row r="896" spans="1:30" s="52" customFormat="1">
      <c r="A896" s="101"/>
      <c r="B896" s="30"/>
      <c r="C896" s="161"/>
      <c r="D896" s="7">
        <f t="shared" ref="D896" si="1546">$C895*D895</f>
        <v>4171.5956320000005</v>
      </c>
      <c r="E896" s="7">
        <f t="shared" ref="E896" si="1547">$C895*E895</f>
        <v>36197.832984000001</v>
      </c>
      <c r="F896" s="7">
        <f t="shared" ref="F896:AB896" si="1548">$C895*F895</f>
        <v>14494.974695999997</v>
      </c>
      <c r="G896" s="7">
        <f t="shared" si="1548"/>
        <v>20303.525575999996</v>
      </c>
      <c r="H896" s="7">
        <f t="shared" si="1548"/>
        <v>10983.441663999998</v>
      </c>
      <c r="I896" s="7">
        <f t="shared" si="1548"/>
        <v>34983.317799999997</v>
      </c>
      <c r="J896" s="7">
        <f t="shared" si="1548"/>
        <v>5465.3183279999994</v>
      </c>
      <c r="K896" s="7">
        <f t="shared" si="1548"/>
        <v>8395.9962720000003</v>
      </c>
      <c r="L896" s="7">
        <f t="shared" si="1548"/>
        <v>4356.4131600000001</v>
      </c>
      <c r="M896" s="7">
        <f t="shared" si="1548"/>
        <v>6785.4435279999998</v>
      </c>
      <c r="N896" s="7">
        <f t="shared" si="1548"/>
        <v>37491.55567999999</v>
      </c>
      <c r="O896" s="7">
        <f t="shared" si="1548"/>
        <v>6072.5759199999993</v>
      </c>
      <c r="P896" s="7">
        <f t="shared" si="1548"/>
        <v>0</v>
      </c>
      <c r="Q896" s="7">
        <f t="shared" si="1548"/>
        <v>10032.951519999999</v>
      </c>
      <c r="R896" s="7">
        <f t="shared" si="1548"/>
        <v>4963.670752</v>
      </c>
      <c r="S896" s="7">
        <f t="shared" si="1548"/>
        <v>1108.9051679999998</v>
      </c>
      <c r="T896" s="7">
        <f t="shared" si="1548"/>
        <v>14046.132127999997</v>
      </c>
      <c r="U896" s="7">
        <f t="shared" si="1548"/>
        <v>4778.8532240000004</v>
      </c>
      <c r="V896" s="7">
        <f t="shared" si="1548"/>
        <v>10006.549016000001</v>
      </c>
      <c r="W896" s="7">
        <f t="shared" si="1548"/>
        <v>12092.346831999999</v>
      </c>
      <c r="X896" s="7">
        <f t="shared" si="1548"/>
        <v>16475.162495999997</v>
      </c>
      <c r="Y896" s="7">
        <f t="shared" si="1548"/>
        <v>660.06259999999997</v>
      </c>
      <c r="Z896" s="7">
        <f t="shared" si="1548"/>
        <v>0</v>
      </c>
      <c r="AA896" s="7">
        <f t="shared" si="1548"/>
        <v>158.41502399999996</v>
      </c>
      <c r="AB896" s="7">
        <f t="shared" si="1548"/>
        <v>0</v>
      </c>
      <c r="AC896" s="67"/>
      <c r="AD896" s="55"/>
    </row>
    <row r="897" spans="1:30" s="52" customFormat="1">
      <c r="A897" s="102" t="s">
        <v>297</v>
      </c>
      <c r="B897" s="29">
        <v>3168300.5</v>
      </c>
      <c r="C897" s="161">
        <f t="shared" si="1482"/>
        <v>264025.03999999998</v>
      </c>
      <c r="D897" s="5"/>
      <c r="E897" s="5">
        <v>2.0000000000000001E-4</v>
      </c>
      <c r="F897" s="5">
        <v>0.18210000000000001</v>
      </c>
      <c r="G897" s="5"/>
      <c r="H897" s="5">
        <v>0.1333</v>
      </c>
      <c r="I897" s="5"/>
      <c r="J897" s="5">
        <v>1E-4</v>
      </c>
      <c r="K897" s="5">
        <v>2.9999999999999997E-4</v>
      </c>
      <c r="L897" s="5"/>
      <c r="M897" s="5"/>
      <c r="N897" s="5">
        <v>0.51470000000000005</v>
      </c>
      <c r="O897" s="5">
        <v>2.0000000000000001E-4</v>
      </c>
      <c r="P897" s="5"/>
      <c r="Q897" s="5"/>
      <c r="R897" s="5"/>
      <c r="S897" s="5"/>
      <c r="T897" s="5"/>
      <c r="U897" s="5"/>
      <c r="V897" s="5">
        <v>0.1691</v>
      </c>
      <c r="W897" s="5"/>
      <c r="X897" s="5"/>
      <c r="Y897" s="5"/>
      <c r="Z897" s="5"/>
      <c r="AA897" s="5"/>
      <c r="AB897" s="5"/>
      <c r="AC897" s="67"/>
      <c r="AD897" s="55"/>
    </row>
    <row r="898" spans="1:30" s="52" customFormat="1">
      <c r="A898" s="101"/>
      <c r="B898" s="30"/>
      <c r="C898" s="161"/>
      <c r="D898" s="7">
        <f>$C897*D897</f>
        <v>0</v>
      </c>
      <c r="E898" s="7">
        <f>$C897*E897</f>
        <v>52.805008000000001</v>
      </c>
      <c r="F898" s="7">
        <f t="shared" ref="F898" si="1549">$C897*F897</f>
        <v>48078.959783999999</v>
      </c>
      <c r="G898" s="7">
        <f t="shared" ref="G898" si="1550">$C897*G897</f>
        <v>0</v>
      </c>
      <c r="H898" s="7">
        <f t="shared" ref="H898:AB898" si="1551">$C897*H897</f>
        <v>35194.537831999995</v>
      </c>
      <c r="I898" s="7">
        <f t="shared" si="1551"/>
        <v>0</v>
      </c>
      <c r="J898" s="7">
        <f t="shared" si="1551"/>
        <v>26.402504</v>
      </c>
      <c r="K898" s="7">
        <f t="shared" si="1551"/>
        <v>79.20751199999998</v>
      </c>
      <c r="L898" s="7">
        <f t="shared" si="1551"/>
        <v>0</v>
      </c>
      <c r="M898" s="7">
        <f t="shared" si="1551"/>
        <v>0</v>
      </c>
      <c r="N898" s="7">
        <f t="shared" si="1551"/>
        <v>135893.688088</v>
      </c>
      <c r="O898" s="7">
        <f t="shared" si="1551"/>
        <v>52.805008000000001</v>
      </c>
      <c r="P898" s="7">
        <f t="shared" si="1551"/>
        <v>0</v>
      </c>
      <c r="Q898" s="7">
        <f t="shared" si="1551"/>
        <v>0</v>
      </c>
      <c r="R898" s="7">
        <f t="shared" si="1551"/>
        <v>0</v>
      </c>
      <c r="S898" s="7">
        <f t="shared" si="1551"/>
        <v>0</v>
      </c>
      <c r="T898" s="7">
        <f t="shared" si="1551"/>
        <v>0</v>
      </c>
      <c r="U898" s="7">
        <f t="shared" si="1551"/>
        <v>0</v>
      </c>
      <c r="V898" s="7">
        <f t="shared" si="1551"/>
        <v>44646.634263999993</v>
      </c>
      <c r="W898" s="7">
        <f t="shared" si="1551"/>
        <v>0</v>
      </c>
      <c r="X898" s="7">
        <f t="shared" si="1551"/>
        <v>0</v>
      </c>
      <c r="Y898" s="7">
        <f t="shared" si="1551"/>
        <v>0</v>
      </c>
      <c r="Z898" s="7">
        <f t="shared" si="1551"/>
        <v>0</v>
      </c>
      <c r="AA898" s="7">
        <f t="shared" si="1551"/>
        <v>0</v>
      </c>
      <c r="AB898" s="7">
        <f t="shared" si="1551"/>
        <v>0</v>
      </c>
      <c r="AC898" s="67"/>
      <c r="AD898" s="55"/>
    </row>
    <row r="899" spans="1:30" s="52" customFormat="1">
      <c r="A899" s="102" t="s">
        <v>293</v>
      </c>
      <c r="B899" s="29">
        <v>5593231</v>
      </c>
      <c r="C899" s="161">
        <f t="shared" si="1482"/>
        <v>466102.58</v>
      </c>
      <c r="D899" s="40"/>
      <c r="E899" s="40">
        <v>0.93610000000000004</v>
      </c>
      <c r="F899" s="40"/>
      <c r="G899" s="40">
        <v>2.9899999999999999E-2</v>
      </c>
      <c r="H899" s="40"/>
      <c r="I899" s="40">
        <v>2.07E-2</v>
      </c>
      <c r="J899" s="40"/>
      <c r="K899" s="40"/>
      <c r="L899" s="40"/>
      <c r="M899" s="40"/>
      <c r="N899" s="40"/>
      <c r="O899" s="40"/>
      <c r="P899" s="40">
        <v>2.9999999999999997E-4</v>
      </c>
      <c r="Q899" s="40"/>
      <c r="R899" s="40"/>
      <c r="S899" s="40"/>
      <c r="T899" s="40"/>
      <c r="U899" s="40">
        <v>3.0999999999999999E-3</v>
      </c>
      <c r="V899" s="40"/>
      <c r="W899" s="40"/>
      <c r="X899" s="40">
        <v>9.1999999999999998E-3</v>
      </c>
      <c r="Y899" s="40">
        <v>4.0000000000000002E-4</v>
      </c>
      <c r="Z899" s="40">
        <v>2.9999999999999997E-4</v>
      </c>
      <c r="AA899" s="40">
        <v>0</v>
      </c>
      <c r="AB899" s="40">
        <v>0</v>
      </c>
      <c r="AC899" s="67"/>
      <c r="AD899" s="55"/>
    </row>
    <row r="900" spans="1:30" s="52" customFormat="1">
      <c r="A900" s="101"/>
      <c r="B900" s="30"/>
      <c r="C900" s="161"/>
      <c r="D900" s="144">
        <f t="shared" ref="D900" si="1552">$C899*D899</f>
        <v>0</v>
      </c>
      <c r="E900" s="144">
        <f t="shared" ref="E900" si="1553">$C899*E899</f>
        <v>436318.62513800006</v>
      </c>
      <c r="F900" s="144">
        <f t="shared" ref="F900:AB900" si="1554">$C899*F899</f>
        <v>0</v>
      </c>
      <c r="G900" s="144">
        <f t="shared" si="1554"/>
        <v>13936.467142</v>
      </c>
      <c r="H900" s="144">
        <f t="shared" si="1554"/>
        <v>0</v>
      </c>
      <c r="I900" s="144">
        <f t="shared" si="1554"/>
        <v>9648.3234059999995</v>
      </c>
      <c r="J900" s="144">
        <f t="shared" si="1554"/>
        <v>0</v>
      </c>
      <c r="K900" s="144">
        <f t="shared" si="1554"/>
        <v>0</v>
      </c>
      <c r="L900" s="144">
        <f t="shared" si="1554"/>
        <v>0</v>
      </c>
      <c r="M900" s="144">
        <f t="shared" si="1554"/>
        <v>0</v>
      </c>
      <c r="N900" s="144">
        <f t="shared" si="1554"/>
        <v>0</v>
      </c>
      <c r="O900" s="144">
        <f t="shared" si="1554"/>
        <v>0</v>
      </c>
      <c r="P900" s="144">
        <f t="shared" si="1554"/>
        <v>139.83077399999999</v>
      </c>
      <c r="Q900" s="144">
        <f t="shared" si="1554"/>
        <v>0</v>
      </c>
      <c r="R900" s="144">
        <f t="shared" si="1554"/>
        <v>0</v>
      </c>
      <c r="S900" s="144">
        <f t="shared" si="1554"/>
        <v>0</v>
      </c>
      <c r="T900" s="144">
        <f t="shared" si="1554"/>
        <v>0</v>
      </c>
      <c r="U900" s="144">
        <f t="shared" si="1554"/>
        <v>1444.9179979999999</v>
      </c>
      <c r="V900" s="144">
        <f t="shared" si="1554"/>
        <v>0</v>
      </c>
      <c r="W900" s="144">
        <f t="shared" si="1554"/>
        <v>0</v>
      </c>
      <c r="X900" s="144">
        <f t="shared" si="1554"/>
        <v>4288.143736</v>
      </c>
      <c r="Y900" s="144">
        <f t="shared" si="1554"/>
        <v>186.44103200000001</v>
      </c>
      <c r="Z900" s="144">
        <f t="shared" si="1554"/>
        <v>139.83077399999999</v>
      </c>
      <c r="AA900" s="144">
        <f t="shared" si="1554"/>
        <v>0</v>
      </c>
      <c r="AB900" s="144">
        <f t="shared" si="1554"/>
        <v>0</v>
      </c>
      <c r="AC900" s="67"/>
      <c r="AD900" s="55"/>
    </row>
    <row r="901" spans="1:30" s="52" customFormat="1">
      <c r="A901" s="95" t="s">
        <v>294</v>
      </c>
      <c r="B901" s="29">
        <v>2685486.5</v>
      </c>
      <c r="C901" s="161">
        <f t="shared" si="1482"/>
        <v>223790.54</v>
      </c>
      <c r="D901" s="38">
        <v>1.5800000000000002E-2</v>
      </c>
      <c r="E901" s="38">
        <v>0.1371</v>
      </c>
      <c r="F901" s="38">
        <v>5.4899999999999997E-2</v>
      </c>
      <c r="G901" s="38">
        <v>7.6899999999999996E-2</v>
      </c>
      <c r="H901" s="38">
        <v>4.1599999999999998E-2</v>
      </c>
      <c r="I901" s="38">
        <v>0.13250000000000001</v>
      </c>
      <c r="J901" s="38">
        <v>2.07E-2</v>
      </c>
      <c r="K901" s="38">
        <v>3.1800000000000002E-2</v>
      </c>
      <c r="L901" s="38">
        <v>1.6500000000000001E-2</v>
      </c>
      <c r="M901" s="38">
        <v>2.5700000000000001E-2</v>
      </c>
      <c r="N901" s="38">
        <v>0.14199999999999999</v>
      </c>
      <c r="O901" s="38">
        <v>2.3E-2</v>
      </c>
      <c r="P901" s="38">
        <v>0</v>
      </c>
      <c r="Q901" s="38">
        <v>3.7999999999999999E-2</v>
      </c>
      <c r="R901" s="38">
        <v>1.8800000000000001E-2</v>
      </c>
      <c r="S901" s="38">
        <v>4.1999999999999997E-3</v>
      </c>
      <c r="T901" s="38">
        <v>5.3199999999999997E-2</v>
      </c>
      <c r="U901" s="38">
        <v>1.8100000000000002E-2</v>
      </c>
      <c r="V901" s="38">
        <v>3.7900000000000003E-2</v>
      </c>
      <c r="W901" s="38">
        <v>4.58E-2</v>
      </c>
      <c r="X901" s="38">
        <v>6.2399999999999997E-2</v>
      </c>
      <c r="Y901" s="38">
        <v>2.5000000000000001E-3</v>
      </c>
      <c r="Z901" s="5">
        <v>0</v>
      </c>
      <c r="AA901" s="5">
        <v>5.9999999999999995E-4</v>
      </c>
      <c r="AB901" s="5">
        <v>0</v>
      </c>
      <c r="AC901" s="67"/>
      <c r="AD901" s="55"/>
    </row>
    <row r="902" spans="1:30" s="52" customFormat="1">
      <c r="A902" s="96"/>
      <c r="B902" s="30"/>
      <c r="C902" s="161"/>
      <c r="D902" s="6">
        <f t="shared" ref="D902" si="1555">$C901*D901</f>
        <v>3535.8905320000003</v>
      </c>
      <c r="E902" s="6">
        <f t="shared" ref="E902" si="1556">$C901*E901</f>
        <v>30681.683034000001</v>
      </c>
      <c r="F902" s="6">
        <f t="shared" ref="F902:AB902" si="1557">$C901*F901</f>
        <v>12286.100645999999</v>
      </c>
      <c r="G902" s="6">
        <f t="shared" si="1557"/>
        <v>17209.492525999998</v>
      </c>
      <c r="H902" s="6">
        <f t="shared" si="1557"/>
        <v>9309.6864640000003</v>
      </c>
      <c r="I902" s="6">
        <f t="shared" si="1557"/>
        <v>29652.246550000003</v>
      </c>
      <c r="J902" s="6">
        <f t="shared" si="1557"/>
        <v>4632.4641780000002</v>
      </c>
      <c r="K902" s="6">
        <f t="shared" si="1557"/>
        <v>7116.5391720000007</v>
      </c>
      <c r="L902" s="6">
        <f t="shared" si="1557"/>
        <v>3692.5439100000003</v>
      </c>
      <c r="M902" s="6">
        <f t="shared" si="1557"/>
        <v>5751.416878</v>
      </c>
      <c r="N902" s="6">
        <f t="shared" si="1557"/>
        <v>31778.256679999999</v>
      </c>
      <c r="O902" s="6">
        <f t="shared" si="1557"/>
        <v>5147.1824200000001</v>
      </c>
      <c r="P902" s="6">
        <f t="shared" si="1557"/>
        <v>0</v>
      </c>
      <c r="Q902" s="6">
        <f t="shared" si="1557"/>
        <v>8504.0405200000005</v>
      </c>
      <c r="R902" s="6">
        <f t="shared" si="1557"/>
        <v>4207.2621520000002</v>
      </c>
      <c r="S902" s="6">
        <f t="shared" si="1557"/>
        <v>939.92026799999996</v>
      </c>
      <c r="T902" s="6">
        <f t="shared" si="1557"/>
        <v>11905.656728</v>
      </c>
      <c r="U902" s="6">
        <f t="shared" si="1557"/>
        <v>4050.6087740000003</v>
      </c>
      <c r="V902" s="6">
        <f t="shared" si="1557"/>
        <v>8481.6614660000014</v>
      </c>
      <c r="W902" s="6">
        <f t="shared" si="1557"/>
        <v>10249.606732</v>
      </c>
      <c r="X902" s="6">
        <f t="shared" si="1557"/>
        <v>13964.529696</v>
      </c>
      <c r="Y902" s="6">
        <f t="shared" si="1557"/>
        <v>559.47635000000002</v>
      </c>
      <c r="Z902" s="6">
        <f t="shared" si="1557"/>
        <v>0</v>
      </c>
      <c r="AA902" s="6">
        <f t="shared" si="1557"/>
        <v>134.27432400000001</v>
      </c>
      <c r="AB902" s="6">
        <f t="shared" si="1557"/>
        <v>0</v>
      </c>
      <c r="AC902" s="67"/>
      <c r="AD902" s="55"/>
    </row>
    <row r="903" spans="1:30" s="52" customFormat="1">
      <c r="A903" s="95" t="s">
        <v>446</v>
      </c>
      <c r="B903" s="18">
        <v>2685486.5</v>
      </c>
      <c r="C903" s="161">
        <f t="shared" si="1482"/>
        <v>223790.54</v>
      </c>
      <c r="D903" s="5"/>
      <c r="E903" s="5">
        <v>0.64849999999999997</v>
      </c>
      <c r="F903" s="5"/>
      <c r="G903" s="5"/>
      <c r="H903" s="5"/>
      <c r="I903" s="5"/>
      <c r="J903" s="5">
        <v>0.1668</v>
      </c>
      <c r="K903" s="5">
        <v>0.1847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0</v>
      </c>
      <c r="AB903" s="5"/>
      <c r="AC903" s="67"/>
      <c r="AD903" s="55"/>
    </row>
    <row r="904" spans="1:30" s="52" customFormat="1">
      <c r="A904" s="96"/>
      <c r="B904" s="12"/>
      <c r="C904" s="161"/>
      <c r="D904" s="6">
        <f t="shared" ref="D904" si="1558">$C903*D903</f>
        <v>0</v>
      </c>
      <c r="E904" s="6">
        <f t="shared" ref="E904" si="1559">$C903*E903</f>
        <v>145128.16519</v>
      </c>
      <c r="F904" s="6">
        <f t="shared" ref="F904:O904" si="1560">$C903*F903</f>
        <v>0</v>
      </c>
      <c r="G904" s="6">
        <f t="shared" si="1560"/>
        <v>0</v>
      </c>
      <c r="H904" s="6">
        <f t="shared" si="1560"/>
        <v>0</v>
      </c>
      <c r="I904" s="6">
        <f t="shared" si="1560"/>
        <v>0</v>
      </c>
      <c r="J904" s="6">
        <f t="shared" si="1560"/>
        <v>37328.262072000005</v>
      </c>
      <c r="K904" s="6">
        <f t="shared" si="1560"/>
        <v>41334.112738000003</v>
      </c>
      <c r="L904" s="6">
        <f t="shared" si="1560"/>
        <v>0</v>
      </c>
      <c r="M904" s="6">
        <f t="shared" si="1560"/>
        <v>0</v>
      </c>
      <c r="N904" s="6">
        <f t="shared" si="1560"/>
        <v>0</v>
      </c>
      <c r="O904" s="6">
        <f t="shared" si="1560"/>
        <v>0</v>
      </c>
      <c r="P904" s="6">
        <f t="shared" ref="P904" si="1561">$C903*P903</f>
        <v>0</v>
      </c>
      <c r="Q904" s="6">
        <f t="shared" ref="Q904" si="1562">$C903*Q903</f>
        <v>0</v>
      </c>
      <c r="R904" s="6">
        <f t="shared" ref="R904:AB904" si="1563">$C903*R903</f>
        <v>0</v>
      </c>
      <c r="S904" s="6">
        <f t="shared" si="1563"/>
        <v>0</v>
      </c>
      <c r="T904" s="6">
        <f t="shared" si="1563"/>
        <v>0</v>
      </c>
      <c r="U904" s="6">
        <f t="shared" si="1563"/>
        <v>0</v>
      </c>
      <c r="V904" s="6">
        <f t="shared" si="1563"/>
        <v>0</v>
      </c>
      <c r="W904" s="6">
        <f t="shared" si="1563"/>
        <v>0</v>
      </c>
      <c r="X904" s="6">
        <f t="shared" si="1563"/>
        <v>0</v>
      </c>
      <c r="Y904" s="6">
        <f t="shared" si="1563"/>
        <v>0</v>
      </c>
      <c r="Z904" s="6">
        <f t="shared" si="1563"/>
        <v>0</v>
      </c>
      <c r="AA904" s="6">
        <f t="shared" si="1563"/>
        <v>0</v>
      </c>
      <c r="AB904" s="6">
        <f t="shared" si="1563"/>
        <v>0</v>
      </c>
      <c r="AC904" s="67"/>
      <c r="AD904" s="55"/>
    </row>
    <row r="905" spans="1:30" s="52" customFormat="1">
      <c r="A905" s="102" t="s">
        <v>295</v>
      </c>
      <c r="B905" s="29">
        <v>4466460</v>
      </c>
      <c r="C905" s="161">
        <f t="shared" si="1482"/>
        <v>372205</v>
      </c>
      <c r="D905" s="40">
        <v>4.1000000000000003E-3</v>
      </c>
      <c r="E905" s="40">
        <v>0.87219999999999998</v>
      </c>
      <c r="F905" s="40"/>
      <c r="G905" s="40"/>
      <c r="H905" s="40">
        <v>1.03E-2</v>
      </c>
      <c r="I905" s="40">
        <v>3.3799999999999997E-2</v>
      </c>
      <c r="J905" s="40">
        <v>1.23E-2</v>
      </c>
      <c r="K905" s="40"/>
      <c r="L905" s="40">
        <v>1.46E-2</v>
      </c>
      <c r="M905" s="40">
        <v>5.4000000000000003E-3</v>
      </c>
      <c r="N905" s="40"/>
      <c r="O905" s="40"/>
      <c r="P905" s="40">
        <v>4.0000000000000002E-4</v>
      </c>
      <c r="Q905" s="40">
        <v>8.9999999999999993E-3</v>
      </c>
      <c r="R905" s="40"/>
      <c r="S905" s="40">
        <v>8.9999999999999998E-4</v>
      </c>
      <c r="T905" s="40">
        <v>1.18E-2</v>
      </c>
      <c r="U905" s="40"/>
      <c r="V905" s="40">
        <v>9.4000000000000004E-3</v>
      </c>
      <c r="W905" s="40"/>
      <c r="X905" s="40">
        <v>1.4800000000000001E-2</v>
      </c>
      <c r="Y905" s="40">
        <v>5.9999999999999995E-4</v>
      </c>
      <c r="Z905" s="40">
        <v>4.0000000000000002E-4</v>
      </c>
      <c r="AA905" s="40">
        <v>0</v>
      </c>
      <c r="AB905" s="40">
        <v>0</v>
      </c>
      <c r="AC905" s="67"/>
      <c r="AD905" s="55"/>
    </row>
    <row r="906" spans="1:30" s="52" customFormat="1">
      <c r="A906" s="101"/>
      <c r="B906" s="30"/>
      <c r="C906" s="161"/>
      <c r="D906" s="144">
        <f t="shared" ref="D906" si="1564">$C905*D905</f>
        <v>1526.0405000000001</v>
      </c>
      <c r="E906" s="144">
        <f t="shared" ref="E906" si="1565">$C905*E905</f>
        <v>324637.201</v>
      </c>
      <c r="F906" s="144">
        <f t="shared" ref="F906:AB906" si="1566">$C905*F905</f>
        <v>0</v>
      </c>
      <c r="G906" s="144">
        <f t="shared" si="1566"/>
        <v>0</v>
      </c>
      <c r="H906" s="144">
        <f t="shared" si="1566"/>
        <v>3833.7114999999999</v>
      </c>
      <c r="I906" s="144">
        <f t="shared" si="1566"/>
        <v>12580.528999999999</v>
      </c>
      <c r="J906" s="144">
        <f t="shared" si="1566"/>
        <v>4578.1215000000002</v>
      </c>
      <c r="K906" s="144">
        <f t="shared" si="1566"/>
        <v>0</v>
      </c>
      <c r="L906" s="144">
        <f t="shared" si="1566"/>
        <v>5434.1930000000002</v>
      </c>
      <c r="M906" s="144">
        <f t="shared" si="1566"/>
        <v>2009.9070000000002</v>
      </c>
      <c r="N906" s="144">
        <f t="shared" si="1566"/>
        <v>0</v>
      </c>
      <c r="O906" s="144">
        <f t="shared" si="1566"/>
        <v>0</v>
      </c>
      <c r="P906" s="144">
        <f t="shared" si="1566"/>
        <v>148.88200000000001</v>
      </c>
      <c r="Q906" s="144">
        <f t="shared" si="1566"/>
        <v>3349.8449999999998</v>
      </c>
      <c r="R906" s="144">
        <f t="shared" si="1566"/>
        <v>0</v>
      </c>
      <c r="S906" s="144">
        <f t="shared" si="1566"/>
        <v>334.98449999999997</v>
      </c>
      <c r="T906" s="144">
        <f t="shared" si="1566"/>
        <v>4392.0190000000002</v>
      </c>
      <c r="U906" s="144">
        <f t="shared" si="1566"/>
        <v>0</v>
      </c>
      <c r="V906" s="144">
        <f t="shared" si="1566"/>
        <v>3498.7270000000003</v>
      </c>
      <c r="W906" s="144">
        <f t="shared" si="1566"/>
        <v>0</v>
      </c>
      <c r="X906" s="144">
        <f t="shared" si="1566"/>
        <v>5508.634</v>
      </c>
      <c r="Y906" s="144">
        <f t="shared" si="1566"/>
        <v>223.32299999999998</v>
      </c>
      <c r="Z906" s="144">
        <f t="shared" si="1566"/>
        <v>148.88200000000001</v>
      </c>
      <c r="AA906" s="144">
        <f t="shared" si="1566"/>
        <v>0</v>
      </c>
      <c r="AB906" s="144">
        <f t="shared" si="1566"/>
        <v>0</v>
      </c>
      <c r="AC906" s="67"/>
      <c r="AD906" s="55"/>
    </row>
    <row r="907" spans="1:30" s="52" customFormat="1">
      <c r="A907" s="102" t="s">
        <v>303</v>
      </c>
      <c r="B907" s="29">
        <v>26402</v>
      </c>
      <c r="C907" s="161">
        <f t="shared" si="1482"/>
        <v>2200.17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10">
        <v>0.753</v>
      </c>
      <c r="O907" s="33"/>
      <c r="P907" s="33"/>
      <c r="Q907" s="33"/>
      <c r="R907" s="33"/>
      <c r="S907" s="33"/>
      <c r="T907" s="33"/>
      <c r="U907" s="33"/>
      <c r="V907" s="10">
        <v>0.247</v>
      </c>
      <c r="W907" s="33"/>
      <c r="X907" s="33"/>
      <c r="Y907" s="33"/>
      <c r="Z907" s="33"/>
      <c r="AA907" s="33"/>
      <c r="AB907" s="33"/>
      <c r="AC907" s="67"/>
      <c r="AD907" s="55"/>
    </row>
    <row r="908" spans="1:30" s="52" customFormat="1">
      <c r="A908" s="101"/>
      <c r="B908" s="30"/>
      <c r="C908" s="161"/>
      <c r="D908" s="7">
        <f t="shared" ref="D908" si="1567">$C907*D907</f>
        <v>0</v>
      </c>
      <c r="E908" s="7">
        <f t="shared" ref="E908" si="1568">$C907*E907</f>
        <v>0</v>
      </c>
      <c r="F908" s="7">
        <f t="shared" ref="F908:AB908" si="1569">$C907*F907</f>
        <v>0</v>
      </c>
      <c r="G908" s="7">
        <f t="shared" si="1569"/>
        <v>0</v>
      </c>
      <c r="H908" s="7">
        <f t="shared" si="1569"/>
        <v>0</v>
      </c>
      <c r="I908" s="7">
        <f t="shared" si="1569"/>
        <v>0</v>
      </c>
      <c r="J908" s="7">
        <f t="shared" si="1569"/>
        <v>0</v>
      </c>
      <c r="K908" s="7">
        <f t="shared" si="1569"/>
        <v>0</v>
      </c>
      <c r="L908" s="7">
        <f t="shared" si="1569"/>
        <v>0</v>
      </c>
      <c r="M908" s="7">
        <f t="shared" si="1569"/>
        <v>0</v>
      </c>
      <c r="N908" s="7">
        <f t="shared" si="1569"/>
        <v>1656.72801</v>
      </c>
      <c r="O908" s="7">
        <f t="shared" si="1569"/>
        <v>0</v>
      </c>
      <c r="P908" s="7">
        <f t="shared" si="1569"/>
        <v>0</v>
      </c>
      <c r="Q908" s="7">
        <f t="shared" si="1569"/>
        <v>0</v>
      </c>
      <c r="R908" s="7">
        <f t="shared" si="1569"/>
        <v>0</v>
      </c>
      <c r="S908" s="7">
        <f t="shared" si="1569"/>
        <v>0</v>
      </c>
      <c r="T908" s="7">
        <f t="shared" si="1569"/>
        <v>0</v>
      </c>
      <c r="U908" s="7">
        <f t="shared" si="1569"/>
        <v>0</v>
      </c>
      <c r="V908" s="7">
        <f t="shared" si="1569"/>
        <v>543.44199000000003</v>
      </c>
      <c r="W908" s="7">
        <f t="shared" si="1569"/>
        <v>0</v>
      </c>
      <c r="X908" s="7">
        <f t="shared" si="1569"/>
        <v>0</v>
      </c>
      <c r="Y908" s="7">
        <f t="shared" si="1569"/>
        <v>0</v>
      </c>
      <c r="Z908" s="7">
        <f t="shared" si="1569"/>
        <v>0</v>
      </c>
      <c r="AA908" s="7">
        <f t="shared" si="1569"/>
        <v>0</v>
      </c>
      <c r="AB908" s="7">
        <f t="shared" si="1569"/>
        <v>0</v>
      </c>
      <c r="AC908" s="67"/>
      <c r="AD908" s="55"/>
    </row>
    <row r="909" spans="1:30" s="52" customFormat="1">
      <c r="A909" s="95" t="s">
        <v>304</v>
      </c>
      <c r="B909" s="29">
        <v>3534198</v>
      </c>
      <c r="C909" s="161">
        <f t="shared" si="1482"/>
        <v>294516.5</v>
      </c>
      <c r="D909" s="38">
        <v>7.1000000000000004E-3</v>
      </c>
      <c r="E909" s="38">
        <v>0.75060000000000004</v>
      </c>
      <c r="F909" s="38">
        <v>1.2500000000000001E-2</v>
      </c>
      <c r="G909" s="38"/>
      <c r="H909" s="38">
        <v>1.8100000000000002E-2</v>
      </c>
      <c r="I909" s="38">
        <v>5.91E-2</v>
      </c>
      <c r="J909" s="38">
        <v>8.6E-3</v>
      </c>
      <c r="K909" s="38"/>
      <c r="L909" s="38">
        <v>1.23E-2</v>
      </c>
      <c r="M909" s="38">
        <v>9.4999999999999998E-3</v>
      </c>
      <c r="N909" s="38">
        <v>3.8899999999999997E-2</v>
      </c>
      <c r="O909" s="38"/>
      <c r="P909" s="38">
        <v>6.9999999999999999E-4</v>
      </c>
      <c r="Q909" s="38">
        <v>1.5800000000000002E-2</v>
      </c>
      <c r="R909" s="38"/>
      <c r="S909" s="38">
        <v>1.5E-3</v>
      </c>
      <c r="T909" s="38">
        <v>2.0799999999999999E-2</v>
      </c>
      <c r="U909" s="38"/>
      <c r="V909" s="38">
        <v>1.66E-2</v>
      </c>
      <c r="W909" s="38"/>
      <c r="X909" s="38">
        <v>2.6200000000000001E-2</v>
      </c>
      <c r="Y909" s="38">
        <v>1E-3</v>
      </c>
      <c r="Z909" s="40">
        <v>6.9999999999999999E-4</v>
      </c>
      <c r="AA909" s="40">
        <v>0</v>
      </c>
      <c r="AB909" s="40">
        <v>0</v>
      </c>
      <c r="AC909" s="67"/>
      <c r="AD909" s="55"/>
    </row>
    <row r="910" spans="1:30" s="52" customFormat="1">
      <c r="A910" s="96"/>
      <c r="B910" s="30"/>
      <c r="C910" s="161"/>
      <c r="D910" s="39">
        <f t="shared" ref="D910" si="1570">$C909*D909</f>
        <v>2091.0671500000003</v>
      </c>
      <c r="E910" s="39">
        <f t="shared" ref="E910" si="1571">$C909*E909</f>
        <v>221064.08490000002</v>
      </c>
      <c r="F910" s="39">
        <f t="shared" ref="F910:AB910" si="1572">$C909*F909</f>
        <v>3681.4562500000002</v>
      </c>
      <c r="G910" s="39">
        <f t="shared" si="1572"/>
        <v>0</v>
      </c>
      <c r="H910" s="39">
        <f t="shared" si="1572"/>
        <v>5330.7486500000005</v>
      </c>
      <c r="I910" s="39">
        <f t="shared" si="1572"/>
        <v>17405.925149999999</v>
      </c>
      <c r="J910" s="39">
        <f t="shared" si="1572"/>
        <v>2532.8418999999999</v>
      </c>
      <c r="K910" s="39">
        <f t="shared" si="1572"/>
        <v>0</v>
      </c>
      <c r="L910" s="39">
        <f t="shared" si="1572"/>
        <v>3622.5529500000002</v>
      </c>
      <c r="M910" s="39">
        <f t="shared" si="1572"/>
        <v>2797.9067500000001</v>
      </c>
      <c r="N910" s="39">
        <f t="shared" si="1572"/>
        <v>11456.691849999999</v>
      </c>
      <c r="O910" s="39">
        <f t="shared" si="1572"/>
        <v>0</v>
      </c>
      <c r="P910" s="39">
        <f t="shared" si="1572"/>
        <v>206.16155000000001</v>
      </c>
      <c r="Q910" s="39">
        <f t="shared" si="1572"/>
        <v>4653.3607000000002</v>
      </c>
      <c r="R910" s="39">
        <f t="shared" si="1572"/>
        <v>0</v>
      </c>
      <c r="S910" s="39">
        <f t="shared" si="1572"/>
        <v>441.77474999999998</v>
      </c>
      <c r="T910" s="39">
        <f t="shared" si="1572"/>
        <v>6125.9431999999997</v>
      </c>
      <c r="U910" s="39">
        <f t="shared" si="1572"/>
        <v>0</v>
      </c>
      <c r="V910" s="39">
        <f t="shared" si="1572"/>
        <v>4888.9739</v>
      </c>
      <c r="W910" s="39">
        <f t="shared" si="1572"/>
        <v>0</v>
      </c>
      <c r="X910" s="39">
        <f t="shared" si="1572"/>
        <v>7716.3323</v>
      </c>
      <c r="Y910" s="39">
        <f t="shared" si="1572"/>
        <v>294.51650000000001</v>
      </c>
      <c r="Z910" s="39">
        <f t="shared" si="1572"/>
        <v>206.16155000000001</v>
      </c>
      <c r="AA910" s="39">
        <f t="shared" si="1572"/>
        <v>0</v>
      </c>
      <c r="AB910" s="39">
        <f t="shared" si="1572"/>
        <v>0</v>
      </c>
      <c r="AC910" s="67"/>
      <c r="AD910" s="55"/>
    </row>
    <row r="911" spans="1:30" s="52" customFormat="1">
      <c r="A911" s="102" t="s">
        <v>305</v>
      </c>
      <c r="B911" s="29">
        <v>688010.5</v>
      </c>
      <c r="C911" s="161">
        <f t="shared" si="1482"/>
        <v>57334.21</v>
      </c>
      <c r="D911" s="38">
        <v>1.5800000000000002E-2</v>
      </c>
      <c r="E911" s="38">
        <v>0.1371</v>
      </c>
      <c r="F911" s="38">
        <v>5.4899999999999997E-2</v>
      </c>
      <c r="G911" s="38">
        <v>7.6899999999999996E-2</v>
      </c>
      <c r="H911" s="38">
        <v>4.1599999999999998E-2</v>
      </c>
      <c r="I911" s="38">
        <v>0.13250000000000001</v>
      </c>
      <c r="J911" s="38">
        <v>2.07E-2</v>
      </c>
      <c r="K911" s="38">
        <v>3.1800000000000002E-2</v>
      </c>
      <c r="L911" s="38">
        <v>1.6500000000000001E-2</v>
      </c>
      <c r="M911" s="38">
        <v>2.5700000000000001E-2</v>
      </c>
      <c r="N911" s="38">
        <v>0.14199999999999999</v>
      </c>
      <c r="O911" s="38">
        <v>2.3E-2</v>
      </c>
      <c r="P911" s="38">
        <v>0</v>
      </c>
      <c r="Q911" s="38">
        <v>3.7999999999999999E-2</v>
      </c>
      <c r="R911" s="38">
        <v>1.8800000000000001E-2</v>
      </c>
      <c r="S911" s="38">
        <v>4.1999999999999997E-3</v>
      </c>
      <c r="T911" s="38">
        <v>5.3199999999999997E-2</v>
      </c>
      <c r="U911" s="38">
        <v>1.8100000000000002E-2</v>
      </c>
      <c r="V911" s="38">
        <v>3.7900000000000003E-2</v>
      </c>
      <c r="W911" s="38">
        <v>4.58E-2</v>
      </c>
      <c r="X911" s="38">
        <v>6.2399999999999997E-2</v>
      </c>
      <c r="Y911" s="38">
        <v>2.5000000000000001E-3</v>
      </c>
      <c r="Z911" s="5">
        <v>0</v>
      </c>
      <c r="AA911" s="5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1"/>
      <c r="D912" s="7">
        <f t="shared" ref="D912" si="1573">$C911*D911</f>
        <v>905.88051800000005</v>
      </c>
      <c r="E912" s="7">
        <f t="shared" ref="E912" si="1574">$C911*E911</f>
        <v>7860.5201909999996</v>
      </c>
      <c r="F912" s="7">
        <f t="shared" ref="F912:AB912" si="1575">$C911*F911</f>
        <v>3147.6481289999997</v>
      </c>
      <c r="G912" s="7">
        <f t="shared" si="1575"/>
        <v>4409.0007489999998</v>
      </c>
      <c r="H912" s="7">
        <f t="shared" si="1575"/>
        <v>2385.1031359999997</v>
      </c>
      <c r="I912" s="7">
        <f t="shared" si="1575"/>
        <v>7596.7828250000002</v>
      </c>
      <c r="J912" s="7">
        <f t="shared" si="1575"/>
        <v>1186.818147</v>
      </c>
      <c r="K912" s="7">
        <f t="shared" si="1575"/>
        <v>1823.2278780000001</v>
      </c>
      <c r="L912" s="7">
        <f t="shared" si="1575"/>
        <v>946.01446500000009</v>
      </c>
      <c r="M912" s="7">
        <f t="shared" si="1575"/>
        <v>1473.4891970000001</v>
      </c>
      <c r="N912" s="7">
        <f t="shared" si="1575"/>
        <v>8141.4578199999987</v>
      </c>
      <c r="O912" s="7">
        <f t="shared" si="1575"/>
        <v>1318.6868299999999</v>
      </c>
      <c r="P912" s="7">
        <f t="shared" si="1575"/>
        <v>0</v>
      </c>
      <c r="Q912" s="7">
        <f t="shared" si="1575"/>
        <v>2178.6999799999999</v>
      </c>
      <c r="R912" s="7">
        <f t="shared" si="1575"/>
        <v>1077.8831480000001</v>
      </c>
      <c r="S912" s="7">
        <f t="shared" si="1575"/>
        <v>240.80368199999998</v>
      </c>
      <c r="T912" s="7">
        <f t="shared" si="1575"/>
        <v>3050.1799719999999</v>
      </c>
      <c r="U912" s="7">
        <f t="shared" si="1575"/>
        <v>1037.7492010000001</v>
      </c>
      <c r="V912" s="7">
        <f t="shared" si="1575"/>
        <v>2172.966559</v>
      </c>
      <c r="W912" s="7">
        <f t="shared" si="1575"/>
        <v>2625.9068179999999</v>
      </c>
      <c r="X912" s="7">
        <f t="shared" si="1575"/>
        <v>3577.6547039999996</v>
      </c>
      <c r="Y912" s="7">
        <f t="shared" si="1575"/>
        <v>143.33552499999999</v>
      </c>
      <c r="Z912" s="7">
        <f t="shared" si="1575"/>
        <v>0</v>
      </c>
      <c r="AA912" s="7">
        <f t="shared" si="1575"/>
        <v>34.400525999999999</v>
      </c>
      <c r="AB912" s="7">
        <f t="shared" si="1575"/>
        <v>0</v>
      </c>
      <c r="AC912" s="67"/>
      <c r="AD912" s="55"/>
    </row>
    <row r="913" spans="1:30" s="52" customFormat="1">
      <c r="A913" s="102" t="s">
        <v>307</v>
      </c>
      <c r="B913" s="29">
        <v>688010.5</v>
      </c>
      <c r="C913" s="161">
        <f t="shared" si="1482"/>
        <v>57334.21</v>
      </c>
      <c r="D913" s="33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1"/>
      <c r="D914" s="7">
        <f t="shared" ref="D914" si="1576">$C913*D913</f>
        <v>0</v>
      </c>
      <c r="E914" s="7">
        <f t="shared" ref="E914" si="1577">$C913*E913</f>
        <v>57334.21</v>
      </c>
      <c r="F914" s="7">
        <f t="shared" ref="F914:AB914" si="1578">$C913*F913</f>
        <v>0</v>
      </c>
      <c r="G914" s="7">
        <f t="shared" si="1578"/>
        <v>0</v>
      </c>
      <c r="H914" s="7">
        <f t="shared" si="1578"/>
        <v>0</v>
      </c>
      <c r="I914" s="7">
        <f t="shared" si="1578"/>
        <v>0</v>
      </c>
      <c r="J914" s="7">
        <f t="shared" si="1578"/>
        <v>0</v>
      </c>
      <c r="K914" s="7">
        <f t="shared" si="1578"/>
        <v>0</v>
      </c>
      <c r="L914" s="7">
        <f t="shared" si="1578"/>
        <v>0</v>
      </c>
      <c r="M914" s="7">
        <f t="shared" si="1578"/>
        <v>0</v>
      </c>
      <c r="N914" s="7">
        <f t="shared" si="1578"/>
        <v>0</v>
      </c>
      <c r="O914" s="7">
        <f t="shared" si="1578"/>
        <v>0</v>
      </c>
      <c r="P914" s="7">
        <f t="shared" si="1578"/>
        <v>0</v>
      </c>
      <c r="Q914" s="7">
        <f t="shared" si="1578"/>
        <v>0</v>
      </c>
      <c r="R914" s="7">
        <f t="shared" si="1578"/>
        <v>0</v>
      </c>
      <c r="S914" s="7">
        <f t="shared" si="1578"/>
        <v>0</v>
      </c>
      <c r="T914" s="7">
        <f t="shared" si="1578"/>
        <v>0</v>
      </c>
      <c r="U914" s="7">
        <f t="shared" si="1578"/>
        <v>0</v>
      </c>
      <c r="V914" s="7">
        <f t="shared" si="1578"/>
        <v>0</v>
      </c>
      <c r="W914" s="7">
        <f t="shared" si="1578"/>
        <v>0</v>
      </c>
      <c r="X914" s="7">
        <f t="shared" si="1578"/>
        <v>0</v>
      </c>
      <c r="Y914" s="7">
        <f t="shared" si="1578"/>
        <v>0</v>
      </c>
      <c r="Z914" s="7">
        <f t="shared" si="1578"/>
        <v>0</v>
      </c>
      <c r="AA914" s="7">
        <f t="shared" si="1578"/>
        <v>0</v>
      </c>
      <c r="AB914" s="7">
        <f t="shared" si="1578"/>
        <v>0</v>
      </c>
      <c r="AC914" s="67"/>
      <c r="AD914" s="55"/>
    </row>
    <row r="915" spans="1:30" s="52" customFormat="1">
      <c r="A915" s="102" t="s">
        <v>306</v>
      </c>
      <c r="B915" s="29">
        <v>1067362</v>
      </c>
      <c r="C915" s="161">
        <f t="shared" si="1482"/>
        <v>88946.83</v>
      </c>
      <c r="D915" s="38">
        <v>1.5800000000000002E-2</v>
      </c>
      <c r="E915" s="38">
        <v>0.1371</v>
      </c>
      <c r="F915" s="38">
        <v>5.4899999999999997E-2</v>
      </c>
      <c r="G915" s="38">
        <v>7.6899999999999996E-2</v>
      </c>
      <c r="H915" s="38">
        <v>4.1599999999999998E-2</v>
      </c>
      <c r="I915" s="38">
        <v>0.13250000000000001</v>
      </c>
      <c r="J915" s="38">
        <v>2.07E-2</v>
      </c>
      <c r="K915" s="38">
        <v>3.1800000000000002E-2</v>
      </c>
      <c r="L915" s="38">
        <v>1.6500000000000001E-2</v>
      </c>
      <c r="M915" s="38">
        <v>2.5700000000000001E-2</v>
      </c>
      <c r="N915" s="38">
        <v>0.14199999999999999</v>
      </c>
      <c r="O915" s="38">
        <v>2.3E-2</v>
      </c>
      <c r="P915" s="38">
        <v>0</v>
      </c>
      <c r="Q915" s="38">
        <v>3.7999999999999999E-2</v>
      </c>
      <c r="R915" s="38">
        <v>1.8800000000000001E-2</v>
      </c>
      <c r="S915" s="38">
        <v>4.1999999999999997E-3</v>
      </c>
      <c r="T915" s="38">
        <v>5.3199999999999997E-2</v>
      </c>
      <c r="U915" s="38">
        <v>1.8100000000000002E-2</v>
      </c>
      <c r="V915" s="38">
        <v>3.7900000000000003E-2</v>
      </c>
      <c r="W915" s="38">
        <v>4.58E-2</v>
      </c>
      <c r="X915" s="38">
        <v>6.2399999999999997E-2</v>
      </c>
      <c r="Y915" s="38">
        <v>2.5000000000000001E-3</v>
      </c>
      <c r="Z915" s="5">
        <v>0</v>
      </c>
      <c r="AA915" s="5">
        <v>5.9999999999999995E-4</v>
      </c>
      <c r="AB915" s="5">
        <v>0</v>
      </c>
      <c r="AC915" s="67"/>
      <c r="AD915" s="55"/>
    </row>
    <row r="916" spans="1:30" s="52" customFormat="1">
      <c r="A916" s="101"/>
      <c r="B916" s="30"/>
      <c r="C916" s="161"/>
      <c r="D916" s="7">
        <f t="shared" ref="D916" si="1579">$C915*D915</f>
        <v>1405.3599140000001</v>
      </c>
      <c r="E916" s="7">
        <f t="shared" ref="E916" si="1580">$C915*E915</f>
        <v>12194.610393000001</v>
      </c>
      <c r="F916" s="7">
        <f t="shared" ref="F916:AB916" si="1581">$C915*F915</f>
        <v>4883.1809670000002</v>
      </c>
      <c r="G916" s="7">
        <f t="shared" si="1581"/>
        <v>6840.011227</v>
      </c>
      <c r="H916" s="7">
        <f t="shared" si="1581"/>
        <v>3700.1881279999998</v>
      </c>
      <c r="I916" s="7">
        <f t="shared" si="1581"/>
        <v>11785.454975000001</v>
      </c>
      <c r="J916" s="7">
        <f t="shared" si="1581"/>
        <v>1841.1993809999999</v>
      </c>
      <c r="K916" s="7">
        <f t="shared" si="1581"/>
        <v>2828.5091940000002</v>
      </c>
      <c r="L916" s="7">
        <f t="shared" si="1581"/>
        <v>1467.622695</v>
      </c>
      <c r="M916" s="7">
        <f t="shared" si="1581"/>
        <v>2285.9335310000001</v>
      </c>
      <c r="N916" s="7">
        <f t="shared" si="1581"/>
        <v>12630.449859999999</v>
      </c>
      <c r="O916" s="7">
        <f t="shared" si="1581"/>
        <v>2045.77709</v>
      </c>
      <c r="P916" s="7">
        <f t="shared" si="1581"/>
        <v>0</v>
      </c>
      <c r="Q916" s="7">
        <f t="shared" si="1581"/>
        <v>3379.9795399999998</v>
      </c>
      <c r="R916" s="7">
        <f t="shared" si="1581"/>
        <v>1672.2004040000002</v>
      </c>
      <c r="S916" s="7">
        <f t="shared" si="1581"/>
        <v>373.576686</v>
      </c>
      <c r="T916" s="7">
        <f t="shared" si="1581"/>
        <v>4731.971356</v>
      </c>
      <c r="U916" s="7">
        <f t="shared" si="1581"/>
        <v>1609.9376230000003</v>
      </c>
      <c r="V916" s="7">
        <f t="shared" si="1581"/>
        <v>3371.0848570000003</v>
      </c>
      <c r="W916" s="7">
        <f t="shared" si="1581"/>
        <v>4073.7648140000001</v>
      </c>
      <c r="X916" s="7">
        <f t="shared" si="1581"/>
        <v>5550.2821919999997</v>
      </c>
      <c r="Y916" s="7">
        <f t="shared" si="1581"/>
        <v>222.367075</v>
      </c>
      <c r="Z916" s="7">
        <f t="shared" si="1581"/>
        <v>0</v>
      </c>
      <c r="AA916" s="7">
        <f t="shared" si="1581"/>
        <v>53.368097999999996</v>
      </c>
      <c r="AB916" s="7">
        <f t="shared" si="1581"/>
        <v>0</v>
      </c>
      <c r="AC916" s="67"/>
      <c r="AD916" s="55"/>
    </row>
    <row r="917" spans="1:30" s="52" customFormat="1">
      <c r="A917" s="102" t="s">
        <v>308</v>
      </c>
      <c r="B917" s="29">
        <v>1067362</v>
      </c>
      <c r="C917" s="161">
        <f t="shared" si="1482"/>
        <v>88946.83</v>
      </c>
      <c r="D917" s="31"/>
      <c r="E917" s="46">
        <v>1</v>
      </c>
      <c r="F917" s="33"/>
      <c r="G917" s="33"/>
      <c r="H917" s="33"/>
      <c r="I917" s="33"/>
      <c r="J917" s="33"/>
      <c r="K917" s="33"/>
      <c r="L917" s="33"/>
      <c r="M917" s="33"/>
      <c r="N917" s="10"/>
      <c r="O917" s="33"/>
      <c r="P917" s="33"/>
      <c r="Q917" s="33"/>
      <c r="R917" s="33"/>
      <c r="S917" s="33"/>
      <c r="T917" s="33"/>
      <c r="U917" s="33"/>
      <c r="V917" s="10"/>
      <c r="W917" s="33"/>
      <c r="X917" s="33"/>
      <c r="Y917" s="33"/>
      <c r="Z917" s="33"/>
      <c r="AA917" s="33"/>
      <c r="AB917" s="33"/>
      <c r="AC917" s="67"/>
      <c r="AD917" s="55"/>
    </row>
    <row r="918" spans="1:30" s="52" customFormat="1">
      <c r="A918" s="101"/>
      <c r="B918" s="30"/>
      <c r="C918" s="161"/>
      <c r="D918" s="63">
        <f t="shared" ref="D918" si="1582">$C917*D917</f>
        <v>0</v>
      </c>
      <c r="E918" s="6">
        <f t="shared" ref="E918" si="1583">$C917*E917</f>
        <v>88946.83</v>
      </c>
      <c r="F918" s="6">
        <f t="shared" ref="F918:AB918" si="1584">$C917*F917</f>
        <v>0</v>
      </c>
      <c r="G918" s="6">
        <f t="shared" si="1584"/>
        <v>0</v>
      </c>
      <c r="H918" s="6">
        <f t="shared" si="1584"/>
        <v>0</v>
      </c>
      <c r="I918" s="6">
        <f t="shared" si="1584"/>
        <v>0</v>
      </c>
      <c r="J918" s="6">
        <f t="shared" si="1584"/>
        <v>0</v>
      </c>
      <c r="K918" s="6">
        <f t="shared" si="1584"/>
        <v>0</v>
      </c>
      <c r="L918" s="6">
        <f t="shared" si="1584"/>
        <v>0</v>
      </c>
      <c r="M918" s="6">
        <f t="shared" si="1584"/>
        <v>0</v>
      </c>
      <c r="N918" s="6">
        <f t="shared" si="1584"/>
        <v>0</v>
      </c>
      <c r="O918" s="6">
        <f t="shared" si="1584"/>
        <v>0</v>
      </c>
      <c r="P918" s="6">
        <f t="shared" si="1584"/>
        <v>0</v>
      </c>
      <c r="Q918" s="6">
        <f t="shared" si="1584"/>
        <v>0</v>
      </c>
      <c r="R918" s="6">
        <f t="shared" si="1584"/>
        <v>0</v>
      </c>
      <c r="S918" s="6">
        <f t="shared" si="1584"/>
        <v>0</v>
      </c>
      <c r="T918" s="6">
        <f t="shared" si="1584"/>
        <v>0</v>
      </c>
      <c r="U918" s="6">
        <f t="shared" si="1584"/>
        <v>0</v>
      </c>
      <c r="V918" s="6">
        <f t="shared" si="1584"/>
        <v>0</v>
      </c>
      <c r="W918" s="6">
        <f t="shared" si="1584"/>
        <v>0</v>
      </c>
      <c r="X918" s="6">
        <f t="shared" si="1584"/>
        <v>0</v>
      </c>
      <c r="Y918" s="6">
        <f t="shared" si="1584"/>
        <v>0</v>
      </c>
      <c r="Z918" s="6">
        <f t="shared" si="1584"/>
        <v>0</v>
      </c>
      <c r="AA918" s="6">
        <f t="shared" si="1584"/>
        <v>0</v>
      </c>
      <c r="AB918" s="6">
        <f t="shared" si="1584"/>
        <v>0</v>
      </c>
      <c r="AC918" s="67"/>
      <c r="AD918" s="55"/>
    </row>
    <row r="919" spans="1:30" s="52" customFormat="1">
      <c r="A919" s="102" t="s">
        <v>374</v>
      </c>
      <c r="B919" s="29">
        <v>3868871</v>
      </c>
      <c r="C919" s="161">
        <f t="shared" si="1482"/>
        <v>322405.92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1"/>
      <c r="D920" s="63">
        <f t="shared" ref="D920" si="1585">$C919*D919</f>
        <v>0</v>
      </c>
      <c r="E920" s="6">
        <f t="shared" ref="E920" si="1586">$C919*E919</f>
        <v>322405.92</v>
      </c>
      <c r="F920" s="6">
        <f t="shared" ref="F920:AB920" si="1587">$C919*F919</f>
        <v>0</v>
      </c>
      <c r="G920" s="6">
        <f t="shared" si="1587"/>
        <v>0</v>
      </c>
      <c r="H920" s="6">
        <f t="shared" si="1587"/>
        <v>0</v>
      </c>
      <c r="I920" s="6">
        <f t="shared" si="1587"/>
        <v>0</v>
      </c>
      <c r="J920" s="6">
        <f t="shared" si="1587"/>
        <v>0</v>
      </c>
      <c r="K920" s="6">
        <f t="shared" si="1587"/>
        <v>0</v>
      </c>
      <c r="L920" s="6">
        <f t="shared" si="1587"/>
        <v>0</v>
      </c>
      <c r="M920" s="6">
        <f t="shared" si="1587"/>
        <v>0</v>
      </c>
      <c r="N920" s="6">
        <f t="shared" si="1587"/>
        <v>0</v>
      </c>
      <c r="O920" s="6">
        <f t="shared" si="1587"/>
        <v>0</v>
      </c>
      <c r="P920" s="6">
        <f t="shared" si="1587"/>
        <v>0</v>
      </c>
      <c r="Q920" s="6">
        <f t="shared" si="1587"/>
        <v>0</v>
      </c>
      <c r="R920" s="6">
        <f t="shared" si="1587"/>
        <v>0</v>
      </c>
      <c r="S920" s="6">
        <f t="shared" si="1587"/>
        <v>0</v>
      </c>
      <c r="T920" s="6">
        <f t="shared" si="1587"/>
        <v>0</v>
      </c>
      <c r="U920" s="6">
        <f t="shared" si="1587"/>
        <v>0</v>
      </c>
      <c r="V920" s="6">
        <f t="shared" si="1587"/>
        <v>0</v>
      </c>
      <c r="W920" s="6">
        <f t="shared" si="1587"/>
        <v>0</v>
      </c>
      <c r="X920" s="6">
        <f t="shared" si="1587"/>
        <v>0</v>
      </c>
      <c r="Y920" s="6">
        <f t="shared" si="1587"/>
        <v>0</v>
      </c>
      <c r="Z920" s="6">
        <f t="shared" si="1587"/>
        <v>0</v>
      </c>
      <c r="AA920" s="6">
        <f t="shared" si="1587"/>
        <v>0</v>
      </c>
      <c r="AB920" s="6">
        <f t="shared" si="1587"/>
        <v>0</v>
      </c>
      <c r="AC920" s="67"/>
      <c r="AD920" s="55"/>
    </row>
    <row r="921" spans="1:30" s="52" customFormat="1">
      <c r="A921" s="102" t="s">
        <v>371</v>
      </c>
      <c r="B921" s="29">
        <v>3868871</v>
      </c>
      <c r="C921" s="161">
        <f t="shared" si="1482"/>
        <v>322405.92</v>
      </c>
      <c r="D921" s="38">
        <v>1.5800000000000002E-2</v>
      </c>
      <c r="E921" s="38">
        <v>0.1371</v>
      </c>
      <c r="F921" s="38">
        <v>5.4899999999999997E-2</v>
      </c>
      <c r="G921" s="38">
        <v>7.6899999999999996E-2</v>
      </c>
      <c r="H921" s="38">
        <v>4.1599999999999998E-2</v>
      </c>
      <c r="I921" s="38">
        <v>0.13250000000000001</v>
      </c>
      <c r="J921" s="38">
        <v>2.07E-2</v>
      </c>
      <c r="K921" s="38">
        <v>3.1800000000000002E-2</v>
      </c>
      <c r="L921" s="38">
        <v>1.6500000000000001E-2</v>
      </c>
      <c r="M921" s="38">
        <v>2.5700000000000001E-2</v>
      </c>
      <c r="N921" s="38">
        <v>0.14199999999999999</v>
      </c>
      <c r="O921" s="38">
        <v>2.3E-2</v>
      </c>
      <c r="P921" s="38">
        <v>0</v>
      </c>
      <c r="Q921" s="38">
        <v>3.7999999999999999E-2</v>
      </c>
      <c r="R921" s="38">
        <v>1.8800000000000001E-2</v>
      </c>
      <c r="S921" s="38">
        <v>4.1999999999999997E-3</v>
      </c>
      <c r="T921" s="38">
        <v>5.3199999999999997E-2</v>
      </c>
      <c r="U921" s="38">
        <v>1.8100000000000002E-2</v>
      </c>
      <c r="V921" s="38">
        <v>3.7900000000000003E-2</v>
      </c>
      <c r="W921" s="38">
        <v>4.58E-2</v>
      </c>
      <c r="X921" s="38">
        <v>6.2399999999999997E-2</v>
      </c>
      <c r="Y921" s="38">
        <v>2.5000000000000001E-3</v>
      </c>
      <c r="Z921" s="5">
        <v>0</v>
      </c>
      <c r="AA921" s="5">
        <v>5.9999999999999995E-4</v>
      </c>
      <c r="AB921" s="5">
        <v>0</v>
      </c>
      <c r="AC921" s="67"/>
      <c r="AD921" s="55"/>
    </row>
    <row r="922" spans="1:30" s="52" customFormat="1">
      <c r="A922" s="101"/>
      <c r="B922" s="30"/>
      <c r="C922" s="161"/>
      <c r="D922" s="63">
        <f t="shared" ref="D922" si="1588">$C921*D921</f>
        <v>5094.0135360000004</v>
      </c>
      <c r="E922" s="6">
        <f t="shared" ref="E922" si="1589">$C921*E921</f>
        <v>44201.851631999998</v>
      </c>
      <c r="F922" s="6">
        <f t="shared" ref="F922:AB922" si="1590">$C921*F921</f>
        <v>17700.085007999998</v>
      </c>
      <c r="G922" s="6">
        <f t="shared" si="1590"/>
        <v>24793.015247999996</v>
      </c>
      <c r="H922" s="6">
        <f t="shared" si="1590"/>
        <v>13412.086271999999</v>
      </c>
      <c r="I922" s="6">
        <f t="shared" si="1590"/>
        <v>42718.784399999997</v>
      </c>
      <c r="J922" s="6">
        <f t="shared" si="1590"/>
        <v>6673.8025439999992</v>
      </c>
      <c r="K922" s="6">
        <f t="shared" si="1590"/>
        <v>10252.508256000001</v>
      </c>
      <c r="L922" s="6">
        <f t="shared" si="1590"/>
        <v>5319.6976800000002</v>
      </c>
      <c r="M922" s="6">
        <f t="shared" si="1590"/>
        <v>8285.832144</v>
      </c>
      <c r="N922" s="6">
        <f t="shared" si="1590"/>
        <v>45781.640639999991</v>
      </c>
      <c r="O922" s="6">
        <f t="shared" si="1590"/>
        <v>7415.3361599999998</v>
      </c>
      <c r="P922" s="6">
        <f t="shared" si="1590"/>
        <v>0</v>
      </c>
      <c r="Q922" s="6">
        <f t="shared" si="1590"/>
        <v>12251.424959999998</v>
      </c>
      <c r="R922" s="6">
        <f t="shared" si="1590"/>
        <v>6061.2312959999999</v>
      </c>
      <c r="S922" s="6">
        <f t="shared" si="1590"/>
        <v>1354.1048639999999</v>
      </c>
      <c r="T922" s="6">
        <f t="shared" si="1590"/>
        <v>17151.994943999998</v>
      </c>
      <c r="U922" s="6">
        <f t="shared" si="1590"/>
        <v>5835.5471520000001</v>
      </c>
      <c r="V922" s="6">
        <f t="shared" si="1590"/>
        <v>12219.184368</v>
      </c>
      <c r="W922" s="6">
        <f t="shared" si="1590"/>
        <v>14766.191135999999</v>
      </c>
      <c r="X922" s="6">
        <f t="shared" si="1590"/>
        <v>20118.129407999997</v>
      </c>
      <c r="Y922" s="6">
        <f t="shared" si="1590"/>
        <v>806.01479999999992</v>
      </c>
      <c r="Z922" s="6">
        <f t="shared" si="1590"/>
        <v>0</v>
      </c>
      <c r="AA922" s="6">
        <f t="shared" si="1590"/>
        <v>193.44355199999998</v>
      </c>
      <c r="AB922" s="6">
        <f t="shared" si="1590"/>
        <v>0</v>
      </c>
      <c r="AC922" s="67"/>
      <c r="AD922" s="55"/>
    </row>
    <row r="923" spans="1:30" s="52" customFormat="1">
      <c r="A923" s="102" t="s">
        <v>375</v>
      </c>
      <c r="B923" s="29">
        <v>510658.5</v>
      </c>
      <c r="C923" s="161">
        <f t="shared" ref="C923:C935" si="1591">ROUND(B923/12,2)</f>
        <v>42554.879999999997</v>
      </c>
      <c r="D923" s="31"/>
      <c r="E923" s="46">
        <v>1</v>
      </c>
      <c r="F923" s="33"/>
      <c r="G923" s="33"/>
      <c r="H923" s="33"/>
      <c r="I923" s="33"/>
      <c r="J923" s="33"/>
      <c r="K923" s="33"/>
      <c r="L923" s="33"/>
      <c r="M923" s="33"/>
      <c r="N923" s="10"/>
      <c r="O923" s="33"/>
      <c r="P923" s="33"/>
      <c r="Q923" s="33"/>
      <c r="R923" s="33"/>
      <c r="S923" s="33"/>
      <c r="T923" s="33"/>
      <c r="U923" s="33"/>
      <c r="V923" s="10"/>
      <c r="W923" s="33"/>
      <c r="X923" s="33"/>
      <c r="Y923" s="33"/>
      <c r="Z923" s="33"/>
      <c r="AA923" s="33"/>
      <c r="AB923" s="33"/>
      <c r="AC923" s="67"/>
      <c r="AD923" s="55"/>
    </row>
    <row r="924" spans="1:30" s="52" customFormat="1">
      <c r="A924" s="101"/>
      <c r="B924" s="30"/>
      <c r="C924" s="161"/>
      <c r="D924" s="63">
        <f t="shared" ref="D924" si="1592">$C923*D923</f>
        <v>0</v>
      </c>
      <c r="E924" s="6">
        <f t="shared" ref="E924" si="1593">$C923*E923</f>
        <v>42554.879999999997</v>
      </c>
      <c r="F924" s="6">
        <f t="shared" ref="F924:AB924" si="1594">$C923*F923</f>
        <v>0</v>
      </c>
      <c r="G924" s="6">
        <f t="shared" si="1594"/>
        <v>0</v>
      </c>
      <c r="H924" s="6">
        <f t="shared" si="1594"/>
        <v>0</v>
      </c>
      <c r="I924" s="6">
        <f t="shared" si="1594"/>
        <v>0</v>
      </c>
      <c r="J924" s="6">
        <f t="shared" si="1594"/>
        <v>0</v>
      </c>
      <c r="K924" s="6">
        <f t="shared" si="1594"/>
        <v>0</v>
      </c>
      <c r="L924" s="6">
        <f t="shared" si="1594"/>
        <v>0</v>
      </c>
      <c r="M924" s="6">
        <f t="shared" si="1594"/>
        <v>0</v>
      </c>
      <c r="N924" s="6">
        <f t="shared" si="1594"/>
        <v>0</v>
      </c>
      <c r="O924" s="6">
        <f t="shared" si="1594"/>
        <v>0</v>
      </c>
      <c r="P924" s="6">
        <f t="shared" si="1594"/>
        <v>0</v>
      </c>
      <c r="Q924" s="6">
        <f t="shared" si="1594"/>
        <v>0</v>
      </c>
      <c r="R924" s="6">
        <f t="shared" si="1594"/>
        <v>0</v>
      </c>
      <c r="S924" s="6">
        <f t="shared" si="1594"/>
        <v>0</v>
      </c>
      <c r="T924" s="6">
        <f t="shared" si="1594"/>
        <v>0</v>
      </c>
      <c r="U924" s="6">
        <f t="shared" si="1594"/>
        <v>0</v>
      </c>
      <c r="V924" s="6">
        <f t="shared" si="1594"/>
        <v>0</v>
      </c>
      <c r="W924" s="6">
        <f t="shared" si="1594"/>
        <v>0</v>
      </c>
      <c r="X924" s="6">
        <f t="shared" si="1594"/>
        <v>0</v>
      </c>
      <c r="Y924" s="6">
        <f t="shared" si="1594"/>
        <v>0</v>
      </c>
      <c r="Z924" s="6">
        <f t="shared" si="1594"/>
        <v>0</v>
      </c>
      <c r="AA924" s="6">
        <f t="shared" si="1594"/>
        <v>0</v>
      </c>
      <c r="AB924" s="6">
        <f t="shared" si="1594"/>
        <v>0</v>
      </c>
      <c r="AC924" s="67"/>
      <c r="AD924" s="55"/>
    </row>
    <row r="925" spans="1:30" s="52" customFormat="1">
      <c r="A925" s="102" t="s">
        <v>373</v>
      </c>
      <c r="B925" s="29">
        <v>510658.5</v>
      </c>
      <c r="C925" s="161">
        <f t="shared" si="1591"/>
        <v>42554.879999999997</v>
      </c>
      <c r="D925" s="38">
        <v>1.5800000000000002E-2</v>
      </c>
      <c r="E925" s="38">
        <v>0.1371</v>
      </c>
      <c r="F925" s="38">
        <v>5.4899999999999997E-2</v>
      </c>
      <c r="G925" s="38">
        <v>7.6899999999999996E-2</v>
      </c>
      <c r="H925" s="38">
        <v>4.1599999999999998E-2</v>
      </c>
      <c r="I925" s="38">
        <v>0.13250000000000001</v>
      </c>
      <c r="J925" s="38">
        <v>2.07E-2</v>
      </c>
      <c r="K925" s="38">
        <v>3.1800000000000002E-2</v>
      </c>
      <c r="L925" s="38">
        <v>1.6500000000000001E-2</v>
      </c>
      <c r="M925" s="38">
        <v>2.5700000000000001E-2</v>
      </c>
      <c r="N925" s="38">
        <v>0.14199999999999999</v>
      </c>
      <c r="O925" s="38">
        <v>2.3E-2</v>
      </c>
      <c r="P925" s="38">
        <v>0</v>
      </c>
      <c r="Q925" s="38">
        <v>3.7999999999999999E-2</v>
      </c>
      <c r="R925" s="38">
        <v>1.8800000000000001E-2</v>
      </c>
      <c r="S925" s="38">
        <v>4.1999999999999997E-3</v>
      </c>
      <c r="T925" s="38">
        <v>5.3199999999999997E-2</v>
      </c>
      <c r="U925" s="38">
        <v>1.8100000000000002E-2</v>
      </c>
      <c r="V925" s="38">
        <v>3.7900000000000003E-2</v>
      </c>
      <c r="W925" s="38">
        <v>4.58E-2</v>
      </c>
      <c r="X925" s="38">
        <v>6.2399999999999997E-2</v>
      </c>
      <c r="Y925" s="38">
        <v>2.5000000000000001E-3</v>
      </c>
      <c r="Z925" s="5">
        <v>0</v>
      </c>
      <c r="AA925" s="5">
        <v>5.9999999999999995E-4</v>
      </c>
      <c r="AB925" s="5">
        <v>0</v>
      </c>
      <c r="AC925" s="67"/>
      <c r="AD925" s="55"/>
    </row>
    <row r="926" spans="1:30" s="52" customFormat="1">
      <c r="A926" s="103"/>
      <c r="B926" s="75"/>
      <c r="C926" s="161"/>
      <c r="D926" s="63">
        <f t="shared" ref="D926" si="1595">$C925*D925</f>
        <v>672.36710400000004</v>
      </c>
      <c r="E926" s="6">
        <f t="shared" ref="E926" si="1596">$C925*E925</f>
        <v>5834.2740479999993</v>
      </c>
      <c r="F926" s="6">
        <f t="shared" ref="F926:AB926" si="1597">$C925*F925</f>
        <v>2336.2629119999997</v>
      </c>
      <c r="G926" s="6">
        <f t="shared" si="1597"/>
        <v>3272.4702719999996</v>
      </c>
      <c r="H926" s="6">
        <f t="shared" si="1597"/>
        <v>1770.2830079999999</v>
      </c>
      <c r="I926" s="6">
        <f t="shared" si="1597"/>
        <v>5638.5216</v>
      </c>
      <c r="J926" s="6">
        <f t="shared" si="1597"/>
        <v>880.88601599999993</v>
      </c>
      <c r="K926" s="6">
        <f t="shared" si="1597"/>
        <v>1353.2451840000001</v>
      </c>
      <c r="L926" s="6">
        <f t="shared" si="1597"/>
        <v>702.15552000000002</v>
      </c>
      <c r="M926" s="6">
        <f t="shared" si="1597"/>
        <v>1093.6604159999999</v>
      </c>
      <c r="N926" s="6">
        <f t="shared" si="1597"/>
        <v>6042.7929599999989</v>
      </c>
      <c r="O926" s="6">
        <f t="shared" si="1597"/>
        <v>978.76223999999991</v>
      </c>
      <c r="P926" s="6">
        <f t="shared" si="1597"/>
        <v>0</v>
      </c>
      <c r="Q926" s="6">
        <f t="shared" si="1597"/>
        <v>1617.0854399999998</v>
      </c>
      <c r="R926" s="6">
        <f t="shared" si="1597"/>
        <v>800.031744</v>
      </c>
      <c r="S926" s="6">
        <f t="shared" si="1597"/>
        <v>178.73049599999999</v>
      </c>
      <c r="T926" s="6">
        <f t="shared" si="1597"/>
        <v>2263.9196159999997</v>
      </c>
      <c r="U926" s="6">
        <f t="shared" si="1597"/>
        <v>770.24332800000002</v>
      </c>
      <c r="V926" s="6">
        <f t="shared" si="1597"/>
        <v>1612.829952</v>
      </c>
      <c r="W926" s="6">
        <f t="shared" si="1597"/>
        <v>1949.013504</v>
      </c>
      <c r="X926" s="6">
        <f t="shared" si="1597"/>
        <v>2655.4245119999996</v>
      </c>
      <c r="Y926" s="6">
        <f t="shared" si="1597"/>
        <v>106.38719999999999</v>
      </c>
      <c r="Z926" s="6">
        <f t="shared" si="1597"/>
        <v>0</v>
      </c>
      <c r="AA926" s="6">
        <f t="shared" si="1597"/>
        <v>25.532927999999995</v>
      </c>
      <c r="AB926" s="6">
        <f t="shared" si="1597"/>
        <v>0</v>
      </c>
      <c r="AC926" s="67"/>
      <c r="AD926" s="55"/>
    </row>
    <row r="927" spans="1:30" s="52" customFormat="1">
      <c r="A927" s="102" t="s">
        <v>462</v>
      </c>
      <c r="B927" s="29">
        <v>479382</v>
      </c>
      <c r="C927" s="161">
        <f t="shared" si="1591"/>
        <v>39948.5</v>
      </c>
      <c r="D927" s="38">
        <v>1.5800000000000002E-2</v>
      </c>
      <c r="E927" s="38">
        <v>0.1371</v>
      </c>
      <c r="F927" s="38">
        <v>5.4899999999999997E-2</v>
      </c>
      <c r="G927" s="38">
        <v>7.6899999999999996E-2</v>
      </c>
      <c r="H927" s="38">
        <v>4.1599999999999998E-2</v>
      </c>
      <c r="I927" s="38">
        <v>0.13250000000000001</v>
      </c>
      <c r="J927" s="38">
        <v>2.07E-2</v>
      </c>
      <c r="K927" s="38">
        <v>3.1800000000000002E-2</v>
      </c>
      <c r="L927" s="38">
        <v>1.6500000000000001E-2</v>
      </c>
      <c r="M927" s="38">
        <v>2.5700000000000001E-2</v>
      </c>
      <c r="N927" s="38">
        <v>0.14199999999999999</v>
      </c>
      <c r="O927" s="38">
        <v>2.3E-2</v>
      </c>
      <c r="P927" s="38">
        <v>0</v>
      </c>
      <c r="Q927" s="38">
        <v>3.7999999999999999E-2</v>
      </c>
      <c r="R927" s="38">
        <v>1.8800000000000001E-2</v>
      </c>
      <c r="S927" s="38">
        <v>4.1999999999999997E-3</v>
      </c>
      <c r="T927" s="38">
        <v>5.3199999999999997E-2</v>
      </c>
      <c r="U927" s="38">
        <v>1.8100000000000002E-2</v>
      </c>
      <c r="V927" s="38">
        <v>3.7900000000000003E-2</v>
      </c>
      <c r="W927" s="38">
        <v>4.58E-2</v>
      </c>
      <c r="X927" s="38">
        <v>6.2399999999999997E-2</v>
      </c>
      <c r="Y927" s="38">
        <v>2.5000000000000001E-3</v>
      </c>
      <c r="Z927" s="5">
        <v>0</v>
      </c>
      <c r="AA927" s="5">
        <v>5.9999999999999995E-4</v>
      </c>
      <c r="AB927" s="5">
        <v>0</v>
      </c>
      <c r="AC927" s="67"/>
      <c r="AD927" s="55"/>
    </row>
    <row r="928" spans="1:30" s="52" customFormat="1">
      <c r="A928" s="101"/>
      <c r="B928" s="30"/>
      <c r="C928" s="161"/>
      <c r="D928" s="63">
        <f t="shared" ref="D928" si="1598">$C927*D927</f>
        <v>631.18630000000007</v>
      </c>
      <c r="E928" s="6">
        <f t="shared" ref="E928" si="1599">$C927*E927</f>
        <v>5476.9393499999996</v>
      </c>
      <c r="F928" s="6">
        <f t="shared" ref="F928:AB928" si="1600">$C927*F927</f>
        <v>2193.17265</v>
      </c>
      <c r="G928" s="6">
        <f t="shared" si="1600"/>
        <v>3072.0396499999997</v>
      </c>
      <c r="H928" s="6">
        <f t="shared" si="1600"/>
        <v>1661.8575999999998</v>
      </c>
      <c r="I928" s="6">
        <f t="shared" si="1600"/>
        <v>5293.1762500000004</v>
      </c>
      <c r="J928" s="6">
        <f t="shared" si="1600"/>
        <v>826.93394999999998</v>
      </c>
      <c r="K928" s="6">
        <f t="shared" si="1600"/>
        <v>1270.3623</v>
      </c>
      <c r="L928" s="6">
        <f t="shared" si="1600"/>
        <v>659.15025000000003</v>
      </c>
      <c r="M928" s="6">
        <f t="shared" si="1600"/>
        <v>1026.6764499999999</v>
      </c>
      <c r="N928" s="6">
        <f t="shared" si="1600"/>
        <v>5672.6869999999999</v>
      </c>
      <c r="O928" s="6">
        <f t="shared" si="1600"/>
        <v>918.81549999999993</v>
      </c>
      <c r="P928" s="6">
        <f t="shared" si="1600"/>
        <v>0</v>
      </c>
      <c r="Q928" s="6">
        <f t="shared" si="1600"/>
        <v>1518.0429999999999</v>
      </c>
      <c r="R928" s="6">
        <f t="shared" si="1600"/>
        <v>751.03179999999998</v>
      </c>
      <c r="S928" s="6">
        <f t="shared" si="1600"/>
        <v>167.78369999999998</v>
      </c>
      <c r="T928" s="6">
        <f t="shared" si="1600"/>
        <v>2125.2601999999997</v>
      </c>
      <c r="U928" s="6">
        <f t="shared" si="1600"/>
        <v>723.06785000000002</v>
      </c>
      <c r="V928" s="6">
        <f t="shared" si="1600"/>
        <v>1514.0481500000001</v>
      </c>
      <c r="W928" s="6">
        <f t="shared" si="1600"/>
        <v>1829.6413</v>
      </c>
      <c r="X928" s="6">
        <f t="shared" si="1600"/>
        <v>2492.7864</v>
      </c>
      <c r="Y928" s="6">
        <f t="shared" si="1600"/>
        <v>99.871250000000003</v>
      </c>
      <c r="Z928" s="6">
        <f t="shared" si="1600"/>
        <v>0</v>
      </c>
      <c r="AA928" s="6">
        <f t="shared" si="1600"/>
        <v>23.969099999999997</v>
      </c>
      <c r="AB928" s="6">
        <f t="shared" si="1600"/>
        <v>0</v>
      </c>
      <c r="AC928" s="67"/>
      <c r="AD928" s="55"/>
    </row>
    <row r="929" spans="1:30" s="52" customFormat="1">
      <c r="A929" s="102" t="s">
        <v>463</v>
      </c>
      <c r="B929" s="29">
        <v>479382</v>
      </c>
      <c r="C929" s="161">
        <f t="shared" si="1591"/>
        <v>39948.5</v>
      </c>
      <c r="D929" s="38"/>
      <c r="E929" s="38">
        <v>1</v>
      </c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1"/>
      <c r="B930" s="30"/>
      <c r="C930" s="161"/>
      <c r="D930" s="63">
        <f t="shared" ref="D930" si="1601">$C929*D929</f>
        <v>0</v>
      </c>
      <c r="E930" s="6">
        <f t="shared" ref="E930" si="1602">$C929*E929</f>
        <v>39948.5</v>
      </c>
      <c r="F930" s="6">
        <f t="shared" ref="F930:AB930" si="1603">$C929*F929</f>
        <v>0</v>
      </c>
      <c r="G930" s="6">
        <f t="shared" si="1603"/>
        <v>0</v>
      </c>
      <c r="H930" s="6">
        <f t="shared" si="1603"/>
        <v>0</v>
      </c>
      <c r="I930" s="6">
        <f t="shared" si="1603"/>
        <v>0</v>
      </c>
      <c r="J930" s="6">
        <f t="shared" si="1603"/>
        <v>0</v>
      </c>
      <c r="K930" s="6">
        <f t="shared" si="1603"/>
        <v>0</v>
      </c>
      <c r="L930" s="6">
        <f t="shared" si="1603"/>
        <v>0</v>
      </c>
      <c r="M930" s="6">
        <f t="shared" si="1603"/>
        <v>0</v>
      </c>
      <c r="N930" s="6">
        <f t="shared" si="1603"/>
        <v>0</v>
      </c>
      <c r="O930" s="6">
        <f t="shared" si="1603"/>
        <v>0</v>
      </c>
      <c r="P930" s="6">
        <f t="shared" si="1603"/>
        <v>0</v>
      </c>
      <c r="Q930" s="6">
        <f t="shared" si="1603"/>
        <v>0</v>
      </c>
      <c r="R930" s="6">
        <f t="shared" si="1603"/>
        <v>0</v>
      </c>
      <c r="S930" s="6">
        <f t="shared" si="1603"/>
        <v>0</v>
      </c>
      <c r="T930" s="6">
        <f t="shared" si="1603"/>
        <v>0</v>
      </c>
      <c r="U930" s="6">
        <f t="shared" si="1603"/>
        <v>0</v>
      </c>
      <c r="V930" s="6">
        <f t="shared" si="1603"/>
        <v>0</v>
      </c>
      <c r="W930" s="6">
        <f t="shared" si="1603"/>
        <v>0</v>
      </c>
      <c r="X930" s="6">
        <f t="shared" si="1603"/>
        <v>0</v>
      </c>
      <c r="Y930" s="6">
        <f t="shared" si="1603"/>
        <v>0</v>
      </c>
      <c r="Z930" s="6">
        <f t="shared" si="1603"/>
        <v>0</v>
      </c>
      <c r="AA930" s="6">
        <f t="shared" si="1603"/>
        <v>0</v>
      </c>
      <c r="AB930" s="6">
        <f t="shared" si="1603"/>
        <v>0</v>
      </c>
      <c r="AC930" s="67"/>
      <c r="AD930" s="55"/>
    </row>
    <row r="931" spans="1:30" s="52" customFormat="1">
      <c r="A931" s="102" t="s">
        <v>464</v>
      </c>
      <c r="B931" s="29">
        <v>74514</v>
      </c>
      <c r="C931" s="161">
        <f t="shared" si="1591"/>
        <v>6209.5</v>
      </c>
      <c r="D931" s="27"/>
      <c r="E931" s="37">
        <v>0.4148</v>
      </c>
      <c r="F931" s="10"/>
      <c r="G931" s="10"/>
      <c r="H931" s="10"/>
      <c r="I931" s="10"/>
      <c r="J931" s="37">
        <v>0.33229999999999998</v>
      </c>
      <c r="K931" s="37">
        <v>0.25290000000000001</v>
      </c>
      <c r="L931" s="10"/>
      <c r="M931" s="10"/>
      <c r="N931" s="10"/>
      <c r="O931" s="37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67"/>
      <c r="AD931" s="55"/>
    </row>
    <row r="932" spans="1:30" s="52" customFormat="1">
      <c r="A932" s="101"/>
      <c r="B932" s="30"/>
      <c r="C932" s="161"/>
      <c r="D932" s="63">
        <f t="shared" ref="D932" si="1604">$C931*D931</f>
        <v>0</v>
      </c>
      <c r="E932" s="6">
        <f t="shared" ref="E932" si="1605">$C931*E931</f>
        <v>2575.7006000000001</v>
      </c>
      <c r="F932" s="6">
        <f t="shared" ref="F932:AB932" si="1606">$C931*F931</f>
        <v>0</v>
      </c>
      <c r="G932" s="6">
        <f t="shared" si="1606"/>
        <v>0</v>
      </c>
      <c r="H932" s="6">
        <f t="shared" si="1606"/>
        <v>0</v>
      </c>
      <c r="I932" s="6">
        <f t="shared" si="1606"/>
        <v>0</v>
      </c>
      <c r="J932" s="6">
        <f t="shared" si="1606"/>
        <v>2063.4168500000001</v>
      </c>
      <c r="K932" s="6">
        <f t="shared" si="1606"/>
        <v>1570.38255</v>
      </c>
      <c r="L932" s="6">
        <f t="shared" si="1606"/>
        <v>0</v>
      </c>
      <c r="M932" s="6">
        <f t="shared" si="1606"/>
        <v>0</v>
      </c>
      <c r="N932" s="6">
        <f t="shared" si="1606"/>
        <v>0</v>
      </c>
      <c r="O932" s="6">
        <f t="shared" si="1606"/>
        <v>0</v>
      </c>
      <c r="P932" s="6">
        <f t="shared" si="1606"/>
        <v>0</v>
      </c>
      <c r="Q932" s="6">
        <f t="shared" si="1606"/>
        <v>0</v>
      </c>
      <c r="R932" s="6">
        <f t="shared" si="1606"/>
        <v>0</v>
      </c>
      <c r="S932" s="6">
        <f t="shared" si="1606"/>
        <v>0</v>
      </c>
      <c r="T932" s="6">
        <f t="shared" si="1606"/>
        <v>0</v>
      </c>
      <c r="U932" s="6">
        <f t="shared" si="1606"/>
        <v>0</v>
      </c>
      <c r="V932" s="6">
        <f t="shared" si="1606"/>
        <v>0</v>
      </c>
      <c r="W932" s="6">
        <f t="shared" si="1606"/>
        <v>0</v>
      </c>
      <c r="X932" s="6">
        <f t="shared" si="1606"/>
        <v>0</v>
      </c>
      <c r="Y932" s="6">
        <f t="shared" si="1606"/>
        <v>0</v>
      </c>
      <c r="Z932" s="6">
        <f t="shared" si="1606"/>
        <v>0</v>
      </c>
      <c r="AA932" s="6">
        <f t="shared" si="1606"/>
        <v>0</v>
      </c>
      <c r="AB932" s="6">
        <f t="shared" si="1606"/>
        <v>0</v>
      </c>
      <c r="AC932" s="67"/>
      <c r="AD932" s="55"/>
    </row>
    <row r="933" spans="1:30" s="52" customFormat="1">
      <c r="A933" s="102" t="s">
        <v>465</v>
      </c>
      <c r="B933" s="29">
        <v>2978589</v>
      </c>
      <c r="C933" s="161">
        <f t="shared" si="1591"/>
        <v>248215.75</v>
      </c>
      <c r="D933" s="38"/>
      <c r="E933" s="38">
        <v>0.81559999999999999</v>
      </c>
      <c r="F933" s="38"/>
      <c r="G933" s="38"/>
      <c r="H933" s="38"/>
      <c r="I933" s="38"/>
      <c r="J933" s="38">
        <v>0.18440000000000001</v>
      </c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5"/>
      <c r="AA933" s="5"/>
      <c r="AB933" s="5"/>
      <c r="AC933" s="67"/>
      <c r="AD933" s="55"/>
    </row>
    <row r="934" spans="1:30" s="52" customFormat="1">
      <c r="A934" s="103"/>
      <c r="B934" s="75"/>
      <c r="C934" s="161"/>
      <c r="D934" s="63">
        <f t="shared" ref="D934:D936" si="1607">$C933*D933</f>
        <v>0</v>
      </c>
      <c r="E934" s="6">
        <f t="shared" ref="E934:T936" si="1608">$C933*E933</f>
        <v>202444.76569999999</v>
      </c>
      <c r="F934" s="6">
        <f t="shared" ref="F934:AB934" si="1609">$C933*F933</f>
        <v>0</v>
      </c>
      <c r="G934" s="6">
        <f t="shared" si="1609"/>
        <v>0</v>
      </c>
      <c r="H934" s="6">
        <f t="shared" si="1609"/>
        <v>0</v>
      </c>
      <c r="I934" s="6">
        <f t="shared" si="1609"/>
        <v>0</v>
      </c>
      <c r="J934" s="6">
        <f t="shared" si="1609"/>
        <v>45770.984300000004</v>
      </c>
      <c r="K934" s="6">
        <f t="shared" si="1609"/>
        <v>0</v>
      </c>
      <c r="L934" s="6">
        <f t="shared" si="1609"/>
        <v>0</v>
      </c>
      <c r="M934" s="6">
        <f t="shared" si="1609"/>
        <v>0</v>
      </c>
      <c r="N934" s="6">
        <f t="shared" si="1609"/>
        <v>0</v>
      </c>
      <c r="O934" s="6">
        <f t="shared" si="1609"/>
        <v>0</v>
      </c>
      <c r="P934" s="6">
        <f t="shared" si="1609"/>
        <v>0</v>
      </c>
      <c r="Q934" s="6">
        <f t="shared" si="1609"/>
        <v>0</v>
      </c>
      <c r="R934" s="6">
        <f t="shared" si="1609"/>
        <v>0</v>
      </c>
      <c r="S934" s="6">
        <f t="shared" si="1609"/>
        <v>0</v>
      </c>
      <c r="T934" s="6">
        <f t="shared" si="1609"/>
        <v>0</v>
      </c>
      <c r="U934" s="6">
        <f t="shared" si="1609"/>
        <v>0</v>
      </c>
      <c r="V934" s="6">
        <f t="shared" si="1609"/>
        <v>0</v>
      </c>
      <c r="W934" s="6">
        <f t="shared" si="1609"/>
        <v>0</v>
      </c>
      <c r="X934" s="6">
        <f t="shared" si="1609"/>
        <v>0</v>
      </c>
      <c r="Y934" s="6">
        <f t="shared" si="1609"/>
        <v>0</v>
      </c>
      <c r="Z934" s="6">
        <f t="shared" si="1609"/>
        <v>0</v>
      </c>
      <c r="AA934" s="6">
        <f t="shared" si="1609"/>
        <v>0</v>
      </c>
      <c r="AB934" s="6">
        <f t="shared" si="1609"/>
        <v>0</v>
      </c>
      <c r="AC934" s="67"/>
      <c r="AD934" s="55"/>
    </row>
    <row r="935" spans="1:30" s="52" customFormat="1">
      <c r="A935" s="102" t="s">
        <v>607</v>
      </c>
      <c r="B935" s="29">
        <v>5073739</v>
      </c>
      <c r="C935" s="161">
        <f t="shared" si="1591"/>
        <v>422811.58</v>
      </c>
      <c r="D935" s="38"/>
      <c r="E935" s="38">
        <v>1</v>
      </c>
      <c r="F935" s="38"/>
      <c r="G935" s="38"/>
      <c r="H935" s="38"/>
      <c r="I935" s="38"/>
      <c r="J935" s="38"/>
      <c r="K935" s="38"/>
      <c r="L935" s="38"/>
      <c r="M935" s="38"/>
      <c r="N935" s="38"/>
      <c r="O935" s="38">
        <v>0</v>
      </c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5"/>
      <c r="AA935" s="5">
        <v>0</v>
      </c>
      <c r="AB935" s="5"/>
      <c r="AC935" s="67"/>
      <c r="AD935" s="55"/>
    </row>
    <row r="936" spans="1:30" s="52" customFormat="1">
      <c r="A936" s="103"/>
      <c r="B936" s="75"/>
      <c r="C936" s="160" t="s">
        <v>159</v>
      </c>
      <c r="D936" s="63">
        <f t="shared" si="1607"/>
        <v>0</v>
      </c>
      <c r="E936" s="6">
        <f t="shared" si="1608"/>
        <v>422811.58</v>
      </c>
      <c r="F936" s="6">
        <f t="shared" si="1608"/>
        <v>0</v>
      </c>
      <c r="G936" s="6">
        <f t="shared" si="1608"/>
        <v>0</v>
      </c>
      <c r="H936" s="6">
        <f t="shared" si="1608"/>
        <v>0</v>
      </c>
      <c r="I936" s="6">
        <f t="shared" si="1608"/>
        <v>0</v>
      </c>
      <c r="J936" s="6">
        <f t="shared" si="1608"/>
        <v>0</v>
      </c>
      <c r="K936" s="6">
        <f t="shared" si="1608"/>
        <v>0</v>
      </c>
      <c r="L936" s="6">
        <f t="shared" si="1608"/>
        <v>0</v>
      </c>
      <c r="M936" s="6">
        <f t="shared" si="1608"/>
        <v>0</v>
      </c>
      <c r="N936" s="6">
        <f t="shared" si="1608"/>
        <v>0</v>
      </c>
      <c r="O936" s="6">
        <f t="shared" si="1608"/>
        <v>0</v>
      </c>
      <c r="P936" s="6">
        <f t="shared" si="1608"/>
        <v>0</v>
      </c>
      <c r="Q936" s="6">
        <f t="shared" si="1608"/>
        <v>0</v>
      </c>
      <c r="R936" s="6">
        <f t="shared" si="1608"/>
        <v>0</v>
      </c>
      <c r="S936" s="6">
        <f t="shared" si="1608"/>
        <v>0</v>
      </c>
      <c r="T936" s="6">
        <f t="shared" si="1608"/>
        <v>0</v>
      </c>
      <c r="U936" s="6">
        <f t="shared" ref="U936:AB936" si="1610">$C935*U935</f>
        <v>0</v>
      </c>
      <c r="V936" s="6">
        <f t="shared" si="1610"/>
        <v>0</v>
      </c>
      <c r="W936" s="6">
        <f t="shared" si="1610"/>
        <v>0</v>
      </c>
      <c r="X936" s="6">
        <f t="shared" si="1610"/>
        <v>0</v>
      </c>
      <c r="Y936" s="6">
        <f t="shared" si="1610"/>
        <v>0</v>
      </c>
      <c r="Z936" s="6">
        <f t="shared" si="1610"/>
        <v>0</v>
      </c>
      <c r="AA936" s="6">
        <f t="shared" si="1610"/>
        <v>0</v>
      </c>
      <c r="AB936" s="6">
        <f t="shared" si="1610"/>
        <v>0</v>
      </c>
      <c r="AC936" s="67"/>
      <c r="AD936" s="55"/>
    </row>
    <row r="937" spans="1:30" s="52" customFormat="1">
      <c r="A937" s="102" t="s">
        <v>658</v>
      </c>
      <c r="B937" s="29">
        <v>357988</v>
      </c>
      <c r="C937" s="161">
        <f t="shared" ref="C937" si="1611">ROUND(B937/12,2)</f>
        <v>29832.33</v>
      </c>
      <c r="D937" s="27"/>
      <c r="E937" s="37">
        <v>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>
        <v>0</v>
      </c>
      <c r="AB937" s="10"/>
      <c r="AC937" s="67"/>
      <c r="AD937" s="55"/>
    </row>
    <row r="938" spans="1:30" s="52" customFormat="1">
      <c r="A938" s="101"/>
      <c r="B938" s="30"/>
      <c r="C938" s="161"/>
      <c r="D938" s="63">
        <f>$C937*D937</f>
        <v>0</v>
      </c>
      <c r="E938" s="6">
        <f>$C937*E937</f>
        <v>29832.33</v>
      </c>
      <c r="F938" s="6">
        <f t="shared" ref="F938:AB938" si="1612">$C937*F937</f>
        <v>0</v>
      </c>
      <c r="G938" s="6">
        <f t="shared" si="1612"/>
        <v>0</v>
      </c>
      <c r="H938" s="6">
        <f t="shared" si="1612"/>
        <v>0</v>
      </c>
      <c r="I938" s="6">
        <f t="shared" si="1612"/>
        <v>0</v>
      </c>
      <c r="J938" s="6">
        <f t="shared" si="1612"/>
        <v>0</v>
      </c>
      <c r="K938" s="6">
        <f t="shared" si="1612"/>
        <v>0</v>
      </c>
      <c r="L938" s="6">
        <f t="shared" si="1612"/>
        <v>0</v>
      </c>
      <c r="M938" s="6">
        <f t="shared" si="1612"/>
        <v>0</v>
      </c>
      <c r="N938" s="6">
        <f t="shared" si="1612"/>
        <v>0</v>
      </c>
      <c r="O938" s="6">
        <f t="shared" si="1612"/>
        <v>0</v>
      </c>
      <c r="P938" s="6">
        <f t="shared" si="1612"/>
        <v>0</v>
      </c>
      <c r="Q938" s="6">
        <f t="shared" si="1612"/>
        <v>0</v>
      </c>
      <c r="R938" s="6">
        <f t="shared" si="1612"/>
        <v>0</v>
      </c>
      <c r="S938" s="6">
        <f t="shared" si="1612"/>
        <v>0</v>
      </c>
      <c r="T938" s="6">
        <f t="shared" si="1612"/>
        <v>0</v>
      </c>
      <c r="U938" s="6">
        <f t="shared" si="1612"/>
        <v>0</v>
      </c>
      <c r="V938" s="6">
        <f t="shared" si="1612"/>
        <v>0</v>
      </c>
      <c r="W938" s="6">
        <f t="shared" si="1612"/>
        <v>0</v>
      </c>
      <c r="X938" s="6">
        <f t="shared" si="1612"/>
        <v>0</v>
      </c>
      <c r="Y938" s="6">
        <f t="shared" si="1612"/>
        <v>0</v>
      </c>
      <c r="Z938" s="6">
        <f t="shared" si="1612"/>
        <v>0</v>
      </c>
      <c r="AA938" s="6">
        <f t="shared" si="1612"/>
        <v>0</v>
      </c>
      <c r="AB938" s="6">
        <f t="shared" si="1612"/>
        <v>0</v>
      </c>
      <c r="AC938" s="67"/>
      <c r="AD938" s="55"/>
    </row>
    <row r="939" spans="1:30" s="52" customFormat="1">
      <c r="A939" s="102" t="s">
        <v>659</v>
      </c>
      <c r="B939" s="29">
        <v>1138757</v>
      </c>
      <c r="C939" s="161">
        <f t="shared" ref="C939" si="1613">ROUND(B939/12,2)</f>
        <v>94896.42</v>
      </c>
      <c r="D939" s="27"/>
      <c r="E939" s="37">
        <v>1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>
        <v>0</v>
      </c>
      <c r="AB939" s="10"/>
      <c r="AC939" s="67"/>
      <c r="AD939" s="55"/>
    </row>
    <row r="940" spans="1:30" s="52" customFormat="1">
      <c r="A940" s="103"/>
      <c r="B940" s="75"/>
      <c r="C940" s="161"/>
      <c r="D940" s="63">
        <f t="shared" ref="D940:AB940" si="1614">$C939*D939</f>
        <v>0</v>
      </c>
      <c r="E940" s="6">
        <f>$C939*E939</f>
        <v>94896.42</v>
      </c>
      <c r="F940" s="6">
        <f t="shared" si="1614"/>
        <v>0</v>
      </c>
      <c r="G940" s="6">
        <f t="shared" si="1614"/>
        <v>0</v>
      </c>
      <c r="H940" s="6">
        <f t="shared" si="1614"/>
        <v>0</v>
      </c>
      <c r="I940" s="6">
        <f t="shared" si="1614"/>
        <v>0</v>
      </c>
      <c r="J940" s="6">
        <f t="shared" si="1614"/>
        <v>0</v>
      </c>
      <c r="K940" s="6">
        <f t="shared" si="1614"/>
        <v>0</v>
      </c>
      <c r="L940" s="6">
        <f t="shared" si="1614"/>
        <v>0</v>
      </c>
      <c r="M940" s="6">
        <f t="shared" si="1614"/>
        <v>0</v>
      </c>
      <c r="N940" s="6">
        <f t="shared" si="1614"/>
        <v>0</v>
      </c>
      <c r="O940" s="6">
        <f t="shared" si="1614"/>
        <v>0</v>
      </c>
      <c r="P940" s="6">
        <f t="shared" si="1614"/>
        <v>0</v>
      </c>
      <c r="Q940" s="6">
        <f t="shared" si="1614"/>
        <v>0</v>
      </c>
      <c r="R940" s="6">
        <f t="shared" si="1614"/>
        <v>0</v>
      </c>
      <c r="S940" s="6">
        <f t="shared" si="1614"/>
        <v>0</v>
      </c>
      <c r="T940" s="6">
        <f t="shared" si="1614"/>
        <v>0</v>
      </c>
      <c r="U940" s="6">
        <f t="shared" si="1614"/>
        <v>0</v>
      </c>
      <c r="V940" s="6">
        <f t="shared" si="1614"/>
        <v>0</v>
      </c>
      <c r="W940" s="6">
        <f t="shared" si="1614"/>
        <v>0</v>
      </c>
      <c r="X940" s="6">
        <f t="shared" si="1614"/>
        <v>0</v>
      </c>
      <c r="Y940" s="6">
        <f t="shared" si="1614"/>
        <v>0</v>
      </c>
      <c r="Z940" s="6">
        <f t="shared" si="1614"/>
        <v>0</v>
      </c>
      <c r="AA940" s="6">
        <f>$C939*AA939</f>
        <v>0</v>
      </c>
      <c r="AB940" s="6">
        <f t="shared" si="1614"/>
        <v>0</v>
      </c>
      <c r="AC940" s="67"/>
      <c r="AD940" s="55"/>
    </row>
    <row r="941" spans="1:30" s="52" customFormat="1">
      <c r="A941" s="102" t="s">
        <v>662</v>
      </c>
      <c r="B941" s="29">
        <v>0</v>
      </c>
      <c r="C941" s="161">
        <f t="shared" ref="C941" si="1615">ROUND(B941/12,2)</f>
        <v>0</v>
      </c>
      <c r="D941" s="38"/>
      <c r="E941" s="38">
        <v>1</v>
      </c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5"/>
      <c r="AA941" s="5"/>
      <c r="AB941" s="5"/>
      <c r="AC941" s="67"/>
      <c r="AD941" s="55"/>
    </row>
    <row r="942" spans="1:30" s="52" customFormat="1">
      <c r="A942" s="101"/>
      <c r="B942" s="30"/>
      <c r="C942" s="161"/>
      <c r="D942" s="63">
        <f t="shared" ref="D942:AB942" si="1616">$C941*D941</f>
        <v>0</v>
      </c>
      <c r="E942" s="6">
        <f>$C941*E941</f>
        <v>0</v>
      </c>
      <c r="F942" s="6">
        <f t="shared" si="1616"/>
        <v>0</v>
      </c>
      <c r="G942" s="6">
        <f t="shared" si="1616"/>
        <v>0</v>
      </c>
      <c r="H942" s="6">
        <f t="shared" si="1616"/>
        <v>0</v>
      </c>
      <c r="I942" s="6">
        <f t="shared" si="1616"/>
        <v>0</v>
      </c>
      <c r="J942" s="6">
        <f t="shared" si="1616"/>
        <v>0</v>
      </c>
      <c r="K942" s="6">
        <f t="shared" si="1616"/>
        <v>0</v>
      </c>
      <c r="L942" s="6">
        <f t="shared" si="1616"/>
        <v>0</v>
      </c>
      <c r="M942" s="6">
        <f t="shared" si="1616"/>
        <v>0</v>
      </c>
      <c r="N942" s="6">
        <f t="shared" si="1616"/>
        <v>0</v>
      </c>
      <c r="O942" s="6">
        <f t="shared" si="1616"/>
        <v>0</v>
      </c>
      <c r="P942" s="6">
        <f t="shared" si="1616"/>
        <v>0</v>
      </c>
      <c r="Q942" s="6">
        <f t="shared" si="1616"/>
        <v>0</v>
      </c>
      <c r="R942" s="6">
        <f t="shared" si="1616"/>
        <v>0</v>
      </c>
      <c r="S942" s="6">
        <f t="shared" si="1616"/>
        <v>0</v>
      </c>
      <c r="T942" s="6">
        <f t="shared" si="1616"/>
        <v>0</v>
      </c>
      <c r="U942" s="6">
        <f t="shared" si="1616"/>
        <v>0</v>
      </c>
      <c r="V942" s="6">
        <f t="shared" si="1616"/>
        <v>0</v>
      </c>
      <c r="W942" s="6">
        <f t="shared" si="1616"/>
        <v>0</v>
      </c>
      <c r="X942" s="6">
        <f t="shared" si="1616"/>
        <v>0</v>
      </c>
      <c r="Y942" s="6">
        <f t="shared" si="1616"/>
        <v>0</v>
      </c>
      <c r="Z942" s="6">
        <f t="shared" si="1616"/>
        <v>0</v>
      </c>
      <c r="AA942" s="6">
        <f t="shared" si="1616"/>
        <v>0</v>
      </c>
      <c r="AB942" s="6">
        <f t="shared" si="1616"/>
        <v>0</v>
      </c>
      <c r="AC942" s="67"/>
      <c r="AD942" s="55"/>
    </row>
    <row r="943" spans="1:30" s="52" customFormat="1">
      <c r="A943" s="102" t="s">
        <v>663</v>
      </c>
      <c r="B943" s="29">
        <v>0</v>
      </c>
      <c r="C943" s="161">
        <f t="shared" ref="C943" si="1617">ROUND(B943/12,2)</f>
        <v>0</v>
      </c>
      <c r="D943" s="38">
        <v>8.6999999999999994E-3</v>
      </c>
      <c r="E943" s="38">
        <v>0.2407</v>
      </c>
      <c r="F943" s="38">
        <v>3.95E-2</v>
      </c>
      <c r="G943" s="38">
        <v>0.1104</v>
      </c>
      <c r="H943" s="38">
        <v>4.2999999999999997E-2</v>
      </c>
      <c r="I943" s="38"/>
      <c r="J943" s="38">
        <v>3.5200000000000002E-2</v>
      </c>
      <c r="K943" s="38">
        <v>5.3499999999999999E-2</v>
      </c>
      <c r="L943" s="38">
        <v>2.1100000000000001E-2</v>
      </c>
      <c r="M943" s="38">
        <v>1.7299999999999999E-2</v>
      </c>
      <c r="N943" s="38">
        <v>0.2009</v>
      </c>
      <c r="O943" s="38">
        <v>1.7299999999999999E-2</v>
      </c>
      <c r="P943" s="38">
        <v>6.9999999999999999E-4</v>
      </c>
      <c r="Q943" s="38">
        <v>1.9800000000000002E-2</v>
      </c>
      <c r="R943" s="38">
        <v>1.6299999999999999E-2</v>
      </c>
      <c r="S943" s="38">
        <v>4.3E-3</v>
      </c>
      <c r="T943" s="38">
        <v>3.5900000000000001E-2</v>
      </c>
      <c r="U943" s="38">
        <v>1.6799999999999999E-2</v>
      </c>
      <c r="V943" s="38">
        <v>3.9100000000000003E-2</v>
      </c>
      <c r="W943" s="38">
        <v>3.6400000000000002E-2</v>
      </c>
      <c r="X943" s="38">
        <v>3.9300000000000002E-2</v>
      </c>
      <c r="Y943" s="38">
        <v>1.4E-3</v>
      </c>
      <c r="Z943" s="5">
        <v>1.6999999999999999E-3</v>
      </c>
      <c r="AA943" s="5">
        <v>6.9999999999999999E-4</v>
      </c>
      <c r="AB943" s="5"/>
      <c r="AC943" s="67"/>
      <c r="AD943" s="55"/>
    </row>
    <row r="944" spans="1:30" s="52" customFormat="1">
      <c r="A944" s="101"/>
      <c r="B944" s="30"/>
      <c r="C944" s="161"/>
      <c r="D944" s="63">
        <f>$C943*D943</f>
        <v>0</v>
      </c>
      <c r="E944" s="6">
        <f>$C943*E943</f>
        <v>0</v>
      </c>
      <c r="F944" s="6">
        <f>$C943*F943</f>
        <v>0</v>
      </c>
      <c r="G944" s="6">
        <f t="shared" ref="G944:AB944" si="1618">$C943*G943</f>
        <v>0</v>
      </c>
      <c r="H944" s="6">
        <f t="shared" si="1618"/>
        <v>0</v>
      </c>
      <c r="I944" s="6">
        <f t="shared" si="1618"/>
        <v>0</v>
      </c>
      <c r="J944" s="6">
        <f>$C943*J943</f>
        <v>0</v>
      </c>
      <c r="K944" s="6">
        <f t="shared" si="1618"/>
        <v>0</v>
      </c>
      <c r="L944" s="6">
        <f t="shared" si="1618"/>
        <v>0</v>
      </c>
      <c r="M944" s="6">
        <f t="shared" si="1618"/>
        <v>0</v>
      </c>
      <c r="N944" s="6">
        <f t="shared" si="1618"/>
        <v>0</v>
      </c>
      <c r="O944" s="6">
        <f>$C943*O943</f>
        <v>0</v>
      </c>
      <c r="P944" s="6">
        <f t="shared" si="1618"/>
        <v>0</v>
      </c>
      <c r="Q944" s="6">
        <f t="shared" si="1618"/>
        <v>0</v>
      </c>
      <c r="R944" s="6">
        <f t="shared" si="1618"/>
        <v>0</v>
      </c>
      <c r="S944" s="6">
        <f t="shared" si="1618"/>
        <v>0</v>
      </c>
      <c r="T944" s="6">
        <f t="shared" si="1618"/>
        <v>0</v>
      </c>
      <c r="U944" s="6">
        <f t="shared" si="1618"/>
        <v>0</v>
      </c>
      <c r="V944" s="6">
        <f t="shared" si="1618"/>
        <v>0</v>
      </c>
      <c r="W944" s="6">
        <f t="shared" si="1618"/>
        <v>0</v>
      </c>
      <c r="X944" s="6">
        <f t="shared" si="1618"/>
        <v>0</v>
      </c>
      <c r="Y944" s="6">
        <f t="shared" si="1618"/>
        <v>0</v>
      </c>
      <c r="Z944" s="6">
        <f t="shared" si="1618"/>
        <v>0</v>
      </c>
      <c r="AA944" s="6">
        <f t="shared" si="1618"/>
        <v>0</v>
      </c>
      <c r="AB944" s="6">
        <f t="shared" si="1618"/>
        <v>0</v>
      </c>
      <c r="AC944" s="67"/>
      <c r="AD944" s="55"/>
    </row>
    <row r="945" spans="1:30" s="52" customFormat="1">
      <c r="A945" s="102" t="s">
        <v>664</v>
      </c>
      <c r="B945" s="29">
        <v>0</v>
      </c>
      <c r="C945" s="161">
        <f t="shared" ref="C945" si="1619">ROUND(B945/12,2)</f>
        <v>0</v>
      </c>
      <c r="D945" s="38"/>
      <c r="E945" s="38">
        <v>0.12379999999999999</v>
      </c>
      <c r="F945" s="38"/>
      <c r="G945" s="38"/>
      <c r="H945" s="38"/>
      <c r="I945" s="38">
        <v>0.87619999999999998</v>
      </c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5"/>
      <c r="AA945" s="5"/>
      <c r="AB945" s="5"/>
      <c r="AC945" s="67"/>
      <c r="AD945" s="55"/>
    </row>
    <row r="946" spans="1:30" s="52" customFormat="1">
      <c r="A946" s="101"/>
      <c r="B946" s="30"/>
      <c r="C946" s="161"/>
      <c r="D946" s="63">
        <f t="shared" ref="D946:AB946" si="1620">$C945*D945</f>
        <v>0</v>
      </c>
      <c r="E946" s="6">
        <f t="shared" si="1620"/>
        <v>0</v>
      </c>
      <c r="F946" s="6">
        <f t="shared" si="1620"/>
        <v>0</v>
      </c>
      <c r="G946" s="6">
        <f t="shared" si="1620"/>
        <v>0</v>
      </c>
      <c r="H946" s="6">
        <f t="shared" si="1620"/>
        <v>0</v>
      </c>
      <c r="I946" s="6">
        <f t="shared" si="1620"/>
        <v>0</v>
      </c>
      <c r="J946" s="6">
        <f t="shared" si="1620"/>
        <v>0</v>
      </c>
      <c r="K946" s="6">
        <f t="shared" si="1620"/>
        <v>0</v>
      </c>
      <c r="L946" s="6">
        <f t="shared" si="1620"/>
        <v>0</v>
      </c>
      <c r="M946" s="6">
        <f t="shared" si="1620"/>
        <v>0</v>
      </c>
      <c r="N946" s="6">
        <f t="shared" si="1620"/>
        <v>0</v>
      </c>
      <c r="O946" s="6">
        <f t="shared" si="1620"/>
        <v>0</v>
      </c>
      <c r="P946" s="6">
        <f t="shared" si="1620"/>
        <v>0</v>
      </c>
      <c r="Q946" s="6">
        <f t="shared" si="1620"/>
        <v>0</v>
      </c>
      <c r="R946" s="6">
        <f t="shared" si="1620"/>
        <v>0</v>
      </c>
      <c r="S946" s="6">
        <f t="shared" si="1620"/>
        <v>0</v>
      </c>
      <c r="T946" s="6">
        <f t="shared" si="1620"/>
        <v>0</v>
      </c>
      <c r="U946" s="6">
        <f t="shared" si="1620"/>
        <v>0</v>
      </c>
      <c r="V946" s="6">
        <f t="shared" si="1620"/>
        <v>0</v>
      </c>
      <c r="W946" s="6">
        <f t="shared" si="1620"/>
        <v>0</v>
      </c>
      <c r="X946" s="6">
        <f t="shared" si="1620"/>
        <v>0</v>
      </c>
      <c r="Y946" s="6">
        <f t="shared" si="1620"/>
        <v>0</v>
      </c>
      <c r="Z946" s="6">
        <f t="shared" si="1620"/>
        <v>0</v>
      </c>
      <c r="AA946" s="6">
        <f t="shared" si="1620"/>
        <v>0</v>
      </c>
      <c r="AB946" s="6">
        <f t="shared" si="1620"/>
        <v>0</v>
      </c>
      <c r="AC946" s="67"/>
      <c r="AD946" s="55"/>
    </row>
    <row r="947" spans="1:30" s="52" customFormat="1">
      <c r="A947" s="102" t="s">
        <v>665</v>
      </c>
      <c r="B947" s="29">
        <v>0</v>
      </c>
      <c r="C947" s="161">
        <f t="shared" ref="C947" si="1621">ROUND(B947/12,2)</f>
        <v>0</v>
      </c>
      <c r="D947" s="38">
        <v>8.6999999999999994E-3</v>
      </c>
      <c r="E947" s="38">
        <v>0.2407</v>
      </c>
      <c r="F947" s="38">
        <v>3.95E-2</v>
      </c>
      <c r="G947" s="38">
        <v>0.1104</v>
      </c>
      <c r="H947" s="38">
        <v>4.2999999999999997E-2</v>
      </c>
      <c r="I947" s="38"/>
      <c r="J947" s="38">
        <v>3.5200000000000002E-2</v>
      </c>
      <c r="K947" s="38">
        <v>5.3499999999999999E-2</v>
      </c>
      <c r="L947" s="38">
        <v>2.1100000000000001E-2</v>
      </c>
      <c r="M947" s="38">
        <v>1.7299999999999999E-2</v>
      </c>
      <c r="N947" s="38">
        <v>0.2009</v>
      </c>
      <c r="O947" s="38">
        <v>1.7299999999999999E-2</v>
      </c>
      <c r="P947" s="38">
        <v>6.9999999999999999E-4</v>
      </c>
      <c r="Q947" s="38">
        <v>1.9800000000000002E-2</v>
      </c>
      <c r="R947" s="38">
        <v>1.6299999999999999E-2</v>
      </c>
      <c r="S947" s="38">
        <v>4.3E-3</v>
      </c>
      <c r="T947" s="38">
        <v>3.5900000000000001E-2</v>
      </c>
      <c r="U947" s="38">
        <v>1.6799999999999999E-2</v>
      </c>
      <c r="V947" s="38">
        <v>3.9100000000000003E-2</v>
      </c>
      <c r="W947" s="38">
        <v>3.6400000000000002E-2</v>
      </c>
      <c r="X947" s="38">
        <v>3.9300000000000002E-2</v>
      </c>
      <c r="Y947" s="38">
        <v>1.4E-3</v>
      </c>
      <c r="Z947" s="5">
        <v>1.6999999999999999E-3</v>
      </c>
      <c r="AA947" s="5">
        <v>6.9999999999999999E-4</v>
      </c>
      <c r="AB947" s="5"/>
      <c r="AC947" s="67"/>
      <c r="AD947" s="55"/>
    </row>
    <row r="948" spans="1:30" s="52" customFormat="1">
      <c r="A948" s="101"/>
      <c r="B948" s="30"/>
      <c r="C948" s="161"/>
      <c r="D948" s="63">
        <f t="shared" ref="D948:AB948" si="1622">$C947*D947</f>
        <v>0</v>
      </c>
      <c r="E948" s="6">
        <f t="shared" si="1622"/>
        <v>0</v>
      </c>
      <c r="F948" s="6">
        <f t="shared" si="1622"/>
        <v>0</v>
      </c>
      <c r="G948" s="6">
        <f t="shared" si="1622"/>
        <v>0</v>
      </c>
      <c r="H948" s="6">
        <f t="shared" si="1622"/>
        <v>0</v>
      </c>
      <c r="I948" s="6">
        <f t="shared" si="1622"/>
        <v>0</v>
      </c>
      <c r="J948" s="6">
        <f t="shared" si="1622"/>
        <v>0</v>
      </c>
      <c r="K948" s="6">
        <f t="shared" si="1622"/>
        <v>0</v>
      </c>
      <c r="L948" s="6">
        <f t="shared" si="1622"/>
        <v>0</v>
      </c>
      <c r="M948" s="6">
        <f t="shared" si="1622"/>
        <v>0</v>
      </c>
      <c r="N948" s="6">
        <f t="shared" si="1622"/>
        <v>0</v>
      </c>
      <c r="O948" s="6">
        <f t="shared" si="1622"/>
        <v>0</v>
      </c>
      <c r="P948" s="6">
        <f t="shared" si="1622"/>
        <v>0</v>
      </c>
      <c r="Q948" s="6">
        <f t="shared" si="1622"/>
        <v>0</v>
      </c>
      <c r="R948" s="6">
        <f t="shared" si="1622"/>
        <v>0</v>
      </c>
      <c r="S948" s="6">
        <f t="shared" si="1622"/>
        <v>0</v>
      </c>
      <c r="T948" s="6">
        <f t="shared" si="1622"/>
        <v>0</v>
      </c>
      <c r="U948" s="6">
        <f t="shared" si="1622"/>
        <v>0</v>
      </c>
      <c r="V948" s="6">
        <f t="shared" si="1622"/>
        <v>0</v>
      </c>
      <c r="W948" s="6">
        <f t="shared" si="1622"/>
        <v>0</v>
      </c>
      <c r="X948" s="6">
        <f t="shared" si="1622"/>
        <v>0</v>
      </c>
      <c r="Y948" s="6">
        <f t="shared" si="1622"/>
        <v>0</v>
      </c>
      <c r="Z948" s="6">
        <f>$C947*Z947</f>
        <v>0</v>
      </c>
      <c r="AA948" s="6">
        <f>$C947*AA947</f>
        <v>0</v>
      </c>
      <c r="AB948" s="6">
        <f t="shared" si="1622"/>
        <v>0</v>
      </c>
      <c r="AC948" s="67"/>
      <c r="AD948" s="55"/>
    </row>
    <row r="949" spans="1:30" s="52" customFormat="1">
      <c r="A949" s="102" t="s">
        <v>666</v>
      </c>
      <c r="B949" s="29">
        <v>0</v>
      </c>
      <c r="C949" s="161">
        <f t="shared" ref="C949" si="1623">ROUND(B949/12,2)</f>
        <v>0</v>
      </c>
      <c r="D949" s="27"/>
      <c r="E949" s="37">
        <v>0.12379999999999999</v>
      </c>
      <c r="F949" s="10"/>
      <c r="G949" s="10"/>
      <c r="H949" s="10"/>
      <c r="I949" s="10"/>
      <c r="J949" s="37">
        <v>0.87619999999999998</v>
      </c>
      <c r="K949" s="37"/>
      <c r="L949" s="10"/>
      <c r="M949" s="10"/>
      <c r="N949" s="10"/>
      <c r="O949" s="37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67"/>
      <c r="AD949" s="55"/>
    </row>
    <row r="950" spans="1:30" s="52" customFormat="1">
      <c r="A950" s="101"/>
      <c r="B950" s="30"/>
      <c r="C950" s="161"/>
      <c r="D950" s="63">
        <f t="shared" ref="D950:AB950" si="1624">$C949*D949</f>
        <v>0</v>
      </c>
      <c r="E950" s="6">
        <f t="shared" si="1624"/>
        <v>0</v>
      </c>
      <c r="F950" s="6">
        <f t="shared" si="1624"/>
        <v>0</v>
      </c>
      <c r="G950" s="6">
        <f t="shared" si="1624"/>
        <v>0</v>
      </c>
      <c r="H950" s="6">
        <f t="shared" si="1624"/>
        <v>0</v>
      </c>
      <c r="I950" s="6">
        <f t="shared" si="1624"/>
        <v>0</v>
      </c>
      <c r="J950" s="6">
        <f t="shared" si="1624"/>
        <v>0</v>
      </c>
      <c r="K950" s="6">
        <f t="shared" si="1624"/>
        <v>0</v>
      </c>
      <c r="L950" s="6">
        <f t="shared" si="1624"/>
        <v>0</v>
      </c>
      <c r="M950" s="6">
        <f t="shared" si="1624"/>
        <v>0</v>
      </c>
      <c r="N950" s="6">
        <f t="shared" si="1624"/>
        <v>0</v>
      </c>
      <c r="O950" s="6">
        <f t="shared" si="1624"/>
        <v>0</v>
      </c>
      <c r="P950" s="6">
        <f t="shared" si="1624"/>
        <v>0</v>
      </c>
      <c r="Q950" s="6">
        <f t="shared" si="1624"/>
        <v>0</v>
      </c>
      <c r="R950" s="6">
        <f t="shared" si="1624"/>
        <v>0</v>
      </c>
      <c r="S950" s="6">
        <f t="shared" si="1624"/>
        <v>0</v>
      </c>
      <c r="T950" s="6">
        <f t="shared" si="1624"/>
        <v>0</v>
      </c>
      <c r="U950" s="6">
        <f t="shared" si="1624"/>
        <v>0</v>
      </c>
      <c r="V950" s="6">
        <f t="shared" si="1624"/>
        <v>0</v>
      </c>
      <c r="W950" s="6">
        <f t="shared" si="1624"/>
        <v>0</v>
      </c>
      <c r="X950" s="6">
        <f t="shared" si="1624"/>
        <v>0</v>
      </c>
      <c r="Y950" s="6">
        <f t="shared" si="1624"/>
        <v>0</v>
      </c>
      <c r="Z950" s="6">
        <f t="shared" si="1624"/>
        <v>0</v>
      </c>
      <c r="AA950" s="6">
        <f t="shared" si="1624"/>
        <v>0</v>
      </c>
      <c r="AB950" s="6">
        <f t="shared" si="1624"/>
        <v>0</v>
      </c>
      <c r="AC950" s="67"/>
      <c r="AD950" s="55"/>
    </row>
    <row r="951" spans="1:30" s="52" customFormat="1">
      <c r="A951" s="102" t="s">
        <v>667</v>
      </c>
      <c r="B951" s="29">
        <v>0</v>
      </c>
      <c r="C951" s="161">
        <f t="shared" ref="C951" si="1625">ROUND(B951/12,2)</f>
        <v>0</v>
      </c>
      <c r="D951" s="38">
        <v>8.6999999999999994E-3</v>
      </c>
      <c r="E951" s="38">
        <v>0.2407</v>
      </c>
      <c r="F951" s="38">
        <v>3.95E-2</v>
      </c>
      <c r="G951" s="38">
        <v>0.1104</v>
      </c>
      <c r="H951" s="38">
        <v>4.2999999999999997E-2</v>
      </c>
      <c r="I951" s="38"/>
      <c r="J951" s="38">
        <v>3.5200000000000002E-2</v>
      </c>
      <c r="K951" s="38">
        <v>5.3499999999999999E-2</v>
      </c>
      <c r="L951" s="38">
        <v>2.1100000000000001E-2</v>
      </c>
      <c r="M951" s="38">
        <v>1.7299999999999999E-2</v>
      </c>
      <c r="N951" s="38">
        <v>0.2009</v>
      </c>
      <c r="O951" s="38">
        <v>1.7299999999999999E-2</v>
      </c>
      <c r="P951" s="38">
        <v>6.9999999999999999E-4</v>
      </c>
      <c r="Q951" s="38">
        <v>1.9800000000000002E-2</v>
      </c>
      <c r="R951" s="38">
        <v>1.6299999999999999E-2</v>
      </c>
      <c r="S951" s="38">
        <v>4.3E-3</v>
      </c>
      <c r="T951" s="38">
        <v>3.5900000000000001E-2</v>
      </c>
      <c r="U951" s="38">
        <v>1.6799999999999999E-2</v>
      </c>
      <c r="V951" s="38">
        <v>3.9100000000000003E-2</v>
      </c>
      <c r="W951" s="38">
        <v>3.6400000000000002E-2</v>
      </c>
      <c r="X951" s="38">
        <v>3.9300000000000002E-2</v>
      </c>
      <c r="Y951" s="38">
        <v>1.4E-3</v>
      </c>
      <c r="Z951" s="5">
        <v>1.6999999999999999E-3</v>
      </c>
      <c r="AA951" s="5">
        <v>6.9999999999999999E-4</v>
      </c>
      <c r="AB951" s="5"/>
      <c r="AC951" s="67"/>
      <c r="AD951" s="55"/>
    </row>
    <row r="952" spans="1:30" s="52" customFormat="1">
      <c r="A952" s="101"/>
      <c r="B952" s="30"/>
      <c r="C952" s="161"/>
      <c r="D952" s="63">
        <f t="shared" ref="D952:AB952" si="1626">$C951*D951</f>
        <v>0</v>
      </c>
      <c r="E952" s="6">
        <f t="shared" si="1626"/>
        <v>0</v>
      </c>
      <c r="F952" s="6">
        <f t="shared" si="1626"/>
        <v>0</v>
      </c>
      <c r="G952" s="6">
        <f t="shared" si="1626"/>
        <v>0</v>
      </c>
      <c r="H952" s="6">
        <f t="shared" si="1626"/>
        <v>0</v>
      </c>
      <c r="I952" s="6">
        <f t="shared" si="1626"/>
        <v>0</v>
      </c>
      <c r="J952" s="6">
        <f t="shared" si="1626"/>
        <v>0</v>
      </c>
      <c r="K952" s="6">
        <f t="shared" si="1626"/>
        <v>0</v>
      </c>
      <c r="L952" s="6">
        <f t="shared" si="1626"/>
        <v>0</v>
      </c>
      <c r="M952" s="6">
        <f t="shared" si="1626"/>
        <v>0</v>
      </c>
      <c r="N952" s="6">
        <f t="shared" si="1626"/>
        <v>0</v>
      </c>
      <c r="O952" s="6">
        <f t="shared" si="1626"/>
        <v>0</v>
      </c>
      <c r="P952" s="6">
        <f t="shared" si="1626"/>
        <v>0</v>
      </c>
      <c r="Q952" s="6">
        <f t="shared" si="1626"/>
        <v>0</v>
      </c>
      <c r="R952" s="6">
        <f t="shared" si="1626"/>
        <v>0</v>
      </c>
      <c r="S952" s="6">
        <f t="shared" si="1626"/>
        <v>0</v>
      </c>
      <c r="T952" s="6">
        <f t="shared" si="1626"/>
        <v>0</v>
      </c>
      <c r="U952" s="6">
        <f t="shared" si="1626"/>
        <v>0</v>
      </c>
      <c r="V952" s="6">
        <f t="shared" si="1626"/>
        <v>0</v>
      </c>
      <c r="W952" s="6">
        <f t="shared" si="1626"/>
        <v>0</v>
      </c>
      <c r="X952" s="6">
        <f t="shared" si="1626"/>
        <v>0</v>
      </c>
      <c r="Y952" s="6">
        <f t="shared" si="1626"/>
        <v>0</v>
      </c>
      <c r="Z952" s="6">
        <f t="shared" si="1626"/>
        <v>0</v>
      </c>
      <c r="AA952" s="6">
        <f t="shared" si="1626"/>
        <v>0</v>
      </c>
      <c r="AB952" s="6">
        <f t="shared" si="1626"/>
        <v>0</v>
      </c>
      <c r="AC952" s="67"/>
      <c r="AD952" s="55"/>
    </row>
    <row r="953" spans="1:30" s="52" customFormat="1">
      <c r="A953" s="102" t="s">
        <v>660</v>
      </c>
      <c r="B953" s="29">
        <v>837626</v>
      </c>
      <c r="C953" s="161">
        <f t="shared" ref="C953" si="1627">ROUND(B953/12,2)</f>
        <v>69802.17</v>
      </c>
      <c r="D953" s="38"/>
      <c r="E953" s="38">
        <v>0.96009999999999995</v>
      </c>
      <c r="F953" s="38">
        <v>6.1999999999999998E-3</v>
      </c>
      <c r="G953" s="38"/>
      <c r="H953" s="38"/>
      <c r="I953" s="38">
        <v>1.9E-3</v>
      </c>
      <c r="J953" s="38">
        <v>4.4000000000000003E-3</v>
      </c>
      <c r="K953" s="38"/>
      <c r="L953" s="38">
        <v>1.2999999999999999E-3</v>
      </c>
      <c r="M953" s="38"/>
      <c r="N953" s="38"/>
      <c r="O953" s="38"/>
      <c r="P953" s="38"/>
      <c r="Q953" s="38"/>
      <c r="R953" s="38"/>
      <c r="S953" s="38"/>
      <c r="T953" s="38"/>
      <c r="U953" s="38">
        <v>2.6100000000000002E-2</v>
      </c>
      <c r="V953" s="38"/>
      <c r="W953" s="38"/>
      <c r="X953" s="38"/>
      <c r="Y953" s="38"/>
      <c r="Z953" s="5"/>
      <c r="AA953" s="5"/>
      <c r="AB953" s="5"/>
      <c r="AC953" s="67"/>
      <c r="AD953" s="55"/>
    </row>
    <row r="954" spans="1:30" s="52" customFormat="1">
      <c r="A954" s="103"/>
      <c r="B954" s="75"/>
      <c r="C954" s="161"/>
      <c r="D954" s="63">
        <f t="shared" ref="D954:AB956" si="1628">$C953*D953</f>
        <v>0</v>
      </c>
      <c r="E954" s="6">
        <f t="shared" si="1628"/>
        <v>67017.063416999998</v>
      </c>
      <c r="F954" s="6">
        <f t="shared" si="1628"/>
        <v>432.77345399999996</v>
      </c>
      <c r="G954" s="6">
        <f t="shared" si="1628"/>
        <v>0</v>
      </c>
      <c r="H954" s="6">
        <f t="shared" si="1628"/>
        <v>0</v>
      </c>
      <c r="I954" s="6">
        <f t="shared" si="1628"/>
        <v>132.624123</v>
      </c>
      <c r="J954" s="6">
        <f t="shared" si="1628"/>
        <v>307.129548</v>
      </c>
      <c r="K954" s="6">
        <f t="shared" si="1628"/>
        <v>0</v>
      </c>
      <c r="L954" s="6">
        <f t="shared" si="1628"/>
        <v>90.742820999999992</v>
      </c>
      <c r="M954" s="6">
        <f t="shared" si="1628"/>
        <v>0</v>
      </c>
      <c r="N954" s="6">
        <f t="shared" si="1628"/>
        <v>0</v>
      </c>
      <c r="O954" s="6">
        <f t="shared" si="1628"/>
        <v>0</v>
      </c>
      <c r="P954" s="6">
        <f t="shared" si="1628"/>
        <v>0</v>
      </c>
      <c r="Q954" s="6">
        <f t="shared" si="1628"/>
        <v>0</v>
      </c>
      <c r="R954" s="6">
        <f t="shared" si="1628"/>
        <v>0</v>
      </c>
      <c r="S954" s="6">
        <f t="shared" si="1628"/>
        <v>0</v>
      </c>
      <c r="T954" s="6">
        <f t="shared" si="1628"/>
        <v>0</v>
      </c>
      <c r="U954" s="6">
        <f t="shared" si="1628"/>
        <v>1821.8366370000001</v>
      </c>
      <c r="V954" s="6">
        <f t="shared" si="1628"/>
        <v>0</v>
      </c>
      <c r="W954" s="6">
        <f t="shared" si="1628"/>
        <v>0</v>
      </c>
      <c r="X954" s="6">
        <f t="shared" si="1628"/>
        <v>0</v>
      </c>
      <c r="Y954" s="6">
        <f t="shared" si="1628"/>
        <v>0</v>
      </c>
      <c r="Z954" s="6">
        <f t="shared" si="1628"/>
        <v>0</v>
      </c>
      <c r="AA954" s="6">
        <f t="shared" si="1628"/>
        <v>0</v>
      </c>
      <c r="AB954" s="6">
        <f t="shared" si="1628"/>
        <v>0</v>
      </c>
      <c r="AC954" s="67"/>
      <c r="AD954" s="55"/>
    </row>
    <row r="955" spans="1:30" s="52" customFormat="1">
      <c r="A955" s="102" t="s">
        <v>661</v>
      </c>
      <c r="B955" s="29">
        <v>0</v>
      </c>
      <c r="C955" s="161">
        <f t="shared" ref="C955" si="1629">ROUND(B955/12,2)</f>
        <v>0</v>
      </c>
      <c r="D955" s="38"/>
      <c r="E955" s="38">
        <v>0.96009999999999995</v>
      </c>
      <c r="F955" s="38">
        <v>6.1999999999999998E-3</v>
      </c>
      <c r="G955" s="38"/>
      <c r="H955" s="38"/>
      <c r="I955" s="38">
        <v>1.9E-3</v>
      </c>
      <c r="J955" s="38">
        <v>4.4000000000000003E-3</v>
      </c>
      <c r="K955" s="38"/>
      <c r="L955" s="38">
        <v>1.2999999999999999E-3</v>
      </c>
      <c r="M955" s="38"/>
      <c r="N955" s="38"/>
      <c r="O955" s="38"/>
      <c r="P955" s="38"/>
      <c r="Q955" s="38"/>
      <c r="R955" s="38"/>
      <c r="S955" s="38"/>
      <c r="T955" s="38"/>
      <c r="U955" s="38">
        <v>2.6100000000000002E-2</v>
      </c>
      <c r="V955" s="38"/>
      <c r="W955" s="38"/>
      <c r="X955" s="38"/>
      <c r="Y955" s="38"/>
      <c r="Z955" s="5"/>
      <c r="AA955" s="5"/>
      <c r="AB955" s="5"/>
      <c r="AC955" s="67"/>
      <c r="AD955" s="55"/>
    </row>
    <row r="956" spans="1:30" s="52" customFormat="1">
      <c r="A956" s="103"/>
      <c r="B956" s="75"/>
      <c r="C956" s="160" t="s">
        <v>159</v>
      </c>
      <c r="D956" s="63">
        <f t="shared" si="1628"/>
        <v>0</v>
      </c>
      <c r="E956" s="6">
        <f t="shared" si="1628"/>
        <v>0</v>
      </c>
      <c r="F956" s="6">
        <f t="shared" si="1628"/>
        <v>0</v>
      </c>
      <c r="G956" s="6">
        <f t="shared" si="1628"/>
        <v>0</v>
      </c>
      <c r="H956" s="6">
        <f t="shared" si="1628"/>
        <v>0</v>
      </c>
      <c r="I956" s="6">
        <f t="shared" si="1628"/>
        <v>0</v>
      </c>
      <c r="J956" s="6">
        <f t="shared" si="1628"/>
        <v>0</v>
      </c>
      <c r="K956" s="6">
        <f t="shared" si="1628"/>
        <v>0</v>
      </c>
      <c r="L956" s="6">
        <f t="shared" si="1628"/>
        <v>0</v>
      </c>
      <c r="M956" s="6">
        <f t="shared" si="1628"/>
        <v>0</v>
      </c>
      <c r="N956" s="6">
        <f t="shared" si="1628"/>
        <v>0</v>
      </c>
      <c r="O956" s="6">
        <f t="shared" si="1628"/>
        <v>0</v>
      </c>
      <c r="P956" s="6">
        <f t="shared" si="1628"/>
        <v>0</v>
      </c>
      <c r="Q956" s="6">
        <f t="shared" si="1628"/>
        <v>0</v>
      </c>
      <c r="R956" s="6">
        <f t="shared" si="1628"/>
        <v>0</v>
      </c>
      <c r="S956" s="6">
        <f t="shared" si="1628"/>
        <v>0</v>
      </c>
      <c r="T956" s="6">
        <f t="shared" si="1628"/>
        <v>0</v>
      </c>
      <c r="U956" s="6">
        <f t="shared" si="1628"/>
        <v>0</v>
      </c>
      <c r="V956" s="6">
        <f t="shared" si="1628"/>
        <v>0</v>
      </c>
      <c r="W956" s="6">
        <f t="shared" si="1628"/>
        <v>0</v>
      </c>
      <c r="X956" s="6">
        <f t="shared" si="1628"/>
        <v>0</v>
      </c>
      <c r="Y956" s="6">
        <f t="shared" si="1628"/>
        <v>0</v>
      </c>
      <c r="Z956" s="6">
        <f t="shared" si="1628"/>
        <v>0</v>
      </c>
      <c r="AA956" s="6">
        <f t="shared" si="1628"/>
        <v>0</v>
      </c>
      <c r="AB956" s="6">
        <f t="shared" si="1628"/>
        <v>0</v>
      </c>
      <c r="AC956" s="67"/>
      <c r="AD956" s="55"/>
    </row>
    <row r="957" spans="1:30" s="52" customFormat="1">
      <c r="A957" s="102" t="s">
        <v>682</v>
      </c>
      <c r="B957" s="29">
        <f>6962/2</f>
        <v>3481</v>
      </c>
      <c r="C957" s="161">
        <f>ROUND(B957/12,2)</f>
        <v>290.08</v>
      </c>
      <c r="D957" s="38">
        <v>1.5800000000000002E-2</v>
      </c>
      <c r="E957" s="38">
        <v>0.1371</v>
      </c>
      <c r="F957" s="38">
        <v>5.4899999999999997E-2</v>
      </c>
      <c r="G957" s="38">
        <v>7.6899999999999996E-2</v>
      </c>
      <c r="H957" s="38">
        <v>4.1599999999999998E-2</v>
      </c>
      <c r="I957" s="38">
        <v>0.13250000000000001</v>
      </c>
      <c r="J957" s="38">
        <v>2.07E-2</v>
      </c>
      <c r="K957" s="38">
        <v>3.1800000000000002E-2</v>
      </c>
      <c r="L957" s="38">
        <v>1.6500000000000001E-2</v>
      </c>
      <c r="M957" s="38">
        <v>2.5700000000000001E-2</v>
      </c>
      <c r="N957" s="38">
        <v>0.14199999999999999</v>
      </c>
      <c r="O957" s="38">
        <v>2.3E-2</v>
      </c>
      <c r="P957" s="38">
        <v>0</v>
      </c>
      <c r="Q957" s="38">
        <v>3.7999999999999999E-2</v>
      </c>
      <c r="R957" s="38">
        <v>1.8800000000000001E-2</v>
      </c>
      <c r="S957" s="38">
        <v>4.1999999999999997E-3</v>
      </c>
      <c r="T957" s="38">
        <v>5.3199999999999997E-2</v>
      </c>
      <c r="U957" s="38">
        <v>1.8100000000000002E-2</v>
      </c>
      <c r="V957" s="38">
        <v>3.7900000000000003E-2</v>
      </c>
      <c r="W957" s="38">
        <v>4.58E-2</v>
      </c>
      <c r="X957" s="38">
        <v>6.2399999999999997E-2</v>
      </c>
      <c r="Y957" s="38">
        <v>2.5000000000000001E-3</v>
      </c>
      <c r="Z957" s="5">
        <v>0</v>
      </c>
      <c r="AA957" s="5">
        <v>5.9999999999999995E-4</v>
      </c>
      <c r="AB957" s="5">
        <v>0</v>
      </c>
      <c r="AC957" s="67"/>
      <c r="AD957" s="55"/>
    </row>
    <row r="958" spans="1:30" s="52" customFormat="1">
      <c r="A958" s="103"/>
      <c r="B958" s="75"/>
      <c r="C958" s="160" t="s">
        <v>159</v>
      </c>
      <c r="D958" s="63">
        <f t="shared" ref="D958:AB958" si="1630">$C957*D957</f>
        <v>4.5832639999999998</v>
      </c>
      <c r="E958" s="6">
        <f t="shared" si="1630"/>
        <v>39.769967999999999</v>
      </c>
      <c r="F958" s="6">
        <f t="shared" si="1630"/>
        <v>15.925391999999999</v>
      </c>
      <c r="G958" s="6">
        <f t="shared" si="1630"/>
        <v>22.307151999999999</v>
      </c>
      <c r="H958" s="6">
        <f t="shared" si="1630"/>
        <v>12.067327999999998</v>
      </c>
      <c r="I958" s="6">
        <f t="shared" si="1630"/>
        <v>38.435600000000001</v>
      </c>
      <c r="J958" s="6">
        <f t="shared" si="1630"/>
        <v>6.0046559999999998</v>
      </c>
      <c r="K958" s="6">
        <f t="shared" si="1630"/>
        <v>9.2245439999999999</v>
      </c>
      <c r="L958" s="6">
        <f t="shared" si="1630"/>
        <v>4.7863199999999999</v>
      </c>
      <c r="M958" s="6">
        <f t="shared" si="1630"/>
        <v>7.4550559999999999</v>
      </c>
      <c r="N958" s="6">
        <f t="shared" si="1630"/>
        <v>41.191359999999996</v>
      </c>
      <c r="O958" s="6">
        <f t="shared" si="1630"/>
        <v>6.6718399999999995</v>
      </c>
      <c r="P958" s="6">
        <f t="shared" si="1630"/>
        <v>0</v>
      </c>
      <c r="Q958" s="6">
        <f t="shared" si="1630"/>
        <v>11.02304</v>
      </c>
      <c r="R958" s="6">
        <f t="shared" si="1630"/>
        <v>5.4535039999999997</v>
      </c>
      <c r="S958" s="6">
        <f t="shared" si="1630"/>
        <v>1.2183359999999999</v>
      </c>
      <c r="T958" s="6">
        <f t="shared" si="1630"/>
        <v>15.432255999999999</v>
      </c>
      <c r="U958" s="6">
        <f t="shared" si="1630"/>
        <v>5.2504480000000004</v>
      </c>
      <c r="V958" s="6">
        <f t="shared" si="1630"/>
        <v>10.994032000000001</v>
      </c>
      <c r="W958" s="6">
        <f t="shared" si="1630"/>
        <v>13.285663999999999</v>
      </c>
      <c r="X958" s="6">
        <f t="shared" si="1630"/>
        <v>18.100991999999998</v>
      </c>
      <c r="Y958" s="6">
        <f t="shared" si="1630"/>
        <v>0.72519999999999996</v>
      </c>
      <c r="Z958" s="6">
        <f t="shared" si="1630"/>
        <v>0</v>
      </c>
      <c r="AA958" s="6">
        <f t="shared" si="1630"/>
        <v>0.17404799999999998</v>
      </c>
      <c r="AB958" s="6">
        <f t="shared" si="1630"/>
        <v>0</v>
      </c>
      <c r="AC958" s="67"/>
      <c r="AD958" s="55"/>
    </row>
    <row r="959" spans="1:30" s="52" customFormat="1">
      <c r="A959" s="102" t="s">
        <v>683</v>
      </c>
      <c r="B959" s="29">
        <f>6962/2</f>
        <v>3481</v>
      </c>
      <c r="C959" s="161">
        <f>ROUND(B959/12,2)</f>
        <v>290.08</v>
      </c>
      <c r="D959" s="38"/>
      <c r="E959" s="38">
        <v>0.21659999999999999</v>
      </c>
      <c r="F959" s="38">
        <v>1E-4</v>
      </c>
      <c r="G959" s="38"/>
      <c r="H959" s="38">
        <v>7.1400000000000005E-2</v>
      </c>
      <c r="I959" s="38"/>
      <c r="J959" s="38"/>
      <c r="K959" s="38">
        <v>1E-4</v>
      </c>
      <c r="L959" s="38"/>
      <c r="M959" s="38"/>
      <c r="N959" s="38">
        <v>0.62250000000000005</v>
      </c>
      <c r="O959" s="38"/>
      <c r="P959" s="38"/>
      <c r="Q959" s="38"/>
      <c r="R959" s="38"/>
      <c r="S959" s="38"/>
      <c r="T959" s="38"/>
      <c r="U959" s="38"/>
      <c r="V959" s="38">
        <v>8.9300000000000004E-2</v>
      </c>
      <c r="W959" s="38"/>
      <c r="X959" s="38"/>
      <c r="Y959" s="38"/>
      <c r="Z959" s="5"/>
      <c r="AA959" s="5"/>
      <c r="AB959" s="5"/>
      <c r="AC959" s="67"/>
      <c r="AD959" s="55"/>
    </row>
    <row r="960" spans="1:30" s="52" customFormat="1">
      <c r="A960" s="103"/>
      <c r="B960" s="75"/>
      <c r="C960" s="160" t="s">
        <v>159</v>
      </c>
      <c r="D960" s="63">
        <f t="shared" ref="D960:AB960" si="1631">$C959*D959</f>
        <v>0</v>
      </c>
      <c r="E960" s="6">
        <f t="shared" si="1631"/>
        <v>62.831327999999992</v>
      </c>
      <c r="F960" s="6">
        <f t="shared" si="1631"/>
        <v>2.9007999999999999E-2</v>
      </c>
      <c r="G960" s="6">
        <f t="shared" si="1631"/>
        <v>0</v>
      </c>
      <c r="H960" s="6">
        <f t="shared" si="1631"/>
        <v>20.711712000000002</v>
      </c>
      <c r="I960" s="6">
        <f t="shared" si="1631"/>
        <v>0</v>
      </c>
      <c r="J960" s="6">
        <f t="shared" si="1631"/>
        <v>0</v>
      </c>
      <c r="K960" s="6">
        <f t="shared" si="1631"/>
        <v>2.9007999999999999E-2</v>
      </c>
      <c r="L960" s="6">
        <f t="shared" si="1631"/>
        <v>0</v>
      </c>
      <c r="M960" s="6">
        <f t="shared" si="1631"/>
        <v>0</v>
      </c>
      <c r="N960" s="6">
        <f t="shared" si="1631"/>
        <v>180.57480000000001</v>
      </c>
      <c r="O960" s="6">
        <f t="shared" si="1631"/>
        <v>0</v>
      </c>
      <c r="P960" s="6">
        <f t="shared" si="1631"/>
        <v>0</v>
      </c>
      <c r="Q960" s="6">
        <f t="shared" si="1631"/>
        <v>0</v>
      </c>
      <c r="R960" s="6">
        <f t="shared" si="1631"/>
        <v>0</v>
      </c>
      <c r="S960" s="6">
        <f t="shared" si="1631"/>
        <v>0</v>
      </c>
      <c r="T960" s="6">
        <f t="shared" si="1631"/>
        <v>0</v>
      </c>
      <c r="U960" s="6">
        <f t="shared" si="1631"/>
        <v>0</v>
      </c>
      <c r="V960" s="6">
        <f t="shared" si="1631"/>
        <v>25.904143999999999</v>
      </c>
      <c r="W960" s="6">
        <f t="shared" si="1631"/>
        <v>0</v>
      </c>
      <c r="X960" s="6">
        <f t="shared" si="1631"/>
        <v>0</v>
      </c>
      <c r="Y960" s="6">
        <f t="shared" si="1631"/>
        <v>0</v>
      </c>
      <c r="Z960" s="6">
        <f t="shared" si="1631"/>
        <v>0</v>
      </c>
      <c r="AA960" s="6">
        <f t="shared" si="1631"/>
        <v>0</v>
      </c>
      <c r="AB960" s="6">
        <f t="shared" si="1631"/>
        <v>0</v>
      </c>
      <c r="AC960" s="67"/>
      <c r="AD960" s="55"/>
    </row>
    <row r="961" spans="1:30" s="52" customFormat="1">
      <c r="A961" s="16" t="s">
        <v>50</v>
      </c>
      <c r="B961" s="30">
        <f>SUM(B793:B959)</f>
        <v>176887145</v>
      </c>
      <c r="C961" s="30">
        <f>SUM(C793:C959)</f>
        <v>14740595.439999998</v>
      </c>
      <c r="D961" s="11">
        <f>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910+D912+D916+D914+D918+D920+D924+D922+D926+D928+D930+D932+D934+D936+D938+D940+D942+D944+D946+D948+D950+D952+D954+D956+D958+D960</f>
        <v>32114.595476000006</v>
      </c>
      <c r="E961" s="11">
        <f t="shared" ref="E961:AB961" si="1632">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910+E912+E916+E914+E918+E920+E924+E922+E926+E928+E930+E932+E934+E936+E938+E940+E942+E944+E946+E948+E950+E952+E954+E956+E958+E960</f>
        <v>9616011.9719540011</v>
      </c>
      <c r="F961" s="11">
        <f t="shared" si="1632"/>
        <v>1236669.0138910001</v>
      </c>
      <c r="G961" s="11">
        <f t="shared" si="1632"/>
        <v>1174525.5612490003</v>
      </c>
      <c r="H961" s="11">
        <f t="shared" si="1632"/>
        <v>158350.53859599994</v>
      </c>
      <c r="I961" s="11">
        <f t="shared" si="1632"/>
        <v>344780.00007900002</v>
      </c>
      <c r="J961" s="11">
        <f t="shared" si="1632"/>
        <v>301945.76204600005</v>
      </c>
      <c r="K961" s="11">
        <f t="shared" si="1632"/>
        <v>141674.15979200005</v>
      </c>
      <c r="L961" s="11">
        <f t="shared" si="1632"/>
        <v>272143.92003000004</v>
      </c>
      <c r="M961" s="11">
        <f t="shared" si="1632"/>
        <v>51161.322429000007</v>
      </c>
      <c r="N961" s="11">
        <f t="shared" si="1632"/>
        <v>611267.36965900008</v>
      </c>
      <c r="O961" s="11">
        <f t="shared" si="1632"/>
        <v>41536.489817999995</v>
      </c>
      <c r="P961" s="11">
        <f t="shared" si="1632"/>
        <v>1360.846949</v>
      </c>
      <c r="Q961" s="11">
        <f t="shared" si="1632"/>
        <v>86948.755485000001</v>
      </c>
      <c r="R961" s="11">
        <f t="shared" si="1632"/>
        <v>33908.403235999991</v>
      </c>
      <c r="S961" s="11">
        <f t="shared" si="1632"/>
        <v>9400.256873999997</v>
      </c>
      <c r="T961" s="11">
        <f t="shared" si="1632"/>
        <v>106471.52880399999</v>
      </c>
      <c r="U961" s="11">
        <f t="shared" si="1632"/>
        <v>102274.09272400003</v>
      </c>
      <c r="V961" s="11">
        <f t="shared" si="1632"/>
        <v>177496.82325599997</v>
      </c>
      <c r="W961" s="11">
        <f t="shared" si="1632"/>
        <v>82606.641926000011</v>
      </c>
      <c r="X961" s="11">
        <f t="shared" si="1632"/>
        <v>149605.08616399998</v>
      </c>
      <c r="Y961" s="11">
        <f t="shared" si="1632"/>
        <v>5994.3652070000007</v>
      </c>
      <c r="Z961" s="11">
        <f t="shared" si="1632"/>
        <v>1265.751274</v>
      </c>
      <c r="AA961" s="11">
        <f t="shared" si="1632"/>
        <v>1082.183082</v>
      </c>
      <c r="AB961" s="11">
        <f t="shared" si="1632"/>
        <v>0</v>
      </c>
      <c r="AC961" s="67"/>
      <c r="AD961" s="55"/>
    </row>
    <row r="962" spans="1:30" s="52" customFormat="1">
      <c r="A962" s="16"/>
      <c r="B962" s="30"/>
      <c r="C962" s="170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67"/>
      <c r="AD962" s="55"/>
    </row>
    <row r="963" spans="1:30" s="52" customFormat="1">
      <c r="A963" s="180"/>
      <c r="B963" s="68"/>
      <c r="C963" s="17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67"/>
      <c r="AD963" s="55"/>
    </row>
    <row r="964" spans="1:30" s="52" customFormat="1" ht="15.6">
      <c r="A964" s="87"/>
      <c r="B964" s="76"/>
      <c r="C964" s="17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67"/>
      <c r="AD964" s="55"/>
    </row>
    <row r="965" spans="1:30" s="52" customFormat="1" ht="13.8" thickBot="1">
      <c r="A965" s="81" t="s">
        <v>126</v>
      </c>
      <c r="B965" s="126"/>
      <c r="C965" s="188"/>
      <c r="D965" s="126"/>
      <c r="E965" s="126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67"/>
      <c r="AD965" s="55"/>
    </row>
    <row r="966" spans="1:30" s="52" customFormat="1" ht="13.8" thickBot="1">
      <c r="A966" s="112" t="s">
        <v>1</v>
      </c>
      <c r="B966" s="113" t="s">
        <v>2</v>
      </c>
      <c r="C966" s="156" t="s">
        <v>3</v>
      </c>
      <c r="D966" s="221" t="s">
        <v>4</v>
      </c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  <c r="Z966" s="122"/>
      <c r="AA966" s="122"/>
      <c r="AB966" s="122"/>
      <c r="AC966" s="67"/>
      <c r="AD966" s="55"/>
    </row>
    <row r="967" spans="1:30" s="52" customFormat="1">
      <c r="A967" s="114" t="s">
        <v>5</v>
      </c>
      <c r="B967" s="115" t="s">
        <v>6</v>
      </c>
      <c r="C967" s="157" t="s">
        <v>6</v>
      </c>
      <c r="D967" s="116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8"/>
      <c r="Z967" s="115" t="s">
        <v>7</v>
      </c>
      <c r="AA967" s="115"/>
      <c r="AB967" s="115"/>
      <c r="AC967" s="67"/>
      <c r="AD967" s="55"/>
    </row>
    <row r="968" spans="1:30" s="52" customFormat="1">
      <c r="A968" s="114" t="s">
        <v>8</v>
      </c>
      <c r="B968" s="115" t="s">
        <v>9</v>
      </c>
      <c r="C968" s="157" t="s">
        <v>9</v>
      </c>
      <c r="D968" s="119" t="s">
        <v>10</v>
      </c>
      <c r="E968" s="115" t="s">
        <v>11</v>
      </c>
      <c r="F968" s="115" t="s">
        <v>12</v>
      </c>
      <c r="G968" s="115" t="s">
        <v>13</v>
      </c>
      <c r="H968" s="115" t="s">
        <v>14</v>
      </c>
      <c r="I968" s="115" t="s">
        <v>15</v>
      </c>
      <c r="J968" s="115" t="s">
        <v>16</v>
      </c>
      <c r="K968" s="115" t="s">
        <v>17</v>
      </c>
      <c r="L968" s="115" t="s">
        <v>18</v>
      </c>
      <c r="M968" s="115" t="s">
        <v>19</v>
      </c>
      <c r="N968" s="115" t="s">
        <v>20</v>
      </c>
      <c r="O968" s="115" t="s">
        <v>169</v>
      </c>
      <c r="P968" s="115" t="s">
        <v>21</v>
      </c>
      <c r="Q968" s="115" t="s">
        <v>22</v>
      </c>
      <c r="R968" s="115" t="s">
        <v>23</v>
      </c>
      <c r="S968" s="115" t="s">
        <v>24</v>
      </c>
      <c r="T968" s="115" t="s">
        <v>25</v>
      </c>
      <c r="U968" s="115" t="s">
        <v>26</v>
      </c>
      <c r="V968" s="115" t="s">
        <v>27</v>
      </c>
      <c r="W968" s="115" t="s">
        <v>28</v>
      </c>
      <c r="X968" s="115" t="s">
        <v>29</v>
      </c>
      <c r="Y968" s="115" t="s">
        <v>30</v>
      </c>
      <c r="Z968" s="115" t="s">
        <v>31</v>
      </c>
      <c r="AA968" s="115" t="s">
        <v>484</v>
      </c>
      <c r="AB968" s="115" t="s">
        <v>467</v>
      </c>
      <c r="AC968" s="67"/>
      <c r="AD968" s="55"/>
    </row>
    <row r="969" spans="1:30" s="52" customFormat="1">
      <c r="A969" s="114"/>
      <c r="B969" s="115"/>
      <c r="C969" s="157" t="s">
        <v>673</v>
      </c>
      <c r="D969" s="120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67"/>
      <c r="AD969" s="55"/>
    </row>
    <row r="970" spans="1:30" s="52" customFormat="1">
      <c r="A970" s="95" t="s">
        <v>127</v>
      </c>
      <c r="B970" s="186">
        <v>433385</v>
      </c>
      <c r="C970" s="161">
        <f>ROUND(B970/12,2)</f>
        <v>36115.42</v>
      </c>
      <c r="D970" s="5">
        <v>0.89870000000000005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>
        <v>9.4799999999999995E-2</v>
      </c>
      <c r="R970" s="5"/>
      <c r="S970" s="5">
        <v>6.4999999999999997E-3</v>
      </c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1"/>
      <c r="D971" s="6">
        <f t="shared" ref="D971" si="1633">$C970*D970</f>
        <v>32456.927953999999</v>
      </c>
      <c r="E971" s="6">
        <f t="shared" ref="E971" si="1634">$C970*E970</f>
        <v>0</v>
      </c>
      <c r="F971" s="6">
        <f t="shared" ref="F971:AB971" si="1635">$C970*F970</f>
        <v>0</v>
      </c>
      <c r="G971" s="6">
        <f t="shared" si="1635"/>
        <v>0</v>
      </c>
      <c r="H971" s="6">
        <f t="shared" si="1635"/>
        <v>0</v>
      </c>
      <c r="I971" s="6">
        <f t="shared" si="1635"/>
        <v>0</v>
      </c>
      <c r="J971" s="6">
        <f t="shared" si="1635"/>
        <v>0</v>
      </c>
      <c r="K971" s="6">
        <f t="shared" si="1635"/>
        <v>0</v>
      </c>
      <c r="L971" s="6">
        <f t="shared" si="1635"/>
        <v>0</v>
      </c>
      <c r="M971" s="6">
        <f t="shared" si="1635"/>
        <v>0</v>
      </c>
      <c r="N971" s="6">
        <f t="shared" si="1635"/>
        <v>0</v>
      </c>
      <c r="O971" s="6">
        <f t="shared" si="1635"/>
        <v>0</v>
      </c>
      <c r="P971" s="6">
        <f t="shared" si="1635"/>
        <v>0</v>
      </c>
      <c r="Q971" s="6">
        <f t="shared" si="1635"/>
        <v>3423.7418159999997</v>
      </c>
      <c r="R971" s="6">
        <f t="shared" si="1635"/>
        <v>0</v>
      </c>
      <c r="S971" s="6">
        <f t="shared" si="1635"/>
        <v>234.75022999999999</v>
      </c>
      <c r="T971" s="6">
        <f t="shared" si="1635"/>
        <v>0</v>
      </c>
      <c r="U971" s="6">
        <f t="shared" si="1635"/>
        <v>0</v>
      </c>
      <c r="V971" s="6">
        <f t="shared" si="1635"/>
        <v>0</v>
      </c>
      <c r="W971" s="6">
        <f t="shared" si="1635"/>
        <v>0</v>
      </c>
      <c r="X971" s="6">
        <f t="shared" si="1635"/>
        <v>0</v>
      </c>
      <c r="Y971" s="6">
        <f t="shared" si="1635"/>
        <v>0</v>
      </c>
      <c r="Z971" s="6">
        <f t="shared" si="1635"/>
        <v>0</v>
      </c>
      <c r="AA971" s="6">
        <f t="shared" si="1635"/>
        <v>0</v>
      </c>
      <c r="AB971" s="6">
        <f t="shared" si="1635"/>
        <v>0</v>
      </c>
      <c r="AC971" s="67"/>
      <c r="AD971" s="55"/>
    </row>
    <row r="972" spans="1:30" s="52" customFormat="1">
      <c r="A972" s="95" t="s">
        <v>128</v>
      </c>
      <c r="B972" s="186">
        <v>665663</v>
      </c>
      <c r="C972" s="161">
        <f t="shared" ref="C972:C990" si="1636">ROUND(B972/12,2)</f>
        <v>55471.92</v>
      </c>
      <c r="D972" s="40">
        <v>0.91279999999999994</v>
      </c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>
        <v>8.2900000000000001E-2</v>
      </c>
      <c r="Y972" s="40">
        <v>2.3E-3</v>
      </c>
      <c r="Z972" s="40">
        <v>2E-3</v>
      </c>
      <c r="AA972" s="40">
        <v>0</v>
      </c>
      <c r="AB972" s="40">
        <v>0</v>
      </c>
      <c r="AC972" s="67"/>
      <c r="AD972" s="55"/>
    </row>
    <row r="973" spans="1:30" s="52" customFormat="1">
      <c r="A973" s="96"/>
      <c r="B973" s="12"/>
      <c r="C973" s="161"/>
      <c r="D973" s="39">
        <f t="shared" ref="D973" si="1637">$C972*D972</f>
        <v>50634.768575999995</v>
      </c>
      <c r="E973" s="39">
        <f t="shared" ref="E973" si="1638">$C972*E972</f>
        <v>0</v>
      </c>
      <c r="F973" s="39">
        <f t="shared" ref="F973:AB973" si="1639">$C972*F972</f>
        <v>0</v>
      </c>
      <c r="G973" s="39">
        <f t="shared" si="1639"/>
        <v>0</v>
      </c>
      <c r="H973" s="39">
        <f t="shared" si="1639"/>
        <v>0</v>
      </c>
      <c r="I973" s="39">
        <f t="shared" si="1639"/>
        <v>0</v>
      </c>
      <c r="J973" s="39">
        <f t="shared" si="1639"/>
        <v>0</v>
      </c>
      <c r="K973" s="39">
        <f t="shared" si="1639"/>
        <v>0</v>
      </c>
      <c r="L973" s="39">
        <f t="shared" si="1639"/>
        <v>0</v>
      </c>
      <c r="M973" s="39">
        <f t="shared" si="1639"/>
        <v>0</v>
      </c>
      <c r="N973" s="39">
        <f t="shared" si="1639"/>
        <v>0</v>
      </c>
      <c r="O973" s="39">
        <f t="shared" si="1639"/>
        <v>0</v>
      </c>
      <c r="P973" s="39">
        <f t="shared" si="1639"/>
        <v>0</v>
      </c>
      <c r="Q973" s="39">
        <f t="shared" si="1639"/>
        <v>0</v>
      </c>
      <c r="R973" s="39">
        <f t="shared" si="1639"/>
        <v>0</v>
      </c>
      <c r="S973" s="39">
        <f t="shared" si="1639"/>
        <v>0</v>
      </c>
      <c r="T973" s="39">
        <f t="shared" si="1639"/>
        <v>0</v>
      </c>
      <c r="U973" s="39">
        <f t="shared" si="1639"/>
        <v>0</v>
      </c>
      <c r="V973" s="39">
        <f t="shared" si="1639"/>
        <v>0</v>
      </c>
      <c r="W973" s="39">
        <f t="shared" si="1639"/>
        <v>0</v>
      </c>
      <c r="X973" s="39">
        <f t="shared" si="1639"/>
        <v>4598.6221679999999</v>
      </c>
      <c r="Y973" s="39">
        <f t="shared" si="1639"/>
        <v>127.585416</v>
      </c>
      <c r="Z973" s="39">
        <f t="shared" si="1639"/>
        <v>110.94383999999999</v>
      </c>
      <c r="AA973" s="39">
        <f t="shared" si="1639"/>
        <v>0</v>
      </c>
      <c r="AB973" s="39">
        <f t="shared" si="1639"/>
        <v>0</v>
      </c>
      <c r="AC973" s="67"/>
      <c r="AD973" s="55"/>
    </row>
    <row r="974" spans="1:30" s="52" customFormat="1">
      <c r="A974" s="95" t="s">
        <v>129</v>
      </c>
      <c r="B974" s="186">
        <v>1129944</v>
      </c>
      <c r="C974" s="161">
        <f t="shared" si="1636"/>
        <v>94162</v>
      </c>
      <c r="D974" s="5">
        <v>0.65229999999999999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19"/>
      <c r="P974" s="19"/>
      <c r="Q974" s="19">
        <v>0.25869999999999999</v>
      </c>
      <c r="R974" s="5"/>
      <c r="S974" s="19">
        <v>2.5499999999999998E-2</v>
      </c>
      <c r="T974" s="5"/>
      <c r="U974" s="5"/>
      <c r="V974" s="5"/>
      <c r="W974" s="5"/>
      <c r="X974" s="19">
        <v>6.3500000000000001E-2</v>
      </c>
      <c r="Y974" s="5"/>
      <c r="Z974" s="5"/>
      <c r="AA974" s="5"/>
      <c r="AB974" s="5"/>
      <c r="AC974" s="67"/>
      <c r="AD974" s="55"/>
    </row>
    <row r="975" spans="1:30" s="52" customFormat="1">
      <c r="A975" s="97"/>
      <c r="B975" s="11"/>
      <c r="C975" s="161"/>
      <c r="D975" s="6">
        <f t="shared" ref="D975" si="1640">$C974*D974</f>
        <v>61421.872600000002</v>
      </c>
      <c r="E975" s="6">
        <f t="shared" ref="E975" si="1641">$C974*E974</f>
        <v>0</v>
      </c>
      <c r="F975" s="6">
        <f t="shared" ref="F975:AB975" si="1642">$C974*F974</f>
        <v>0</v>
      </c>
      <c r="G975" s="6">
        <f t="shared" si="1642"/>
        <v>0</v>
      </c>
      <c r="H975" s="6">
        <f t="shared" si="1642"/>
        <v>0</v>
      </c>
      <c r="I975" s="6">
        <f t="shared" si="1642"/>
        <v>0</v>
      </c>
      <c r="J975" s="6">
        <f t="shared" si="1642"/>
        <v>0</v>
      </c>
      <c r="K975" s="6">
        <f t="shared" si="1642"/>
        <v>0</v>
      </c>
      <c r="L975" s="6">
        <f t="shared" si="1642"/>
        <v>0</v>
      </c>
      <c r="M975" s="6">
        <f t="shared" si="1642"/>
        <v>0</v>
      </c>
      <c r="N975" s="6">
        <f t="shared" si="1642"/>
        <v>0</v>
      </c>
      <c r="O975" s="6">
        <f t="shared" si="1642"/>
        <v>0</v>
      </c>
      <c r="P975" s="6">
        <f t="shared" si="1642"/>
        <v>0</v>
      </c>
      <c r="Q975" s="6">
        <f t="shared" si="1642"/>
        <v>24359.7094</v>
      </c>
      <c r="R975" s="6">
        <f t="shared" si="1642"/>
        <v>0</v>
      </c>
      <c r="S975" s="6">
        <f t="shared" si="1642"/>
        <v>2401.1309999999999</v>
      </c>
      <c r="T975" s="6">
        <f t="shared" si="1642"/>
        <v>0</v>
      </c>
      <c r="U975" s="6">
        <f t="shared" si="1642"/>
        <v>0</v>
      </c>
      <c r="V975" s="6">
        <f t="shared" si="1642"/>
        <v>0</v>
      </c>
      <c r="W975" s="6">
        <f t="shared" si="1642"/>
        <v>0</v>
      </c>
      <c r="X975" s="6">
        <f t="shared" si="1642"/>
        <v>5979.2870000000003</v>
      </c>
      <c r="Y975" s="6">
        <f t="shared" si="1642"/>
        <v>0</v>
      </c>
      <c r="Z975" s="6">
        <f t="shared" si="1642"/>
        <v>0</v>
      </c>
      <c r="AA975" s="6">
        <f t="shared" si="1642"/>
        <v>0</v>
      </c>
      <c r="AB975" s="6">
        <f t="shared" si="1642"/>
        <v>0</v>
      </c>
      <c r="AC975" s="67"/>
      <c r="AD975" s="55"/>
    </row>
    <row r="976" spans="1:30" s="52" customFormat="1">
      <c r="A976" s="95" t="s">
        <v>130</v>
      </c>
      <c r="B976" s="29">
        <f xml:space="preserve"> 2250911/2</f>
        <v>1125455.5</v>
      </c>
      <c r="C976" s="161">
        <f t="shared" si="1636"/>
        <v>93787.96</v>
      </c>
      <c r="D976" s="38">
        <v>1.5800000000000002E-2</v>
      </c>
      <c r="E976" s="38">
        <v>0.1371</v>
      </c>
      <c r="F976" s="38">
        <v>5.4899999999999997E-2</v>
      </c>
      <c r="G976" s="38">
        <v>7.6899999999999996E-2</v>
      </c>
      <c r="H976" s="38">
        <v>4.1599999999999998E-2</v>
      </c>
      <c r="I976" s="38">
        <v>0.13250000000000001</v>
      </c>
      <c r="J976" s="38">
        <v>2.07E-2</v>
      </c>
      <c r="K976" s="38">
        <v>3.1800000000000002E-2</v>
      </c>
      <c r="L976" s="38">
        <v>1.6500000000000001E-2</v>
      </c>
      <c r="M976" s="38">
        <v>2.5700000000000001E-2</v>
      </c>
      <c r="N976" s="38">
        <v>0.14199999999999999</v>
      </c>
      <c r="O976" s="38">
        <v>2.3E-2</v>
      </c>
      <c r="P976" s="38">
        <v>0</v>
      </c>
      <c r="Q976" s="38">
        <v>3.7999999999999999E-2</v>
      </c>
      <c r="R976" s="38">
        <v>1.8800000000000001E-2</v>
      </c>
      <c r="S976" s="38">
        <v>4.1999999999999997E-3</v>
      </c>
      <c r="T976" s="38">
        <v>5.3199999999999997E-2</v>
      </c>
      <c r="U976" s="38">
        <v>1.8100000000000002E-2</v>
      </c>
      <c r="V976" s="38">
        <v>3.7900000000000003E-2</v>
      </c>
      <c r="W976" s="38">
        <v>4.58E-2</v>
      </c>
      <c r="X976" s="38">
        <v>6.2399999999999997E-2</v>
      </c>
      <c r="Y976" s="38">
        <v>2.5000000000000001E-3</v>
      </c>
      <c r="Z976" s="5">
        <v>0</v>
      </c>
      <c r="AA976" s="5">
        <v>5.9999999999999995E-4</v>
      </c>
      <c r="AB976" s="5">
        <v>0</v>
      </c>
      <c r="AC976" s="67"/>
      <c r="AD976" s="55"/>
    </row>
    <row r="977" spans="1:30" s="52" customFormat="1">
      <c r="A977" s="96"/>
      <c r="B977" s="30"/>
      <c r="C977" s="161"/>
      <c r="D977" s="6">
        <f>$C976*D976</f>
        <v>1481.8497680000003</v>
      </c>
      <c r="E977" s="6">
        <f t="shared" ref="E977" si="1643">$C976*E976</f>
        <v>12858.329316000001</v>
      </c>
      <c r="F977" s="6">
        <f t="shared" ref="F977:O977" si="1644">$C976*F976</f>
        <v>5148.9590040000003</v>
      </c>
      <c r="G977" s="6">
        <f t="shared" si="1644"/>
        <v>7212.294124</v>
      </c>
      <c r="H977" s="6">
        <f t="shared" si="1644"/>
        <v>3901.5791360000003</v>
      </c>
      <c r="I977" s="6">
        <f t="shared" si="1644"/>
        <v>12426.904700000001</v>
      </c>
      <c r="J977" s="6">
        <f t="shared" si="1644"/>
        <v>1941.4107720000002</v>
      </c>
      <c r="K977" s="6">
        <f t="shared" si="1644"/>
        <v>2982.4571280000005</v>
      </c>
      <c r="L977" s="6">
        <f t="shared" si="1644"/>
        <v>1547.5013400000003</v>
      </c>
      <c r="M977" s="6">
        <f t="shared" si="1644"/>
        <v>2410.3505720000003</v>
      </c>
      <c r="N977" s="6">
        <f t="shared" si="1644"/>
        <v>13317.89032</v>
      </c>
      <c r="O977" s="6">
        <f t="shared" si="1644"/>
        <v>2157.1230800000003</v>
      </c>
      <c r="P977" s="6">
        <f t="shared" ref="P977" si="1645">$C976*P976</f>
        <v>0</v>
      </c>
      <c r="Q977" s="6">
        <f t="shared" ref="Q977" si="1646">$C976*Q976</f>
        <v>3563.9424800000002</v>
      </c>
      <c r="R977" s="6">
        <f t="shared" ref="R977:AB977" si="1647">$C976*R976</f>
        <v>1763.2136480000001</v>
      </c>
      <c r="S977" s="6">
        <f t="shared" si="1647"/>
        <v>393.90943199999998</v>
      </c>
      <c r="T977" s="6">
        <f t="shared" si="1647"/>
        <v>4989.519472</v>
      </c>
      <c r="U977" s="6">
        <f t="shared" si="1647"/>
        <v>1697.5620760000002</v>
      </c>
      <c r="V977" s="6">
        <f t="shared" si="1647"/>
        <v>3554.5636840000006</v>
      </c>
      <c r="W977" s="6">
        <f t="shared" si="1647"/>
        <v>4295.4885680000007</v>
      </c>
      <c r="X977" s="6">
        <f t="shared" si="1647"/>
        <v>5852.3687040000004</v>
      </c>
      <c r="Y977" s="6">
        <f t="shared" si="1647"/>
        <v>234.46990000000002</v>
      </c>
      <c r="Z977" s="6">
        <f t="shared" si="1647"/>
        <v>0</v>
      </c>
      <c r="AA977" s="6">
        <f t="shared" si="1647"/>
        <v>56.272776</v>
      </c>
      <c r="AB977" s="6">
        <f t="shared" si="1647"/>
        <v>0</v>
      </c>
      <c r="AC977" s="67"/>
      <c r="AD977" s="55"/>
    </row>
    <row r="978" spans="1:30" s="52" customFormat="1">
      <c r="A978" s="95" t="s">
        <v>447</v>
      </c>
      <c r="B978" s="29">
        <f xml:space="preserve"> 2250911/2</f>
        <v>1125455.5</v>
      </c>
      <c r="C978" s="161">
        <f t="shared" si="1636"/>
        <v>93787.96</v>
      </c>
      <c r="D978" s="5">
        <v>0.75249999999999995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>
        <v>0.2475</v>
      </c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7"/>
      <c r="AD978" s="55"/>
    </row>
    <row r="979" spans="1:30" s="52" customFormat="1">
      <c r="A979" s="96"/>
      <c r="B979" s="12"/>
      <c r="C979" s="161"/>
      <c r="D979" s="6">
        <f t="shared" ref="D979" si="1648">$C978*D978</f>
        <v>70575.439899999998</v>
      </c>
      <c r="E979" s="6">
        <f t="shared" ref="E979" si="1649">$C978*E978</f>
        <v>0</v>
      </c>
      <c r="F979" s="6">
        <f t="shared" ref="F979:O979" si="1650">$C978*F978</f>
        <v>0</v>
      </c>
      <c r="G979" s="6">
        <f t="shared" si="1650"/>
        <v>0</v>
      </c>
      <c r="H979" s="6">
        <f t="shared" si="1650"/>
        <v>0</v>
      </c>
      <c r="I979" s="6">
        <f t="shared" si="1650"/>
        <v>0</v>
      </c>
      <c r="J979" s="6">
        <f t="shared" si="1650"/>
        <v>0</v>
      </c>
      <c r="K979" s="6">
        <f t="shared" si="1650"/>
        <v>0</v>
      </c>
      <c r="L979" s="6">
        <f t="shared" si="1650"/>
        <v>0</v>
      </c>
      <c r="M979" s="6">
        <f t="shared" si="1650"/>
        <v>0</v>
      </c>
      <c r="N979" s="6">
        <f t="shared" si="1650"/>
        <v>0</v>
      </c>
      <c r="O979" s="6">
        <f t="shared" si="1650"/>
        <v>0</v>
      </c>
      <c r="P979" s="6">
        <f t="shared" ref="P979" si="1651">$C978*P978</f>
        <v>0</v>
      </c>
      <c r="Q979" s="6">
        <f t="shared" ref="Q979" si="1652">$C978*Q978</f>
        <v>23212.520100000002</v>
      </c>
      <c r="R979" s="6">
        <f t="shared" ref="R979:AB979" si="1653">$C978*R978</f>
        <v>0</v>
      </c>
      <c r="S979" s="6">
        <f t="shared" si="1653"/>
        <v>0</v>
      </c>
      <c r="T979" s="6">
        <f t="shared" si="1653"/>
        <v>0</v>
      </c>
      <c r="U979" s="6">
        <f t="shared" si="1653"/>
        <v>0</v>
      </c>
      <c r="V979" s="6">
        <f t="shared" si="1653"/>
        <v>0</v>
      </c>
      <c r="W979" s="6">
        <f t="shared" si="1653"/>
        <v>0</v>
      </c>
      <c r="X979" s="6">
        <f t="shared" si="1653"/>
        <v>0</v>
      </c>
      <c r="Y979" s="6">
        <f t="shared" si="1653"/>
        <v>0</v>
      </c>
      <c r="Z979" s="6">
        <f t="shared" si="1653"/>
        <v>0</v>
      </c>
      <c r="AA979" s="6">
        <f t="shared" si="1653"/>
        <v>0</v>
      </c>
      <c r="AB979" s="6">
        <f t="shared" si="1653"/>
        <v>0</v>
      </c>
      <c r="AC979" s="67"/>
      <c r="AD979" s="55"/>
    </row>
    <row r="980" spans="1:30" s="52" customFormat="1">
      <c r="A980" s="95" t="s">
        <v>131</v>
      </c>
      <c r="B980" s="186">
        <v>1604983</v>
      </c>
      <c r="C980" s="161">
        <f>ROUND(B980/12,2)</f>
        <v>133748.57999999999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1"/>
      <c r="D981" s="6">
        <f t="shared" ref="D981" si="1654">$C980*D980</f>
        <v>87244.198733999991</v>
      </c>
      <c r="E981" s="6">
        <f t="shared" ref="E981" si="1655">$C980*E980</f>
        <v>0</v>
      </c>
      <c r="F981" s="6">
        <f t="shared" ref="F981:AB981" si="1656">$C980*F980</f>
        <v>0</v>
      </c>
      <c r="G981" s="6">
        <f t="shared" si="1656"/>
        <v>0</v>
      </c>
      <c r="H981" s="6">
        <f t="shared" si="1656"/>
        <v>0</v>
      </c>
      <c r="I981" s="6">
        <f t="shared" si="1656"/>
        <v>0</v>
      </c>
      <c r="J981" s="6">
        <f t="shared" si="1656"/>
        <v>0</v>
      </c>
      <c r="K981" s="6">
        <f t="shared" si="1656"/>
        <v>0</v>
      </c>
      <c r="L981" s="6">
        <f t="shared" si="1656"/>
        <v>0</v>
      </c>
      <c r="M981" s="6">
        <f t="shared" si="1656"/>
        <v>0</v>
      </c>
      <c r="N981" s="6">
        <f t="shared" si="1656"/>
        <v>0</v>
      </c>
      <c r="O981" s="6">
        <f t="shared" si="1656"/>
        <v>0</v>
      </c>
      <c r="P981" s="6">
        <f t="shared" si="1656"/>
        <v>0</v>
      </c>
      <c r="Q981" s="6">
        <f t="shared" si="1656"/>
        <v>34600.757645999998</v>
      </c>
      <c r="R981" s="6">
        <f t="shared" si="1656"/>
        <v>0</v>
      </c>
      <c r="S981" s="6">
        <f t="shared" si="1656"/>
        <v>3410.5887899999993</v>
      </c>
      <c r="T981" s="6">
        <f t="shared" si="1656"/>
        <v>0</v>
      </c>
      <c r="U981" s="6">
        <f t="shared" si="1656"/>
        <v>0</v>
      </c>
      <c r="V981" s="6">
        <f t="shared" si="1656"/>
        <v>0</v>
      </c>
      <c r="W981" s="6">
        <f t="shared" si="1656"/>
        <v>0</v>
      </c>
      <c r="X981" s="6">
        <f t="shared" si="1656"/>
        <v>8493.0348299999987</v>
      </c>
      <c r="Y981" s="6">
        <f t="shared" si="1656"/>
        <v>0</v>
      </c>
      <c r="Z981" s="6">
        <f t="shared" si="1656"/>
        <v>0</v>
      </c>
      <c r="AA981" s="6">
        <f t="shared" si="1656"/>
        <v>0</v>
      </c>
      <c r="AB981" s="6">
        <f t="shared" si="1656"/>
        <v>0</v>
      </c>
      <c r="AC981" s="67"/>
      <c r="AD981" s="55"/>
    </row>
    <row r="982" spans="1:30" s="52" customFormat="1">
      <c r="A982" s="95" t="s">
        <v>235</v>
      </c>
      <c r="B982" s="186">
        <v>418527</v>
      </c>
      <c r="C982" s="161">
        <f t="shared" si="1636"/>
        <v>34877.25</v>
      </c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>
        <v>7.9000000000000008E-3</v>
      </c>
      <c r="Q982" s="61">
        <v>0.12820000000000001</v>
      </c>
      <c r="R982" s="61"/>
      <c r="S982" s="61">
        <v>1.18E-2</v>
      </c>
      <c r="T982" s="61">
        <v>0.51080000000000003</v>
      </c>
      <c r="U982" s="61"/>
      <c r="V982" s="61">
        <v>5.7000000000000002E-3</v>
      </c>
      <c r="W982" s="61"/>
      <c r="X982" s="61">
        <v>0.31459999999999999</v>
      </c>
      <c r="Y982" s="61">
        <v>1.2500000000000001E-2</v>
      </c>
      <c r="Z982" s="61">
        <v>8.5000000000000006E-3</v>
      </c>
      <c r="AA982" s="61">
        <v>0</v>
      </c>
      <c r="AB982" s="61">
        <v>0</v>
      </c>
      <c r="AC982" s="67"/>
      <c r="AD982" s="55"/>
    </row>
    <row r="983" spans="1:30" s="52" customFormat="1">
      <c r="A983" s="96"/>
      <c r="B983" s="12"/>
      <c r="C983" s="161"/>
      <c r="D983" s="39">
        <f t="shared" ref="D983" si="1657">$C982*D982</f>
        <v>0</v>
      </c>
      <c r="E983" s="39">
        <f t="shared" ref="E983" si="1658">$C982*E982</f>
        <v>0</v>
      </c>
      <c r="F983" s="39">
        <f t="shared" ref="F983:AB983" si="1659">$C982*F982</f>
        <v>0</v>
      </c>
      <c r="G983" s="39">
        <f t="shared" si="1659"/>
        <v>0</v>
      </c>
      <c r="H983" s="39">
        <f t="shared" si="1659"/>
        <v>0</v>
      </c>
      <c r="I983" s="39">
        <f t="shared" si="1659"/>
        <v>0</v>
      </c>
      <c r="J983" s="39">
        <f t="shared" si="1659"/>
        <v>0</v>
      </c>
      <c r="K983" s="39">
        <f t="shared" si="1659"/>
        <v>0</v>
      </c>
      <c r="L983" s="39">
        <f t="shared" si="1659"/>
        <v>0</v>
      </c>
      <c r="M983" s="39">
        <f t="shared" si="1659"/>
        <v>0</v>
      </c>
      <c r="N983" s="39">
        <f t="shared" si="1659"/>
        <v>0</v>
      </c>
      <c r="O983" s="39">
        <f t="shared" si="1659"/>
        <v>0</v>
      </c>
      <c r="P983" s="39">
        <f t="shared" si="1659"/>
        <v>275.53027500000002</v>
      </c>
      <c r="Q983" s="39">
        <f t="shared" si="1659"/>
        <v>4471.2634500000004</v>
      </c>
      <c r="R983" s="39">
        <f t="shared" si="1659"/>
        <v>0</v>
      </c>
      <c r="S983" s="39">
        <f t="shared" si="1659"/>
        <v>411.55154999999996</v>
      </c>
      <c r="T983" s="39">
        <f t="shared" si="1659"/>
        <v>17815.299300000002</v>
      </c>
      <c r="U983" s="39">
        <f t="shared" si="1659"/>
        <v>0</v>
      </c>
      <c r="V983" s="39">
        <f t="shared" si="1659"/>
        <v>198.80032500000002</v>
      </c>
      <c r="W983" s="39">
        <f t="shared" si="1659"/>
        <v>0</v>
      </c>
      <c r="X983" s="39">
        <f t="shared" si="1659"/>
        <v>10972.38285</v>
      </c>
      <c r="Y983" s="39">
        <f t="shared" si="1659"/>
        <v>435.96562500000005</v>
      </c>
      <c r="Z983" s="39">
        <f t="shared" si="1659"/>
        <v>296.45662500000003</v>
      </c>
      <c r="AA983" s="39">
        <f t="shared" si="1659"/>
        <v>0</v>
      </c>
      <c r="AB983" s="39">
        <f t="shared" si="1659"/>
        <v>0</v>
      </c>
      <c r="AC983" s="67"/>
      <c r="AD983" s="55"/>
    </row>
    <row r="984" spans="1:30" s="52" customFormat="1">
      <c r="A984" s="95" t="s">
        <v>287</v>
      </c>
      <c r="B984" s="186">
        <v>1299242</v>
      </c>
      <c r="C984" s="179">
        <f>ROUND(B984/12,2)</f>
        <v>108270.17</v>
      </c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>
        <v>7.9000000000000008E-3</v>
      </c>
      <c r="Q984" s="61">
        <v>0.12820000000000001</v>
      </c>
      <c r="R984" s="61"/>
      <c r="S984" s="61">
        <v>1.18E-2</v>
      </c>
      <c r="T984" s="61">
        <v>0.51080000000000003</v>
      </c>
      <c r="U984" s="61"/>
      <c r="V984" s="61">
        <v>5.7000000000000002E-3</v>
      </c>
      <c r="W984" s="61"/>
      <c r="X984" s="61">
        <v>0.31459999999999999</v>
      </c>
      <c r="Y984" s="61">
        <v>1.2500000000000001E-2</v>
      </c>
      <c r="Z984" s="61">
        <v>8.5000000000000006E-3</v>
      </c>
      <c r="AA984" s="61">
        <v>0</v>
      </c>
      <c r="AB984" s="61">
        <v>0</v>
      </c>
      <c r="AC984" s="67"/>
      <c r="AD984" s="55"/>
    </row>
    <row r="985" spans="1:30" s="52" customFormat="1">
      <c r="A985" s="96"/>
      <c r="B985" s="12"/>
      <c r="C985" s="161"/>
      <c r="D985" s="39">
        <f t="shared" ref="D985" si="1660">$C984*D984</f>
        <v>0</v>
      </c>
      <c r="E985" s="39">
        <f t="shared" ref="E985" si="1661">$C984*E984</f>
        <v>0</v>
      </c>
      <c r="F985" s="39">
        <f t="shared" ref="F985:AB985" si="1662">$C984*F984</f>
        <v>0</v>
      </c>
      <c r="G985" s="39">
        <f t="shared" si="1662"/>
        <v>0</v>
      </c>
      <c r="H985" s="39">
        <f t="shared" si="1662"/>
        <v>0</v>
      </c>
      <c r="I985" s="39">
        <f t="shared" si="1662"/>
        <v>0</v>
      </c>
      <c r="J985" s="39">
        <f t="shared" si="1662"/>
        <v>0</v>
      </c>
      <c r="K985" s="39">
        <f t="shared" si="1662"/>
        <v>0</v>
      </c>
      <c r="L985" s="39">
        <f t="shared" si="1662"/>
        <v>0</v>
      </c>
      <c r="M985" s="39">
        <f t="shared" si="1662"/>
        <v>0</v>
      </c>
      <c r="N985" s="39">
        <f t="shared" si="1662"/>
        <v>0</v>
      </c>
      <c r="O985" s="39">
        <f t="shared" si="1662"/>
        <v>0</v>
      </c>
      <c r="P985" s="39">
        <f t="shared" si="1662"/>
        <v>855.3343430000001</v>
      </c>
      <c r="Q985" s="39">
        <f t="shared" si="1662"/>
        <v>13880.235794</v>
      </c>
      <c r="R985" s="39">
        <f t="shared" si="1662"/>
        <v>0</v>
      </c>
      <c r="S985" s="39">
        <f t="shared" si="1662"/>
        <v>1277.588006</v>
      </c>
      <c r="T985" s="39">
        <f t="shared" si="1662"/>
        <v>55304.402836000001</v>
      </c>
      <c r="U985" s="39">
        <f t="shared" si="1662"/>
        <v>0</v>
      </c>
      <c r="V985" s="39">
        <f t="shared" si="1662"/>
        <v>617.13996900000006</v>
      </c>
      <c r="W985" s="39">
        <f t="shared" si="1662"/>
        <v>0</v>
      </c>
      <c r="X985" s="39">
        <f t="shared" si="1662"/>
        <v>34061.795482000001</v>
      </c>
      <c r="Y985" s="39">
        <f t="shared" si="1662"/>
        <v>1353.377125</v>
      </c>
      <c r="Z985" s="39">
        <f t="shared" si="1662"/>
        <v>920.29644500000006</v>
      </c>
      <c r="AA985" s="39">
        <f t="shared" si="1662"/>
        <v>0</v>
      </c>
      <c r="AB985" s="39">
        <f t="shared" si="1662"/>
        <v>0</v>
      </c>
      <c r="AC985" s="67"/>
      <c r="AD985" s="55"/>
    </row>
    <row r="986" spans="1:30" s="52" customFormat="1">
      <c r="A986" s="95" t="s">
        <v>281</v>
      </c>
      <c r="B986" s="186">
        <v>1553791</v>
      </c>
      <c r="C986" s="161">
        <f t="shared" si="1636"/>
        <v>129482.58</v>
      </c>
      <c r="D986" s="61">
        <v>0.88829999999999998</v>
      </c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>
        <v>2E-3</v>
      </c>
      <c r="Q986" s="61">
        <v>4.7399999999999998E-2</v>
      </c>
      <c r="R986" s="61"/>
      <c r="S986" s="61"/>
      <c r="T986" s="61"/>
      <c r="U986" s="61"/>
      <c r="V986" s="61"/>
      <c r="W986" s="61"/>
      <c r="X986" s="61">
        <v>5.7799999999999997E-2</v>
      </c>
      <c r="Y986" s="61">
        <v>2.3E-3</v>
      </c>
      <c r="Z986" s="61">
        <v>2.2000000000000001E-3</v>
      </c>
      <c r="AA986" s="61">
        <v>0</v>
      </c>
      <c r="AB986" s="61">
        <v>0</v>
      </c>
      <c r="AC986" s="67"/>
      <c r="AD986" s="55"/>
    </row>
    <row r="987" spans="1:30" s="52" customFormat="1">
      <c r="A987" s="96"/>
      <c r="B987" s="12"/>
      <c r="C987" s="161"/>
      <c r="D987" s="39">
        <f t="shared" ref="D987" si="1663">$C986*D986</f>
        <v>115019.375814</v>
      </c>
      <c r="E987" s="39">
        <f t="shared" ref="E987" si="1664">$C986*E986</f>
        <v>0</v>
      </c>
      <c r="F987" s="39">
        <f t="shared" ref="F987:AB987" si="1665">$C986*F986</f>
        <v>0</v>
      </c>
      <c r="G987" s="39">
        <f t="shared" si="1665"/>
        <v>0</v>
      </c>
      <c r="H987" s="39">
        <f t="shared" si="1665"/>
        <v>0</v>
      </c>
      <c r="I987" s="39">
        <f t="shared" si="1665"/>
        <v>0</v>
      </c>
      <c r="J987" s="39">
        <f t="shared" si="1665"/>
        <v>0</v>
      </c>
      <c r="K987" s="39">
        <f t="shared" si="1665"/>
        <v>0</v>
      </c>
      <c r="L987" s="39">
        <f t="shared" si="1665"/>
        <v>0</v>
      </c>
      <c r="M987" s="39">
        <f t="shared" si="1665"/>
        <v>0</v>
      </c>
      <c r="N987" s="39">
        <f t="shared" si="1665"/>
        <v>0</v>
      </c>
      <c r="O987" s="39">
        <f t="shared" si="1665"/>
        <v>0</v>
      </c>
      <c r="P987" s="39">
        <f t="shared" si="1665"/>
        <v>258.96516000000003</v>
      </c>
      <c r="Q987" s="39">
        <f t="shared" si="1665"/>
        <v>6137.4742919999999</v>
      </c>
      <c r="R987" s="39">
        <f t="shared" si="1665"/>
        <v>0</v>
      </c>
      <c r="S987" s="39">
        <f t="shared" si="1665"/>
        <v>0</v>
      </c>
      <c r="T987" s="39">
        <f t="shared" si="1665"/>
        <v>0</v>
      </c>
      <c r="U987" s="39">
        <f t="shared" si="1665"/>
        <v>0</v>
      </c>
      <c r="V987" s="39">
        <f t="shared" si="1665"/>
        <v>0</v>
      </c>
      <c r="W987" s="39">
        <f t="shared" si="1665"/>
        <v>0</v>
      </c>
      <c r="X987" s="39">
        <f t="shared" si="1665"/>
        <v>7484.093124</v>
      </c>
      <c r="Y987" s="39">
        <f t="shared" si="1665"/>
        <v>297.809934</v>
      </c>
      <c r="Z987" s="39">
        <f t="shared" si="1665"/>
        <v>284.86167600000005</v>
      </c>
      <c r="AA987" s="39">
        <f t="shared" si="1665"/>
        <v>0</v>
      </c>
      <c r="AB987" s="39">
        <f t="shared" si="1665"/>
        <v>0</v>
      </c>
      <c r="AC987" s="67"/>
      <c r="AD987" s="55"/>
    </row>
    <row r="988" spans="1:30" s="52" customFormat="1">
      <c r="A988" s="95" t="s">
        <v>518</v>
      </c>
      <c r="B988" s="186">
        <v>1378064</v>
      </c>
      <c r="C988" s="161">
        <f t="shared" si="1636"/>
        <v>114838.67</v>
      </c>
      <c r="D988" s="19">
        <v>0.65229999999999999</v>
      </c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>
        <v>0.25869999999999999</v>
      </c>
      <c r="R988" s="19"/>
      <c r="S988" s="19">
        <v>2.5499999999999998E-2</v>
      </c>
      <c r="T988" s="19"/>
      <c r="U988" s="19"/>
      <c r="V988" s="19"/>
      <c r="W988" s="19"/>
      <c r="X988" s="19">
        <v>6.3500000000000001E-2</v>
      </c>
      <c r="Y988" s="19"/>
      <c r="Z988" s="19"/>
      <c r="AA988" s="19"/>
      <c r="AB988" s="19"/>
      <c r="AC988" s="67"/>
      <c r="AD988" s="55"/>
    </row>
    <row r="989" spans="1:30" s="52" customFormat="1">
      <c r="A989" s="96"/>
      <c r="B989" s="12"/>
      <c r="C989" s="161"/>
      <c r="D989" s="6">
        <f t="shared" ref="D989" si="1666">$C988*D988</f>
        <v>74909.264440999992</v>
      </c>
      <c r="E989" s="6">
        <f t="shared" ref="E989" si="1667">$C988*E988</f>
        <v>0</v>
      </c>
      <c r="F989" s="6">
        <f t="shared" ref="F989:AB989" si="1668">$C988*F988</f>
        <v>0</v>
      </c>
      <c r="G989" s="6">
        <f t="shared" si="1668"/>
        <v>0</v>
      </c>
      <c r="H989" s="6">
        <f t="shared" si="1668"/>
        <v>0</v>
      </c>
      <c r="I989" s="6">
        <f t="shared" si="1668"/>
        <v>0</v>
      </c>
      <c r="J989" s="6">
        <f t="shared" si="1668"/>
        <v>0</v>
      </c>
      <c r="K989" s="6">
        <f t="shared" si="1668"/>
        <v>0</v>
      </c>
      <c r="L989" s="6">
        <f t="shared" si="1668"/>
        <v>0</v>
      </c>
      <c r="M989" s="6">
        <f t="shared" si="1668"/>
        <v>0</v>
      </c>
      <c r="N989" s="6">
        <f t="shared" si="1668"/>
        <v>0</v>
      </c>
      <c r="O989" s="6">
        <f t="shared" si="1668"/>
        <v>0</v>
      </c>
      <c r="P989" s="6">
        <f t="shared" si="1668"/>
        <v>0</v>
      </c>
      <c r="Q989" s="6">
        <f t="shared" si="1668"/>
        <v>29708.763928999997</v>
      </c>
      <c r="R989" s="6">
        <f t="shared" si="1668"/>
        <v>0</v>
      </c>
      <c r="S989" s="6">
        <f t="shared" si="1668"/>
        <v>2928.3860849999996</v>
      </c>
      <c r="T989" s="6">
        <f t="shared" si="1668"/>
        <v>0</v>
      </c>
      <c r="U989" s="6">
        <f t="shared" si="1668"/>
        <v>0</v>
      </c>
      <c r="V989" s="6">
        <f t="shared" si="1668"/>
        <v>0</v>
      </c>
      <c r="W989" s="6">
        <f t="shared" si="1668"/>
        <v>0</v>
      </c>
      <c r="X989" s="6">
        <f t="shared" si="1668"/>
        <v>7292.255545</v>
      </c>
      <c r="Y989" s="6">
        <f t="shared" si="1668"/>
        <v>0</v>
      </c>
      <c r="Z989" s="6">
        <f t="shared" si="1668"/>
        <v>0</v>
      </c>
      <c r="AA989" s="6">
        <f t="shared" si="1668"/>
        <v>0</v>
      </c>
      <c r="AB989" s="6">
        <f t="shared" si="1668"/>
        <v>0</v>
      </c>
      <c r="AC989" s="67"/>
      <c r="AD989" s="55"/>
    </row>
    <row r="990" spans="1:30" s="52" customFormat="1">
      <c r="A990" s="95" t="s">
        <v>519</v>
      </c>
      <c r="B990" s="186">
        <v>5865</v>
      </c>
      <c r="C990" s="179">
        <f t="shared" si="1636"/>
        <v>488.75</v>
      </c>
      <c r="D990" s="19">
        <v>0.65229999999999999</v>
      </c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>
        <v>0.25869999999999999</v>
      </c>
      <c r="R990" s="19"/>
      <c r="S990" s="19">
        <v>2.5499999999999998E-2</v>
      </c>
      <c r="T990" s="19"/>
      <c r="U990" s="19"/>
      <c r="V990" s="19"/>
      <c r="W990" s="19"/>
      <c r="X990" s="19">
        <v>6.3500000000000001E-2</v>
      </c>
      <c r="Y990" s="19"/>
      <c r="Z990" s="19"/>
      <c r="AA990" s="19"/>
      <c r="AB990" s="19"/>
      <c r="AC990" s="67"/>
      <c r="AD990" s="55"/>
    </row>
    <row r="991" spans="1:30" s="52" customFormat="1">
      <c r="A991" s="96"/>
      <c r="B991" s="12"/>
      <c r="C991" s="160"/>
      <c r="D991" s="6">
        <f t="shared" ref="D991" si="1669">$C990*D990</f>
        <v>318.81162499999999</v>
      </c>
      <c r="E991" s="6">
        <f t="shared" ref="E991" si="1670">$C990*E990</f>
        <v>0</v>
      </c>
      <c r="F991" s="6">
        <f t="shared" ref="F991:AB991" si="1671">$C990*F990</f>
        <v>0</v>
      </c>
      <c r="G991" s="6">
        <f t="shared" si="1671"/>
        <v>0</v>
      </c>
      <c r="H991" s="6">
        <f t="shared" si="1671"/>
        <v>0</v>
      </c>
      <c r="I991" s="6">
        <f t="shared" si="1671"/>
        <v>0</v>
      </c>
      <c r="J991" s="6">
        <f t="shared" si="1671"/>
        <v>0</v>
      </c>
      <c r="K991" s="6">
        <f t="shared" si="1671"/>
        <v>0</v>
      </c>
      <c r="L991" s="6">
        <f t="shared" si="1671"/>
        <v>0</v>
      </c>
      <c r="M991" s="6">
        <f t="shared" si="1671"/>
        <v>0</v>
      </c>
      <c r="N991" s="6">
        <f t="shared" si="1671"/>
        <v>0</v>
      </c>
      <c r="O991" s="6">
        <f t="shared" si="1671"/>
        <v>0</v>
      </c>
      <c r="P991" s="6">
        <f t="shared" si="1671"/>
        <v>0</v>
      </c>
      <c r="Q991" s="6">
        <f t="shared" si="1671"/>
        <v>126.43962499999999</v>
      </c>
      <c r="R991" s="6">
        <f t="shared" si="1671"/>
        <v>0</v>
      </c>
      <c r="S991" s="6">
        <f t="shared" si="1671"/>
        <v>12.463125</v>
      </c>
      <c r="T991" s="6">
        <f t="shared" si="1671"/>
        <v>0</v>
      </c>
      <c r="U991" s="6">
        <f t="shared" si="1671"/>
        <v>0</v>
      </c>
      <c r="V991" s="6">
        <f t="shared" si="1671"/>
        <v>0</v>
      </c>
      <c r="W991" s="6">
        <f t="shared" si="1671"/>
        <v>0</v>
      </c>
      <c r="X991" s="6">
        <f t="shared" si="1671"/>
        <v>31.035625</v>
      </c>
      <c r="Y991" s="6">
        <f t="shared" si="1671"/>
        <v>0</v>
      </c>
      <c r="Z991" s="6">
        <f t="shared" si="1671"/>
        <v>0</v>
      </c>
      <c r="AA991" s="6">
        <f t="shared" si="1671"/>
        <v>0</v>
      </c>
      <c r="AB991" s="6">
        <f t="shared" si="1671"/>
        <v>0</v>
      </c>
      <c r="AC991" s="67"/>
      <c r="AD991" s="55"/>
    </row>
    <row r="992" spans="1:30" s="52" customFormat="1">
      <c r="A992" s="16" t="s">
        <v>50</v>
      </c>
      <c r="B992" s="9">
        <f>SUM(B970:B991)</f>
        <v>10740375</v>
      </c>
      <c r="C992" s="165">
        <f>SUM(C970:C991)</f>
        <v>895031.26</v>
      </c>
      <c r="D992" s="9">
        <f>D971+D973+D975+D977+D979+D981+D983+D985+D987+D989+D991</f>
        <v>494062.50941200001</v>
      </c>
      <c r="E992" s="9">
        <f t="shared" ref="E992:AB992" si="1672">E971+E973+E975+E977+E979+E981+E983+E985+E987+E989+E991</f>
        <v>12858.329316000001</v>
      </c>
      <c r="F992" s="9">
        <f t="shared" si="1672"/>
        <v>5148.9590040000003</v>
      </c>
      <c r="G992" s="9">
        <f t="shared" si="1672"/>
        <v>7212.294124</v>
      </c>
      <c r="H992" s="9">
        <f t="shared" si="1672"/>
        <v>3901.5791360000003</v>
      </c>
      <c r="I992" s="9">
        <f t="shared" si="1672"/>
        <v>12426.904700000001</v>
      </c>
      <c r="J992" s="9">
        <f t="shared" si="1672"/>
        <v>1941.4107720000002</v>
      </c>
      <c r="K992" s="9">
        <f t="shared" si="1672"/>
        <v>2982.4571280000005</v>
      </c>
      <c r="L992" s="9">
        <f t="shared" si="1672"/>
        <v>1547.5013400000003</v>
      </c>
      <c r="M992" s="9">
        <f t="shared" si="1672"/>
        <v>2410.3505720000003</v>
      </c>
      <c r="N992" s="9">
        <f t="shared" si="1672"/>
        <v>13317.89032</v>
      </c>
      <c r="O992" s="9">
        <f t="shared" si="1672"/>
        <v>2157.1230800000003</v>
      </c>
      <c r="P992" s="9">
        <f t="shared" si="1672"/>
        <v>1389.829778</v>
      </c>
      <c r="Q992" s="9">
        <f t="shared" si="1672"/>
        <v>143484.848532</v>
      </c>
      <c r="R992" s="9">
        <f t="shared" si="1672"/>
        <v>1763.2136480000001</v>
      </c>
      <c r="S992" s="9">
        <f t="shared" si="1672"/>
        <v>11070.368218</v>
      </c>
      <c r="T992" s="9">
        <f t="shared" si="1672"/>
        <v>78109.221608000007</v>
      </c>
      <c r="U992" s="9">
        <f t="shared" si="1672"/>
        <v>1697.5620760000002</v>
      </c>
      <c r="V992" s="9">
        <f t="shared" si="1672"/>
        <v>4370.5039780000006</v>
      </c>
      <c r="W992" s="9">
        <f t="shared" si="1672"/>
        <v>4295.4885680000007</v>
      </c>
      <c r="X992" s="9">
        <f t="shared" si="1672"/>
        <v>84764.875328000009</v>
      </c>
      <c r="Y992" s="9">
        <f t="shared" si="1672"/>
        <v>2449.2079999999996</v>
      </c>
      <c r="Z992" s="9">
        <f t="shared" si="1672"/>
        <v>1612.5585860000001</v>
      </c>
      <c r="AA992" s="9">
        <f t="shared" si="1672"/>
        <v>56.272776</v>
      </c>
      <c r="AB992" s="9">
        <f t="shared" si="1672"/>
        <v>0</v>
      </c>
      <c r="AC992" s="67"/>
      <c r="AD992" s="55"/>
    </row>
    <row r="993" spans="1:30" s="52" customFormat="1">
      <c r="A993" s="86"/>
      <c r="B993" s="26"/>
      <c r="C993" s="190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67"/>
      <c r="AD993" s="55"/>
    </row>
    <row r="994" spans="1:30" s="52" customFormat="1">
      <c r="A994" s="86"/>
      <c r="B994" s="17"/>
      <c r="C994" s="190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67"/>
      <c r="AD994" s="55"/>
    </row>
    <row r="995" spans="1:30" s="52" customFormat="1" ht="13.8" thickBot="1">
      <c r="A995" s="81" t="s">
        <v>132</v>
      </c>
      <c r="B995" s="126"/>
      <c r="C995" s="188"/>
      <c r="D995" s="126"/>
      <c r="E995" s="126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67"/>
      <c r="AD995" s="55"/>
    </row>
    <row r="996" spans="1:30" s="52" customFormat="1" ht="13.8" thickBot="1">
      <c r="A996" s="112" t="s">
        <v>1</v>
      </c>
      <c r="B996" s="113" t="s">
        <v>2</v>
      </c>
      <c r="C996" s="156" t="s">
        <v>3</v>
      </c>
      <c r="D996" s="221" t="s">
        <v>4</v>
      </c>
      <c r="E996" s="222"/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22"/>
      <c r="Z996" s="122"/>
      <c r="AA996" s="122"/>
      <c r="AB996" s="122"/>
      <c r="AC996" s="67"/>
      <c r="AD996" s="55"/>
    </row>
    <row r="997" spans="1:30" s="52" customFormat="1">
      <c r="A997" s="114" t="s">
        <v>5</v>
      </c>
      <c r="B997" s="115" t="s">
        <v>6</v>
      </c>
      <c r="C997" s="157" t="s">
        <v>6</v>
      </c>
      <c r="D997" s="116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8"/>
      <c r="Z997" s="115" t="s">
        <v>7</v>
      </c>
      <c r="AA997" s="115"/>
      <c r="AB997" s="115"/>
      <c r="AC997" s="67"/>
      <c r="AD997" s="55"/>
    </row>
    <row r="998" spans="1:30" s="52" customFormat="1">
      <c r="A998" s="114" t="s">
        <v>8</v>
      </c>
      <c r="B998" s="115" t="s">
        <v>9</v>
      </c>
      <c r="C998" s="157" t="s">
        <v>9</v>
      </c>
      <c r="D998" s="119" t="s">
        <v>10</v>
      </c>
      <c r="E998" s="115" t="s">
        <v>11</v>
      </c>
      <c r="F998" s="115" t="s">
        <v>12</v>
      </c>
      <c r="G998" s="115" t="s">
        <v>13</v>
      </c>
      <c r="H998" s="115" t="s">
        <v>14</v>
      </c>
      <c r="I998" s="115" t="s">
        <v>15</v>
      </c>
      <c r="J998" s="115" t="s">
        <v>16</v>
      </c>
      <c r="K998" s="115" t="s">
        <v>17</v>
      </c>
      <c r="L998" s="115" t="s">
        <v>18</v>
      </c>
      <c r="M998" s="115" t="s">
        <v>19</v>
      </c>
      <c r="N998" s="115" t="s">
        <v>20</v>
      </c>
      <c r="O998" s="115" t="s">
        <v>169</v>
      </c>
      <c r="P998" s="115" t="s">
        <v>21</v>
      </c>
      <c r="Q998" s="115" t="s">
        <v>22</v>
      </c>
      <c r="R998" s="115" t="s">
        <v>23</v>
      </c>
      <c r="S998" s="115" t="s">
        <v>24</v>
      </c>
      <c r="T998" s="115" t="s">
        <v>25</v>
      </c>
      <c r="U998" s="115" t="s">
        <v>26</v>
      </c>
      <c r="V998" s="115" t="s">
        <v>27</v>
      </c>
      <c r="W998" s="115" t="s">
        <v>28</v>
      </c>
      <c r="X998" s="115" t="s">
        <v>29</v>
      </c>
      <c r="Y998" s="115" t="s">
        <v>30</v>
      </c>
      <c r="Z998" s="115" t="s">
        <v>31</v>
      </c>
      <c r="AA998" s="115" t="s">
        <v>484</v>
      </c>
      <c r="AB998" s="115" t="s">
        <v>467</v>
      </c>
      <c r="AC998" s="67"/>
      <c r="AD998" s="55"/>
    </row>
    <row r="999" spans="1:30" s="52" customFormat="1">
      <c r="A999" s="114"/>
      <c r="B999" s="115"/>
      <c r="C999" s="157" t="s">
        <v>673</v>
      </c>
      <c r="D999" s="120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67"/>
      <c r="AD999" s="55"/>
    </row>
    <row r="1000" spans="1:30" s="52" customFormat="1">
      <c r="A1000" s="95" t="s">
        <v>133</v>
      </c>
      <c r="B1000" s="186">
        <v>1415373</v>
      </c>
      <c r="C1000" s="161">
        <f>ROUND(B1000/12,2)</f>
        <v>117947.75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0.84499999999999997</v>
      </c>
      <c r="N1000" s="5"/>
      <c r="O1000" s="5"/>
      <c r="P1000" s="5"/>
      <c r="Q1000" s="5"/>
      <c r="R1000" s="5"/>
      <c r="S1000" s="5"/>
      <c r="T1000" s="5">
        <v>0.155</v>
      </c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1"/>
      <c r="D1001" s="6">
        <f t="shared" ref="D1001" si="1673">$C1000*D1000</f>
        <v>0</v>
      </c>
      <c r="E1001" s="6">
        <f t="shared" ref="E1001" si="1674">$C1000*E1000</f>
        <v>0</v>
      </c>
      <c r="F1001" s="6">
        <f t="shared" ref="F1001:AB1001" si="1675">$C1000*F1000</f>
        <v>0</v>
      </c>
      <c r="G1001" s="6">
        <f t="shared" si="1675"/>
        <v>0</v>
      </c>
      <c r="H1001" s="6">
        <f t="shared" si="1675"/>
        <v>0</v>
      </c>
      <c r="I1001" s="6">
        <f t="shared" si="1675"/>
        <v>0</v>
      </c>
      <c r="J1001" s="6">
        <f t="shared" si="1675"/>
        <v>0</v>
      </c>
      <c r="K1001" s="6">
        <f t="shared" si="1675"/>
        <v>0</v>
      </c>
      <c r="L1001" s="6">
        <f t="shared" si="1675"/>
        <v>0</v>
      </c>
      <c r="M1001" s="6">
        <f t="shared" si="1675"/>
        <v>99665.84874999999</v>
      </c>
      <c r="N1001" s="6">
        <f t="shared" si="1675"/>
        <v>0</v>
      </c>
      <c r="O1001" s="6">
        <f t="shared" si="1675"/>
        <v>0</v>
      </c>
      <c r="P1001" s="6">
        <f t="shared" si="1675"/>
        <v>0</v>
      </c>
      <c r="Q1001" s="6">
        <f t="shared" si="1675"/>
        <v>0</v>
      </c>
      <c r="R1001" s="6">
        <f t="shared" si="1675"/>
        <v>0</v>
      </c>
      <c r="S1001" s="6">
        <f t="shared" si="1675"/>
        <v>0</v>
      </c>
      <c r="T1001" s="6">
        <f t="shared" si="1675"/>
        <v>18281.901249999999</v>
      </c>
      <c r="U1001" s="6">
        <f t="shared" si="1675"/>
        <v>0</v>
      </c>
      <c r="V1001" s="6">
        <f t="shared" si="1675"/>
        <v>0</v>
      </c>
      <c r="W1001" s="6">
        <f t="shared" si="1675"/>
        <v>0</v>
      </c>
      <c r="X1001" s="6">
        <f t="shared" si="1675"/>
        <v>0</v>
      </c>
      <c r="Y1001" s="6">
        <f t="shared" si="1675"/>
        <v>0</v>
      </c>
      <c r="Z1001" s="6">
        <f t="shared" si="1675"/>
        <v>0</v>
      </c>
      <c r="AA1001" s="6">
        <f t="shared" si="1675"/>
        <v>0</v>
      </c>
      <c r="AB1001" s="6">
        <f t="shared" si="1675"/>
        <v>0</v>
      </c>
      <c r="AC1001" s="67"/>
      <c r="AD1001" s="55"/>
    </row>
    <row r="1002" spans="1:30" s="52" customFormat="1">
      <c r="A1002" s="95" t="s">
        <v>134</v>
      </c>
      <c r="B1002" s="74">
        <f>21993/2</f>
        <v>10996.5</v>
      </c>
      <c r="C1002" s="161">
        <f t="shared" ref="C1002:C1014" si="1676">ROUND(B1002/12,2)</f>
        <v>916.38</v>
      </c>
      <c r="D1002" s="38">
        <v>1.5800000000000002E-2</v>
      </c>
      <c r="E1002" s="38">
        <v>0.1371</v>
      </c>
      <c r="F1002" s="38">
        <v>5.4899999999999997E-2</v>
      </c>
      <c r="G1002" s="38">
        <v>7.6899999999999996E-2</v>
      </c>
      <c r="H1002" s="38">
        <v>4.1599999999999998E-2</v>
      </c>
      <c r="I1002" s="38">
        <v>0.13250000000000001</v>
      </c>
      <c r="J1002" s="38">
        <v>2.07E-2</v>
      </c>
      <c r="K1002" s="38">
        <v>3.1800000000000002E-2</v>
      </c>
      <c r="L1002" s="38">
        <v>1.6500000000000001E-2</v>
      </c>
      <c r="M1002" s="38">
        <v>2.5700000000000001E-2</v>
      </c>
      <c r="N1002" s="38">
        <v>0.14199999999999999</v>
      </c>
      <c r="O1002" s="38">
        <v>2.3E-2</v>
      </c>
      <c r="P1002" s="38">
        <v>0</v>
      </c>
      <c r="Q1002" s="38">
        <v>3.7999999999999999E-2</v>
      </c>
      <c r="R1002" s="38">
        <v>1.8800000000000001E-2</v>
      </c>
      <c r="S1002" s="38">
        <v>4.1999999999999997E-3</v>
      </c>
      <c r="T1002" s="38">
        <v>5.3199999999999997E-2</v>
      </c>
      <c r="U1002" s="38">
        <v>1.8100000000000002E-2</v>
      </c>
      <c r="V1002" s="38">
        <v>3.7900000000000003E-2</v>
      </c>
      <c r="W1002" s="38">
        <v>4.58E-2</v>
      </c>
      <c r="X1002" s="38">
        <v>6.2399999999999997E-2</v>
      </c>
      <c r="Y1002" s="38">
        <v>2.5000000000000001E-3</v>
      </c>
      <c r="Z1002" s="5">
        <v>0</v>
      </c>
      <c r="AA1002" s="5">
        <v>5.9999999999999995E-4</v>
      </c>
      <c r="AB1002" s="5">
        <v>0</v>
      </c>
      <c r="AC1002" s="67"/>
      <c r="AD1002" s="55"/>
    </row>
    <row r="1003" spans="1:30" s="52" customFormat="1">
      <c r="A1003" s="96"/>
      <c r="B1003" s="30"/>
      <c r="C1003" s="161"/>
      <c r="D1003" s="6">
        <f t="shared" ref="D1003" si="1677">$C1002*D1002</f>
        <v>14.478804000000002</v>
      </c>
      <c r="E1003" s="6">
        <f t="shared" ref="E1003" si="1678">$C1002*E1002</f>
        <v>125.635698</v>
      </c>
      <c r="F1003" s="6">
        <f t="shared" ref="F1003:O1003" si="1679">$C1002*F1002</f>
        <v>50.309261999999997</v>
      </c>
      <c r="G1003" s="6">
        <f t="shared" si="1679"/>
        <v>70.469622000000001</v>
      </c>
      <c r="H1003" s="6">
        <f t="shared" si="1679"/>
        <v>38.121407999999995</v>
      </c>
      <c r="I1003" s="6">
        <f t="shared" si="1679"/>
        <v>121.42035</v>
      </c>
      <c r="J1003" s="6">
        <f t="shared" si="1679"/>
        <v>18.969065999999998</v>
      </c>
      <c r="K1003" s="6">
        <f t="shared" si="1679"/>
        <v>29.140884000000003</v>
      </c>
      <c r="L1003" s="6">
        <f t="shared" si="1679"/>
        <v>15.120270000000001</v>
      </c>
      <c r="M1003" s="6">
        <f t="shared" si="1679"/>
        <v>23.550965999999999</v>
      </c>
      <c r="N1003" s="6">
        <f t="shared" si="1679"/>
        <v>130.12595999999999</v>
      </c>
      <c r="O1003" s="6">
        <f t="shared" si="1679"/>
        <v>21.076740000000001</v>
      </c>
      <c r="P1003" s="6">
        <f t="shared" ref="P1003" si="1680">$C1002*P1002</f>
        <v>0</v>
      </c>
      <c r="Q1003" s="6">
        <f t="shared" ref="Q1003" si="1681">$C1002*Q1002</f>
        <v>34.82244</v>
      </c>
      <c r="R1003" s="6">
        <f t="shared" ref="R1003:AB1003" si="1682">$C1002*R1002</f>
        <v>17.227944000000001</v>
      </c>
      <c r="S1003" s="6">
        <f t="shared" si="1682"/>
        <v>3.8487959999999997</v>
      </c>
      <c r="T1003" s="6">
        <f t="shared" si="1682"/>
        <v>48.751415999999999</v>
      </c>
      <c r="U1003" s="6">
        <f t="shared" si="1682"/>
        <v>16.586478</v>
      </c>
      <c r="V1003" s="6">
        <f t="shared" si="1682"/>
        <v>34.730802000000004</v>
      </c>
      <c r="W1003" s="6">
        <f t="shared" si="1682"/>
        <v>41.970204000000003</v>
      </c>
      <c r="X1003" s="6">
        <f t="shared" si="1682"/>
        <v>57.182111999999996</v>
      </c>
      <c r="Y1003" s="6">
        <f t="shared" si="1682"/>
        <v>2.29095</v>
      </c>
      <c r="Z1003" s="6">
        <f t="shared" si="1682"/>
        <v>0</v>
      </c>
      <c r="AA1003" s="6">
        <f t="shared" si="1682"/>
        <v>0.54982799999999998</v>
      </c>
      <c r="AB1003" s="6">
        <f t="shared" si="1682"/>
        <v>0</v>
      </c>
      <c r="AC1003" s="67"/>
      <c r="AD1003" s="55"/>
    </row>
    <row r="1004" spans="1:30" s="52" customFormat="1">
      <c r="A1004" s="95" t="s">
        <v>448</v>
      </c>
      <c r="B1004" s="74">
        <f>21993/2</f>
        <v>10996.5</v>
      </c>
      <c r="C1004" s="161">
        <f t="shared" si="1676"/>
        <v>916.38</v>
      </c>
      <c r="D1004" s="5">
        <v>0.17530000000000001</v>
      </c>
      <c r="E1004" s="5"/>
      <c r="F1004" s="5"/>
      <c r="G1004" s="5"/>
      <c r="H1004" s="5">
        <v>1.84E-2</v>
      </c>
      <c r="I1004" s="5"/>
      <c r="J1004" s="5"/>
      <c r="K1004" s="5"/>
      <c r="L1004" s="5"/>
      <c r="M1004" s="5">
        <v>0.43459999999999999</v>
      </c>
      <c r="N1004" s="5"/>
      <c r="O1004" s="5"/>
      <c r="P1004" s="5"/>
      <c r="Q1004" s="5"/>
      <c r="R1004" s="5"/>
      <c r="S1004" s="5"/>
      <c r="T1004" s="5">
        <v>0.18790000000000001</v>
      </c>
      <c r="U1004" s="5"/>
      <c r="V1004" s="5">
        <v>1.52E-2</v>
      </c>
      <c r="W1004" s="5">
        <v>0.13730000000000001</v>
      </c>
      <c r="X1004" s="5">
        <v>3.0099999999999998E-2</v>
      </c>
      <c r="Y1004" s="5">
        <v>1.1999999999999999E-3</v>
      </c>
      <c r="Z1004" s="5"/>
      <c r="AA1004" s="5"/>
      <c r="AB1004" s="5"/>
      <c r="AC1004" s="67"/>
      <c r="AD1004" s="55"/>
    </row>
    <row r="1005" spans="1:30" s="52" customFormat="1">
      <c r="A1005" s="96"/>
      <c r="B1005" s="12"/>
      <c r="C1005" s="161"/>
      <c r="D1005" s="6">
        <f t="shared" ref="D1005" si="1683">$C1004*D1004</f>
        <v>160.641414</v>
      </c>
      <c r="E1005" s="6">
        <f t="shared" ref="E1005" si="1684">$C1004*E1004</f>
        <v>0</v>
      </c>
      <c r="F1005" s="6">
        <f t="shared" ref="F1005:O1005" si="1685">$C1004*F1004</f>
        <v>0</v>
      </c>
      <c r="G1005" s="6">
        <f t="shared" si="1685"/>
        <v>0</v>
      </c>
      <c r="H1005" s="6">
        <f t="shared" si="1685"/>
        <v>16.861391999999999</v>
      </c>
      <c r="I1005" s="6">
        <f t="shared" si="1685"/>
        <v>0</v>
      </c>
      <c r="J1005" s="6">
        <f t="shared" si="1685"/>
        <v>0</v>
      </c>
      <c r="K1005" s="6">
        <f t="shared" si="1685"/>
        <v>0</v>
      </c>
      <c r="L1005" s="6">
        <f t="shared" si="1685"/>
        <v>0</v>
      </c>
      <c r="M1005" s="6">
        <f t="shared" si="1685"/>
        <v>398.25874799999997</v>
      </c>
      <c r="N1005" s="6">
        <f t="shared" si="1685"/>
        <v>0</v>
      </c>
      <c r="O1005" s="6">
        <f t="shared" si="1685"/>
        <v>0</v>
      </c>
      <c r="P1005" s="6">
        <f t="shared" ref="P1005" si="1686">$C1004*P1004</f>
        <v>0</v>
      </c>
      <c r="Q1005" s="6">
        <f t="shared" ref="Q1005" si="1687">$C1004*Q1004</f>
        <v>0</v>
      </c>
      <c r="R1005" s="6">
        <f t="shared" ref="R1005:AB1005" si="1688">$C1004*R1004</f>
        <v>0</v>
      </c>
      <c r="S1005" s="6">
        <f t="shared" si="1688"/>
        <v>0</v>
      </c>
      <c r="T1005" s="6">
        <f t="shared" si="1688"/>
        <v>172.187802</v>
      </c>
      <c r="U1005" s="6">
        <f t="shared" si="1688"/>
        <v>0</v>
      </c>
      <c r="V1005" s="6">
        <f t="shared" si="1688"/>
        <v>13.928976</v>
      </c>
      <c r="W1005" s="6">
        <f t="shared" si="1688"/>
        <v>125.818974</v>
      </c>
      <c r="X1005" s="6">
        <f t="shared" si="1688"/>
        <v>27.583037999999998</v>
      </c>
      <c r="Y1005" s="6">
        <f t="shared" si="1688"/>
        <v>1.099656</v>
      </c>
      <c r="Z1005" s="6">
        <f t="shared" si="1688"/>
        <v>0</v>
      </c>
      <c r="AA1005" s="6">
        <f t="shared" si="1688"/>
        <v>0</v>
      </c>
      <c r="AB1005" s="6">
        <f t="shared" si="1688"/>
        <v>0</v>
      </c>
      <c r="AC1005" s="67"/>
      <c r="AD1005" s="55"/>
    </row>
    <row r="1006" spans="1:30" s="52" customFormat="1">
      <c r="A1006" s="95" t="s">
        <v>135</v>
      </c>
      <c r="B1006" s="74">
        <f>510762/2</f>
        <v>255381</v>
      </c>
      <c r="C1006" s="161">
        <f t="shared" si="1676"/>
        <v>21281.75</v>
      </c>
      <c r="D1006" s="38">
        <v>1.5800000000000002E-2</v>
      </c>
      <c r="E1006" s="38">
        <v>0.1371</v>
      </c>
      <c r="F1006" s="38">
        <v>5.4899999999999997E-2</v>
      </c>
      <c r="G1006" s="38">
        <v>7.6899999999999996E-2</v>
      </c>
      <c r="H1006" s="38">
        <v>4.1599999999999998E-2</v>
      </c>
      <c r="I1006" s="38">
        <v>0.13250000000000001</v>
      </c>
      <c r="J1006" s="38">
        <v>2.07E-2</v>
      </c>
      <c r="K1006" s="38">
        <v>3.1800000000000002E-2</v>
      </c>
      <c r="L1006" s="38">
        <v>1.6500000000000001E-2</v>
      </c>
      <c r="M1006" s="38">
        <v>2.5700000000000001E-2</v>
      </c>
      <c r="N1006" s="38">
        <v>0.14199999999999999</v>
      </c>
      <c r="O1006" s="38">
        <v>2.3E-2</v>
      </c>
      <c r="P1006" s="38">
        <v>0</v>
      </c>
      <c r="Q1006" s="38">
        <v>3.7999999999999999E-2</v>
      </c>
      <c r="R1006" s="38">
        <v>1.8800000000000001E-2</v>
      </c>
      <c r="S1006" s="38">
        <v>4.1999999999999997E-3</v>
      </c>
      <c r="T1006" s="38">
        <v>5.3199999999999997E-2</v>
      </c>
      <c r="U1006" s="38">
        <v>1.8100000000000002E-2</v>
      </c>
      <c r="V1006" s="38">
        <v>3.7900000000000003E-2</v>
      </c>
      <c r="W1006" s="38">
        <v>4.58E-2</v>
      </c>
      <c r="X1006" s="38">
        <v>6.2399999999999997E-2</v>
      </c>
      <c r="Y1006" s="38">
        <v>2.5000000000000001E-3</v>
      </c>
      <c r="Z1006" s="5">
        <v>0</v>
      </c>
      <c r="AA1006" s="5">
        <v>5.9999999999999995E-4</v>
      </c>
      <c r="AB1006" s="5">
        <v>0</v>
      </c>
      <c r="AC1006" s="67"/>
      <c r="AD1006" s="55"/>
    </row>
    <row r="1007" spans="1:30" s="52" customFormat="1">
      <c r="A1007" s="96"/>
      <c r="B1007" s="30"/>
      <c r="C1007" s="161"/>
      <c r="D1007" s="6">
        <f t="shared" ref="D1007" si="1689">$C1006*D1006</f>
        <v>336.25165000000004</v>
      </c>
      <c r="E1007" s="6">
        <f t="shared" ref="E1007" si="1690">$C1006*E1006</f>
        <v>2917.7279250000001</v>
      </c>
      <c r="F1007" s="6">
        <f t="shared" ref="F1007:O1007" si="1691">$C1006*F1006</f>
        <v>1168.3680749999999</v>
      </c>
      <c r="G1007" s="6">
        <f t="shared" si="1691"/>
        <v>1636.5665749999998</v>
      </c>
      <c r="H1007" s="6">
        <f t="shared" si="1691"/>
        <v>885.32079999999996</v>
      </c>
      <c r="I1007" s="6">
        <f t="shared" si="1691"/>
        <v>2819.8318750000003</v>
      </c>
      <c r="J1007" s="6">
        <f t="shared" si="1691"/>
        <v>440.53222499999998</v>
      </c>
      <c r="K1007" s="6">
        <f t="shared" si="1691"/>
        <v>676.75965000000008</v>
      </c>
      <c r="L1007" s="6">
        <f t="shared" si="1691"/>
        <v>351.14887500000003</v>
      </c>
      <c r="M1007" s="6">
        <f t="shared" si="1691"/>
        <v>546.94097499999998</v>
      </c>
      <c r="N1007" s="6">
        <f t="shared" si="1691"/>
        <v>3022.0084999999999</v>
      </c>
      <c r="O1007" s="6">
        <f t="shared" si="1691"/>
        <v>489.48025000000001</v>
      </c>
      <c r="P1007" s="6">
        <f t="shared" ref="P1007" si="1692">$C1006*P1006</f>
        <v>0</v>
      </c>
      <c r="Q1007" s="6">
        <f t="shared" ref="Q1007" si="1693">$C1006*Q1006</f>
        <v>808.70650000000001</v>
      </c>
      <c r="R1007" s="6">
        <f t="shared" ref="R1007:AB1007" si="1694">$C1006*R1006</f>
        <v>400.09690000000001</v>
      </c>
      <c r="S1007" s="6">
        <f t="shared" si="1694"/>
        <v>89.383349999999993</v>
      </c>
      <c r="T1007" s="6">
        <f t="shared" si="1694"/>
        <v>1132.1891000000001</v>
      </c>
      <c r="U1007" s="6">
        <f t="shared" si="1694"/>
        <v>385.19967500000001</v>
      </c>
      <c r="V1007" s="6">
        <f t="shared" si="1694"/>
        <v>806.57832500000006</v>
      </c>
      <c r="W1007" s="6">
        <f t="shared" si="1694"/>
        <v>974.70415000000003</v>
      </c>
      <c r="X1007" s="6">
        <f t="shared" si="1694"/>
        <v>1327.9811999999999</v>
      </c>
      <c r="Y1007" s="6">
        <f t="shared" si="1694"/>
        <v>53.204374999999999</v>
      </c>
      <c r="Z1007" s="6">
        <f t="shared" si="1694"/>
        <v>0</v>
      </c>
      <c r="AA1007" s="6">
        <f t="shared" si="1694"/>
        <v>12.769049999999998</v>
      </c>
      <c r="AB1007" s="6">
        <f t="shared" si="1694"/>
        <v>0</v>
      </c>
      <c r="AC1007" s="67"/>
      <c r="AD1007" s="55"/>
    </row>
    <row r="1008" spans="1:30" s="52" customFormat="1">
      <c r="A1008" s="95" t="s">
        <v>449</v>
      </c>
      <c r="B1008" s="74">
        <f>510762/2</f>
        <v>255381</v>
      </c>
      <c r="C1008" s="161">
        <f t="shared" si="1676"/>
        <v>21281.75</v>
      </c>
      <c r="D1008" s="5"/>
      <c r="E1008" s="5"/>
      <c r="F1008" s="5"/>
      <c r="G1008" s="5"/>
      <c r="H1008" s="5"/>
      <c r="I1008" s="5"/>
      <c r="J1008" s="5"/>
      <c r="K1008" s="5"/>
      <c r="L1008" s="5"/>
      <c r="M1008" s="5">
        <v>1</v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67"/>
      <c r="AD1008" s="55"/>
    </row>
    <row r="1009" spans="1:30" s="52" customFormat="1">
      <c r="A1009" s="96"/>
      <c r="B1009" s="12"/>
      <c r="C1009" s="161"/>
      <c r="D1009" s="6">
        <f t="shared" ref="D1009" si="1695">$C1008*D1008</f>
        <v>0</v>
      </c>
      <c r="E1009" s="6">
        <f t="shared" ref="E1009" si="1696">$C1008*E1008</f>
        <v>0</v>
      </c>
      <c r="F1009" s="6">
        <f t="shared" ref="F1009:O1009" si="1697">$C1008*F1008</f>
        <v>0</v>
      </c>
      <c r="G1009" s="6">
        <f t="shared" si="1697"/>
        <v>0</v>
      </c>
      <c r="H1009" s="6">
        <f t="shared" si="1697"/>
        <v>0</v>
      </c>
      <c r="I1009" s="6">
        <f t="shared" si="1697"/>
        <v>0</v>
      </c>
      <c r="J1009" s="6">
        <f t="shared" si="1697"/>
        <v>0</v>
      </c>
      <c r="K1009" s="6">
        <f t="shared" si="1697"/>
        <v>0</v>
      </c>
      <c r="L1009" s="6">
        <f t="shared" si="1697"/>
        <v>0</v>
      </c>
      <c r="M1009" s="6">
        <f t="shared" si="1697"/>
        <v>21281.75</v>
      </c>
      <c r="N1009" s="6">
        <f t="shared" si="1697"/>
        <v>0</v>
      </c>
      <c r="O1009" s="6">
        <f t="shared" si="1697"/>
        <v>0</v>
      </c>
      <c r="P1009" s="6">
        <f t="shared" ref="P1009" si="1698">$C1008*P1008</f>
        <v>0</v>
      </c>
      <c r="Q1009" s="6">
        <f t="shared" ref="Q1009" si="1699">$C1008*Q1008</f>
        <v>0</v>
      </c>
      <c r="R1009" s="6">
        <f t="shared" ref="R1009:AB1009" si="1700">$C1008*R1008</f>
        <v>0</v>
      </c>
      <c r="S1009" s="6">
        <f t="shared" si="1700"/>
        <v>0</v>
      </c>
      <c r="T1009" s="6">
        <f t="shared" si="1700"/>
        <v>0</v>
      </c>
      <c r="U1009" s="6">
        <f t="shared" si="1700"/>
        <v>0</v>
      </c>
      <c r="V1009" s="6">
        <f t="shared" si="1700"/>
        <v>0</v>
      </c>
      <c r="W1009" s="6">
        <f t="shared" si="1700"/>
        <v>0</v>
      </c>
      <c r="X1009" s="6">
        <f t="shared" si="1700"/>
        <v>0</v>
      </c>
      <c r="Y1009" s="6">
        <f t="shared" si="1700"/>
        <v>0</v>
      </c>
      <c r="Z1009" s="6">
        <f t="shared" si="1700"/>
        <v>0</v>
      </c>
      <c r="AA1009" s="6">
        <f t="shared" si="1700"/>
        <v>0</v>
      </c>
      <c r="AB1009" s="6">
        <f t="shared" si="1700"/>
        <v>0</v>
      </c>
      <c r="AC1009" s="67"/>
      <c r="AD1009" s="55"/>
    </row>
    <row r="1010" spans="1:30" s="52" customFormat="1">
      <c r="A1010" s="95" t="s">
        <v>147</v>
      </c>
      <c r="B1010" s="186">
        <v>1095271</v>
      </c>
      <c r="C1010" s="161">
        <f t="shared" si="1676"/>
        <v>91272.58</v>
      </c>
      <c r="D1010" s="5"/>
      <c r="E1010" s="5"/>
      <c r="F1010" s="5"/>
      <c r="G1010" s="5"/>
      <c r="H1010" s="5"/>
      <c r="I1010" s="5"/>
      <c r="J1010" s="5"/>
      <c r="K1010" s="5"/>
      <c r="L1010" s="5"/>
      <c r="M1010" s="5">
        <v>0.97060000000000002</v>
      </c>
      <c r="N1010" s="5"/>
      <c r="O1010" s="5"/>
      <c r="P1010" s="5"/>
      <c r="Q1010" s="5"/>
      <c r="R1010" s="5"/>
      <c r="S1010" s="5"/>
      <c r="T1010" s="5">
        <v>2.9399999999999999E-2</v>
      </c>
      <c r="U1010" s="5"/>
      <c r="V1010" s="5"/>
      <c r="W1010" s="5"/>
      <c r="X1010" s="5"/>
      <c r="Y1010" s="5"/>
      <c r="Z1010" s="5"/>
      <c r="AA1010" s="5"/>
      <c r="AB1010" s="5"/>
      <c r="AC1010" s="67"/>
      <c r="AD1010" s="55"/>
    </row>
    <row r="1011" spans="1:30" s="52" customFormat="1">
      <c r="A1011" s="96"/>
      <c r="B1011" s="12"/>
      <c r="C1011" s="161"/>
      <c r="D1011" s="6">
        <f t="shared" ref="D1011" si="1701">$C1010*D1010</f>
        <v>0</v>
      </c>
      <c r="E1011" s="6">
        <f t="shared" ref="E1011" si="1702">$C1010*E1010</f>
        <v>0</v>
      </c>
      <c r="F1011" s="6">
        <f t="shared" ref="F1011:AB1011" si="1703">$C1010*F1010</f>
        <v>0</v>
      </c>
      <c r="G1011" s="6">
        <f t="shared" si="1703"/>
        <v>0</v>
      </c>
      <c r="H1011" s="6">
        <f t="shared" si="1703"/>
        <v>0</v>
      </c>
      <c r="I1011" s="6">
        <f t="shared" si="1703"/>
        <v>0</v>
      </c>
      <c r="J1011" s="6">
        <f t="shared" si="1703"/>
        <v>0</v>
      </c>
      <c r="K1011" s="6">
        <f t="shared" si="1703"/>
        <v>0</v>
      </c>
      <c r="L1011" s="6">
        <f t="shared" si="1703"/>
        <v>0</v>
      </c>
      <c r="M1011" s="6">
        <f t="shared" si="1703"/>
        <v>88589.166148000004</v>
      </c>
      <c r="N1011" s="6">
        <f t="shared" si="1703"/>
        <v>0</v>
      </c>
      <c r="O1011" s="6">
        <f t="shared" si="1703"/>
        <v>0</v>
      </c>
      <c r="P1011" s="6">
        <f t="shared" si="1703"/>
        <v>0</v>
      </c>
      <c r="Q1011" s="6">
        <f t="shared" si="1703"/>
        <v>0</v>
      </c>
      <c r="R1011" s="6">
        <f t="shared" si="1703"/>
        <v>0</v>
      </c>
      <c r="S1011" s="6">
        <f t="shared" si="1703"/>
        <v>0</v>
      </c>
      <c r="T1011" s="6">
        <f t="shared" si="1703"/>
        <v>2683.4138520000001</v>
      </c>
      <c r="U1011" s="6">
        <f t="shared" si="1703"/>
        <v>0</v>
      </c>
      <c r="V1011" s="6">
        <f t="shared" si="1703"/>
        <v>0</v>
      </c>
      <c r="W1011" s="6">
        <f t="shared" si="1703"/>
        <v>0</v>
      </c>
      <c r="X1011" s="6">
        <f t="shared" si="1703"/>
        <v>0</v>
      </c>
      <c r="Y1011" s="6">
        <f t="shared" si="1703"/>
        <v>0</v>
      </c>
      <c r="Z1011" s="6">
        <f t="shared" si="1703"/>
        <v>0</v>
      </c>
      <c r="AA1011" s="6">
        <f t="shared" si="1703"/>
        <v>0</v>
      </c>
      <c r="AB1011" s="6">
        <f t="shared" si="1703"/>
        <v>0</v>
      </c>
      <c r="AC1011" s="67"/>
      <c r="AD1011" s="55"/>
    </row>
    <row r="1012" spans="1:30" s="52" customFormat="1">
      <c r="A1012" s="98" t="s">
        <v>234</v>
      </c>
      <c r="B1012" s="186">
        <v>738881</v>
      </c>
      <c r="C1012" s="161">
        <f t="shared" si="1676"/>
        <v>61573.42</v>
      </c>
      <c r="D1012" s="40"/>
      <c r="E1012" s="40"/>
      <c r="F1012" s="40"/>
      <c r="G1012" s="40"/>
      <c r="H1012" s="40"/>
      <c r="I1012" s="40"/>
      <c r="J1012" s="40"/>
      <c r="K1012" s="40"/>
      <c r="L1012" s="40"/>
      <c r="M1012" s="40">
        <v>0.72060000000000002</v>
      </c>
      <c r="N1012" s="40"/>
      <c r="O1012" s="40"/>
      <c r="P1012" s="40"/>
      <c r="Q1012" s="40"/>
      <c r="R1012" s="40"/>
      <c r="S1012" s="40"/>
      <c r="T1012" s="40">
        <v>0.27939999999999998</v>
      </c>
      <c r="U1012" s="40"/>
      <c r="V1012" s="40"/>
      <c r="W1012" s="40"/>
      <c r="X1012" s="40"/>
      <c r="Y1012" s="40"/>
      <c r="Z1012" s="40"/>
      <c r="AA1012" s="40"/>
      <c r="AB1012" s="40"/>
      <c r="AC1012" s="67"/>
      <c r="AD1012" s="55"/>
    </row>
    <row r="1013" spans="1:30" s="52" customFormat="1">
      <c r="A1013" s="99"/>
      <c r="B1013" s="32"/>
      <c r="C1013" s="161"/>
      <c r="D1013" s="39">
        <f t="shared" ref="D1013" si="1704">$C1012*D1012</f>
        <v>0</v>
      </c>
      <c r="E1013" s="39">
        <f t="shared" ref="E1013" si="1705">$C1012*E1012</f>
        <v>0</v>
      </c>
      <c r="F1013" s="39">
        <f t="shared" ref="F1013:AB1013" si="1706">$C1012*F1012</f>
        <v>0</v>
      </c>
      <c r="G1013" s="39">
        <f t="shared" si="1706"/>
        <v>0</v>
      </c>
      <c r="H1013" s="39">
        <f t="shared" si="1706"/>
        <v>0</v>
      </c>
      <c r="I1013" s="39">
        <f t="shared" si="1706"/>
        <v>0</v>
      </c>
      <c r="J1013" s="39">
        <f t="shared" si="1706"/>
        <v>0</v>
      </c>
      <c r="K1013" s="39">
        <f t="shared" si="1706"/>
        <v>0</v>
      </c>
      <c r="L1013" s="39">
        <f t="shared" si="1706"/>
        <v>0</v>
      </c>
      <c r="M1013" s="39">
        <f t="shared" si="1706"/>
        <v>44369.806451999997</v>
      </c>
      <c r="N1013" s="39">
        <f t="shared" si="1706"/>
        <v>0</v>
      </c>
      <c r="O1013" s="39">
        <f t="shared" si="1706"/>
        <v>0</v>
      </c>
      <c r="P1013" s="39">
        <f t="shared" si="1706"/>
        <v>0</v>
      </c>
      <c r="Q1013" s="39">
        <f t="shared" si="1706"/>
        <v>0</v>
      </c>
      <c r="R1013" s="39">
        <f t="shared" si="1706"/>
        <v>0</v>
      </c>
      <c r="S1013" s="39">
        <f t="shared" si="1706"/>
        <v>0</v>
      </c>
      <c r="T1013" s="39">
        <f t="shared" si="1706"/>
        <v>17203.613547999998</v>
      </c>
      <c r="U1013" s="39">
        <f t="shared" si="1706"/>
        <v>0</v>
      </c>
      <c r="V1013" s="39">
        <f t="shared" si="1706"/>
        <v>0</v>
      </c>
      <c r="W1013" s="39">
        <f t="shared" si="1706"/>
        <v>0</v>
      </c>
      <c r="X1013" s="39">
        <f t="shared" si="1706"/>
        <v>0</v>
      </c>
      <c r="Y1013" s="39">
        <f t="shared" si="1706"/>
        <v>0</v>
      </c>
      <c r="Z1013" s="39">
        <f t="shared" si="1706"/>
        <v>0</v>
      </c>
      <c r="AA1013" s="39">
        <f t="shared" si="1706"/>
        <v>0</v>
      </c>
      <c r="AB1013" s="39">
        <f t="shared" si="1706"/>
        <v>0</v>
      </c>
      <c r="AC1013" s="67"/>
      <c r="AD1013" s="55"/>
    </row>
    <row r="1014" spans="1:30" s="52" customFormat="1">
      <c r="A1014" s="98" t="s">
        <v>520</v>
      </c>
      <c r="B1014" s="186">
        <v>693268</v>
      </c>
      <c r="C1014" s="161">
        <f t="shared" si="1676"/>
        <v>57772.33</v>
      </c>
      <c r="D1014" s="40">
        <v>8.0100000000000005E-2</v>
      </c>
      <c r="E1014" s="40"/>
      <c r="F1014" s="40"/>
      <c r="G1014" s="40"/>
      <c r="H1014" s="40">
        <v>1.9400000000000001E-2</v>
      </c>
      <c r="I1014" s="40"/>
      <c r="J1014" s="40"/>
      <c r="K1014" s="40"/>
      <c r="L1014" s="40"/>
      <c r="M1014" s="40">
        <v>0.12989999999999999</v>
      </c>
      <c r="N1014" s="40"/>
      <c r="O1014" s="40"/>
      <c r="P1014" s="40"/>
      <c r="Q1014" s="40">
        <v>0.13850000000000001</v>
      </c>
      <c r="R1014" s="40">
        <v>5.8799999999999998E-2</v>
      </c>
      <c r="S1014" s="40">
        <v>3.4500000000000003E-2</v>
      </c>
      <c r="T1014" s="40">
        <v>0.1762</v>
      </c>
      <c r="U1014" s="40"/>
      <c r="V1014" s="40"/>
      <c r="W1014" s="40">
        <v>0.14849999999999999</v>
      </c>
      <c r="X1014" s="40">
        <v>0.2079</v>
      </c>
      <c r="Y1014" s="40">
        <v>6.1999999999999998E-3</v>
      </c>
      <c r="Z1014" s="40"/>
      <c r="AA1014" s="40"/>
      <c r="AB1014" s="40"/>
      <c r="AC1014" s="67"/>
      <c r="AD1014" s="55"/>
    </row>
    <row r="1015" spans="1:30" s="52" customFormat="1">
      <c r="A1015" s="99"/>
      <c r="B1015" s="32"/>
      <c r="C1015" s="160"/>
      <c r="D1015" s="39">
        <f t="shared" ref="D1015" si="1707">$C1014*D1014</f>
        <v>4627.5636330000007</v>
      </c>
      <c r="E1015" s="39">
        <f t="shared" ref="E1015" si="1708">$C1014*E1014</f>
        <v>0</v>
      </c>
      <c r="F1015" s="39">
        <f t="shared" ref="F1015:AB1015" si="1709">$C1014*F1014</f>
        <v>0</v>
      </c>
      <c r="G1015" s="39">
        <f t="shared" si="1709"/>
        <v>0</v>
      </c>
      <c r="H1015" s="39">
        <f t="shared" si="1709"/>
        <v>1120.7832020000001</v>
      </c>
      <c r="I1015" s="39">
        <f t="shared" si="1709"/>
        <v>0</v>
      </c>
      <c r="J1015" s="39">
        <f t="shared" si="1709"/>
        <v>0</v>
      </c>
      <c r="K1015" s="39">
        <f t="shared" si="1709"/>
        <v>0</v>
      </c>
      <c r="L1015" s="39">
        <f t="shared" si="1709"/>
        <v>0</v>
      </c>
      <c r="M1015" s="39">
        <f t="shared" si="1709"/>
        <v>7504.6256669999993</v>
      </c>
      <c r="N1015" s="39">
        <f t="shared" si="1709"/>
        <v>0</v>
      </c>
      <c r="O1015" s="39">
        <f t="shared" si="1709"/>
        <v>0</v>
      </c>
      <c r="P1015" s="39">
        <f t="shared" si="1709"/>
        <v>0</v>
      </c>
      <c r="Q1015" s="39">
        <f t="shared" si="1709"/>
        <v>8001.4677050000009</v>
      </c>
      <c r="R1015" s="39">
        <f t="shared" si="1709"/>
        <v>3397.0130039999999</v>
      </c>
      <c r="S1015" s="39">
        <f t="shared" si="1709"/>
        <v>1993.1453850000003</v>
      </c>
      <c r="T1015" s="39">
        <f t="shared" si="1709"/>
        <v>10179.484546</v>
      </c>
      <c r="U1015" s="39">
        <f t="shared" si="1709"/>
        <v>0</v>
      </c>
      <c r="V1015" s="39">
        <f t="shared" si="1709"/>
        <v>0</v>
      </c>
      <c r="W1015" s="39">
        <f t="shared" si="1709"/>
        <v>8579.1910050000006</v>
      </c>
      <c r="X1015" s="39">
        <f t="shared" si="1709"/>
        <v>12010.867407</v>
      </c>
      <c r="Y1015" s="39">
        <f t="shared" si="1709"/>
        <v>358.188446</v>
      </c>
      <c r="Z1015" s="39">
        <f t="shared" si="1709"/>
        <v>0</v>
      </c>
      <c r="AA1015" s="39">
        <f t="shared" si="1709"/>
        <v>0</v>
      </c>
      <c r="AB1015" s="39">
        <f t="shared" si="1709"/>
        <v>0</v>
      </c>
      <c r="AC1015" s="67"/>
      <c r="AD1015" s="55"/>
    </row>
    <row r="1016" spans="1:30" s="52" customFormat="1">
      <c r="A1016" s="16" t="s">
        <v>50</v>
      </c>
      <c r="B1016" s="9">
        <f>SUM(B1000:B1014)</f>
        <v>4475548</v>
      </c>
      <c r="C1016" s="162">
        <f>SUM(C1000:C1014)</f>
        <v>372962.34</v>
      </c>
      <c r="D1016" s="9">
        <f>D1001+D1003+D1005+D1007+D1009+D1011+D1013+D1015</f>
        <v>5138.9355010000008</v>
      </c>
      <c r="E1016" s="9">
        <f t="shared" ref="E1016" si="1710">E1001+E1003+E1005+E1007+E1009+E1011+E1013+E1015</f>
        <v>3043.3636230000002</v>
      </c>
      <c r="F1016" s="9">
        <f t="shared" ref="F1016" si="1711">F1001+F1003+F1005+F1007+F1009+F1011+F1013+F1015</f>
        <v>1218.6773369999999</v>
      </c>
      <c r="G1016" s="9">
        <f t="shared" ref="G1016:AB1016" si="1712">G1001+G1003+G1005+G1007+G1009+G1011+G1013+G1015</f>
        <v>1707.0361969999999</v>
      </c>
      <c r="H1016" s="9">
        <f t="shared" si="1712"/>
        <v>2061.0868019999998</v>
      </c>
      <c r="I1016" s="9">
        <f t="shared" si="1712"/>
        <v>2941.2522250000002</v>
      </c>
      <c r="J1016" s="9">
        <f t="shared" si="1712"/>
        <v>459.50129099999998</v>
      </c>
      <c r="K1016" s="9">
        <f t="shared" si="1712"/>
        <v>705.90053400000011</v>
      </c>
      <c r="L1016" s="9">
        <f t="shared" si="1712"/>
        <v>366.26914500000004</v>
      </c>
      <c r="M1016" s="9">
        <f t="shared" si="1712"/>
        <v>262379.94770600001</v>
      </c>
      <c r="N1016" s="9">
        <f t="shared" si="1712"/>
        <v>3152.1344599999998</v>
      </c>
      <c r="O1016" s="9">
        <f t="shared" si="1712"/>
        <v>510.55699000000004</v>
      </c>
      <c r="P1016" s="9">
        <f t="shared" si="1712"/>
        <v>0</v>
      </c>
      <c r="Q1016" s="9">
        <f t="shared" si="1712"/>
        <v>8844.9966450000011</v>
      </c>
      <c r="R1016" s="9">
        <f t="shared" si="1712"/>
        <v>3814.3378480000001</v>
      </c>
      <c r="S1016" s="9">
        <f t="shared" si="1712"/>
        <v>2086.3775310000001</v>
      </c>
      <c r="T1016" s="9">
        <f t="shared" si="1712"/>
        <v>49701.541513999997</v>
      </c>
      <c r="U1016" s="9">
        <f t="shared" si="1712"/>
        <v>401.78615300000001</v>
      </c>
      <c r="V1016" s="9">
        <f t="shared" si="1712"/>
        <v>855.23810300000002</v>
      </c>
      <c r="W1016" s="9">
        <f t="shared" si="1712"/>
        <v>9721.6843330000011</v>
      </c>
      <c r="X1016" s="9">
        <f t="shared" si="1712"/>
        <v>13423.613756999999</v>
      </c>
      <c r="Y1016" s="9">
        <f t="shared" si="1712"/>
        <v>414.78342700000002</v>
      </c>
      <c r="Z1016" s="9">
        <f t="shared" si="1712"/>
        <v>0</v>
      </c>
      <c r="AA1016" s="9">
        <f t="shared" si="1712"/>
        <v>13.318877999999998</v>
      </c>
      <c r="AB1016" s="9">
        <f t="shared" si="1712"/>
        <v>0</v>
      </c>
      <c r="AC1016" s="67"/>
      <c r="AD1016" s="55"/>
    </row>
    <row r="1017" spans="1:30" s="52" customFormat="1">
      <c r="A1017" s="86"/>
      <c r="B1017" s="17"/>
      <c r="C1017" s="190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67"/>
      <c r="AD1017" s="55"/>
    </row>
    <row r="1018" spans="1:30" s="52" customFormat="1">
      <c r="A1018" s="86"/>
      <c r="B1018" s="17"/>
      <c r="C1018" s="190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67"/>
      <c r="AD1018" s="55"/>
    </row>
    <row r="1019" spans="1:30" s="52" customFormat="1" ht="13.8" thickBot="1">
      <c r="A1019" s="79" t="s">
        <v>136</v>
      </c>
      <c r="B1019" s="126"/>
      <c r="C1019" s="188"/>
      <c r="D1019" s="126"/>
      <c r="E1019" s="126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67"/>
      <c r="AD1019" s="55"/>
    </row>
    <row r="1020" spans="1:30" s="52" customFormat="1" ht="13.8" thickBot="1">
      <c r="A1020" s="112" t="s">
        <v>1</v>
      </c>
      <c r="B1020" s="113" t="s">
        <v>2</v>
      </c>
      <c r="C1020" s="156" t="s">
        <v>3</v>
      </c>
      <c r="D1020" s="221" t="s">
        <v>4</v>
      </c>
      <c r="E1020" s="222"/>
      <c r="F1020" s="222"/>
      <c r="G1020" s="222"/>
      <c r="H1020" s="222"/>
      <c r="I1020" s="222"/>
      <c r="J1020" s="222"/>
      <c r="K1020" s="222"/>
      <c r="L1020" s="222"/>
      <c r="M1020" s="222"/>
      <c r="N1020" s="222"/>
      <c r="O1020" s="222"/>
      <c r="P1020" s="222"/>
      <c r="Q1020" s="222"/>
      <c r="R1020" s="222"/>
      <c r="S1020" s="222"/>
      <c r="T1020" s="222"/>
      <c r="U1020" s="222"/>
      <c r="V1020" s="222"/>
      <c r="W1020" s="222"/>
      <c r="X1020" s="222"/>
      <c r="Y1020" s="222"/>
      <c r="Z1020" s="122"/>
      <c r="AA1020" s="122"/>
      <c r="AB1020" s="122"/>
      <c r="AC1020" s="67"/>
      <c r="AD1020" s="55"/>
    </row>
    <row r="1021" spans="1:30" s="52" customFormat="1">
      <c r="A1021" s="114" t="s">
        <v>5</v>
      </c>
      <c r="B1021" s="115" t="s">
        <v>6</v>
      </c>
      <c r="C1021" s="157" t="s">
        <v>6</v>
      </c>
      <c r="D1021" s="116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8"/>
      <c r="Z1021" s="115" t="s">
        <v>7</v>
      </c>
      <c r="AA1021" s="115"/>
      <c r="AB1021" s="115"/>
      <c r="AC1021" s="67"/>
      <c r="AD1021" s="55"/>
    </row>
    <row r="1022" spans="1:30" s="52" customFormat="1">
      <c r="A1022" s="114" t="s">
        <v>8</v>
      </c>
      <c r="B1022" s="115" t="s">
        <v>9</v>
      </c>
      <c r="C1022" s="157" t="s">
        <v>9</v>
      </c>
      <c r="D1022" s="119" t="s">
        <v>10</v>
      </c>
      <c r="E1022" s="115" t="s">
        <v>11</v>
      </c>
      <c r="F1022" s="115" t="s">
        <v>12</v>
      </c>
      <c r="G1022" s="115" t="s">
        <v>13</v>
      </c>
      <c r="H1022" s="115" t="s">
        <v>14</v>
      </c>
      <c r="I1022" s="115" t="s">
        <v>15</v>
      </c>
      <c r="J1022" s="115" t="s">
        <v>16</v>
      </c>
      <c r="K1022" s="115" t="s">
        <v>17</v>
      </c>
      <c r="L1022" s="115" t="s">
        <v>18</v>
      </c>
      <c r="M1022" s="115" t="s">
        <v>19</v>
      </c>
      <c r="N1022" s="115" t="s">
        <v>20</v>
      </c>
      <c r="O1022" s="115" t="s">
        <v>169</v>
      </c>
      <c r="P1022" s="115" t="s">
        <v>21</v>
      </c>
      <c r="Q1022" s="115" t="s">
        <v>22</v>
      </c>
      <c r="R1022" s="115" t="s">
        <v>23</v>
      </c>
      <c r="S1022" s="115" t="s">
        <v>24</v>
      </c>
      <c r="T1022" s="115" t="s">
        <v>25</v>
      </c>
      <c r="U1022" s="115" t="s">
        <v>26</v>
      </c>
      <c r="V1022" s="115" t="s">
        <v>27</v>
      </c>
      <c r="W1022" s="115" t="s">
        <v>28</v>
      </c>
      <c r="X1022" s="115" t="s">
        <v>29</v>
      </c>
      <c r="Y1022" s="115" t="s">
        <v>30</v>
      </c>
      <c r="Z1022" s="115" t="s">
        <v>31</v>
      </c>
      <c r="AA1022" s="115" t="s">
        <v>484</v>
      </c>
      <c r="AB1022" s="115" t="s">
        <v>467</v>
      </c>
      <c r="AC1022" s="67"/>
      <c r="AD1022" s="55"/>
    </row>
    <row r="1023" spans="1:30" s="52" customFormat="1">
      <c r="A1023" s="114"/>
      <c r="B1023" s="115"/>
      <c r="C1023" s="157" t="s">
        <v>674</v>
      </c>
      <c r="D1023" s="120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67"/>
      <c r="AD1023" s="55"/>
    </row>
    <row r="1024" spans="1:30" s="52" customFormat="1">
      <c r="A1024" s="95" t="s">
        <v>137</v>
      </c>
      <c r="B1024" s="186">
        <v>2111198</v>
      </c>
      <c r="C1024" s="175">
        <f>ROUND(B1024/12,2)</f>
        <v>175933.17</v>
      </c>
      <c r="D1024" s="40">
        <v>1.78E-2</v>
      </c>
      <c r="E1024" s="40"/>
      <c r="F1024" s="40"/>
      <c r="G1024" s="40"/>
      <c r="H1024" s="40">
        <v>0.26519999999999999</v>
      </c>
      <c r="I1024" s="40"/>
      <c r="J1024" s="40"/>
      <c r="K1024" s="40"/>
      <c r="L1024" s="40"/>
      <c r="M1024" s="40">
        <v>3.2500000000000001E-2</v>
      </c>
      <c r="N1024" s="40"/>
      <c r="O1024" s="40"/>
      <c r="P1024" s="40"/>
      <c r="Q1024" s="40">
        <v>2.6700000000000002E-2</v>
      </c>
      <c r="R1024" s="40">
        <v>1.1599999999999999E-2</v>
      </c>
      <c r="S1024" s="40">
        <v>2.5000000000000001E-3</v>
      </c>
      <c r="T1024" s="40">
        <v>4.7899999999999998E-2</v>
      </c>
      <c r="U1024" s="40"/>
      <c r="V1024" s="40">
        <v>0.52459999999999996</v>
      </c>
      <c r="W1024" s="40">
        <v>3.2300000000000002E-2</v>
      </c>
      <c r="X1024" s="40">
        <v>3.8100000000000002E-2</v>
      </c>
      <c r="Y1024" s="40"/>
      <c r="Z1024" s="40">
        <v>8.0000000000000004E-4</v>
      </c>
      <c r="AA1024" s="40">
        <v>0</v>
      </c>
      <c r="AB1024" s="40">
        <v>0</v>
      </c>
      <c r="AC1024" s="67"/>
      <c r="AD1024" s="55"/>
    </row>
    <row r="1025" spans="1:30" s="52" customFormat="1">
      <c r="A1025" s="96"/>
      <c r="B1025" s="11"/>
      <c r="C1025" s="175"/>
      <c r="D1025" s="39">
        <f t="shared" ref="D1025" si="1713">$C1024*D1024</f>
        <v>3131.6104260000002</v>
      </c>
      <c r="E1025" s="39">
        <f t="shared" ref="E1025" si="1714">$C1024*E1024</f>
        <v>0</v>
      </c>
      <c r="F1025" s="39">
        <f t="shared" ref="F1025:AB1025" si="1715">$C1024*F1024</f>
        <v>0</v>
      </c>
      <c r="G1025" s="39">
        <f t="shared" si="1715"/>
        <v>0</v>
      </c>
      <c r="H1025" s="39">
        <f t="shared" si="1715"/>
        <v>46657.476684000001</v>
      </c>
      <c r="I1025" s="39">
        <f t="shared" si="1715"/>
        <v>0</v>
      </c>
      <c r="J1025" s="39">
        <f t="shared" si="1715"/>
        <v>0</v>
      </c>
      <c r="K1025" s="39">
        <f t="shared" si="1715"/>
        <v>0</v>
      </c>
      <c r="L1025" s="39">
        <f t="shared" si="1715"/>
        <v>0</v>
      </c>
      <c r="M1025" s="39">
        <f t="shared" si="1715"/>
        <v>5717.8280250000007</v>
      </c>
      <c r="N1025" s="39">
        <f t="shared" si="1715"/>
        <v>0</v>
      </c>
      <c r="O1025" s="39">
        <f t="shared" si="1715"/>
        <v>0</v>
      </c>
      <c r="P1025" s="39">
        <f t="shared" si="1715"/>
        <v>0</v>
      </c>
      <c r="Q1025" s="39">
        <f t="shared" si="1715"/>
        <v>4697.4156390000007</v>
      </c>
      <c r="R1025" s="39">
        <f t="shared" si="1715"/>
        <v>2040.8247719999999</v>
      </c>
      <c r="S1025" s="39">
        <f t="shared" si="1715"/>
        <v>439.83292500000005</v>
      </c>
      <c r="T1025" s="39">
        <f t="shared" si="1715"/>
        <v>8427.1988430000001</v>
      </c>
      <c r="U1025" s="39">
        <f t="shared" si="1715"/>
        <v>0</v>
      </c>
      <c r="V1025" s="39">
        <f t="shared" si="1715"/>
        <v>92294.540982000006</v>
      </c>
      <c r="W1025" s="39">
        <f t="shared" si="1715"/>
        <v>5682.641391000001</v>
      </c>
      <c r="X1025" s="39">
        <f t="shared" si="1715"/>
        <v>6703.053777000001</v>
      </c>
      <c r="Y1025" s="39">
        <f t="shared" si="1715"/>
        <v>0</v>
      </c>
      <c r="Z1025" s="39">
        <f t="shared" si="1715"/>
        <v>140.74653600000002</v>
      </c>
      <c r="AA1025" s="39">
        <f t="shared" si="1715"/>
        <v>0</v>
      </c>
      <c r="AB1025" s="39">
        <f t="shared" si="1715"/>
        <v>0</v>
      </c>
      <c r="AC1025" s="67"/>
      <c r="AD1025" s="55"/>
    </row>
    <row r="1026" spans="1:30" s="52" customFormat="1">
      <c r="A1026" s="95" t="s">
        <v>138</v>
      </c>
      <c r="B1026" s="29">
        <f>199374/2</f>
        <v>99687</v>
      </c>
      <c r="C1026" s="175">
        <f t="shared" ref="C1026:C1062" si="1716">ROUND(B1026/12,2)</f>
        <v>8307.25</v>
      </c>
      <c r="D1026" s="38">
        <v>1.5800000000000002E-2</v>
      </c>
      <c r="E1026" s="38">
        <v>0.1371</v>
      </c>
      <c r="F1026" s="38">
        <v>5.4899999999999997E-2</v>
      </c>
      <c r="G1026" s="38">
        <v>7.6899999999999996E-2</v>
      </c>
      <c r="H1026" s="38">
        <v>4.1599999999999998E-2</v>
      </c>
      <c r="I1026" s="38">
        <v>0.13250000000000001</v>
      </c>
      <c r="J1026" s="38">
        <v>2.07E-2</v>
      </c>
      <c r="K1026" s="38">
        <v>3.1800000000000002E-2</v>
      </c>
      <c r="L1026" s="38">
        <v>1.6500000000000001E-2</v>
      </c>
      <c r="M1026" s="38">
        <v>2.5700000000000001E-2</v>
      </c>
      <c r="N1026" s="38">
        <v>0.14199999999999999</v>
      </c>
      <c r="O1026" s="38">
        <v>2.3E-2</v>
      </c>
      <c r="P1026" s="38">
        <v>0</v>
      </c>
      <c r="Q1026" s="38">
        <v>3.7999999999999999E-2</v>
      </c>
      <c r="R1026" s="38">
        <v>1.8800000000000001E-2</v>
      </c>
      <c r="S1026" s="38">
        <v>4.1999999999999997E-3</v>
      </c>
      <c r="T1026" s="38">
        <v>5.3199999999999997E-2</v>
      </c>
      <c r="U1026" s="38">
        <v>1.8100000000000002E-2</v>
      </c>
      <c r="V1026" s="38">
        <v>3.7900000000000003E-2</v>
      </c>
      <c r="W1026" s="38">
        <v>4.58E-2</v>
      </c>
      <c r="X1026" s="38">
        <v>6.2399999999999997E-2</v>
      </c>
      <c r="Y1026" s="38">
        <v>2.5000000000000001E-3</v>
      </c>
      <c r="Z1026" s="5">
        <v>0</v>
      </c>
      <c r="AA1026" s="5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75"/>
      <c r="D1027" s="6">
        <f t="shared" ref="D1027" si="1717">$C1026*D1026</f>
        <v>131.25455000000002</v>
      </c>
      <c r="E1027" s="6">
        <f t="shared" ref="E1027" si="1718">$C1026*E1026</f>
        <v>1138.9239749999999</v>
      </c>
      <c r="F1027" s="6">
        <f t="shared" ref="F1027:O1027" si="1719">$C1026*F1026</f>
        <v>456.06802499999998</v>
      </c>
      <c r="G1027" s="6">
        <f t="shared" si="1719"/>
        <v>638.82752499999992</v>
      </c>
      <c r="H1027" s="6">
        <f t="shared" si="1719"/>
        <v>345.58159999999998</v>
      </c>
      <c r="I1027" s="6">
        <f t="shared" si="1719"/>
        <v>1100.7106250000002</v>
      </c>
      <c r="J1027" s="6">
        <f t="shared" si="1719"/>
        <v>171.96007499999999</v>
      </c>
      <c r="K1027" s="6">
        <f t="shared" si="1719"/>
        <v>264.17054999999999</v>
      </c>
      <c r="L1027" s="6">
        <f t="shared" si="1719"/>
        <v>137.069625</v>
      </c>
      <c r="M1027" s="6">
        <f t="shared" si="1719"/>
        <v>213.49632500000001</v>
      </c>
      <c r="N1027" s="6">
        <f t="shared" si="1719"/>
        <v>1179.6295</v>
      </c>
      <c r="O1027" s="6">
        <f t="shared" si="1719"/>
        <v>191.06674999999998</v>
      </c>
      <c r="P1027" s="6">
        <f t="shared" ref="P1027" si="1720">$C1026*P1026</f>
        <v>0</v>
      </c>
      <c r="Q1027" s="6">
        <f t="shared" ref="Q1027" si="1721">$C1026*Q1026</f>
        <v>315.6755</v>
      </c>
      <c r="R1027" s="6">
        <f t="shared" ref="R1027:AB1027" si="1722">$C1026*R1026</f>
        <v>156.1763</v>
      </c>
      <c r="S1027" s="6">
        <f t="shared" si="1722"/>
        <v>34.890450000000001</v>
      </c>
      <c r="T1027" s="6">
        <f t="shared" si="1722"/>
        <v>441.94569999999999</v>
      </c>
      <c r="U1027" s="6">
        <f t="shared" si="1722"/>
        <v>150.36122500000002</v>
      </c>
      <c r="V1027" s="6">
        <f t="shared" si="1722"/>
        <v>314.84477500000003</v>
      </c>
      <c r="W1027" s="6">
        <f t="shared" si="1722"/>
        <v>380.47205000000002</v>
      </c>
      <c r="X1027" s="6">
        <f t="shared" si="1722"/>
        <v>518.37239999999997</v>
      </c>
      <c r="Y1027" s="6">
        <f t="shared" si="1722"/>
        <v>20.768125000000001</v>
      </c>
      <c r="Z1027" s="6">
        <f t="shared" si="1722"/>
        <v>0</v>
      </c>
      <c r="AA1027" s="6">
        <f t="shared" si="1722"/>
        <v>4.9843499999999992</v>
      </c>
      <c r="AB1027" s="6">
        <f t="shared" si="1722"/>
        <v>0</v>
      </c>
      <c r="AC1027" s="67"/>
      <c r="AD1027" s="55"/>
    </row>
    <row r="1028" spans="1:30" s="52" customFormat="1">
      <c r="A1028" s="95" t="s">
        <v>450</v>
      </c>
      <c r="B1028" s="29">
        <f>199374/2</f>
        <v>99687</v>
      </c>
      <c r="C1028" s="175">
        <f t="shared" si="1716"/>
        <v>8307.25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75"/>
      <c r="D1029" s="6">
        <f t="shared" ref="D1029" si="1723">$C1028*D1028</f>
        <v>327.30564999999996</v>
      </c>
      <c r="E1029" s="6">
        <f t="shared" ref="E1029" si="1724">$C1028*E1028</f>
        <v>0</v>
      </c>
      <c r="F1029" s="6">
        <f t="shared" ref="F1029:O1029" si="1725">$C1028*F1028</f>
        <v>27.413924999999999</v>
      </c>
      <c r="G1029" s="6">
        <f t="shared" si="1725"/>
        <v>0</v>
      </c>
      <c r="H1029" s="6">
        <f t="shared" si="1725"/>
        <v>2869.3241499999999</v>
      </c>
      <c r="I1029" s="6">
        <f t="shared" si="1725"/>
        <v>0</v>
      </c>
      <c r="J1029" s="6">
        <f t="shared" si="1725"/>
        <v>0</v>
      </c>
      <c r="K1029" s="6">
        <f t="shared" si="1725"/>
        <v>0</v>
      </c>
      <c r="L1029" s="6">
        <f t="shared" si="1725"/>
        <v>0</v>
      </c>
      <c r="M1029" s="6">
        <f t="shared" si="1725"/>
        <v>1220.3350250000001</v>
      </c>
      <c r="N1029" s="6">
        <f t="shared" si="1725"/>
        <v>24.921749999999999</v>
      </c>
      <c r="O1029" s="6">
        <f t="shared" si="1725"/>
        <v>0</v>
      </c>
      <c r="P1029" s="6">
        <f t="shared" ref="P1029" si="1726">$C1028*P1028</f>
        <v>0</v>
      </c>
      <c r="Q1029" s="6">
        <f t="shared" ref="Q1029" si="1727">$C1028*Q1028</f>
        <v>783.37367499999993</v>
      </c>
      <c r="R1029" s="6">
        <f t="shared" ref="R1029:AB1029" si="1728">$C1028*R1028</f>
        <v>179.4366</v>
      </c>
      <c r="S1029" s="6">
        <f t="shared" si="1728"/>
        <v>74.765249999999995</v>
      </c>
      <c r="T1029" s="6">
        <f t="shared" si="1728"/>
        <v>873.92269999999996</v>
      </c>
      <c r="U1029" s="6">
        <f t="shared" si="1728"/>
        <v>0</v>
      </c>
      <c r="V1029" s="6">
        <f t="shared" si="1728"/>
        <v>202.6969</v>
      </c>
      <c r="W1029" s="6">
        <f t="shared" si="1728"/>
        <v>456.89875000000001</v>
      </c>
      <c r="X1029" s="6">
        <f t="shared" si="1728"/>
        <v>1221.9964750000001</v>
      </c>
      <c r="Y1029" s="6">
        <f t="shared" si="1728"/>
        <v>44.85915</v>
      </c>
      <c r="Z1029" s="6">
        <f t="shared" si="1728"/>
        <v>0</v>
      </c>
      <c r="AA1029" s="6">
        <f t="shared" si="1728"/>
        <v>0</v>
      </c>
      <c r="AB1029" s="6">
        <f t="shared" si="1728"/>
        <v>0</v>
      </c>
      <c r="AC1029" s="67"/>
      <c r="AD1029" s="55"/>
    </row>
    <row r="1030" spans="1:30" s="52" customFormat="1">
      <c r="A1030" s="95" t="s">
        <v>139</v>
      </c>
      <c r="B1030" s="29">
        <f>0/2</f>
        <v>0</v>
      </c>
      <c r="C1030" s="175">
        <f t="shared" si="1716"/>
        <v>0</v>
      </c>
      <c r="D1030" s="38">
        <v>1.5800000000000002E-2</v>
      </c>
      <c r="E1030" s="38">
        <v>0.1371</v>
      </c>
      <c r="F1030" s="38">
        <v>5.4899999999999997E-2</v>
      </c>
      <c r="G1030" s="38">
        <v>7.6899999999999996E-2</v>
      </c>
      <c r="H1030" s="38">
        <v>4.1599999999999998E-2</v>
      </c>
      <c r="I1030" s="38">
        <v>0.13250000000000001</v>
      </c>
      <c r="J1030" s="38">
        <v>2.07E-2</v>
      </c>
      <c r="K1030" s="38">
        <v>3.1800000000000002E-2</v>
      </c>
      <c r="L1030" s="38">
        <v>1.6500000000000001E-2</v>
      </c>
      <c r="M1030" s="38">
        <v>2.5700000000000001E-2</v>
      </c>
      <c r="N1030" s="38">
        <v>0.14199999999999999</v>
      </c>
      <c r="O1030" s="38">
        <v>2.3E-2</v>
      </c>
      <c r="P1030" s="38">
        <v>0</v>
      </c>
      <c r="Q1030" s="38">
        <v>3.7999999999999999E-2</v>
      </c>
      <c r="R1030" s="38">
        <v>1.8800000000000001E-2</v>
      </c>
      <c r="S1030" s="38">
        <v>4.1999999999999997E-3</v>
      </c>
      <c r="T1030" s="38">
        <v>5.3199999999999997E-2</v>
      </c>
      <c r="U1030" s="38">
        <v>1.8100000000000002E-2</v>
      </c>
      <c r="V1030" s="38">
        <v>3.7900000000000003E-2</v>
      </c>
      <c r="W1030" s="38">
        <v>4.58E-2</v>
      </c>
      <c r="X1030" s="38">
        <v>6.2399999999999997E-2</v>
      </c>
      <c r="Y1030" s="38">
        <v>2.5000000000000001E-3</v>
      </c>
      <c r="Z1030" s="5">
        <v>0</v>
      </c>
      <c r="AA1030" s="5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75"/>
      <c r="D1031" s="6">
        <f t="shared" ref="D1031" si="1729">$C1030*D1030</f>
        <v>0</v>
      </c>
      <c r="E1031" s="6">
        <f t="shared" ref="E1031" si="1730">$C1030*E1030</f>
        <v>0</v>
      </c>
      <c r="F1031" s="6">
        <f t="shared" ref="F1031:O1031" si="1731">$C1030*F1030</f>
        <v>0</v>
      </c>
      <c r="G1031" s="6">
        <f t="shared" si="1731"/>
        <v>0</v>
      </c>
      <c r="H1031" s="6">
        <f t="shared" si="1731"/>
        <v>0</v>
      </c>
      <c r="I1031" s="6">
        <f t="shared" si="1731"/>
        <v>0</v>
      </c>
      <c r="J1031" s="6">
        <f t="shared" si="1731"/>
        <v>0</v>
      </c>
      <c r="K1031" s="6">
        <f t="shared" si="1731"/>
        <v>0</v>
      </c>
      <c r="L1031" s="6">
        <f t="shared" si="1731"/>
        <v>0</v>
      </c>
      <c r="M1031" s="6">
        <f t="shared" si="1731"/>
        <v>0</v>
      </c>
      <c r="N1031" s="6">
        <f t="shared" si="1731"/>
        <v>0</v>
      </c>
      <c r="O1031" s="6">
        <f t="shared" si="1731"/>
        <v>0</v>
      </c>
      <c r="P1031" s="6">
        <f t="shared" ref="P1031" si="1732">$C1030*P1030</f>
        <v>0</v>
      </c>
      <c r="Q1031" s="6">
        <f t="shared" ref="Q1031" si="1733">$C1030*Q1030</f>
        <v>0</v>
      </c>
      <c r="R1031" s="6">
        <f t="shared" ref="R1031:AB1031" si="1734">$C1030*R1030</f>
        <v>0</v>
      </c>
      <c r="S1031" s="6">
        <f t="shared" si="1734"/>
        <v>0</v>
      </c>
      <c r="T1031" s="6">
        <f t="shared" si="1734"/>
        <v>0</v>
      </c>
      <c r="U1031" s="6">
        <f t="shared" si="1734"/>
        <v>0</v>
      </c>
      <c r="V1031" s="6">
        <f t="shared" si="1734"/>
        <v>0</v>
      </c>
      <c r="W1031" s="6">
        <f t="shared" si="1734"/>
        <v>0</v>
      </c>
      <c r="X1031" s="6">
        <f t="shared" si="1734"/>
        <v>0</v>
      </c>
      <c r="Y1031" s="6">
        <f t="shared" si="1734"/>
        <v>0</v>
      </c>
      <c r="Z1031" s="6">
        <f t="shared" si="1734"/>
        <v>0</v>
      </c>
      <c r="AA1031" s="6">
        <f t="shared" si="1734"/>
        <v>0</v>
      </c>
      <c r="AB1031" s="6">
        <f t="shared" si="1734"/>
        <v>0</v>
      </c>
      <c r="AC1031" s="67"/>
      <c r="AD1031" s="55"/>
    </row>
    <row r="1032" spans="1:30" s="52" customFormat="1">
      <c r="A1032" s="95" t="s">
        <v>451</v>
      </c>
      <c r="B1032" s="29">
        <f>0/2</f>
        <v>0</v>
      </c>
      <c r="C1032" s="175">
        <f t="shared" si="1716"/>
        <v>0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75"/>
      <c r="D1033" s="6">
        <f t="shared" ref="D1033" si="1735">$C1032*D1032</f>
        <v>0</v>
      </c>
      <c r="E1033" s="6">
        <f t="shared" ref="E1033" si="1736">$C1032*E1032</f>
        <v>0</v>
      </c>
      <c r="F1033" s="6">
        <f t="shared" ref="F1033:O1033" si="1737">$C1032*F1032</f>
        <v>0</v>
      </c>
      <c r="G1033" s="6">
        <f t="shared" si="1737"/>
        <v>0</v>
      </c>
      <c r="H1033" s="6">
        <f t="shared" si="1737"/>
        <v>0</v>
      </c>
      <c r="I1033" s="6">
        <f t="shared" si="1737"/>
        <v>0</v>
      </c>
      <c r="J1033" s="6">
        <f t="shared" si="1737"/>
        <v>0</v>
      </c>
      <c r="K1033" s="6">
        <f t="shared" si="1737"/>
        <v>0</v>
      </c>
      <c r="L1033" s="6">
        <f t="shared" si="1737"/>
        <v>0</v>
      </c>
      <c r="M1033" s="6">
        <f t="shared" si="1737"/>
        <v>0</v>
      </c>
      <c r="N1033" s="6">
        <f t="shared" si="1737"/>
        <v>0</v>
      </c>
      <c r="O1033" s="6">
        <f t="shared" si="1737"/>
        <v>0</v>
      </c>
      <c r="P1033" s="6">
        <f t="shared" ref="P1033" si="1738">$C1032*P1032</f>
        <v>0</v>
      </c>
      <c r="Q1033" s="6">
        <f t="shared" ref="Q1033" si="1739">$C1032*Q1032</f>
        <v>0</v>
      </c>
      <c r="R1033" s="6">
        <f t="shared" ref="R1033:AB1033" si="1740">$C1032*R1032</f>
        <v>0</v>
      </c>
      <c r="S1033" s="6">
        <f t="shared" si="1740"/>
        <v>0</v>
      </c>
      <c r="T1033" s="6">
        <f t="shared" si="1740"/>
        <v>0</v>
      </c>
      <c r="U1033" s="6">
        <f t="shared" si="1740"/>
        <v>0</v>
      </c>
      <c r="V1033" s="6">
        <f t="shared" si="1740"/>
        <v>0</v>
      </c>
      <c r="W1033" s="6">
        <f t="shared" si="1740"/>
        <v>0</v>
      </c>
      <c r="X1033" s="6">
        <f t="shared" si="1740"/>
        <v>0</v>
      </c>
      <c r="Y1033" s="6">
        <f t="shared" si="1740"/>
        <v>0</v>
      </c>
      <c r="Z1033" s="6">
        <f t="shared" si="1740"/>
        <v>0</v>
      </c>
      <c r="AA1033" s="6">
        <f t="shared" si="1740"/>
        <v>0</v>
      </c>
      <c r="AB1033" s="6">
        <f t="shared" si="1740"/>
        <v>0</v>
      </c>
      <c r="AC1033" s="67"/>
      <c r="AD1033" s="55"/>
    </row>
    <row r="1034" spans="1:30" s="52" customFormat="1">
      <c r="A1034" s="95" t="s">
        <v>140</v>
      </c>
      <c r="B1034" s="29">
        <f>199374/2</f>
        <v>99687</v>
      </c>
      <c r="C1034" s="175">
        <f t="shared" si="1716"/>
        <v>8307.25</v>
      </c>
      <c r="D1034" s="38">
        <v>1.5800000000000002E-2</v>
      </c>
      <c r="E1034" s="38">
        <v>0.1371</v>
      </c>
      <c r="F1034" s="38">
        <v>5.4899999999999997E-2</v>
      </c>
      <c r="G1034" s="38">
        <v>7.6899999999999996E-2</v>
      </c>
      <c r="H1034" s="38">
        <v>4.1599999999999998E-2</v>
      </c>
      <c r="I1034" s="38">
        <v>0.13250000000000001</v>
      </c>
      <c r="J1034" s="38">
        <v>2.07E-2</v>
      </c>
      <c r="K1034" s="38">
        <v>3.1800000000000002E-2</v>
      </c>
      <c r="L1034" s="38">
        <v>1.6500000000000001E-2</v>
      </c>
      <c r="M1034" s="38">
        <v>2.5700000000000001E-2</v>
      </c>
      <c r="N1034" s="38">
        <v>0.14199999999999999</v>
      </c>
      <c r="O1034" s="38">
        <v>2.3E-2</v>
      </c>
      <c r="P1034" s="38">
        <v>0</v>
      </c>
      <c r="Q1034" s="38">
        <v>3.7999999999999999E-2</v>
      </c>
      <c r="R1034" s="38">
        <v>1.8800000000000001E-2</v>
      </c>
      <c r="S1034" s="38">
        <v>4.1999999999999997E-3</v>
      </c>
      <c r="T1034" s="38">
        <v>5.3199999999999997E-2</v>
      </c>
      <c r="U1034" s="38">
        <v>1.8100000000000002E-2</v>
      </c>
      <c r="V1034" s="38">
        <v>3.7900000000000003E-2</v>
      </c>
      <c r="W1034" s="38">
        <v>4.58E-2</v>
      </c>
      <c r="X1034" s="38">
        <v>6.2399999999999997E-2</v>
      </c>
      <c r="Y1034" s="38">
        <v>2.5000000000000001E-3</v>
      </c>
      <c r="Z1034" s="5">
        <v>0</v>
      </c>
      <c r="AA1034" s="5">
        <v>5.9999999999999995E-4</v>
      </c>
      <c r="AB1034" s="5">
        <v>0</v>
      </c>
      <c r="AC1034" s="67"/>
      <c r="AD1034" s="55"/>
    </row>
    <row r="1035" spans="1:30" s="52" customFormat="1">
      <c r="A1035" s="96"/>
      <c r="B1035" s="30"/>
      <c r="C1035" s="175"/>
      <c r="D1035" s="6">
        <f t="shared" ref="D1035" si="1741">$C1034*D1034</f>
        <v>131.25455000000002</v>
      </c>
      <c r="E1035" s="6">
        <f t="shared" ref="E1035" si="1742">$C1034*E1034</f>
        <v>1138.9239749999999</v>
      </c>
      <c r="F1035" s="6">
        <f t="shared" ref="F1035:O1035" si="1743">$C1034*F1034</f>
        <v>456.06802499999998</v>
      </c>
      <c r="G1035" s="6">
        <f t="shared" si="1743"/>
        <v>638.82752499999992</v>
      </c>
      <c r="H1035" s="6">
        <f t="shared" si="1743"/>
        <v>345.58159999999998</v>
      </c>
      <c r="I1035" s="6">
        <f t="shared" si="1743"/>
        <v>1100.7106250000002</v>
      </c>
      <c r="J1035" s="6">
        <f t="shared" si="1743"/>
        <v>171.96007499999999</v>
      </c>
      <c r="K1035" s="6">
        <f t="shared" si="1743"/>
        <v>264.17054999999999</v>
      </c>
      <c r="L1035" s="6">
        <f t="shared" si="1743"/>
        <v>137.069625</v>
      </c>
      <c r="M1035" s="6">
        <f t="shared" si="1743"/>
        <v>213.49632500000001</v>
      </c>
      <c r="N1035" s="6">
        <f t="shared" si="1743"/>
        <v>1179.6295</v>
      </c>
      <c r="O1035" s="6">
        <f t="shared" si="1743"/>
        <v>191.06674999999998</v>
      </c>
      <c r="P1035" s="6">
        <f t="shared" ref="P1035" si="1744">$C1034*P1034</f>
        <v>0</v>
      </c>
      <c r="Q1035" s="6">
        <f t="shared" ref="Q1035" si="1745">$C1034*Q1034</f>
        <v>315.6755</v>
      </c>
      <c r="R1035" s="6">
        <f t="shared" ref="R1035:AB1035" si="1746">$C1034*R1034</f>
        <v>156.1763</v>
      </c>
      <c r="S1035" s="6">
        <f t="shared" si="1746"/>
        <v>34.890450000000001</v>
      </c>
      <c r="T1035" s="6">
        <f t="shared" si="1746"/>
        <v>441.94569999999999</v>
      </c>
      <c r="U1035" s="6">
        <f t="shared" si="1746"/>
        <v>150.36122500000002</v>
      </c>
      <c r="V1035" s="6">
        <f t="shared" si="1746"/>
        <v>314.84477500000003</v>
      </c>
      <c r="W1035" s="6">
        <f t="shared" si="1746"/>
        <v>380.47205000000002</v>
      </c>
      <c r="X1035" s="6">
        <f t="shared" si="1746"/>
        <v>518.37239999999997</v>
      </c>
      <c r="Y1035" s="6">
        <f t="shared" si="1746"/>
        <v>20.768125000000001</v>
      </c>
      <c r="Z1035" s="6">
        <f t="shared" si="1746"/>
        <v>0</v>
      </c>
      <c r="AA1035" s="6">
        <f t="shared" si="1746"/>
        <v>4.9843499999999992</v>
      </c>
      <c r="AB1035" s="6">
        <f t="shared" si="1746"/>
        <v>0</v>
      </c>
      <c r="AC1035" s="67"/>
      <c r="AD1035" s="55"/>
    </row>
    <row r="1036" spans="1:30" s="52" customFormat="1">
      <c r="A1036" s="95" t="s">
        <v>452</v>
      </c>
      <c r="B1036" s="29">
        <f>199374/2</f>
        <v>99687</v>
      </c>
      <c r="C1036" s="175">
        <f t="shared" si="1716"/>
        <v>8307.25</v>
      </c>
      <c r="D1036" s="5">
        <v>3.9399999999999998E-2</v>
      </c>
      <c r="E1036" s="5"/>
      <c r="F1036" s="5">
        <v>3.3E-3</v>
      </c>
      <c r="G1036" s="5"/>
      <c r="H1036" s="5">
        <v>0.34539999999999998</v>
      </c>
      <c r="I1036" s="5"/>
      <c r="J1036" s="5"/>
      <c r="K1036" s="5"/>
      <c r="L1036" s="5"/>
      <c r="M1036" s="5">
        <v>0.1469</v>
      </c>
      <c r="N1036" s="5">
        <v>3.0000000000000001E-3</v>
      </c>
      <c r="O1036" s="5"/>
      <c r="P1036" s="5"/>
      <c r="Q1036" s="5">
        <v>9.4299999999999995E-2</v>
      </c>
      <c r="R1036" s="5">
        <v>2.1600000000000001E-2</v>
      </c>
      <c r="S1036" s="5">
        <v>8.9999999999999993E-3</v>
      </c>
      <c r="T1036" s="5">
        <v>0.1052</v>
      </c>
      <c r="U1036" s="5"/>
      <c r="V1036" s="5">
        <v>2.4400000000000002E-2</v>
      </c>
      <c r="W1036" s="5">
        <v>5.5E-2</v>
      </c>
      <c r="X1036" s="5">
        <v>0.14710000000000001</v>
      </c>
      <c r="Y1036" s="5">
        <v>5.4000000000000003E-3</v>
      </c>
      <c r="Z1036" s="5"/>
      <c r="AA1036" s="5"/>
      <c r="AB1036" s="5"/>
      <c r="AC1036" s="67"/>
      <c r="AD1036" s="55"/>
    </row>
    <row r="1037" spans="1:30" s="52" customFormat="1">
      <c r="A1037" s="96"/>
      <c r="B1037" s="12"/>
      <c r="C1037" s="175"/>
      <c r="D1037" s="6">
        <f t="shared" ref="D1037" si="1747">$C1036*D1036</f>
        <v>327.30564999999996</v>
      </c>
      <c r="E1037" s="6">
        <f t="shared" ref="E1037" si="1748">$C1036*E1036</f>
        <v>0</v>
      </c>
      <c r="F1037" s="6">
        <f t="shared" ref="F1037:O1037" si="1749">$C1036*F1036</f>
        <v>27.413924999999999</v>
      </c>
      <c r="G1037" s="6">
        <f t="shared" si="1749"/>
        <v>0</v>
      </c>
      <c r="H1037" s="6">
        <f t="shared" si="1749"/>
        <v>2869.3241499999999</v>
      </c>
      <c r="I1037" s="6">
        <f t="shared" si="1749"/>
        <v>0</v>
      </c>
      <c r="J1037" s="6">
        <f t="shared" si="1749"/>
        <v>0</v>
      </c>
      <c r="K1037" s="6">
        <f t="shared" si="1749"/>
        <v>0</v>
      </c>
      <c r="L1037" s="6">
        <f t="shared" si="1749"/>
        <v>0</v>
      </c>
      <c r="M1037" s="6">
        <f t="shared" si="1749"/>
        <v>1220.3350250000001</v>
      </c>
      <c r="N1037" s="6">
        <f t="shared" si="1749"/>
        <v>24.921749999999999</v>
      </c>
      <c r="O1037" s="6">
        <f t="shared" si="1749"/>
        <v>0</v>
      </c>
      <c r="P1037" s="6">
        <f t="shared" ref="P1037" si="1750">$C1036*P1036</f>
        <v>0</v>
      </c>
      <c r="Q1037" s="6">
        <f t="shared" ref="Q1037" si="1751">$C1036*Q1036</f>
        <v>783.37367499999993</v>
      </c>
      <c r="R1037" s="6">
        <f t="shared" ref="R1037:AB1037" si="1752">$C1036*R1036</f>
        <v>179.4366</v>
      </c>
      <c r="S1037" s="6">
        <f t="shared" si="1752"/>
        <v>74.765249999999995</v>
      </c>
      <c r="T1037" s="6">
        <f t="shared" si="1752"/>
        <v>873.92269999999996</v>
      </c>
      <c r="U1037" s="6">
        <f t="shared" si="1752"/>
        <v>0</v>
      </c>
      <c r="V1037" s="6">
        <f t="shared" si="1752"/>
        <v>202.6969</v>
      </c>
      <c r="W1037" s="6">
        <f t="shared" si="1752"/>
        <v>456.89875000000001</v>
      </c>
      <c r="X1037" s="6">
        <f t="shared" si="1752"/>
        <v>1221.9964750000001</v>
      </c>
      <c r="Y1037" s="6">
        <f t="shared" si="1752"/>
        <v>44.85915</v>
      </c>
      <c r="Z1037" s="6">
        <f t="shared" si="1752"/>
        <v>0</v>
      </c>
      <c r="AA1037" s="6">
        <f t="shared" si="1752"/>
        <v>0</v>
      </c>
      <c r="AB1037" s="6">
        <f t="shared" si="1752"/>
        <v>0</v>
      </c>
      <c r="AC1037" s="67"/>
      <c r="AD1037" s="55"/>
    </row>
    <row r="1038" spans="1:30" s="52" customFormat="1">
      <c r="A1038" s="95" t="s">
        <v>141</v>
      </c>
      <c r="B1038" s="74">
        <f>201778/2</f>
        <v>100889</v>
      </c>
      <c r="C1038" s="175">
        <f t="shared" si="1716"/>
        <v>8407.42</v>
      </c>
      <c r="D1038" s="38">
        <v>1.5800000000000002E-2</v>
      </c>
      <c r="E1038" s="38">
        <v>0.1371</v>
      </c>
      <c r="F1038" s="38">
        <v>5.4899999999999997E-2</v>
      </c>
      <c r="G1038" s="38">
        <v>7.6899999999999996E-2</v>
      </c>
      <c r="H1038" s="38">
        <v>4.1599999999999998E-2</v>
      </c>
      <c r="I1038" s="38">
        <v>0.13250000000000001</v>
      </c>
      <c r="J1038" s="38">
        <v>2.07E-2</v>
      </c>
      <c r="K1038" s="38">
        <v>3.1800000000000002E-2</v>
      </c>
      <c r="L1038" s="38">
        <v>1.6500000000000001E-2</v>
      </c>
      <c r="M1038" s="38">
        <v>2.5700000000000001E-2</v>
      </c>
      <c r="N1038" s="38">
        <v>0.14199999999999999</v>
      </c>
      <c r="O1038" s="38">
        <v>2.3E-2</v>
      </c>
      <c r="P1038" s="38">
        <v>0</v>
      </c>
      <c r="Q1038" s="38">
        <v>3.7999999999999999E-2</v>
      </c>
      <c r="R1038" s="38">
        <v>1.8800000000000001E-2</v>
      </c>
      <c r="S1038" s="38">
        <v>4.1999999999999997E-3</v>
      </c>
      <c r="T1038" s="38">
        <v>5.3199999999999997E-2</v>
      </c>
      <c r="U1038" s="38">
        <v>1.8100000000000002E-2</v>
      </c>
      <c r="V1038" s="38">
        <v>3.7900000000000003E-2</v>
      </c>
      <c r="W1038" s="38">
        <v>4.58E-2</v>
      </c>
      <c r="X1038" s="38">
        <v>6.2399999999999997E-2</v>
      </c>
      <c r="Y1038" s="38">
        <v>2.5000000000000001E-3</v>
      </c>
      <c r="Z1038" s="5">
        <v>0</v>
      </c>
      <c r="AA1038" s="5">
        <v>5.9999999999999995E-4</v>
      </c>
      <c r="AB1038" s="5">
        <v>0</v>
      </c>
      <c r="AC1038" s="67"/>
      <c r="AD1038" s="55"/>
    </row>
    <row r="1039" spans="1:30" s="52" customFormat="1">
      <c r="A1039" s="96"/>
      <c r="B1039" s="30"/>
      <c r="C1039" s="175"/>
      <c r="D1039" s="6">
        <f t="shared" ref="D1039" si="1753">$C1038*D1038</f>
        <v>132.83723600000002</v>
      </c>
      <c r="E1039" s="6">
        <f t="shared" ref="E1039" si="1754">$C1038*E1038</f>
        <v>1152.6572819999999</v>
      </c>
      <c r="F1039" s="6">
        <f t="shared" ref="F1039:O1039" si="1755">$C1038*F1038</f>
        <v>461.56735799999996</v>
      </c>
      <c r="G1039" s="6">
        <f t="shared" si="1755"/>
        <v>646.53059799999994</v>
      </c>
      <c r="H1039" s="6">
        <f t="shared" si="1755"/>
        <v>349.748672</v>
      </c>
      <c r="I1039" s="6">
        <f t="shared" si="1755"/>
        <v>1113.98315</v>
      </c>
      <c r="J1039" s="6">
        <f t="shared" si="1755"/>
        <v>174.03359399999999</v>
      </c>
      <c r="K1039" s="6">
        <f t="shared" si="1755"/>
        <v>267.35595599999999</v>
      </c>
      <c r="L1039" s="6">
        <f t="shared" si="1755"/>
        <v>138.72243</v>
      </c>
      <c r="M1039" s="6">
        <f t="shared" si="1755"/>
        <v>216.070694</v>
      </c>
      <c r="N1039" s="6">
        <f t="shared" si="1755"/>
        <v>1193.8536399999998</v>
      </c>
      <c r="O1039" s="6">
        <f t="shared" si="1755"/>
        <v>193.37065999999999</v>
      </c>
      <c r="P1039" s="6">
        <f t="shared" ref="P1039" si="1756">$C1038*P1038</f>
        <v>0</v>
      </c>
      <c r="Q1039" s="6">
        <f t="shared" ref="Q1039" si="1757">$C1038*Q1038</f>
        <v>319.48196000000002</v>
      </c>
      <c r="R1039" s="6">
        <f t="shared" ref="R1039:AB1039" si="1758">$C1038*R1038</f>
        <v>158.059496</v>
      </c>
      <c r="S1039" s="6">
        <f t="shared" si="1758"/>
        <v>35.311163999999998</v>
      </c>
      <c r="T1039" s="6">
        <f t="shared" si="1758"/>
        <v>447.274744</v>
      </c>
      <c r="U1039" s="6">
        <f t="shared" si="1758"/>
        <v>152.17430200000001</v>
      </c>
      <c r="V1039" s="6">
        <f t="shared" si="1758"/>
        <v>318.64121800000004</v>
      </c>
      <c r="W1039" s="6">
        <f t="shared" si="1758"/>
        <v>385.05983600000002</v>
      </c>
      <c r="X1039" s="6">
        <f t="shared" si="1758"/>
        <v>524.62300800000003</v>
      </c>
      <c r="Y1039" s="6">
        <f t="shared" si="1758"/>
        <v>21.018550000000001</v>
      </c>
      <c r="Z1039" s="6">
        <f t="shared" si="1758"/>
        <v>0</v>
      </c>
      <c r="AA1039" s="6">
        <f t="shared" si="1758"/>
        <v>5.0444519999999997</v>
      </c>
      <c r="AB1039" s="6">
        <f t="shared" si="1758"/>
        <v>0</v>
      </c>
      <c r="AC1039" s="67"/>
      <c r="AD1039" s="55"/>
    </row>
    <row r="1040" spans="1:30" s="52" customFormat="1">
      <c r="A1040" s="95" t="s">
        <v>453</v>
      </c>
      <c r="B1040" s="74">
        <f>201778/2</f>
        <v>100889</v>
      </c>
      <c r="C1040" s="175">
        <f t="shared" si="1716"/>
        <v>8407.42</v>
      </c>
      <c r="D1040" s="5">
        <v>3.9399999999999998E-2</v>
      </c>
      <c r="E1040" s="5"/>
      <c r="F1040" s="5">
        <v>3.3E-3</v>
      </c>
      <c r="G1040" s="5"/>
      <c r="H1040" s="5">
        <v>0.34539999999999998</v>
      </c>
      <c r="I1040" s="5"/>
      <c r="J1040" s="5"/>
      <c r="K1040" s="5"/>
      <c r="L1040" s="5"/>
      <c r="M1040" s="5">
        <v>0.1469</v>
      </c>
      <c r="N1040" s="5">
        <v>3.0000000000000001E-3</v>
      </c>
      <c r="O1040" s="5"/>
      <c r="P1040" s="5"/>
      <c r="Q1040" s="5">
        <v>9.4299999999999995E-2</v>
      </c>
      <c r="R1040" s="5">
        <v>2.1600000000000001E-2</v>
      </c>
      <c r="S1040" s="5">
        <v>8.9999999999999993E-3</v>
      </c>
      <c r="T1040" s="5">
        <v>0.1052</v>
      </c>
      <c r="U1040" s="5"/>
      <c r="V1040" s="5">
        <v>2.4400000000000002E-2</v>
      </c>
      <c r="W1040" s="5">
        <v>5.5E-2</v>
      </c>
      <c r="X1040" s="5">
        <v>0.14710000000000001</v>
      </c>
      <c r="Y1040" s="5">
        <v>5.4000000000000003E-3</v>
      </c>
      <c r="Z1040" s="5"/>
      <c r="AA1040" s="5"/>
      <c r="AB1040" s="5"/>
      <c r="AC1040" s="67"/>
      <c r="AD1040" s="55"/>
    </row>
    <row r="1041" spans="1:30" s="52" customFormat="1">
      <c r="A1041" s="96"/>
      <c r="B1041" s="12"/>
      <c r="C1041" s="175"/>
      <c r="D1041" s="6">
        <f t="shared" ref="D1041" si="1759">$C1040*D1040</f>
        <v>331.25234799999998</v>
      </c>
      <c r="E1041" s="6">
        <f t="shared" ref="E1041" si="1760">$C1040*E1040</f>
        <v>0</v>
      </c>
      <c r="F1041" s="6">
        <f t="shared" ref="F1041:O1041" si="1761">$C1040*F1040</f>
        <v>27.744485999999998</v>
      </c>
      <c r="G1041" s="6">
        <f t="shared" si="1761"/>
        <v>0</v>
      </c>
      <c r="H1041" s="6">
        <f t="shared" si="1761"/>
        <v>2903.9228680000001</v>
      </c>
      <c r="I1041" s="6">
        <f t="shared" si="1761"/>
        <v>0</v>
      </c>
      <c r="J1041" s="6">
        <f t="shared" si="1761"/>
        <v>0</v>
      </c>
      <c r="K1041" s="6">
        <f t="shared" si="1761"/>
        <v>0</v>
      </c>
      <c r="L1041" s="6">
        <f t="shared" si="1761"/>
        <v>0</v>
      </c>
      <c r="M1041" s="6">
        <f t="shared" si="1761"/>
        <v>1235.049998</v>
      </c>
      <c r="N1041" s="6">
        <f t="shared" si="1761"/>
        <v>25.222260000000002</v>
      </c>
      <c r="O1041" s="6">
        <f t="shared" si="1761"/>
        <v>0</v>
      </c>
      <c r="P1041" s="6">
        <f t="shared" ref="P1041" si="1762">$C1040*P1040</f>
        <v>0</v>
      </c>
      <c r="Q1041" s="6">
        <f t="shared" ref="Q1041" si="1763">$C1040*Q1040</f>
        <v>792.819706</v>
      </c>
      <c r="R1041" s="6">
        <f t="shared" ref="R1041:AB1041" si="1764">$C1040*R1040</f>
        <v>181.60027200000002</v>
      </c>
      <c r="S1041" s="6">
        <f t="shared" si="1764"/>
        <v>75.666779999999989</v>
      </c>
      <c r="T1041" s="6">
        <f t="shared" si="1764"/>
        <v>884.46058400000004</v>
      </c>
      <c r="U1041" s="6">
        <f t="shared" si="1764"/>
        <v>0</v>
      </c>
      <c r="V1041" s="6">
        <f t="shared" si="1764"/>
        <v>205.14104800000001</v>
      </c>
      <c r="W1041" s="6">
        <f t="shared" si="1764"/>
        <v>462.40809999999999</v>
      </c>
      <c r="X1041" s="6">
        <f t="shared" si="1764"/>
        <v>1236.7314820000001</v>
      </c>
      <c r="Y1041" s="6">
        <f t="shared" si="1764"/>
        <v>45.400068000000005</v>
      </c>
      <c r="Z1041" s="6">
        <f t="shared" si="1764"/>
        <v>0</v>
      </c>
      <c r="AA1041" s="6">
        <f t="shared" si="1764"/>
        <v>0</v>
      </c>
      <c r="AB1041" s="6">
        <f t="shared" si="1764"/>
        <v>0</v>
      </c>
      <c r="AC1041" s="67"/>
      <c r="AD1041" s="55"/>
    </row>
    <row r="1042" spans="1:30" s="52" customFormat="1">
      <c r="A1042" s="95" t="s">
        <v>142</v>
      </c>
      <c r="B1042" s="186">
        <v>1726972</v>
      </c>
      <c r="C1042" s="175">
        <f t="shared" si="1716"/>
        <v>143914.32999999999</v>
      </c>
      <c r="D1042" s="5"/>
      <c r="E1042" s="5"/>
      <c r="F1042" s="5">
        <v>1.6799999999999999E-2</v>
      </c>
      <c r="G1042" s="5"/>
      <c r="H1042" s="5">
        <v>1.83E-2</v>
      </c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>
        <v>0.96489999999999998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1"/>
      <c r="C1043" s="175"/>
      <c r="D1043" s="6">
        <f t="shared" ref="D1043" si="1765">$C1042*D1042</f>
        <v>0</v>
      </c>
      <c r="E1043" s="6">
        <f t="shared" ref="E1043" si="1766">$C1042*E1042</f>
        <v>0</v>
      </c>
      <c r="F1043" s="6">
        <f t="shared" ref="F1043:AB1043" si="1767">$C1042*F1042</f>
        <v>2417.7607439999997</v>
      </c>
      <c r="G1043" s="6">
        <f t="shared" si="1767"/>
        <v>0</v>
      </c>
      <c r="H1043" s="6">
        <f t="shared" si="1767"/>
        <v>2633.632239</v>
      </c>
      <c r="I1043" s="6">
        <f t="shared" si="1767"/>
        <v>0</v>
      </c>
      <c r="J1043" s="6">
        <f t="shared" si="1767"/>
        <v>0</v>
      </c>
      <c r="K1043" s="6">
        <f t="shared" si="1767"/>
        <v>0</v>
      </c>
      <c r="L1043" s="6">
        <f t="shared" si="1767"/>
        <v>0</v>
      </c>
      <c r="M1043" s="6">
        <f t="shared" si="1767"/>
        <v>0</v>
      </c>
      <c r="N1043" s="6">
        <f t="shared" si="1767"/>
        <v>0</v>
      </c>
      <c r="O1043" s="6">
        <f t="shared" si="1767"/>
        <v>0</v>
      </c>
      <c r="P1043" s="6">
        <f t="shared" si="1767"/>
        <v>0</v>
      </c>
      <c r="Q1043" s="6">
        <f t="shared" si="1767"/>
        <v>0</v>
      </c>
      <c r="R1043" s="6">
        <f t="shared" si="1767"/>
        <v>0</v>
      </c>
      <c r="S1043" s="6">
        <f t="shared" si="1767"/>
        <v>0</v>
      </c>
      <c r="T1043" s="6">
        <f t="shared" si="1767"/>
        <v>0</v>
      </c>
      <c r="U1043" s="6">
        <f t="shared" si="1767"/>
        <v>0</v>
      </c>
      <c r="V1043" s="6">
        <f t="shared" si="1767"/>
        <v>138862.93701699999</v>
      </c>
      <c r="W1043" s="6">
        <f t="shared" si="1767"/>
        <v>0</v>
      </c>
      <c r="X1043" s="6">
        <f t="shared" si="1767"/>
        <v>0</v>
      </c>
      <c r="Y1043" s="6">
        <f t="shared" si="1767"/>
        <v>0</v>
      </c>
      <c r="Z1043" s="6">
        <f t="shared" si="1767"/>
        <v>0</v>
      </c>
      <c r="AA1043" s="6">
        <f t="shared" si="1767"/>
        <v>0</v>
      </c>
      <c r="AB1043" s="6">
        <f t="shared" si="1767"/>
        <v>0</v>
      </c>
      <c r="AC1043" s="67"/>
      <c r="AD1043" s="55"/>
    </row>
    <row r="1044" spans="1:30" s="52" customFormat="1">
      <c r="A1044" s="95" t="s">
        <v>143</v>
      </c>
      <c r="B1044" s="186">
        <v>3213924</v>
      </c>
      <c r="C1044" s="175">
        <f t="shared" si="1716"/>
        <v>267827</v>
      </c>
      <c r="D1044" s="5"/>
      <c r="E1044" s="5"/>
      <c r="F1044" s="5">
        <v>3.5400000000000001E-2</v>
      </c>
      <c r="G1044" s="5"/>
      <c r="H1044" s="5">
        <v>7.3099999999999998E-2</v>
      </c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>
        <v>0.89149999999999996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1"/>
      <c r="C1045" s="175"/>
      <c r="D1045" s="6">
        <f t="shared" ref="D1045" si="1768">$C1044*D1044</f>
        <v>0</v>
      </c>
      <c r="E1045" s="6">
        <f t="shared" ref="E1045" si="1769">$C1044*E1044</f>
        <v>0</v>
      </c>
      <c r="F1045" s="6">
        <f t="shared" ref="F1045:AB1045" si="1770">$C1044*F1044</f>
        <v>9481.0758000000005</v>
      </c>
      <c r="G1045" s="6">
        <f t="shared" si="1770"/>
        <v>0</v>
      </c>
      <c r="H1045" s="6">
        <f t="shared" si="1770"/>
        <v>19578.153699999999</v>
      </c>
      <c r="I1045" s="6">
        <f t="shared" si="1770"/>
        <v>0</v>
      </c>
      <c r="J1045" s="6">
        <f t="shared" si="1770"/>
        <v>0</v>
      </c>
      <c r="K1045" s="6">
        <f t="shared" si="1770"/>
        <v>0</v>
      </c>
      <c r="L1045" s="6">
        <f t="shared" si="1770"/>
        <v>0</v>
      </c>
      <c r="M1045" s="6">
        <f t="shared" si="1770"/>
        <v>0</v>
      </c>
      <c r="N1045" s="6">
        <f t="shared" si="1770"/>
        <v>0</v>
      </c>
      <c r="O1045" s="6">
        <f t="shared" si="1770"/>
        <v>0</v>
      </c>
      <c r="P1045" s="6">
        <f t="shared" si="1770"/>
        <v>0</v>
      </c>
      <c r="Q1045" s="6">
        <f t="shared" si="1770"/>
        <v>0</v>
      </c>
      <c r="R1045" s="6">
        <f t="shared" si="1770"/>
        <v>0</v>
      </c>
      <c r="S1045" s="6">
        <f t="shared" si="1770"/>
        <v>0</v>
      </c>
      <c r="T1045" s="6">
        <f t="shared" si="1770"/>
        <v>0</v>
      </c>
      <c r="U1045" s="6">
        <f t="shared" si="1770"/>
        <v>0</v>
      </c>
      <c r="V1045" s="6">
        <f t="shared" si="1770"/>
        <v>238767.77049999998</v>
      </c>
      <c r="W1045" s="6">
        <f t="shared" si="1770"/>
        <v>0</v>
      </c>
      <c r="X1045" s="6">
        <f t="shared" si="1770"/>
        <v>0</v>
      </c>
      <c r="Y1045" s="6">
        <f t="shared" si="1770"/>
        <v>0</v>
      </c>
      <c r="Z1045" s="6">
        <f t="shared" si="1770"/>
        <v>0</v>
      </c>
      <c r="AA1045" s="6">
        <f t="shared" si="1770"/>
        <v>0</v>
      </c>
      <c r="AB1045" s="6">
        <f t="shared" si="1770"/>
        <v>0</v>
      </c>
      <c r="AC1045" s="67"/>
      <c r="AD1045" s="55"/>
    </row>
    <row r="1046" spans="1:30" s="52" customFormat="1">
      <c r="A1046" s="95" t="s">
        <v>144</v>
      </c>
      <c r="B1046" s="186">
        <v>6015763</v>
      </c>
      <c r="C1046" s="175">
        <f t="shared" si="1716"/>
        <v>501313.58</v>
      </c>
      <c r="D1046" s="5">
        <v>7.7000000000000002E-3</v>
      </c>
      <c r="E1046" s="5"/>
      <c r="F1046" s="5"/>
      <c r="G1046" s="5"/>
      <c r="H1046" s="5">
        <v>0.1676</v>
      </c>
      <c r="I1046" s="5"/>
      <c r="J1046" s="5"/>
      <c r="K1046" s="5"/>
      <c r="L1046" s="5"/>
      <c r="M1046" s="5">
        <v>1.2200000000000001E-2</v>
      </c>
      <c r="N1046" s="5"/>
      <c r="O1046" s="5"/>
      <c r="P1046" s="5"/>
      <c r="Q1046" s="5">
        <v>1.3899999999999999E-2</v>
      </c>
      <c r="R1046" s="5">
        <v>5.8999999999999999E-3</v>
      </c>
      <c r="S1046" s="5">
        <v>1.2999999999999999E-3</v>
      </c>
      <c r="T1046" s="5">
        <v>2.1000000000000001E-2</v>
      </c>
      <c r="U1046" s="5"/>
      <c r="V1046" s="5">
        <v>0.74860000000000004</v>
      </c>
      <c r="W1046" s="5"/>
      <c r="X1046" s="5">
        <v>2.1000000000000001E-2</v>
      </c>
      <c r="Y1046" s="5">
        <v>8.0000000000000004E-4</v>
      </c>
      <c r="Z1046" s="5"/>
      <c r="AA1046" s="5"/>
      <c r="AB1046" s="5"/>
      <c r="AC1046" s="67"/>
      <c r="AD1046" s="55"/>
    </row>
    <row r="1047" spans="1:30" s="52" customFormat="1">
      <c r="A1047" s="96"/>
      <c r="B1047" s="11"/>
      <c r="C1047" s="175"/>
      <c r="D1047" s="6">
        <f t="shared" ref="D1047" si="1771">$C1046*D1046</f>
        <v>3860.1145660000002</v>
      </c>
      <c r="E1047" s="6">
        <f t="shared" ref="E1047" si="1772">$C1046*E1046</f>
        <v>0</v>
      </c>
      <c r="F1047" s="6">
        <f t="shared" ref="F1047:AB1047" si="1773">$C1046*F1046</f>
        <v>0</v>
      </c>
      <c r="G1047" s="6">
        <f t="shared" si="1773"/>
        <v>0</v>
      </c>
      <c r="H1047" s="6">
        <f t="shared" si="1773"/>
        <v>84020.156008000005</v>
      </c>
      <c r="I1047" s="6">
        <f t="shared" si="1773"/>
        <v>0</v>
      </c>
      <c r="J1047" s="6">
        <f t="shared" si="1773"/>
        <v>0</v>
      </c>
      <c r="K1047" s="6">
        <f t="shared" si="1773"/>
        <v>0</v>
      </c>
      <c r="L1047" s="6">
        <f t="shared" si="1773"/>
        <v>0</v>
      </c>
      <c r="M1047" s="6">
        <f t="shared" si="1773"/>
        <v>6116.0256760000002</v>
      </c>
      <c r="N1047" s="6">
        <f t="shared" si="1773"/>
        <v>0</v>
      </c>
      <c r="O1047" s="6">
        <f t="shared" si="1773"/>
        <v>0</v>
      </c>
      <c r="P1047" s="6">
        <f t="shared" si="1773"/>
        <v>0</v>
      </c>
      <c r="Q1047" s="6">
        <f t="shared" si="1773"/>
        <v>6968.2587619999995</v>
      </c>
      <c r="R1047" s="6">
        <f t="shared" si="1773"/>
        <v>2957.7501219999999</v>
      </c>
      <c r="S1047" s="6">
        <f t="shared" si="1773"/>
        <v>651.70765400000005</v>
      </c>
      <c r="T1047" s="6">
        <f t="shared" si="1773"/>
        <v>10527.585180000002</v>
      </c>
      <c r="U1047" s="6">
        <f t="shared" si="1773"/>
        <v>0</v>
      </c>
      <c r="V1047" s="6">
        <f t="shared" si="1773"/>
        <v>375283.34598800004</v>
      </c>
      <c r="W1047" s="6">
        <f t="shared" si="1773"/>
        <v>0</v>
      </c>
      <c r="X1047" s="6">
        <f t="shared" si="1773"/>
        <v>10527.585180000002</v>
      </c>
      <c r="Y1047" s="6">
        <f t="shared" si="1773"/>
        <v>401.05086400000005</v>
      </c>
      <c r="Z1047" s="6">
        <f t="shared" si="1773"/>
        <v>0</v>
      </c>
      <c r="AA1047" s="6">
        <f t="shared" si="1773"/>
        <v>0</v>
      </c>
      <c r="AB1047" s="6">
        <f t="shared" si="1773"/>
        <v>0</v>
      </c>
      <c r="AC1047" s="67"/>
      <c r="AD1047" s="55"/>
    </row>
    <row r="1048" spans="1:30" s="52" customFormat="1">
      <c r="A1048" s="95" t="s">
        <v>145</v>
      </c>
      <c r="B1048" s="186">
        <v>536762</v>
      </c>
      <c r="C1048" s="175">
        <f t="shared" si="1716"/>
        <v>44730.17</v>
      </c>
      <c r="D1048" s="5"/>
      <c r="E1048" s="5"/>
      <c r="F1048" s="5"/>
      <c r="G1048" s="5"/>
      <c r="H1048" s="5">
        <v>0.30570000000000003</v>
      </c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>
        <v>0.69430000000000003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1"/>
      <c r="C1049" s="175"/>
      <c r="D1049" s="6">
        <f t="shared" ref="D1049" si="1774">$C1048*D1048</f>
        <v>0</v>
      </c>
      <c r="E1049" s="6">
        <f t="shared" ref="E1049" si="1775">$C1048*E1048</f>
        <v>0</v>
      </c>
      <c r="F1049" s="6">
        <f t="shared" ref="F1049:AB1049" si="1776">$C1048*F1048</f>
        <v>0</v>
      </c>
      <c r="G1049" s="6">
        <f t="shared" si="1776"/>
        <v>0</v>
      </c>
      <c r="H1049" s="6">
        <f t="shared" si="1776"/>
        <v>13674.012969000001</v>
      </c>
      <c r="I1049" s="6">
        <f t="shared" si="1776"/>
        <v>0</v>
      </c>
      <c r="J1049" s="6">
        <f t="shared" si="1776"/>
        <v>0</v>
      </c>
      <c r="K1049" s="6">
        <f t="shared" si="1776"/>
        <v>0</v>
      </c>
      <c r="L1049" s="6">
        <f t="shared" si="1776"/>
        <v>0</v>
      </c>
      <c r="M1049" s="6">
        <f t="shared" si="1776"/>
        <v>0</v>
      </c>
      <c r="N1049" s="6">
        <f t="shared" si="1776"/>
        <v>0</v>
      </c>
      <c r="O1049" s="6">
        <f t="shared" si="1776"/>
        <v>0</v>
      </c>
      <c r="P1049" s="6">
        <f t="shared" si="1776"/>
        <v>0</v>
      </c>
      <c r="Q1049" s="6">
        <f t="shared" si="1776"/>
        <v>0</v>
      </c>
      <c r="R1049" s="6">
        <f t="shared" si="1776"/>
        <v>0</v>
      </c>
      <c r="S1049" s="6">
        <f t="shared" si="1776"/>
        <v>0</v>
      </c>
      <c r="T1049" s="6">
        <f t="shared" si="1776"/>
        <v>0</v>
      </c>
      <c r="U1049" s="6">
        <f t="shared" si="1776"/>
        <v>0</v>
      </c>
      <c r="V1049" s="6">
        <f t="shared" si="1776"/>
        <v>31056.157030999999</v>
      </c>
      <c r="W1049" s="6">
        <f t="shared" si="1776"/>
        <v>0</v>
      </c>
      <c r="X1049" s="6">
        <f t="shared" si="1776"/>
        <v>0</v>
      </c>
      <c r="Y1049" s="6">
        <f t="shared" si="1776"/>
        <v>0</v>
      </c>
      <c r="Z1049" s="6">
        <f t="shared" si="1776"/>
        <v>0</v>
      </c>
      <c r="AA1049" s="6">
        <f t="shared" si="1776"/>
        <v>0</v>
      </c>
      <c r="AB1049" s="6">
        <f t="shared" si="1776"/>
        <v>0</v>
      </c>
      <c r="AC1049" s="67"/>
      <c r="AD1049" s="55"/>
    </row>
    <row r="1050" spans="1:30" s="52" customFormat="1">
      <c r="A1050" s="95" t="s">
        <v>148</v>
      </c>
      <c r="B1050" s="186">
        <v>2143380</v>
      </c>
      <c r="C1050" s="175">
        <f t="shared" si="1716"/>
        <v>178615</v>
      </c>
      <c r="D1050" s="5"/>
      <c r="E1050" s="5"/>
      <c r="F1050" s="5">
        <v>5.67E-2</v>
      </c>
      <c r="G1050" s="5"/>
      <c r="H1050" s="5">
        <v>0.29680000000000001</v>
      </c>
      <c r="I1050" s="5"/>
      <c r="J1050" s="5"/>
      <c r="K1050" s="5"/>
      <c r="L1050" s="5"/>
      <c r="M1050" s="5"/>
      <c r="N1050" s="37">
        <v>0.1091</v>
      </c>
      <c r="O1050" s="5"/>
      <c r="P1050" s="5"/>
      <c r="Q1050" s="5"/>
      <c r="R1050" s="5"/>
      <c r="S1050" s="5"/>
      <c r="T1050" s="5"/>
      <c r="U1050" s="5"/>
      <c r="V1050" s="5">
        <v>0.53739999999999999</v>
      </c>
      <c r="W1050" s="5"/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75"/>
      <c r="D1051" s="6">
        <f t="shared" ref="D1051" si="1777">$C1050*D1050</f>
        <v>0</v>
      </c>
      <c r="E1051" s="6">
        <f t="shared" ref="E1051" si="1778">$C1050*E1050</f>
        <v>0</v>
      </c>
      <c r="F1051" s="6">
        <f t="shared" ref="F1051:AB1051" si="1779">$C1050*F1050</f>
        <v>10127.470499999999</v>
      </c>
      <c r="G1051" s="6">
        <f t="shared" si="1779"/>
        <v>0</v>
      </c>
      <c r="H1051" s="6">
        <f t="shared" si="1779"/>
        <v>53012.932000000001</v>
      </c>
      <c r="I1051" s="6">
        <f t="shared" si="1779"/>
        <v>0</v>
      </c>
      <c r="J1051" s="6">
        <f t="shared" si="1779"/>
        <v>0</v>
      </c>
      <c r="K1051" s="6">
        <f t="shared" si="1779"/>
        <v>0</v>
      </c>
      <c r="L1051" s="6">
        <f t="shared" si="1779"/>
        <v>0</v>
      </c>
      <c r="M1051" s="6">
        <f t="shared" si="1779"/>
        <v>0</v>
      </c>
      <c r="N1051" s="6">
        <f t="shared" si="1779"/>
        <v>19486.896499999999</v>
      </c>
      <c r="O1051" s="6">
        <f t="shared" si="1779"/>
        <v>0</v>
      </c>
      <c r="P1051" s="6">
        <f t="shared" si="1779"/>
        <v>0</v>
      </c>
      <c r="Q1051" s="6">
        <f t="shared" si="1779"/>
        <v>0</v>
      </c>
      <c r="R1051" s="6">
        <f t="shared" si="1779"/>
        <v>0</v>
      </c>
      <c r="S1051" s="6">
        <f t="shared" si="1779"/>
        <v>0</v>
      </c>
      <c r="T1051" s="6">
        <f t="shared" si="1779"/>
        <v>0</v>
      </c>
      <c r="U1051" s="6">
        <f t="shared" si="1779"/>
        <v>0</v>
      </c>
      <c r="V1051" s="6">
        <f t="shared" si="1779"/>
        <v>95987.701000000001</v>
      </c>
      <c r="W1051" s="6">
        <f t="shared" si="1779"/>
        <v>0</v>
      </c>
      <c r="X1051" s="6">
        <f t="shared" si="1779"/>
        <v>0</v>
      </c>
      <c r="Y1051" s="6">
        <f t="shared" si="1779"/>
        <v>0</v>
      </c>
      <c r="Z1051" s="6">
        <f t="shared" si="1779"/>
        <v>0</v>
      </c>
      <c r="AA1051" s="6">
        <f t="shared" si="1779"/>
        <v>0</v>
      </c>
      <c r="AB1051" s="6">
        <f t="shared" si="1779"/>
        <v>0</v>
      </c>
      <c r="AC1051" s="67"/>
      <c r="AD1051" s="55"/>
    </row>
    <row r="1052" spans="1:30" s="52" customFormat="1">
      <c r="A1052" s="95" t="s">
        <v>182</v>
      </c>
      <c r="B1052" s="186">
        <v>3266607</v>
      </c>
      <c r="C1052" s="175">
        <f t="shared" si="1716"/>
        <v>272217.25</v>
      </c>
      <c r="D1052" s="5"/>
      <c r="E1052" s="5"/>
      <c r="F1052" s="5"/>
      <c r="G1052" s="5"/>
      <c r="H1052" s="5">
        <v>0.1933</v>
      </c>
      <c r="I1052" s="5"/>
      <c r="J1052" s="5"/>
      <c r="K1052" s="5"/>
      <c r="L1052" s="5"/>
      <c r="M1052" s="5"/>
      <c r="N1052" s="37">
        <v>0.17</v>
      </c>
      <c r="O1052" s="5"/>
      <c r="P1052" s="5"/>
      <c r="Q1052" s="5"/>
      <c r="R1052" s="5"/>
      <c r="S1052" s="5"/>
      <c r="T1052" s="5"/>
      <c r="U1052" s="5"/>
      <c r="V1052" s="5">
        <v>0.63670000000000004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75"/>
      <c r="D1053" s="6">
        <f t="shared" ref="D1053" si="1780">$C1052*D1052</f>
        <v>0</v>
      </c>
      <c r="E1053" s="6">
        <f t="shared" ref="E1053" si="1781">$C1052*E1052</f>
        <v>0</v>
      </c>
      <c r="F1053" s="6">
        <f t="shared" ref="F1053:N1053" si="1782">$C1052*F1052</f>
        <v>0</v>
      </c>
      <c r="G1053" s="6">
        <f t="shared" si="1782"/>
        <v>0</v>
      </c>
      <c r="H1053" s="6">
        <f t="shared" si="1782"/>
        <v>52619.594425000003</v>
      </c>
      <c r="I1053" s="6">
        <f t="shared" si="1782"/>
        <v>0</v>
      </c>
      <c r="J1053" s="6">
        <f t="shared" si="1782"/>
        <v>0</v>
      </c>
      <c r="K1053" s="6">
        <f t="shared" si="1782"/>
        <v>0</v>
      </c>
      <c r="L1053" s="6">
        <f t="shared" si="1782"/>
        <v>0</v>
      </c>
      <c r="M1053" s="6">
        <f t="shared" si="1782"/>
        <v>0</v>
      </c>
      <c r="N1053" s="6">
        <f t="shared" si="1782"/>
        <v>46276.932500000003</v>
      </c>
      <c r="O1053" s="6">
        <f t="shared" ref="O1053" si="1783">$C1052*O1052</f>
        <v>0</v>
      </c>
      <c r="P1053" s="6">
        <f t="shared" ref="P1053" si="1784">$C1052*P1052</f>
        <v>0</v>
      </c>
      <c r="Q1053" s="6">
        <f t="shared" ref="Q1053:AB1053" si="1785">$C1052*Q1052</f>
        <v>0</v>
      </c>
      <c r="R1053" s="6">
        <f t="shared" si="1785"/>
        <v>0</v>
      </c>
      <c r="S1053" s="6">
        <f t="shared" si="1785"/>
        <v>0</v>
      </c>
      <c r="T1053" s="6">
        <f t="shared" si="1785"/>
        <v>0</v>
      </c>
      <c r="U1053" s="6">
        <f t="shared" si="1785"/>
        <v>0</v>
      </c>
      <c r="V1053" s="6">
        <f t="shared" si="1785"/>
        <v>173320.72307500002</v>
      </c>
      <c r="W1053" s="6">
        <f t="shared" si="1785"/>
        <v>0</v>
      </c>
      <c r="X1053" s="6">
        <f t="shared" si="1785"/>
        <v>0</v>
      </c>
      <c r="Y1053" s="6">
        <f t="shared" si="1785"/>
        <v>0</v>
      </c>
      <c r="Z1053" s="6">
        <f t="shared" si="1785"/>
        <v>0</v>
      </c>
      <c r="AA1053" s="6">
        <f t="shared" si="1785"/>
        <v>0</v>
      </c>
      <c r="AB1053" s="6">
        <f t="shared" si="1785"/>
        <v>0</v>
      </c>
      <c r="AC1053" s="67"/>
      <c r="AD1053" s="55"/>
    </row>
    <row r="1054" spans="1:30" s="52" customFormat="1">
      <c r="A1054" s="95" t="s">
        <v>181</v>
      </c>
      <c r="B1054" s="186">
        <v>5756565</v>
      </c>
      <c r="C1054" s="175">
        <f t="shared" si="1716"/>
        <v>479713.75</v>
      </c>
      <c r="D1054" s="5"/>
      <c r="E1054" s="5"/>
      <c r="F1054" s="5">
        <v>4.7399999999999998E-2</v>
      </c>
      <c r="G1054" s="5"/>
      <c r="H1054" s="5"/>
      <c r="I1054" s="5"/>
      <c r="J1054" s="5"/>
      <c r="K1054" s="5"/>
      <c r="L1054" s="5"/>
      <c r="M1054" s="5"/>
      <c r="N1054" s="37"/>
      <c r="O1054" s="5"/>
      <c r="P1054" s="5"/>
      <c r="Q1054" s="5"/>
      <c r="R1054" s="5"/>
      <c r="S1054" s="5"/>
      <c r="T1054" s="5"/>
      <c r="U1054" s="5"/>
      <c r="V1054" s="5">
        <v>0.9526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75"/>
      <c r="D1055" s="6">
        <f t="shared" ref="D1055" si="1786">$C1054*D1054</f>
        <v>0</v>
      </c>
      <c r="E1055" s="6">
        <f t="shared" ref="E1055" si="1787">$C1054*E1054</f>
        <v>0</v>
      </c>
      <c r="F1055" s="6">
        <f t="shared" ref="F1055:N1055" si="1788">$C1054*F1054</f>
        <v>22738.43175</v>
      </c>
      <c r="G1055" s="6">
        <f t="shared" si="1788"/>
        <v>0</v>
      </c>
      <c r="H1055" s="6">
        <f t="shared" si="1788"/>
        <v>0</v>
      </c>
      <c r="I1055" s="6">
        <f t="shared" si="1788"/>
        <v>0</v>
      </c>
      <c r="J1055" s="6">
        <f t="shared" si="1788"/>
        <v>0</v>
      </c>
      <c r="K1055" s="6">
        <f t="shared" si="1788"/>
        <v>0</v>
      </c>
      <c r="L1055" s="6">
        <f t="shared" si="1788"/>
        <v>0</v>
      </c>
      <c r="M1055" s="6">
        <f t="shared" si="1788"/>
        <v>0</v>
      </c>
      <c r="N1055" s="6">
        <f t="shared" si="1788"/>
        <v>0</v>
      </c>
      <c r="O1055" s="6">
        <f t="shared" ref="O1055" si="1789">$C1054*O1054</f>
        <v>0</v>
      </c>
      <c r="P1055" s="6">
        <f t="shared" ref="P1055" si="1790">$C1054*P1054</f>
        <v>0</v>
      </c>
      <c r="Q1055" s="6">
        <f t="shared" ref="Q1055:AB1055" si="1791">$C1054*Q1054</f>
        <v>0</v>
      </c>
      <c r="R1055" s="6">
        <f t="shared" si="1791"/>
        <v>0</v>
      </c>
      <c r="S1055" s="6">
        <f t="shared" si="1791"/>
        <v>0</v>
      </c>
      <c r="T1055" s="6">
        <f t="shared" si="1791"/>
        <v>0</v>
      </c>
      <c r="U1055" s="6">
        <f t="shared" si="1791"/>
        <v>0</v>
      </c>
      <c r="V1055" s="6">
        <f t="shared" si="1791"/>
        <v>456975.31825000001</v>
      </c>
      <c r="W1055" s="6">
        <f t="shared" si="1791"/>
        <v>0</v>
      </c>
      <c r="X1055" s="6">
        <f t="shared" si="1791"/>
        <v>0</v>
      </c>
      <c r="Y1055" s="6">
        <f t="shared" si="1791"/>
        <v>0</v>
      </c>
      <c r="Z1055" s="6">
        <f t="shared" si="1791"/>
        <v>0</v>
      </c>
      <c r="AA1055" s="6">
        <f t="shared" si="1791"/>
        <v>0</v>
      </c>
      <c r="AB1055" s="6">
        <f t="shared" si="1791"/>
        <v>0</v>
      </c>
      <c r="AC1055" s="67"/>
      <c r="AD1055" s="55"/>
    </row>
    <row r="1056" spans="1:30" s="52" customFormat="1">
      <c r="A1056" s="95" t="s">
        <v>236</v>
      </c>
      <c r="B1056" s="186">
        <v>969802</v>
      </c>
      <c r="C1056" s="175">
        <f t="shared" si="1716"/>
        <v>80816.83</v>
      </c>
      <c r="D1056" s="5"/>
      <c r="E1056" s="5"/>
      <c r="F1056" s="5"/>
      <c r="G1056" s="5"/>
      <c r="H1056" s="5">
        <v>0.33050000000000002</v>
      </c>
      <c r="I1056" s="5"/>
      <c r="J1056" s="5"/>
      <c r="K1056" s="5"/>
      <c r="L1056" s="5"/>
      <c r="M1056" s="5">
        <v>1.38E-2</v>
      </c>
      <c r="N1056" s="37"/>
      <c r="O1056" s="5"/>
      <c r="P1056" s="5"/>
      <c r="Q1056" s="5"/>
      <c r="R1056" s="5"/>
      <c r="S1056" s="5"/>
      <c r="T1056" s="5">
        <v>1.35E-2</v>
      </c>
      <c r="U1056" s="5"/>
      <c r="V1056" s="5">
        <v>0.64219999999999999</v>
      </c>
      <c r="W1056" s="5"/>
      <c r="X1056" s="5"/>
      <c r="Y1056" s="5"/>
      <c r="Z1056" s="5"/>
      <c r="AA1056" s="5"/>
      <c r="AB1056" s="5"/>
      <c r="AC1056" s="67"/>
      <c r="AD1056" s="55"/>
    </row>
    <row r="1057" spans="1:30" s="52" customFormat="1">
      <c r="A1057" s="96"/>
      <c r="B1057" s="12"/>
      <c r="C1057" s="175"/>
      <c r="D1057" s="6">
        <f t="shared" ref="D1057" si="1792">$C1056*D1056</f>
        <v>0</v>
      </c>
      <c r="E1057" s="6">
        <f t="shared" ref="E1057" si="1793">$C1056*E1056</f>
        <v>0</v>
      </c>
      <c r="F1057" s="6">
        <f t="shared" ref="F1057:N1057" si="1794">$C1056*F1056</f>
        <v>0</v>
      </c>
      <c r="G1057" s="6">
        <f t="shared" si="1794"/>
        <v>0</v>
      </c>
      <c r="H1057" s="6">
        <f t="shared" si="1794"/>
        <v>26709.962315000001</v>
      </c>
      <c r="I1057" s="6">
        <f t="shared" si="1794"/>
        <v>0</v>
      </c>
      <c r="J1057" s="6">
        <f t="shared" si="1794"/>
        <v>0</v>
      </c>
      <c r="K1057" s="6">
        <f t="shared" si="1794"/>
        <v>0</v>
      </c>
      <c r="L1057" s="6">
        <f t="shared" si="1794"/>
        <v>0</v>
      </c>
      <c r="M1057" s="6">
        <f t="shared" si="1794"/>
        <v>1115.272254</v>
      </c>
      <c r="N1057" s="6">
        <f t="shared" si="1794"/>
        <v>0</v>
      </c>
      <c r="O1057" s="6">
        <f t="shared" ref="O1057" si="1795">$C1056*O1056</f>
        <v>0</v>
      </c>
      <c r="P1057" s="6">
        <f t="shared" ref="P1057" si="1796">$C1056*P1056</f>
        <v>0</v>
      </c>
      <c r="Q1057" s="6">
        <f t="shared" ref="Q1057:AB1057" si="1797">$C1056*Q1056</f>
        <v>0</v>
      </c>
      <c r="R1057" s="6">
        <f t="shared" si="1797"/>
        <v>0</v>
      </c>
      <c r="S1057" s="6">
        <f t="shared" si="1797"/>
        <v>0</v>
      </c>
      <c r="T1057" s="6">
        <f t="shared" si="1797"/>
        <v>1091.0272050000001</v>
      </c>
      <c r="U1057" s="6">
        <f t="shared" si="1797"/>
        <v>0</v>
      </c>
      <c r="V1057" s="6">
        <f t="shared" si="1797"/>
        <v>51900.568226000003</v>
      </c>
      <c r="W1057" s="6">
        <f t="shared" si="1797"/>
        <v>0</v>
      </c>
      <c r="X1057" s="6">
        <f t="shared" si="1797"/>
        <v>0</v>
      </c>
      <c r="Y1057" s="6">
        <f t="shared" si="1797"/>
        <v>0</v>
      </c>
      <c r="Z1057" s="6">
        <f t="shared" si="1797"/>
        <v>0</v>
      </c>
      <c r="AA1057" s="6">
        <f t="shared" si="1797"/>
        <v>0</v>
      </c>
      <c r="AB1057" s="6">
        <f t="shared" si="1797"/>
        <v>0</v>
      </c>
      <c r="AC1057" s="67"/>
      <c r="AD1057" s="55"/>
    </row>
    <row r="1058" spans="1:30" s="52" customFormat="1">
      <c r="A1058" s="95" t="s">
        <v>521</v>
      </c>
      <c r="B1058" s="186">
        <v>891778</v>
      </c>
      <c r="C1058" s="175">
        <f t="shared" si="1716"/>
        <v>74314.83</v>
      </c>
      <c r="D1058" s="5">
        <v>1.7500000000000002E-2</v>
      </c>
      <c r="E1058" s="5"/>
      <c r="F1058" s="5">
        <v>0.19700000000000001</v>
      </c>
      <c r="G1058" s="5"/>
      <c r="H1058" s="5">
        <v>0.2213</v>
      </c>
      <c r="I1058" s="5"/>
      <c r="J1058" s="5"/>
      <c r="K1058" s="5"/>
      <c r="L1058" s="5"/>
      <c r="M1058" s="5">
        <v>3.6999999999999998E-2</v>
      </c>
      <c r="N1058" s="37"/>
      <c r="O1058" s="5"/>
      <c r="P1058" s="5"/>
      <c r="Q1058" s="5">
        <v>7.1000000000000004E-3</v>
      </c>
      <c r="R1058" s="5">
        <v>2.4799999999999999E-2</v>
      </c>
      <c r="S1058" s="5">
        <v>5.9999999999999995E-4</v>
      </c>
      <c r="T1058" s="5">
        <v>5.5399999999999998E-2</v>
      </c>
      <c r="U1058" s="5"/>
      <c r="V1058" s="5">
        <v>0.41860000000000003</v>
      </c>
      <c r="W1058" s="5">
        <v>2.07E-2</v>
      </c>
      <c r="X1058" s="5"/>
      <c r="Y1058" s="5"/>
      <c r="Z1058" s="5"/>
      <c r="AA1058" s="5"/>
      <c r="AB1058" s="5"/>
      <c r="AC1058" s="67"/>
      <c r="AD1058" s="55"/>
    </row>
    <row r="1059" spans="1:30" s="52" customFormat="1">
      <c r="A1059" s="96"/>
      <c r="B1059" s="12"/>
      <c r="C1059" s="175"/>
      <c r="D1059" s="6">
        <f t="shared" ref="D1059" si="1798">$C1058*D1058</f>
        <v>1300.5095250000002</v>
      </c>
      <c r="E1059" s="6">
        <f t="shared" ref="E1059" si="1799">$C1058*E1058</f>
        <v>0</v>
      </c>
      <c r="F1059" s="6">
        <f t="shared" ref="F1059:AB1059" si="1800">$C1058*F1058</f>
        <v>14640.02151</v>
      </c>
      <c r="G1059" s="6">
        <f t="shared" si="1800"/>
        <v>0</v>
      </c>
      <c r="H1059" s="6">
        <f t="shared" si="1800"/>
        <v>16445.871878999998</v>
      </c>
      <c r="I1059" s="6">
        <f t="shared" si="1800"/>
        <v>0</v>
      </c>
      <c r="J1059" s="6">
        <f t="shared" si="1800"/>
        <v>0</v>
      </c>
      <c r="K1059" s="6">
        <f t="shared" si="1800"/>
        <v>0</v>
      </c>
      <c r="L1059" s="6">
        <f t="shared" si="1800"/>
        <v>0</v>
      </c>
      <c r="M1059" s="6">
        <f t="shared" si="1800"/>
        <v>2749.6487099999999</v>
      </c>
      <c r="N1059" s="6">
        <f t="shared" si="1800"/>
        <v>0</v>
      </c>
      <c r="O1059" s="6">
        <f t="shared" si="1800"/>
        <v>0</v>
      </c>
      <c r="P1059" s="6">
        <f t="shared" si="1800"/>
        <v>0</v>
      </c>
      <c r="Q1059" s="6">
        <f t="shared" si="1800"/>
        <v>527.63529300000005</v>
      </c>
      <c r="R1059" s="6">
        <f t="shared" si="1800"/>
        <v>1843.0077839999999</v>
      </c>
      <c r="S1059" s="6">
        <f t="shared" si="1800"/>
        <v>44.588898</v>
      </c>
      <c r="T1059" s="6">
        <f t="shared" si="1800"/>
        <v>4117.0415819999998</v>
      </c>
      <c r="U1059" s="6">
        <f t="shared" si="1800"/>
        <v>0</v>
      </c>
      <c r="V1059" s="6">
        <f t="shared" si="1800"/>
        <v>31108.187838000002</v>
      </c>
      <c r="W1059" s="6">
        <f t="shared" si="1800"/>
        <v>1538.3169809999999</v>
      </c>
      <c r="X1059" s="6">
        <f t="shared" si="1800"/>
        <v>0</v>
      </c>
      <c r="Y1059" s="6">
        <f t="shared" si="1800"/>
        <v>0</v>
      </c>
      <c r="Z1059" s="6">
        <f t="shared" si="1800"/>
        <v>0</v>
      </c>
      <c r="AA1059" s="6">
        <f t="shared" si="1800"/>
        <v>0</v>
      </c>
      <c r="AB1059" s="6">
        <f t="shared" si="1800"/>
        <v>0</v>
      </c>
      <c r="AC1059" s="67"/>
      <c r="AD1059" s="55"/>
    </row>
    <row r="1060" spans="1:30" s="52" customFormat="1">
      <c r="A1060" s="95" t="s">
        <v>522</v>
      </c>
      <c r="B1060" s="186">
        <v>4286110</v>
      </c>
      <c r="C1060" s="175">
        <f t="shared" si="1716"/>
        <v>357175.83</v>
      </c>
      <c r="D1060" s="5"/>
      <c r="E1060" s="5"/>
      <c r="F1060" s="5">
        <v>4.7399999999999998E-2</v>
      </c>
      <c r="G1060" s="5"/>
      <c r="H1060" s="5"/>
      <c r="I1060" s="5"/>
      <c r="J1060" s="5"/>
      <c r="K1060" s="5"/>
      <c r="L1060" s="5"/>
      <c r="M1060" s="5"/>
      <c r="N1060" s="37"/>
      <c r="O1060" s="5"/>
      <c r="P1060" s="5"/>
      <c r="Q1060" s="5"/>
      <c r="R1060" s="5"/>
      <c r="S1060" s="5"/>
      <c r="T1060" s="5"/>
      <c r="U1060" s="5"/>
      <c r="V1060" s="5">
        <v>0.9526</v>
      </c>
      <c r="W1060" s="5"/>
      <c r="X1060" s="5"/>
      <c r="Y1060" s="5"/>
      <c r="Z1060" s="5"/>
      <c r="AA1060" s="5"/>
      <c r="AB1060" s="5"/>
      <c r="AC1060" s="67"/>
      <c r="AD1060" s="55"/>
    </row>
    <row r="1061" spans="1:30" s="52" customFormat="1">
      <c r="A1061" s="96"/>
      <c r="B1061" s="12"/>
      <c r="C1061" s="175"/>
      <c r="D1061" s="6">
        <f t="shared" ref="D1061" si="1801">$C1060*D1060</f>
        <v>0</v>
      </c>
      <c r="E1061" s="6">
        <f t="shared" ref="E1061" si="1802">$C1060*E1060</f>
        <v>0</v>
      </c>
      <c r="F1061" s="6">
        <f t="shared" ref="F1061:AB1061" si="1803">$C1060*F1060</f>
        <v>16930.134342000001</v>
      </c>
      <c r="G1061" s="6">
        <f t="shared" si="1803"/>
        <v>0</v>
      </c>
      <c r="H1061" s="6">
        <f t="shared" si="1803"/>
        <v>0</v>
      </c>
      <c r="I1061" s="6">
        <f t="shared" si="1803"/>
        <v>0</v>
      </c>
      <c r="J1061" s="6">
        <f t="shared" si="1803"/>
        <v>0</v>
      </c>
      <c r="K1061" s="6">
        <f t="shared" si="1803"/>
        <v>0</v>
      </c>
      <c r="L1061" s="6">
        <f t="shared" si="1803"/>
        <v>0</v>
      </c>
      <c r="M1061" s="6">
        <f t="shared" si="1803"/>
        <v>0</v>
      </c>
      <c r="N1061" s="6">
        <f t="shared" si="1803"/>
        <v>0</v>
      </c>
      <c r="O1061" s="6">
        <f t="shared" si="1803"/>
        <v>0</v>
      </c>
      <c r="P1061" s="6">
        <f t="shared" si="1803"/>
        <v>0</v>
      </c>
      <c r="Q1061" s="6">
        <f t="shared" si="1803"/>
        <v>0</v>
      </c>
      <c r="R1061" s="6">
        <f t="shared" si="1803"/>
        <v>0</v>
      </c>
      <c r="S1061" s="6">
        <f t="shared" si="1803"/>
        <v>0</v>
      </c>
      <c r="T1061" s="6">
        <f t="shared" si="1803"/>
        <v>0</v>
      </c>
      <c r="U1061" s="6">
        <f t="shared" si="1803"/>
        <v>0</v>
      </c>
      <c r="V1061" s="6">
        <f t="shared" si="1803"/>
        <v>340245.69565800001</v>
      </c>
      <c r="W1061" s="6">
        <f t="shared" si="1803"/>
        <v>0</v>
      </c>
      <c r="X1061" s="6">
        <f t="shared" si="1803"/>
        <v>0</v>
      </c>
      <c r="Y1061" s="6">
        <f t="shared" si="1803"/>
        <v>0</v>
      </c>
      <c r="Z1061" s="6">
        <f t="shared" si="1803"/>
        <v>0</v>
      </c>
      <c r="AA1061" s="6">
        <f t="shared" si="1803"/>
        <v>0</v>
      </c>
      <c r="AB1061" s="6">
        <f t="shared" si="1803"/>
        <v>0</v>
      </c>
      <c r="AC1061" s="67"/>
      <c r="AD1061" s="55"/>
    </row>
    <row r="1062" spans="1:30" s="52" customFormat="1">
      <c r="A1062" s="95" t="s">
        <v>523</v>
      </c>
      <c r="B1062" s="186">
        <v>1044245</v>
      </c>
      <c r="C1062" s="161">
        <f t="shared" si="1716"/>
        <v>87020.42</v>
      </c>
      <c r="D1062" s="5">
        <v>8.0000000000000002E-3</v>
      </c>
      <c r="E1062" s="5"/>
      <c r="F1062" s="5"/>
      <c r="G1062" s="5"/>
      <c r="H1062" s="5">
        <v>0.33679999999999999</v>
      </c>
      <c r="I1062" s="5"/>
      <c r="J1062" s="5"/>
      <c r="K1062" s="5"/>
      <c r="L1062" s="5"/>
      <c r="M1062" s="5">
        <v>2.0899999999999998E-2</v>
      </c>
      <c r="N1062" s="37"/>
      <c r="O1062" s="5"/>
      <c r="P1062" s="5"/>
      <c r="Q1062" s="5"/>
      <c r="R1062" s="5"/>
      <c r="S1062" s="5"/>
      <c r="T1062" s="5">
        <v>3.0700000000000002E-2</v>
      </c>
      <c r="U1062" s="5"/>
      <c r="V1062" s="5">
        <v>0.60360000000000003</v>
      </c>
      <c r="W1062" s="5"/>
      <c r="X1062" s="5"/>
      <c r="Y1062" s="5"/>
      <c r="Z1062" s="5"/>
      <c r="AA1062" s="5"/>
      <c r="AB1062" s="5"/>
      <c r="AC1062" s="67"/>
      <c r="AD1062" s="55"/>
    </row>
    <row r="1063" spans="1:30" s="52" customFormat="1">
      <c r="A1063" s="96"/>
      <c r="B1063" s="12"/>
      <c r="C1063" s="160"/>
      <c r="D1063" s="6">
        <f t="shared" ref="D1063" si="1804">$C1062*D1062</f>
        <v>696.16336000000001</v>
      </c>
      <c r="E1063" s="6">
        <f t="shared" ref="E1063" si="1805">$C1062*E1062</f>
        <v>0</v>
      </c>
      <c r="F1063" s="6">
        <f t="shared" ref="F1063:AB1063" si="1806">$C1062*F1062</f>
        <v>0</v>
      </c>
      <c r="G1063" s="6">
        <f t="shared" si="1806"/>
        <v>0</v>
      </c>
      <c r="H1063" s="6">
        <f t="shared" si="1806"/>
        <v>29308.477455999997</v>
      </c>
      <c r="I1063" s="6">
        <f t="shared" si="1806"/>
        <v>0</v>
      </c>
      <c r="J1063" s="6">
        <f t="shared" si="1806"/>
        <v>0</v>
      </c>
      <c r="K1063" s="6">
        <f t="shared" si="1806"/>
        <v>0</v>
      </c>
      <c r="L1063" s="6">
        <f t="shared" si="1806"/>
        <v>0</v>
      </c>
      <c r="M1063" s="6">
        <f t="shared" si="1806"/>
        <v>1818.7267779999997</v>
      </c>
      <c r="N1063" s="6">
        <f t="shared" si="1806"/>
        <v>0</v>
      </c>
      <c r="O1063" s="6">
        <f t="shared" si="1806"/>
        <v>0</v>
      </c>
      <c r="P1063" s="6">
        <f t="shared" si="1806"/>
        <v>0</v>
      </c>
      <c r="Q1063" s="6">
        <f t="shared" si="1806"/>
        <v>0</v>
      </c>
      <c r="R1063" s="6">
        <f t="shared" si="1806"/>
        <v>0</v>
      </c>
      <c r="S1063" s="6">
        <f t="shared" si="1806"/>
        <v>0</v>
      </c>
      <c r="T1063" s="6">
        <f t="shared" si="1806"/>
        <v>2671.5268940000001</v>
      </c>
      <c r="U1063" s="6">
        <f t="shared" si="1806"/>
        <v>0</v>
      </c>
      <c r="V1063" s="6">
        <f t="shared" si="1806"/>
        <v>52525.525512</v>
      </c>
      <c r="W1063" s="6">
        <f t="shared" si="1806"/>
        <v>0</v>
      </c>
      <c r="X1063" s="6">
        <f t="shared" si="1806"/>
        <v>0</v>
      </c>
      <c r="Y1063" s="6">
        <f t="shared" si="1806"/>
        <v>0</v>
      </c>
      <c r="Z1063" s="6">
        <f t="shared" si="1806"/>
        <v>0</v>
      </c>
      <c r="AA1063" s="6">
        <f t="shared" si="1806"/>
        <v>0</v>
      </c>
      <c r="AB1063" s="6">
        <f t="shared" si="1806"/>
        <v>0</v>
      </c>
      <c r="AC1063" s="67"/>
      <c r="AD1063" s="55"/>
    </row>
    <row r="1064" spans="1:30" s="52" customFormat="1">
      <c r="A1064" s="16" t="s">
        <v>50</v>
      </c>
      <c r="B1064" s="9">
        <f>SUM(B1024:B1062)</f>
        <v>32563632</v>
      </c>
      <c r="C1064" s="162">
        <f>SUM(C1024:C1062)</f>
        <v>2713636</v>
      </c>
      <c r="D1064" s="9">
        <f>D1025+D1027+D1029+D1031+D1033+D1035+D1037+D1039+D1041+D1043+D1045+D1047+D1049+D1051+D1053+D1055+D1057+D1059+D1061+D1063</f>
        <v>10369.607861</v>
      </c>
      <c r="E1064" s="9">
        <f>E1025+E1027+E1029+E1031+E1033+E1035+E1037+E1039+E1041+E1043+E1045+E1047+E1049+E1051+E1053+E1055+E1057+E1059+E1061+E1063</f>
        <v>3430.5052319999995</v>
      </c>
      <c r="F1064" s="9">
        <f t="shared" ref="F1064" si="1807">F1025+F1027+F1029+F1031+F1033+F1035+F1037+F1039+F1041+F1043+F1045+F1047+F1049+F1051+F1053+F1055+F1057+F1059+F1061+F1063</f>
        <v>77791.170389999999</v>
      </c>
      <c r="G1064" s="9">
        <f t="shared" ref="G1064" si="1808">G1025+G1027+G1029+G1031+G1033+G1035+G1037+G1039+G1041+G1043+G1045+G1047+G1049+G1051+G1053+G1055+G1057+G1059+G1061+G1063</f>
        <v>1924.1856479999997</v>
      </c>
      <c r="H1064" s="9">
        <f t="shared" ref="H1064:AB1064" si="1809">H1025+H1027+H1029+H1031+H1033+H1035+H1037+H1039+H1041+H1043+H1045+H1047+H1049+H1051+H1053+H1055+H1057+H1059+H1061+H1063</f>
        <v>354343.75271500001</v>
      </c>
      <c r="I1064" s="9">
        <f t="shared" si="1809"/>
        <v>3315.4044000000004</v>
      </c>
      <c r="J1064" s="9">
        <f t="shared" si="1809"/>
        <v>517.95374399999992</v>
      </c>
      <c r="K1064" s="9">
        <f t="shared" si="1809"/>
        <v>795.69705599999998</v>
      </c>
      <c r="L1064" s="9">
        <f t="shared" si="1809"/>
        <v>412.86167999999998</v>
      </c>
      <c r="M1064" s="9">
        <f t="shared" si="1809"/>
        <v>21836.284835000002</v>
      </c>
      <c r="N1064" s="9">
        <f t="shared" si="1809"/>
        <v>69392.007400000002</v>
      </c>
      <c r="O1064" s="9">
        <f t="shared" si="1809"/>
        <v>575.50415999999996</v>
      </c>
      <c r="P1064" s="9">
        <f t="shared" si="1809"/>
        <v>0</v>
      </c>
      <c r="Q1064" s="9">
        <f t="shared" si="1809"/>
        <v>15503.709709999999</v>
      </c>
      <c r="R1064" s="9">
        <f t="shared" si="1809"/>
        <v>7852.4682460000004</v>
      </c>
      <c r="S1064" s="9">
        <f t="shared" si="1809"/>
        <v>1466.4188210000002</v>
      </c>
      <c r="T1064" s="9">
        <f t="shared" si="1809"/>
        <v>30797.851831999997</v>
      </c>
      <c r="U1064" s="9">
        <f t="shared" si="1809"/>
        <v>452.89675200000005</v>
      </c>
      <c r="V1064" s="9">
        <f t="shared" si="1809"/>
        <v>2079887.3366930003</v>
      </c>
      <c r="W1064" s="9">
        <f t="shared" si="1809"/>
        <v>9743.1679080000031</v>
      </c>
      <c r="X1064" s="9">
        <f t="shared" si="1809"/>
        <v>22472.731197000005</v>
      </c>
      <c r="Y1064" s="9">
        <f t="shared" si="1809"/>
        <v>598.72403200000008</v>
      </c>
      <c r="Z1064" s="9">
        <f t="shared" si="1809"/>
        <v>140.74653600000002</v>
      </c>
      <c r="AA1064" s="9">
        <f t="shared" si="1809"/>
        <v>15.013151999999998</v>
      </c>
      <c r="AB1064" s="9">
        <f t="shared" si="1809"/>
        <v>0</v>
      </c>
      <c r="AC1064" s="67"/>
      <c r="AD1064" s="55"/>
    </row>
    <row r="1065" spans="1:30" s="52" customFormat="1">
      <c r="A1065" s="16"/>
      <c r="B1065" s="9"/>
      <c r="C1065" s="162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67"/>
      <c r="AD1065" s="55"/>
    </row>
    <row r="1066" spans="1:30" s="52" customFormat="1">
      <c r="A1066" s="86"/>
      <c r="B1066" s="26"/>
      <c r="C1066" s="163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67"/>
      <c r="AD1066" s="55"/>
    </row>
    <row r="1067" spans="1:30" s="52" customFormat="1" ht="13.8" thickBot="1">
      <c r="A1067" s="81" t="s">
        <v>507</v>
      </c>
      <c r="B1067" s="126"/>
      <c r="C1067" s="155"/>
      <c r="D1067" s="126"/>
      <c r="E1067" s="126"/>
      <c r="F1067" s="126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67"/>
      <c r="AD1067" s="55"/>
    </row>
    <row r="1068" spans="1:30" s="52" customFormat="1" ht="13.8" thickBot="1">
      <c r="A1068" s="112" t="s">
        <v>1</v>
      </c>
      <c r="B1068" s="113" t="s">
        <v>2</v>
      </c>
      <c r="C1068" s="156" t="s">
        <v>3</v>
      </c>
      <c r="D1068" s="221" t="s">
        <v>4</v>
      </c>
      <c r="E1068" s="222"/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  <c r="X1068" s="222"/>
      <c r="Y1068" s="222"/>
      <c r="Z1068" s="122"/>
      <c r="AA1068" s="122"/>
      <c r="AB1068" s="122"/>
      <c r="AC1068" s="67"/>
      <c r="AD1068" s="55"/>
    </row>
    <row r="1069" spans="1:30" s="52" customFormat="1">
      <c r="A1069" s="114" t="s">
        <v>5</v>
      </c>
      <c r="B1069" s="115" t="s">
        <v>6</v>
      </c>
      <c r="C1069" s="157" t="s">
        <v>6</v>
      </c>
      <c r="D1069" s="116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8"/>
      <c r="Z1069" s="115" t="s">
        <v>7</v>
      </c>
      <c r="AA1069" s="115"/>
      <c r="AB1069" s="115"/>
      <c r="AC1069" s="67"/>
      <c r="AD1069" s="55"/>
    </row>
    <row r="1070" spans="1:30" s="52" customFormat="1">
      <c r="A1070" s="114" t="s">
        <v>8</v>
      </c>
      <c r="B1070" s="115" t="s">
        <v>9</v>
      </c>
      <c r="C1070" s="157" t="s">
        <v>9</v>
      </c>
      <c r="D1070" s="119" t="s">
        <v>10</v>
      </c>
      <c r="E1070" s="115" t="s">
        <v>11</v>
      </c>
      <c r="F1070" s="115" t="s">
        <v>12</v>
      </c>
      <c r="G1070" s="115" t="s">
        <v>13</v>
      </c>
      <c r="H1070" s="115" t="s">
        <v>14</v>
      </c>
      <c r="I1070" s="115" t="s">
        <v>15</v>
      </c>
      <c r="J1070" s="115" t="s">
        <v>16</v>
      </c>
      <c r="K1070" s="115" t="s">
        <v>17</v>
      </c>
      <c r="L1070" s="115" t="s">
        <v>18</v>
      </c>
      <c r="M1070" s="115" t="s">
        <v>19</v>
      </c>
      <c r="N1070" s="115" t="s">
        <v>20</v>
      </c>
      <c r="O1070" s="115" t="s">
        <v>169</v>
      </c>
      <c r="P1070" s="115" t="s">
        <v>21</v>
      </c>
      <c r="Q1070" s="115" t="s">
        <v>22</v>
      </c>
      <c r="R1070" s="115" t="s">
        <v>23</v>
      </c>
      <c r="S1070" s="115" t="s">
        <v>24</v>
      </c>
      <c r="T1070" s="115" t="s">
        <v>25</v>
      </c>
      <c r="U1070" s="115" t="s">
        <v>26</v>
      </c>
      <c r="V1070" s="115" t="s">
        <v>27</v>
      </c>
      <c r="W1070" s="115" t="s">
        <v>28</v>
      </c>
      <c r="X1070" s="115" t="s">
        <v>29</v>
      </c>
      <c r="Y1070" s="115" t="s">
        <v>30</v>
      </c>
      <c r="Z1070" s="115" t="s">
        <v>31</v>
      </c>
      <c r="AA1070" s="115" t="s">
        <v>484</v>
      </c>
      <c r="AB1070" s="115" t="s">
        <v>467</v>
      </c>
      <c r="AC1070" s="67"/>
      <c r="AD1070" s="55"/>
    </row>
    <row r="1071" spans="1:30" s="52" customFormat="1">
      <c r="A1071" s="114"/>
      <c r="B1071" s="115"/>
      <c r="C1071" s="157" t="s">
        <v>674</v>
      </c>
      <c r="D1071" s="120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67"/>
      <c r="AD1071" s="55"/>
    </row>
    <row r="1072" spans="1:30" s="52" customFormat="1">
      <c r="A1072" s="95" t="s">
        <v>582</v>
      </c>
      <c r="B1072" s="18">
        <v>23567520</v>
      </c>
      <c r="C1072" s="161">
        <f>ROUND(B1072/12,2)</f>
        <v>1963960</v>
      </c>
      <c r="D1072" s="8"/>
      <c r="E1072" s="8"/>
      <c r="F1072" s="5">
        <v>6.7400000000000002E-2</v>
      </c>
      <c r="G1072" s="19"/>
      <c r="H1072" s="8"/>
      <c r="I1072" s="8"/>
      <c r="J1072" s="8"/>
      <c r="K1072" s="8"/>
      <c r="L1072" s="5">
        <v>0.93259999999999998</v>
      </c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67"/>
      <c r="AD1072" s="55"/>
    </row>
    <row r="1073" spans="1:30" s="52" customFormat="1">
      <c r="A1073" s="97"/>
      <c r="B1073" s="3"/>
      <c r="C1073" s="161"/>
      <c r="D1073" s="6">
        <f t="shared" ref="D1073" si="1810">$C1072*D1072</f>
        <v>0</v>
      </c>
      <c r="E1073" s="6">
        <f t="shared" ref="E1073" si="1811">$C1072*E1072</f>
        <v>0</v>
      </c>
      <c r="F1073" s="6">
        <f t="shared" ref="F1073:AB1073" si="1812">$C1072*F1072</f>
        <v>132370.90400000001</v>
      </c>
      <c r="G1073" s="6">
        <f t="shared" si="1812"/>
        <v>0</v>
      </c>
      <c r="H1073" s="6">
        <f t="shared" si="1812"/>
        <v>0</v>
      </c>
      <c r="I1073" s="6">
        <f t="shared" si="1812"/>
        <v>0</v>
      </c>
      <c r="J1073" s="6">
        <f t="shared" si="1812"/>
        <v>0</v>
      </c>
      <c r="K1073" s="6">
        <f t="shared" si="1812"/>
        <v>0</v>
      </c>
      <c r="L1073" s="6">
        <f t="shared" si="1812"/>
        <v>1831589.0959999999</v>
      </c>
      <c r="M1073" s="6">
        <f t="shared" si="1812"/>
        <v>0</v>
      </c>
      <c r="N1073" s="6">
        <f t="shared" si="1812"/>
        <v>0</v>
      </c>
      <c r="O1073" s="6">
        <f t="shared" si="1812"/>
        <v>0</v>
      </c>
      <c r="P1073" s="6">
        <f t="shared" si="1812"/>
        <v>0</v>
      </c>
      <c r="Q1073" s="6">
        <f t="shared" si="1812"/>
        <v>0</v>
      </c>
      <c r="R1073" s="6">
        <f t="shared" si="1812"/>
        <v>0</v>
      </c>
      <c r="S1073" s="6">
        <f t="shared" si="1812"/>
        <v>0</v>
      </c>
      <c r="T1073" s="6">
        <f t="shared" si="1812"/>
        <v>0</v>
      </c>
      <c r="U1073" s="6">
        <f t="shared" si="1812"/>
        <v>0</v>
      </c>
      <c r="V1073" s="6">
        <f t="shared" si="1812"/>
        <v>0</v>
      </c>
      <c r="W1073" s="6">
        <f t="shared" si="1812"/>
        <v>0</v>
      </c>
      <c r="X1073" s="6">
        <f t="shared" si="1812"/>
        <v>0</v>
      </c>
      <c r="Y1073" s="6">
        <f t="shared" si="1812"/>
        <v>0</v>
      </c>
      <c r="Z1073" s="6">
        <f t="shared" si="1812"/>
        <v>0</v>
      </c>
      <c r="AA1073" s="6">
        <f t="shared" si="1812"/>
        <v>0</v>
      </c>
      <c r="AB1073" s="6">
        <f t="shared" si="1812"/>
        <v>0</v>
      </c>
      <c r="AC1073" s="67"/>
      <c r="AD1073" s="55"/>
    </row>
    <row r="1074" spans="1:30" s="52" customFormat="1">
      <c r="A1074" s="95" t="s">
        <v>146</v>
      </c>
      <c r="B1074" s="29">
        <v>433380</v>
      </c>
      <c r="C1074" s="161">
        <f t="shared" ref="C1074:C1082" si="1813">ROUND(B1074/12,2)</f>
        <v>36115</v>
      </c>
      <c r="D1074" s="5"/>
      <c r="E1074" s="5"/>
      <c r="F1074" s="5">
        <v>0.9698</v>
      </c>
      <c r="G1074" s="5"/>
      <c r="H1074" s="5"/>
      <c r="I1074" s="5"/>
      <c r="J1074" s="5"/>
      <c r="K1074" s="5"/>
      <c r="L1074" s="5">
        <v>3.0200000000000001E-2</v>
      </c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67"/>
      <c r="AD1074" s="55"/>
    </row>
    <row r="1075" spans="1:30" s="52" customFormat="1">
      <c r="A1075" s="96"/>
      <c r="B1075" s="12"/>
      <c r="C1075" s="161"/>
      <c r="D1075" s="6">
        <f t="shared" ref="D1075:S1079" si="1814">$C1074*D1074</f>
        <v>0</v>
      </c>
      <c r="E1075" s="6">
        <f t="shared" ref="E1075:T1077" si="1815">$C1074*E1074</f>
        <v>0</v>
      </c>
      <c r="F1075" s="6">
        <f t="shared" ref="F1075:AB1075" si="1816">$C1074*F1074</f>
        <v>35024.326999999997</v>
      </c>
      <c r="G1075" s="6">
        <f t="shared" si="1816"/>
        <v>0</v>
      </c>
      <c r="H1075" s="6">
        <f t="shared" si="1816"/>
        <v>0</v>
      </c>
      <c r="I1075" s="6">
        <f t="shared" si="1816"/>
        <v>0</v>
      </c>
      <c r="J1075" s="6">
        <f t="shared" si="1816"/>
        <v>0</v>
      </c>
      <c r="K1075" s="6">
        <f t="shared" si="1816"/>
        <v>0</v>
      </c>
      <c r="L1075" s="6">
        <f t="shared" si="1816"/>
        <v>1090.673</v>
      </c>
      <c r="M1075" s="6">
        <f t="shared" si="1816"/>
        <v>0</v>
      </c>
      <c r="N1075" s="6">
        <f t="shared" si="1816"/>
        <v>0</v>
      </c>
      <c r="O1075" s="6">
        <f t="shared" si="1816"/>
        <v>0</v>
      </c>
      <c r="P1075" s="6">
        <f t="shared" si="1816"/>
        <v>0</v>
      </c>
      <c r="Q1075" s="6">
        <f t="shared" si="1816"/>
        <v>0</v>
      </c>
      <c r="R1075" s="6">
        <f t="shared" si="1816"/>
        <v>0</v>
      </c>
      <c r="S1075" s="6">
        <f t="shared" si="1816"/>
        <v>0</v>
      </c>
      <c r="T1075" s="6">
        <f t="shared" si="1816"/>
        <v>0</v>
      </c>
      <c r="U1075" s="6">
        <f t="shared" si="1816"/>
        <v>0</v>
      </c>
      <c r="V1075" s="6">
        <f t="shared" si="1816"/>
        <v>0</v>
      </c>
      <c r="W1075" s="6">
        <f t="shared" si="1816"/>
        <v>0</v>
      </c>
      <c r="X1075" s="6">
        <f t="shared" si="1816"/>
        <v>0</v>
      </c>
      <c r="Y1075" s="6">
        <f t="shared" si="1816"/>
        <v>0</v>
      </c>
      <c r="Z1075" s="6">
        <f t="shared" si="1816"/>
        <v>0</v>
      </c>
      <c r="AA1075" s="6">
        <f t="shared" si="1816"/>
        <v>0</v>
      </c>
      <c r="AB1075" s="6">
        <f t="shared" si="1816"/>
        <v>0</v>
      </c>
      <c r="AC1075" s="67"/>
      <c r="AD1075" s="55"/>
    </row>
    <row r="1076" spans="1:30" s="52" customFormat="1">
      <c r="A1076" s="95" t="s">
        <v>598</v>
      </c>
      <c r="B1076" s="29">
        <v>832672</v>
      </c>
      <c r="C1076" s="161">
        <f t="shared" si="1813"/>
        <v>69389.33</v>
      </c>
      <c r="D1076" s="5"/>
      <c r="E1076" s="5"/>
      <c r="F1076" s="5">
        <v>0</v>
      </c>
      <c r="G1076" s="5"/>
      <c r="H1076" s="5"/>
      <c r="I1076" s="5"/>
      <c r="J1076" s="5"/>
      <c r="K1076" s="5"/>
      <c r="L1076" s="5">
        <v>1</v>
      </c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67"/>
      <c r="AD1076" s="55"/>
    </row>
    <row r="1077" spans="1:30" s="52" customFormat="1">
      <c r="A1077" s="96"/>
      <c r="B1077" s="12"/>
      <c r="C1077" s="161"/>
      <c r="D1077" s="6">
        <f t="shared" si="1814"/>
        <v>0</v>
      </c>
      <c r="E1077" s="6">
        <f t="shared" si="1815"/>
        <v>0</v>
      </c>
      <c r="F1077" s="6">
        <f t="shared" si="1815"/>
        <v>0</v>
      </c>
      <c r="G1077" s="6">
        <f t="shared" si="1815"/>
        <v>0</v>
      </c>
      <c r="H1077" s="6">
        <f t="shared" si="1815"/>
        <v>0</v>
      </c>
      <c r="I1077" s="6">
        <f t="shared" si="1815"/>
        <v>0</v>
      </c>
      <c r="J1077" s="6">
        <f t="shared" si="1815"/>
        <v>0</v>
      </c>
      <c r="K1077" s="6">
        <f t="shared" si="1815"/>
        <v>0</v>
      </c>
      <c r="L1077" s="6">
        <f t="shared" si="1815"/>
        <v>69389.33</v>
      </c>
      <c r="M1077" s="6">
        <f t="shared" si="1815"/>
        <v>0</v>
      </c>
      <c r="N1077" s="6">
        <f t="shared" si="1815"/>
        <v>0</v>
      </c>
      <c r="O1077" s="6">
        <f t="shared" si="1815"/>
        <v>0</v>
      </c>
      <c r="P1077" s="6">
        <f t="shared" si="1815"/>
        <v>0</v>
      </c>
      <c r="Q1077" s="6">
        <f t="shared" si="1815"/>
        <v>0</v>
      </c>
      <c r="R1077" s="6">
        <f t="shared" si="1815"/>
        <v>0</v>
      </c>
      <c r="S1077" s="6">
        <f t="shared" si="1815"/>
        <v>0</v>
      </c>
      <c r="T1077" s="6">
        <f t="shared" si="1815"/>
        <v>0</v>
      </c>
      <c r="U1077" s="6">
        <f t="shared" ref="U1077:AB1077" si="1817">$C1076*U1076</f>
        <v>0</v>
      </c>
      <c r="V1077" s="6">
        <f t="shared" si="1817"/>
        <v>0</v>
      </c>
      <c r="W1077" s="6">
        <f t="shared" si="1817"/>
        <v>0</v>
      </c>
      <c r="X1077" s="6">
        <f t="shared" si="1817"/>
        <v>0</v>
      </c>
      <c r="Y1077" s="6">
        <f t="shared" si="1817"/>
        <v>0</v>
      </c>
      <c r="Z1077" s="6">
        <f t="shared" si="1817"/>
        <v>0</v>
      </c>
      <c r="AA1077" s="6">
        <f t="shared" si="1817"/>
        <v>0</v>
      </c>
      <c r="AB1077" s="6">
        <f t="shared" si="1817"/>
        <v>0</v>
      </c>
      <c r="AC1077" s="67"/>
      <c r="AD1077" s="55"/>
    </row>
    <row r="1078" spans="1:30" s="52" customFormat="1">
      <c r="A1078" s="95" t="s">
        <v>599</v>
      </c>
      <c r="B1078" s="29">
        <v>0</v>
      </c>
      <c r="C1078" s="161">
        <f t="shared" si="1813"/>
        <v>0</v>
      </c>
      <c r="D1078" s="5"/>
      <c r="E1078" s="5"/>
      <c r="F1078" s="5"/>
      <c r="G1078" s="5">
        <v>0.3821</v>
      </c>
      <c r="H1078" s="5"/>
      <c r="I1078" s="5"/>
      <c r="J1078" s="5"/>
      <c r="K1078" s="5"/>
      <c r="L1078" s="5">
        <v>0.6179</v>
      </c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67"/>
      <c r="AD1078" s="55"/>
    </row>
    <row r="1079" spans="1:30" s="52" customFormat="1">
      <c r="A1079" s="96"/>
      <c r="B1079" s="12"/>
      <c r="C1079" s="161"/>
      <c r="D1079" s="6">
        <f t="shared" si="1814"/>
        <v>0</v>
      </c>
      <c r="E1079" s="6">
        <f t="shared" si="1814"/>
        <v>0</v>
      </c>
      <c r="F1079" s="6">
        <f t="shared" si="1814"/>
        <v>0</v>
      </c>
      <c r="G1079" s="6">
        <f t="shared" si="1814"/>
        <v>0</v>
      </c>
      <c r="H1079" s="6">
        <f t="shared" si="1814"/>
        <v>0</v>
      </c>
      <c r="I1079" s="6">
        <f t="shared" si="1814"/>
        <v>0</v>
      </c>
      <c r="J1079" s="6">
        <f t="shared" si="1814"/>
        <v>0</v>
      </c>
      <c r="K1079" s="6">
        <f t="shared" si="1814"/>
        <v>0</v>
      </c>
      <c r="L1079" s="6">
        <f t="shared" si="1814"/>
        <v>0</v>
      </c>
      <c r="M1079" s="6">
        <f t="shared" si="1814"/>
        <v>0</v>
      </c>
      <c r="N1079" s="6">
        <f t="shared" si="1814"/>
        <v>0</v>
      </c>
      <c r="O1079" s="6">
        <f t="shared" si="1814"/>
        <v>0</v>
      </c>
      <c r="P1079" s="6">
        <f t="shared" si="1814"/>
        <v>0</v>
      </c>
      <c r="Q1079" s="6">
        <f t="shared" si="1814"/>
        <v>0</v>
      </c>
      <c r="R1079" s="6">
        <f t="shared" si="1814"/>
        <v>0</v>
      </c>
      <c r="S1079" s="6">
        <f t="shared" si="1814"/>
        <v>0</v>
      </c>
      <c r="T1079" s="6">
        <f t="shared" ref="T1079:AB1079" si="1818">$C1078*T1078</f>
        <v>0</v>
      </c>
      <c r="U1079" s="6">
        <f t="shared" si="1818"/>
        <v>0</v>
      </c>
      <c r="V1079" s="6">
        <f t="shared" si="1818"/>
        <v>0</v>
      </c>
      <c r="W1079" s="6">
        <f t="shared" si="1818"/>
        <v>0</v>
      </c>
      <c r="X1079" s="6">
        <f t="shared" si="1818"/>
        <v>0</v>
      </c>
      <c r="Y1079" s="6">
        <f t="shared" si="1818"/>
        <v>0</v>
      </c>
      <c r="Z1079" s="6">
        <f t="shared" si="1818"/>
        <v>0</v>
      </c>
      <c r="AA1079" s="6">
        <f t="shared" si="1818"/>
        <v>0</v>
      </c>
      <c r="AB1079" s="6">
        <f t="shared" si="1818"/>
        <v>0</v>
      </c>
      <c r="AC1079" s="67"/>
      <c r="AD1079" s="55"/>
    </row>
    <row r="1080" spans="1:30" s="52" customFormat="1">
      <c r="A1080" s="95" t="s">
        <v>600</v>
      </c>
      <c r="B1080" s="29">
        <v>1520172</v>
      </c>
      <c r="C1080" s="161">
        <f t="shared" si="1813"/>
        <v>126681</v>
      </c>
      <c r="D1080" s="5"/>
      <c r="E1080" s="5"/>
      <c r="F1080" s="5">
        <v>0.18690000000000001</v>
      </c>
      <c r="G1080" s="5"/>
      <c r="H1080" s="5"/>
      <c r="I1080" s="5"/>
      <c r="J1080" s="5"/>
      <c r="K1080" s="5"/>
      <c r="L1080" s="5">
        <v>0.81310000000000004</v>
      </c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67"/>
      <c r="AD1080" s="55"/>
    </row>
    <row r="1081" spans="1:30" s="52" customFormat="1">
      <c r="A1081" s="96"/>
      <c r="B1081" s="12"/>
      <c r="C1081" s="161"/>
      <c r="D1081" s="6">
        <f t="shared" ref="D1081:AB1081" si="1819">$C1080*D1080</f>
        <v>0</v>
      </c>
      <c r="E1081" s="6">
        <f t="shared" si="1819"/>
        <v>0</v>
      </c>
      <c r="F1081" s="6">
        <f t="shared" si="1819"/>
        <v>23676.678900000003</v>
      </c>
      <c r="G1081" s="6">
        <f t="shared" si="1819"/>
        <v>0</v>
      </c>
      <c r="H1081" s="6">
        <f t="shared" si="1819"/>
        <v>0</v>
      </c>
      <c r="I1081" s="6">
        <f t="shared" si="1819"/>
        <v>0</v>
      </c>
      <c r="J1081" s="6">
        <f t="shared" si="1819"/>
        <v>0</v>
      </c>
      <c r="K1081" s="6">
        <f t="shared" si="1819"/>
        <v>0</v>
      </c>
      <c r="L1081" s="6">
        <f t="shared" si="1819"/>
        <v>103004.3211</v>
      </c>
      <c r="M1081" s="6">
        <f t="shared" si="1819"/>
        <v>0</v>
      </c>
      <c r="N1081" s="6">
        <f t="shared" si="1819"/>
        <v>0</v>
      </c>
      <c r="O1081" s="6">
        <f t="shared" si="1819"/>
        <v>0</v>
      </c>
      <c r="P1081" s="6">
        <f t="shared" si="1819"/>
        <v>0</v>
      </c>
      <c r="Q1081" s="6">
        <f t="shared" si="1819"/>
        <v>0</v>
      </c>
      <c r="R1081" s="6">
        <f t="shared" si="1819"/>
        <v>0</v>
      </c>
      <c r="S1081" s="6">
        <f t="shared" si="1819"/>
        <v>0</v>
      </c>
      <c r="T1081" s="6">
        <f t="shared" si="1819"/>
        <v>0</v>
      </c>
      <c r="U1081" s="6">
        <f t="shared" si="1819"/>
        <v>0</v>
      </c>
      <c r="V1081" s="6">
        <f t="shared" si="1819"/>
        <v>0</v>
      </c>
      <c r="W1081" s="6">
        <f t="shared" si="1819"/>
        <v>0</v>
      </c>
      <c r="X1081" s="6">
        <f t="shared" si="1819"/>
        <v>0</v>
      </c>
      <c r="Y1081" s="6">
        <f t="shared" si="1819"/>
        <v>0</v>
      </c>
      <c r="Z1081" s="6">
        <f t="shared" si="1819"/>
        <v>0</v>
      </c>
      <c r="AA1081" s="6">
        <f t="shared" si="1819"/>
        <v>0</v>
      </c>
      <c r="AB1081" s="6">
        <f t="shared" si="1819"/>
        <v>0</v>
      </c>
      <c r="AC1081" s="67"/>
      <c r="AD1081" s="55"/>
    </row>
    <row r="1082" spans="1:30" s="52" customFormat="1">
      <c r="A1082" s="95" t="s">
        <v>601</v>
      </c>
      <c r="B1082" s="29">
        <v>1044196</v>
      </c>
      <c r="C1082" s="161">
        <f t="shared" si="1813"/>
        <v>87016.33</v>
      </c>
      <c r="D1082" s="5">
        <v>9.9000000000000008E-3</v>
      </c>
      <c r="E1082" s="5"/>
      <c r="F1082" s="5">
        <v>0.66139999999999999</v>
      </c>
      <c r="G1082" s="5"/>
      <c r="H1082" s="5">
        <v>4.5999999999999999E-2</v>
      </c>
      <c r="I1082" s="5"/>
      <c r="J1082" s="5"/>
      <c r="K1082" s="5"/>
      <c r="L1082" s="5"/>
      <c r="M1082" s="5">
        <v>5.8299999999999998E-2</v>
      </c>
      <c r="N1082" s="5">
        <v>8.8099999999999998E-2</v>
      </c>
      <c r="O1082" s="5"/>
      <c r="P1082" s="5">
        <v>4.0000000000000002E-4</v>
      </c>
      <c r="Q1082" s="5"/>
      <c r="R1082" s="5"/>
      <c r="S1082" s="5">
        <v>1.1999999999999999E-3</v>
      </c>
      <c r="T1082" s="5">
        <v>3.39E-2</v>
      </c>
      <c r="U1082" s="5"/>
      <c r="V1082" s="5">
        <v>6.2899999999999998E-2</v>
      </c>
      <c r="W1082" s="5"/>
      <c r="X1082" s="5">
        <v>3.4500000000000003E-2</v>
      </c>
      <c r="Y1082" s="5"/>
      <c r="Z1082" s="5">
        <v>3.3999999999999998E-3</v>
      </c>
      <c r="AA1082" s="5"/>
      <c r="AB1082" s="5"/>
      <c r="AC1082" s="67"/>
      <c r="AD1082" s="55"/>
    </row>
    <row r="1083" spans="1:30" s="52" customFormat="1">
      <c r="A1083" s="96"/>
      <c r="B1083" s="12"/>
      <c r="C1083" s="160"/>
      <c r="D1083" s="6">
        <f>$C1082*D1082</f>
        <v>861.46166700000003</v>
      </c>
      <c r="E1083" s="6">
        <f t="shared" ref="E1083:AB1083" si="1820">$C1082*E1082</f>
        <v>0</v>
      </c>
      <c r="F1083" s="6">
        <f t="shared" si="1820"/>
        <v>57552.600661999997</v>
      </c>
      <c r="G1083" s="6">
        <f t="shared" si="1820"/>
        <v>0</v>
      </c>
      <c r="H1083" s="6">
        <f t="shared" si="1820"/>
        <v>4002.7511800000002</v>
      </c>
      <c r="I1083" s="6">
        <f t="shared" si="1820"/>
        <v>0</v>
      </c>
      <c r="J1083" s="6">
        <f t="shared" si="1820"/>
        <v>0</v>
      </c>
      <c r="K1083" s="6">
        <f t="shared" si="1820"/>
        <v>0</v>
      </c>
      <c r="L1083" s="6">
        <f t="shared" si="1820"/>
        <v>0</v>
      </c>
      <c r="M1083" s="6">
        <f t="shared" si="1820"/>
        <v>5073.0520390000001</v>
      </c>
      <c r="N1083" s="6">
        <f t="shared" si="1820"/>
        <v>7666.1386730000004</v>
      </c>
      <c r="O1083" s="6">
        <f t="shared" si="1820"/>
        <v>0</v>
      </c>
      <c r="P1083" s="6">
        <f t="shared" si="1820"/>
        <v>34.806532000000004</v>
      </c>
      <c r="Q1083" s="6">
        <f t="shared" si="1820"/>
        <v>0</v>
      </c>
      <c r="R1083" s="6">
        <f t="shared" si="1820"/>
        <v>0</v>
      </c>
      <c r="S1083" s="6">
        <f t="shared" si="1820"/>
        <v>104.419596</v>
      </c>
      <c r="T1083" s="6">
        <f t="shared" si="1820"/>
        <v>2949.8535870000001</v>
      </c>
      <c r="U1083" s="6">
        <f t="shared" si="1820"/>
        <v>0</v>
      </c>
      <c r="V1083" s="6">
        <f t="shared" si="1820"/>
        <v>5473.3271569999997</v>
      </c>
      <c r="W1083" s="6">
        <f t="shared" si="1820"/>
        <v>0</v>
      </c>
      <c r="X1083" s="6">
        <f t="shared" si="1820"/>
        <v>3002.0633850000004</v>
      </c>
      <c r="Y1083" s="6">
        <f t="shared" si="1820"/>
        <v>0</v>
      </c>
      <c r="Z1083" s="6">
        <f t="shared" si="1820"/>
        <v>295.85552200000001</v>
      </c>
      <c r="AA1083" s="6">
        <f t="shared" si="1820"/>
        <v>0</v>
      </c>
      <c r="AB1083" s="6">
        <f t="shared" si="1820"/>
        <v>0</v>
      </c>
      <c r="AC1083" s="67"/>
      <c r="AD1083" s="55"/>
    </row>
    <row r="1084" spans="1:30" s="52" customFormat="1">
      <c r="A1084" s="16" t="s">
        <v>50</v>
      </c>
      <c r="B1084" s="9">
        <f>SUM(B1072:B1082)</f>
        <v>27397940</v>
      </c>
      <c r="C1084" s="162">
        <f>SUM(C1072:C1082)</f>
        <v>2283161.66</v>
      </c>
      <c r="D1084" s="9">
        <f>D1073+D1075+D1077+D1079+D1081+D1083</f>
        <v>861.46166700000003</v>
      </c>
      <c r="E1084" s="9">
        <f>E1073+E1075+E1077+E1079+E1081+E1083</f>
        <v>0</v>
      </c>
      <c r="F1084" s="9">
        <f>F1073+F1075+F1077+F1079+F1081+F1083</f>
        <v>248624.51056199998</v>
      </c>
      <c r="G1084" s="9">
        <f t="shared" ref="G1084:AB1084" si="1821">G1073+G1075+G1077+G1079+G1081+G1083</f>
        <v>0</v>
      </c>
      <c r="H1084" s="9">
        <f t="shared" si="1821"/>
        <v>4002.7511800000002</v>
      </c>
      <c r="I1084" s="9">
        <f t="shared" si="1821"/>
        <v>0</v>
      </c>
      <c r="J1084" s="9">
        <f t="shared" si="1821"/>
        <v>0</v>
      </c>
      <c r="K1084" s="9">
        <f t="shared" si="1821"/>
        <v>0</v>
      </c>
      <c r="L1084" s="9">
        <f t="shared" si="1821"/>
        <v>2005073.4201</v>
      </c>
      <c r="M1084" s="9">
        <f t="shared" si="1821"/>
        <v>5073.0520390000001</v>
      </c>
      <c r="N1084" s="9">
        <f t="shared" si="1821"/>
        <v>7666.1386730000004</v>
      </c>
      <c r="O1084" s="9">
        <f t="shared" si="1821"/>
        <v>0</v>
      </c>
      <c r="P1084" s="9">
        <f t="shared" si="1821"/>
        <v>34.806532000000004</v>
      </c>
      <c r="Q1084" s="9">
        <f t="shared" si="1821"/>
        <v>0</v>
      </c>
      <c r="R1084" s="9">
        <f t="shared" si="1821"/>
        <v>0</v>
      </c>
      <c r="S1084" s="9">
        <f t="shared" si="1821"/>
        <v>104.419596</v>
      </c>
      <c r="T1084" s="9">
        <f t="shared" si="1821"/>
        <v>2949.8535870000001</v>
      </c>
      <c r="U1084" s="9">
        <f t="shared" si="1821"/>
        <v>0</v>
      </c>
      <c r="V1084" s="9">
        <f t="shared" si="1821"/>
        <v>5473.3271569999997</v>
      </c>
      <c r="W1084" s="9">
        <f t="shared" si="1821"/>
        <v>0</v>
      </c>
      <c r="X1084" s="9">
        <f t="shared" si="1821"/>
        <v>3002.0633850000004</v>
      </c>
      <c r="Y1084" s="9">
        <f t="shared" si="1821"/>
        <v>0</v>
      </c>
      <c r="Z1084" s="9">
        <f t="shared" si="1821"/>
        <v>295.85552200000001</v>
      </c>
      <c r="AA1084" s="9">
        <f t="shared" si="1821"/>
        <v>0</v>
      </c>
      <c r="AB1084" s="9">
        <f t="shared" si="1821"/>
        <v>0</v>
      </c>
      <c r="AC1084" s="67"/>
      <c r="AD1084" s="55"/>
    </row>
    <row r="1085" spans="1:30" s="52" customFormat="1">
      <c r="A1085" s="16"/>
      <c r="B1085" s="9"/>
      <c r="C1085" s="162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67"/>
      <c r="AD1085" s="55"/>
    </row>
    <row r="1086" spans="1:30" s="52" customFormat="1">
      <c r="A1086" s="86"/>
      <c r="B1086" s="17"/>
      <c r="C1086" s="163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67"/>
      <c r="AD1086" s="55"/>
    </row>
    <row r="1087" spans="1:30" s="52" customFormat="1" ht="13.8" thickBot="1">
      <c r="A1087" s="81" t="s">
        <v>271</v>
      </c>
      <c r="B1087" s="126"/>
      <c r="C1087" s="155"/>
      <c r="D1087" s="126"/>
      <c r="E1087" s="126"/>
      <c r="F1087" s="126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67"/>
      <c r="AD1087" s="55"/>
    </row>
    <row r="1088" spans="1:30" s="52" customFormat="1" ht="13.8" thickBot="1">
      <c r="A1088" s="112" t="s">
        <v>1</v>
      </c>
      <c r="B1088" s="113" t="s">
        <v>2</v>
      </c>
      <c r="C1088" s="156" t="s">
        <v>3</v>
      </c>
      <c r="D1088" s="221" t="s">
        <v>4</v>
      </c>
      <c r="E1088" s="222"/>
      <c r="F1088" s="222"/>
      <c r="G1088" s="222"/>
      <c r="H1088" s="222"/>
      <c r="I1088" s="222"/>
      <c r="J1088" s="222"/>
      <c r="K1088" s="222"/>
      <c r="L1088" s="222"/>
      <c r="M1088" s="222"/>
      <c r="N1088" s="222"/>
      <c r="O1088" s="222"/>
      <c r="P1088" s="222"/>
      <c r="Q1088" s="222"/>
      <c r="R1088" s="222"/>
      <c r="S1088" s="222"/>
      <c r="T1088" s="222"/>
      <c r="U1088" s="222"/>
      <c r="V1088" s="222"/>
      <c r="W1088" s="222"/>
      <c r="X1088" s="222"/>
      <c r="Y1088" s="222"/>
      <c r="Z1088" s="122"/>
      <c r="AA1088" s="122"/>
      <c r="AB1088" s="122"/>
      <c r="AC1088" s="67"/>
      <c r="AD1088" s="55"/>
    </row>
    <row r="1089" spans="1:30" s="52" customFormat="1">
      <c r="A1089" s="114" t="s">
        <v>5</v>
      </c>
      <c r="B1089" s="115" t="s">
        <v>6</v>
      </c>
      <c r="C1089" s="157" t="s">
        <v>6</v>
      </c>
      <c r="D1089" s="116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8"/>
      <c r="Z1089" s="115" t="s">
        <v>7</v>
      </c>
      <c r="AA1089" s="115"/>
      <c r="AB1089" s="115"/>
      <c r="AC1089" s="67"/>
      <c r="AD1089" s="55"/>
    </row>
    <row r="1090" spans="1:30" s="52" customFormat="1">
      <c r="A1090" s="114" t="s">
        <v>8</v>
      </c>
      <c r="B1090" s="115" t="s">
        <v>9</v>
      </c>
      <c r="C1090" s="157" t="s">
        <v>9</v>
      </c>
      <c r="D1090" s="119" t="s">
        <v>10</v>
      </c>
      <c r="E1090" s="115" t="s">
        <v>11</v>
      </c>
      <c r="F1090" s="115" t="s">
        <v>12</v>
      </c>
      <c r="G1090" s="115" t="s">
        <v>13</v>
      </c>
      <c r="H1090" s="115" t="s">
        <v>14</v>
      </c>
      <c r="I1090" s="115" t="s">
        <v>15</v>
      </c>
      <c r="J1090" s="115" t="s">
        <v>16</v>
      </c>
      <c r="K1090" s="115" t="s">
        <v>17</v>
      </c>
      <c r="L1090" s="115" t="s">
        <v>18</v>
      </c>
      <c r="M1090" s="115" t="s">
        <v>19</v>
      </c>
      <c r="N1090" s="115" t="s">
        <v>20</v>
      </c>
      <c r="O1090" s="115" t="s">
        <v>169</v>
      </c>
      <c r="P1090" s="115" t="s">
        <v>21</v>
      </c>
      <c r="Q1090" s="115" t="s">
        <v>22</v>
      </c>
      <c r="R1090" s="115" t="s">
        <v>23</v>
      </c>
      <c r="S1090" s="115" t="s">
        <v>24</v>
      </c>
      <c r="T1090" s="115" t="s">
        <v>25</v>
      </c>
      <c r="U1090" s="115" t="s">
        <v>26</v>
      </c>
      <c r="V1090" s="115" t="s">
        <v>27</v>
      </c>
      <c r="W1090" s="115" t="s">
        <v>28</v>
      </c>
      <c r="X1090" s="115" t="s">
        <v>29</v>
      </c>
      <c r="Y1090" s="115" t="s">
        <v>30</v>
      </c>
      <c r="Z1090" s="115" t="s">
        <v>31</v>
      </c>
      <c r="AA1090" s="115" t="s">
        <v>484</v>
      </c>
      <c r="AB1090" s="115" t="s">
        <v>467</v>
      </c>
      <c r="AC1090" s="67"/>
      <c r="AD1090" s="55"/>
    </row>
    <row r="1091" spans="1:30" s="52" customFormat="1">
      <c r="A1091" s="114"/>
      <c r="B1091" s="115"/>
      <c r="C1091" s="157" t="s">
        <v>673</v>
      </c>
      <c r="D1091" s="120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67"/>
      <c r="AD1091" s="55"/>
    </row>
    <row r="1092" spans="1:30" s="52" customFormat="1">
      <c r="A1092" s="95" t="s">
        <v>272</v>
      </c>
      <c r="B1092" s="29">
        <v>26170965</v>
      </c>
      <c r="C1092" s="161">
        <f>ROUND(B1092/12,2)</f>
        <v>2180913.75</v>
      </c>
      <c r="D1092" s="20"/>
      <c r="E1092" s="20">
        <v>4.1300000000000003E-2</v>
      </c>
      <c r="F1092" s="5">
        <v>2.23E-2</v>
      </c>
      <c r="G1092" s="19">
        <v>8.0000000000000004E-4</v>
      </c>
      <c r="H1092" s="20"/>
      <c r="I1092" s="20">
        <v>0.92989999999999995</v>
      </c>
      <c r="J1092" s="20">
        <v>4.1000000000000003E-3</v>
      </c>
      <c r="K1092" s="20"/>
      <c r="L1092" s="5"/>
      <c r="M1092" s="20"/>
      <c r="N1092" s="20">
        <v>1.6000000000000001E-3</v>
      </c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67"/>
      <c r="AD1092" s="55"/>
    </row>
    <row r="1093" spans="1:30" s="52" customFormat="1">
      <c r="A1093" s="97"/>
      <c r="B1093" s="3"/>
      <c r="C1093" s="161"/>
      <c r="D1093" s="6"/>
      <c r="E1093" s="6">
        <f>$C1092*E1092</f>
        <v>90071.737875000006</v>
      </c>
      <c r="F1093" s="6">
        <f>$C1092*F1092</f>
        <v>48634.376625000004</v>
      </c>
      <c r="G1093" s="6">
        <f>$C1092*G1092</f>
        <v>1744.731</v>
      </c>
      <c r="H1093" s="6"/>
      <c r="I1093" s="6">
        <f>$C1092*I1092</f>
        <v>2028031.6961249998</v>
      </c>
      <c r="J1093" s="6">
        <f>$C1092*J1092</f>
        <v>8941.7463750000006</v>
      </c>
      <c r="K1093" s="6"/>
      <c r="L1093" s="6"/>
      <c r="M1093" s="6"/>
      <c r="N1093" s="6">
        <f>$C1092*N1092</f>
        <v>3489.462</v>
      </c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7"/>
      <c r="AD1093" s="55"/>
    </row>
    <row r="1094" spans="1:30" s="52" customFormat="1">
      <c r="A1094" s="95" t="s">
        <v>386</v>
      </c>
      <c r="B1094" s="29">
        <v>1231750</v>
      </c>
      <c r="C1094" s="161">
        <f t="shared" ref="C1094" si="1822">ROUND(B1094/12,2)</f>
        <v>102645.83</v>
      </c>
      <c r="D1094" s="5"/>
      <c r="E1094" s="5">
        <v>3.3399999999999999E-2</v>
      </c>
      <c r="F1094" s="5"/>
      <c r="G1094" s="5">
        <v>3.4299999999999997E-2</v>
      </c>
      <c r="H1094" s="5"/>
      <c r="I1094" s="5">
        <v>0.92020000000000002</v>
      </c>
      <c r="J1094" s="5"/>
      <c r="K1094" s="5"/>
      <c r="L1094" s="5">
        <v>1.21E-2</v>
      </c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67"/>
      <c r="AD1094" s="55"/>
    </row>
    <row r="1095" spans="1:30" s="52" customFormat="1">
      <c r="A1095" s="96"/>
      <c r="B1095" s="12"/>
      <c r="C1095" s="161"/>
      <c r="D1095" s="6"/>
      <c r="E1095" s="6">
        <f>$C1094*E1094</f>
        <v>3428.3707220000001</v>
      </c>
      <c r="F1095" s="6">
        <f>$C1094*F1094</f>
        <v>0</v>
      </c>
      <c r="G1095" s="6">
        <f>$C1094*G1094</f>
        <v>3520.7519689999999</v>
      </c>
      <c r="H1095" s="6"/>
      <c r="I1095" s="6">
        <f>$C1094*I1094</f>
        <v>94454.692766000007</v>
      </c>
      <c r="J1095" s="6">
        <f>$C1094*J1094</f>
        <v>0</v>
      </c>
      <c r="K1095" s="6"/>
      <c r="L1095" s="6">
        <f>$C1094*L1094</f>
        <v>1242.014543</v>
      </c>
      <c r="M1095" s="6"/>
      <c r="N1095" s="6">
        <f>$C1094*N1094</f>
        <v>0</v>
      </c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7"/>
      <c r="AD1095" s="55"/>
    </row>
    <row r="1096" spans="1:30" s="154" customFormat="1">
      <c r="A1096" s="169" t="s">
        <v>524</v>
      </c>
      <c r="B1096" s="29">
        <v>1259404</v>
      </c>
      <c r="C1096" s="161">
        <f>ROUND(B1096/12,2)</f>
        <v>104950.33</v>
      </c>
      <c r="D1096" s="152">
        <v>1.8E-3</v>
      </c>
      <c r="E1096" s="152">
        <v>0.18679999999999999</v>
      </c>
      <c r="F1096" s="152">
        <v>5.8599999999999999E-2</v>
      </c>
      <c r="G1096" s="152">
        <v>7.85E-2</v>
      </c>
      <c r="H1096" s="152">
        <v>3.32E-2</v>
      </c>
      <c r="I1096" s="152">
        <v>0.3821</v>
      </c>
      <c r="J1096" s="152">
        <v>2.76E-2</v>
      </c>
      <c r="K1096" s="152">
        <v>4.1300000000000003E-2</v>
      </c>
      <c r="L1096" s="152">
        <v>2.23E-2</v>
      </c>
      <c r="M1096" s="152">
        <v>1.9699999999999999E-2</v>
      </c>
      <c r="N1096" s="152">
        <v>5.1499999999999997E-2</v>
      </c>
      <c r="O1096" s="152">
        <v>1.3599999999999999E-2</v>
      </c>
      <c r="P1096" s="152">
        <v>5.0000000000000001E-4</v>
      </c>
      <c r="Q1096" s="152">
        <v>5.1999999999999998E-3</v>
      </c>
      <c r="R1096" s="152">
        <v>4.0000000000000002E-4</v>
      </c>
      <c r="S1096" s="152">
        <v>4.0000000000000002E-4</v>
      </c>
      <c r="T1096" s="152">
        <v>1.0800000000000001E-2</v>
      </c>
      <c r="U1096" s="152">
        <v>1.2500000000000001E-2</v>
      </c>
      <c r="V1096" s="152">
        <v>3.56E-2</v>
      </c>
      <c r="W1096" s="152">
        <v>4.4999999999999997E-3</v>
      </c>
      <c r="X1096" s="152">
        <v>1.17E-2</v>
      </c>
      <c r="Y1096" s="152">
        <v>1.4E-3</v>
      </c>
      <c r="Z1096" s="152"/>
      <c r="AA1096" s="152"/>
      <c r="AB1096" s="152"/>
      <c r="AC1096" s="67"/>
      <c r="AD1096" s="153"/>
    </row>
    <row r="1097" spans="1:30" s="52" customFormat="1">
      <c r="A1097" s="96"/>
      <c r="B1097" s="12"/>
      <c r="C1097" s="160"/>
      <c r="D1097" s="6">
        <f>$C1096*D1096</f>
        <v>188.910594</v>
      </c>
      <c r="E1097" s="6">
        <f>$C1096*E1096</f>
        <v>19604.721644000001</v>
      </c>
      <c r="F1097" s="6">
        <f>$C1096*F1096</f>
        <v>6150.0893379999998</v>
      </c>
      <c r="G1097" s="6">
        <f>$C1096*G1096</f>
        <v>8238.6009049999993</v>
      </c>
      <c r="H1097" s="6">
        <f t="shared" ref="H1097" si="1823">$C1096*H1096</f>
        <v>3484.3509560000002</v>
      </c>
      <c r="I1097" s="6">
        <f t="shared" ref="I1097" si="1824">$C1096*I1096</f>
        <v>40101.521093000003</v>
      </c>
      <c r="J1097" s="6">
        <f t="shared" ref="J1097:AB1097" si="1825">$C1096*J1096</f>
        <v>2896.6291080000001</v>
      </c>
      <c r="K1097" s="6">
        <f t="shared" si="1825"/>
        <v>4334.4486290000004</v>
      </c>
      <c r="L1097" s="6">
        <f t="shared" si="1825"/>
        <v>2340.3923589999999</v>
      </c>
      <c r="M1097" s="6">
        <f t="shared" si="1825"/>
        <v>2067.5215009999997</v>
      </c>
      <c r="N1097" s="6">
        <f t="shared" si="1825"/>
        <v>5404.9419950000001</v>
      </c>
      <c r="O1097" s="6">
        <f t="shared" si="1825"/>
        <v>1427.324488</v>
      </c>
      <c r="P1097" s="6">
        <f t="shared" si="1825"/>
        <v>52.475165000000004</v>
      </c>
      <c r="Q1097" s="6">
        <f t="shared" si="1825"/>
        <v>545.741716</v>
      </c>
      <c r="R1097" s="6">
        <f t="shared" si="1825"/>
        <v>41.980132000000005</v>
      </c>
      <c r="S1097" s="6">
        <f t="shared" si="1825"/>
        <v>41.980132000000005</v>
      </c>
      <c r="T1097" s="6">
        <f t="shared" si="1825"/>
        <v>1133.4635640000001</v>
      </c>
      <c r="U1097" s="6">
        <f t="shared" si="1825"/>
        <v>1311.8791250000002</v>
      </c>
      <c r="V1097" s="6">
        <f t="shared" si="1825"/>
        <v>3736.2317480000002</v>
      </c>
      <c r="W1097" s="6">
        <f t="shared" si="1825"/>
        <v>472.27648499999998</v>
      </c>
      <c r="X1097" s="6">
        <f t="shared" si="1825"/>
        <v>1227.9188610000001</v>
      </c>
      <c r="Y1097" s="6">
        <f t="shared" si="1825"/>
        <v>146.93046200000001</v>
      </c>
      <c r="Z1097" s="6">
        <f t="shared" si="1825"/>
        <v>0</v>
      </c>
      <c r="AA1097" s="6">
        <f t="shared" si="1825"/>
        <v>0</v>
      </c>
      <c r="AB1097" s="6">
        <f t="shared" si="1825"/>
        <v>0</v>
      </c>
      <c r="AC1097" s="67"/>
      <c r="AD1097" s="55"/>
    </row>
    <row r="1098" spans="1:30" s="52" customFormat="1">
      <c r="A1098" s="50" t="s">
        <v>50</v>
      </c>
      <c r="B1098" s="33">
        <f>SUM(B1092:B1097)</f>
        <v>28662119</v>
      </c>
      <c r="C1098" s="51">
        <f>SUM(C1092:C1097)</f>
        <v>2388509.91</v>
      </c>
      <c r="D1098" s="51">
        <f>D1093+D1095+D1097</f>
        <v>188.910594</v>
      </c>
      <c r="E1098" s="51">
        <f>E1093+E1095+E1097</f>
        <v>113104.83024100002</v>
      </c>
      <c r="F1098" s="51">
        <f>F1093+F1095+F1097</f>
        <v>54784.465963000002</v>
      </c>
      <c r="G1098" s="51">
        <f t="shared" ref="G1098" si="1826">G1093+G1095+G1097</f>
        <v>13504.083874</v>
      </c>
      <c r="H1098" s="51">
        <f t="shared" ref="H1098" si="1827">H1093+H1095+H1097</f>
        <v>3484.3509560000002</v>
      </c>
      <c r="I1098" s="51">
        <f t="shared" ref="I1098:AB1098" si="1828">I1093+I1095+I1097</f>
        <v>2162587.909984</v>
      </c>
      <c r="J1098" s="51">
        <f t="shared" si="1828"/>
        <v>11838.375483</v>
      </c>
      <c r="K1098" s="51">
        <f t="shared" si="1828"/>
        <v>4334.4486290000004</v>
      </c>
      <c r="L1098" s="51">
        <f t="shared" si="1828"/>
        <v>3582.4069019999997</v>
      </c>
      <c r="M1098" s="51">
        <f t="shared" si="1828"/>
        <v>2067.5215009999997</v>
      </c>
      <c r="N1098" s="51">
        <f t="shared" si="1828"/>
        <v>8894.4039950000006</v>
      </c>
      <c r="O1098" s="51">
        <f t="shared" si="1828"/>
        <v>1427.324488</v>
      </c>
      <c r="P1098" s="51">
        <f t="shared" si="1828"/>
        <v>52.475165000000004</v>
      </c>
      <c r="Q1098" s="51">
        <f t="shared" si="1828"/>
        <v>545.741716</v>
      </c>
      <c r="R1098" s="51">
        <f t="shared" si="1828"/>
        <v>41.980132000000005</v>
      </c>
      <c r="S1098" s="51">
        <f t="shared" si="1828"/>
        <v>41.980132000000005</v>
      </c>
      <c r="T1098" s="51">
        <f t="shared" si="1828"/>
        <v>1133.4635640000001</v>
      </c>
      <c r="U1098" s="51">
        <f t="shared" si="1828"/>
        <v>1311.8791250000002</v>
      </c>
      <c r="V1098" s="51">
        <f t="shared" si="1828"/>
        <v>3736.2317480000002</v>
      </c>
      <c r="W1098" s="51">
        <f t="shared" si="1828"/>
        <v>472.27648499999998</v>
      </c>
      <c r="X1098" s="51">
        <f t="shared" si="1828"/>
        <v>1227.9188610000001</v>
      </c>
      <c r="Y1098" s="51">
        <f t="shared" si="1828"/>
        <v>146.93046200000001</v>
      </c>
      <c r="Z1098" s="51">
        <f t="shared" si="1828"/>
        <v>0</v>
      </c>
      <c r="AA1098" s="51">
        <f t="shared" si="1828"/>
        <v>0</v>
      </c>
      <c r="AB1098" s="51">
        <f t="shared" si="1828"/>
        <v>0</v>
      </c>
      <c r="AC1098" s="67"/>
      <c r="AD1098" s="55"/>
    </row>
    <row r="1099" spans="1:30" s="52" customFormat="1">
      <c r="A1099" s="54"/>
      <c r="B1099" s="7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67"/>
      <c r="AD1099" s="55"/>
    </row>
    <row r="1100" spans="1:30" s="52" customFormat="1">
      <c r="A1100" s="16"/>
      <c r="B1100" s="9"/>
      <c r="C1100" s="162"/>
      <c r="D1100" s="64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67"/>
      <c r="AD1100" s="55"/>
    </row>
    <row r="1101" spans="1:30" s="52" customFormat="1" ht="13.8" thickBot="1">
      <c r="A1101" s="81" t="s">
        <v>316</v>
      </c>
      <c r="B1101" s="126"/>
      <c r="C1101" s="155"/>
      <c r="D1101" s="126"/>
      <c r="E1101" s="126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67"/>
      <c r="AD1101" s="55"/>
    </row>
    <row r="1102" spans="1:30" s="52" customFormat="1" ht="13.8" thickBot="1">
      <c r="A1102" s="112" t="s">
        <v>1</v>
      </c>
      <c r="B1102" s="113" t="s">
        <v>2</v>
      </c>
      <c r="C1102" s="156" t="s">
        <v>3</v>
      </c>
      <c r="D1102" s="221" t="s">
        <v>4</v>
      </c>
      <c r="E1102" s="222"/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  <c r="X1102" s="222"/>
      <c r="Y1102" s="222"/>
      <c r="Z1102" s="122"/>
      <c r="AA1102" s="122"/>
      <c r="AB1102" s="122"/>
      <c r="AC1102" s="67"/>
      <c r="AD1102" s="55"/>
    </row>
    <row r="1103" spans="1:30" s="52" customFormat="1">
      <c r="A1103" s="114" t="s">
        <v>5</v>
      </c>
      <c r="B1103" s="115" t="s">
        <v>6</v>
      </c>
      <c r="C1103" s="157" t="s">
        <v>6</v>
      </c>
      <c r="D1103" s="116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8"/>
      <c r="Z1103" s="115" t="s">
        <v>7</v>
      </c>
      <c r="AA1103" s="115"/>
      <c r="AB1103" s="115"/>
      <c r="AC1103" s="67"/>
      <c r="AD1103" s="55"/>
    </row>
    <row r="1104" spans="1:30" s="52" customFormat="1">
      <c r="A1104" s="114" t="s">
        <v>8</v>
      </c>
      <c r="B1104" s="115" t="s">
        <v>9</v>
      </c>
      <c r="C1104" s="157" t="s">
        <v>9</v>
      </c>
      <c r="D1104" s="119" t="s">
        <v>10</v>
      </c>
      <c r="E1104" s="115" t="s">
        <v>11</v>
      </c>
      <c r="F1104" s="115" t="s">
        <v>12</v>
      </c>
      <c r="G1104" s="115" t="s">
        <v>13</v>
      </c>
      <c r="H1104" s="115" t="s">
        <v>14</v>
      </c>
      <c r="I1104" s="115" t="s">
        <v>15</v>
      </c>
      <c r="J1104" s="115" t="s">
        <v>16</v>
      </c>
      <c r="K1104" s="115" t="s">
        <v>17</v>
      </c>
      <c r="L1104" s="115" t="s">
        <v>18</v>
      </c>
      <c r="M1104" s="115" t="s">
        <v>19</v>
      </c>
      <c r="N1104" s="115" t="s">
        <v>20</v>
      </c>
      <c r="O1104" s="115" t="s">
        <v>169</v>
      </c>
      <c r="P1104" s="115" t="s">
        <v>21</v>
      </c>
      <c r="Q1104" s="115" t="s">
        <v>22</v>
      </c>
      <c r="R1104" s="115" t="s">
        <v>23</v>
      </c>
      <c r="S1104" s="115" t="s">
        <v>24</v>
      </c>
      <c r="T1104" s="115" t="s">
        <v>25</v>
      </c>
      <c r="U1104" s="115" t="s">
        <v>26</v>
      </c>
      <c r="V1104" s="115" t="s">
        <v>27</v>
      </c>
      <c r="W1104" s="115" t="s">
        <v>28</v>
      </c>
      <c r="X1104" s="115" t="s">
        <v>29</v>
      </c>
      <c r="Y1104" s="115" t="s">
        <v>30</v>
      </c>
      <c r="Z1104" s="115" t="s">
        <v>31</v>
      </c>
      <c r="AA1104" s="115" t="s">
        <v>484</v>
      </c>
      <c r="AB1104" s="115" t="s">
        <v>467</v>
      </c>
      <c r="AC1104" s="67"/>
      <c r="AD1104" s="55"/>
    </row>
    <row r="1105" spans="1:30" s="52" customFormat="1">
      <c r="A1105" s="114"/>
      <c r="B1105" s="115"/>
      <c r="C1105" s="157" t="s">
        <v>675</v>
      </c>
      <c r="D1105" s="116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67"/>
      <c r="AD1105" s="55"/>
    </row>
    <row r="1106" spans="1:30" s="52" customFormat="1">
      <c r="A1106" s="167" t="s">
        <v>317</v>
      </c>
      <c r="B1106" s="74">
        <v>1417447.3047378128</v>
      </c>
      <c r="C1106" s="161">
        <f>ROUND(B1106/12,2)</f>
        <v>118120.61</v>
      </c>
      <c r="D1106" s="147"/>
      <c r="E1106" s="37"/>
      <c r="F1106" s="40"/>
      <c r="G1106" s="40"/>
      <c r="H1106" s="147"/>
      <c r="I1106" s="147"/>
      <c r="J1106" s="147"/>
      <c r="K1106" s="147"/>
      <c r="L1106" s="40"/>
      <c r="M1106" s="147"/>
      <c r="N1106" s="147"/>
      <c r="O1106" s="147"/>
      <c r="P1106" s="147"/>
      <c r="Q1106" s="147">
        <v>0.35399999999999998</v>
      </c>
      <c r="R1106" s="147"/>
      <c r="S1106" s="147">
        <v>5.67E-2</v>
      </c>
      <c r="T1106" s="147"/>
      <c r="U1106" s="147"/>
      <c r="V1106" s="147"/>
      <c r="W1106" s="147"/>
      <c r="X1106" s="147">
        <v>0.54369999999999996</v>
      </c>
      <c r="Y1106" s="147">
        <v>2.9399999999999999E-2</v>
      </c>
      <c r="Z1106" s="147">
        <v>1.6199999999999999E-2</v>
      </c>
      <c r="AA1106" s="147">
        <v>0</v>
      </c>
      <c r="AB1106" s="147">
        <v>0</v>
      </c>
      <c r="AC1106" s="67"/>
      <c r="AD1106" s="55"/>
    </row>
    <row r="1107" spans="1:30" s="52" customFormat="1">
      <c r="A1107" s="104"/>
      <c r="B1107" s="174"/>
      <c r="C1107" s="161"/>
      <c r="D1107" s="30">
        <f>$C1106*D1106</f>
        <v>0</v>
      </c>
      <c r="E1107" s="30">
        <f t="shared" ref="E1107" si="1829">$C1106*E1106</f>
        <v>0</v>
      </c>
      <c r="F1107" s="30">
        <f t="shared" ref="F1107" si="1830">$C1106*F1106</f>
        <v>0</v>
      </c>
      <c r="G1107" s="30">
        <f t="shared" ref="G1107:AB1107" si="1831">$C1106*G1106</f>
        <v>0</v>
      </c>
      <c r="H1107" s="30">
        <f t="shared" si="1831"/>
        <v>0</v>
      </c>
      <c r="I1107" s="30">
        <f t="shared" si="1831"/>
        <v>0</v>
      </c>
      <c r="J1107" s="30">
        <f t="shared" si="1831"/>
        <v>0</v>
      </c>
      <c r="K1107" s="30">
        <f t="shared" si="1831"/>
        <v>0</v>
      </c>
      <c r="L1107" s="30">
        <f t="shared" si="1831"/>
        <v>0</v>
      </c>
      <c r="M1107" s="30">
        <f t="shared" si="1831"/>
        <v>0</v>
      </c>
      <c r="N1107" s="30">
        <f t="shared" si="1831"/>
        <v>0</v>
      </c>
      <c r="O1107" s="30">
        <f t="shared" si="1831"/>
        <v>0</v>
      </c>
      <c r="P1107" s="30">
        <f t="shared" si="1831"/>
        <v>0</v>
      </c>
      <c r="Q1107" s="30">
        <f t="shared" si="1831"/>
        <v>41814.695939999998</v>
      </c>
      <c r="R1107" s="30">
        <f t="shared" si="1831"/>
        <v>0</v>
      </c>
      <c r="S1107" s="30">
        <f t="shared" si="1831"/>
        <v>6697.4385869999996</v>
      </c>
      <c r="T1107" s="30">
        <f t="shared" si="1831"/>
        <v>0</v>
      </c>
      <c r="U1107" s="30">
        <f t="shared" si="1831"/>
        <v>0</v>
      </c>
      <c r="V1107" s="30">
        <f t="shared" si="1831"/>
        <v>0</v>
      </c>
      <c r="W1107" s="30">
        <f t="shared" si="1831"/>
        <v>0</v>
      </c>
      <c r="X1107" s="30">
        <f t="shared" si="1831"/>
        <v>64222.175656999992</v>
      </c>
      <c r="Y1107" s="30">
        <f t="shared" si="1831"/>
        <v>3472.745934</v>
      </c>
      <c r="Z1107" s="30">
        <f t="shared" si="1831"/>
        <v>1913.5538819999999</v>
      </c>
      <c r="AA1107" s="30">
        <f t="shared" si="1831"/>
        <v>0</v>
      </c>
      <c r="AB1107" s="30">
        <f t="shared" si="1831"/>
        <v>0</v>
      </c>
      <c r="AC1107" s="67"/>
      <c r="AD1107" s="55"/>
    </row>
    <row r="1108" spans="1:30" s="52" customFormat="1">
      <c r="A1108" s="167" t="s">
        <v>318</v>
      </c>
      <c r="B1108" s="74">
        <v>698796.92521404801</v>
      </c>
      <c r="C1108" s="161">
        <f t="shared" ref="C1108:C1112" si="1832">ROUND(B1108/12,2)</f>
        <v>58233.08</v>
      </c>
      <c r="D1108" s="147"/>
      <c r="E1108" s="37"/>
      <c r="F1108" s="40"/>
      <c r="G1108" s="40"/>
      <c r="H1108" s="147"/>
      <c r="I1108" s="147"/>
      <c r="J1108" s="147"/>
      <c r="K1108" s="147"/>
      <c r="L1108" s="40"/>
      <c r="M1108" s="147"/>
      <c r="N1108" s="147"/>
      <c r="O1108" s="147"/>
      <c r="P1108" s="147"/>
      <c r="Q1108" s="147">
        <v>0.61770000000000003</v>
      </c>
      <c r="R1108" s="147"/>
      <c r="S1108" s="147">
        <v>0.03</v>
      </c>
      <c r="T1108" s="147"/>
      <c r="U1108" s="147"/>
      <c r="V1108" s="147"/>
      <c r="W1108" s="147"/>
      <c r="X1108" s="147">
        <v>0.32729999999999998</v>
      </c>
      <c r="Y1108" s="147">
        <v>1.4500000000000001E-2</v>
      </c>
      <c r="Z1108" s="147">
        <v>1.0500000000000001E-2</v>
      </c>
      <c r="AA1108" s="147">
        <v>0</v>
      </c>
      <c r="AB1108" s="147">
        <v>0</v>
      </c>
      <c r="AC1108" s="67"/>
      <c r="AD1108" s="55"/>
    </row>
    <row r="1109" spans="1:30" s="52" customFormat="1">
      <c r="A1109" s="104"/>
      <c r="B1109" s="174"/>
      <c r="C1109" s="161"/>
      <c r="D1109" s="30">
        <f t="shared" ref="D1109" si="1833">$C1108*D1108</f>
        <v>0</v>
      </c>
      <c r="E1109" s="30">
        <f t="shared" ref="E1109" si="1834">$C1108*E1108</f>
        <v>0</v>
      </c>
      <c r="F1109" s="30">
        <f t="shared" ref="F1109:AB1109" si="1835">$C1108*F1108</f>
        <v>0</v>
      </c>
      <c r="G1109" s="30">
        <f t="shared" si="1835"/>
        <v>0</v>
      </c>
      <c r="H1109" s="30">
        <f t="shared" si="1835"/>
        <v>0</v>
      </c>
      <c r="I1109" s="30">
        <f t="shared" si="1835"/>
        <v>0</v>
      </c>
      <c r="J1109" s="30">
        <f t="shared" si="1835"/>
        <v>0</v>
      </c>
      <c r="K1109" s="30">
        <f t="shared" si="1835"/>
        <v>0</v>
      </c>
      <c r="L1109" s="30">
        <f t="shared" si="1835"/>
        <v>0</v>
      </c>
      <c r="M1109" s="30">
        <f t="shared" si="1835"/>
        <v>0</v>
      </c>
      <c r="N1109" s="30">
        <f t="shared" si="1835"/>
        <v>0</v>
      </c>
      <c r="O1109" s="30">
        <f t="shared" si="1835"/>
        <v>0</v>
      </c>
      <c r="P1109" s="30">
        <f t="shared" si="1835"/>
        <v>0</v>
      </c>
      <c r="Q1109" s="30">
        <f t="shared" si="1835"/>
        <v>35970.573516000004</v>
      </c>
      <c r="R1109" s="30">
        <f t="shared" si="1835"/>
        <v>0</v>
      </c>
      <c r="S1109" s="30">
        <f t="shared" si="1835"/>
        <v>1746.9924000000001</v>
      </c>
      <c r="T1109" s="30">
        <f t="shared" si="1835"/>
        <v>0</v>
      </c>
      <c r="U1109" s="30">
        <f t="shared" si="1835"/>
        <v>0</v>
      </c>
      <c r="V1109" s="30">
        <f t="shared" si="1835"/>
        <v>0</v>
      </c>
      <c r="W1109" s="30">
        <f t="shared" si="1835"/>
        <v>0</v>
      </c>
      <c r="X1109" s="30">
        <f t="shared" si="1835"/>
        <v>19059.687084000001</v>
      </c>
      <c r="Y1109" s="30">
        <f t="shared" si="1835"/>
        <v>844.37966000000006</v>
      </c>
      <c r="Z1109" s="30">
        <f t="shared" si="1835"/>
        <v>611.44734000000005</v>
      </c>
      <c r="AA1109" s="30">
        <f t="shared" si="1835"/>
        <v>0</v>
      </c>
      <c r="AB1109" s="30">
        <f t="shared" si="1835"/>
        <v>0</v>
      </c>
      <c r="AC1109" s="67"/>
      <c r="AD1109" s="55"/>
    </row>
    <row r="1110" spans="1:30" s="52" customFormat="1">
      <c r="A1110" s="167" t="s">
        <v>319</v>
      </c>
      <c r="B1110" s="74">
        <v>883088.05171161809</v>
      </c>
      <c r="C1110" s="161">
        <f t="shared" si="1832"/>
        <v>73590.67</v>
      </c>
      <c r="D1110" s="10">
        <v>2.4500000000000001E-2</v>
      </c>
      <c r="E1110" s="37"/>
      <c r="F1110" s="5"/>
      <c r="G1110" s="5"/>
      <c r="H1110" s="10"/>
      <c r="I1110" s="10"/>
      <c r="J1110" s="10"/>
      <c r="K1110" s="10"/>
      <c r="L1110" s="5"/>
      <c r="M1110" s="10"/>
      <c r="N1110" s="10"/>
      <c r="O1110" s="10"/>
      <c r="P1110" s="10"/>
      <c r="Q1110" s="10">
        <v>0.97550000000000003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67"/>
      <c r="AD1110" s="55"/>
    </row>
    <row r="1111" spans="1:30" s="52" customFormat="1">
      <c r="A1111" s="104"/>
      <c r="B1111" s="174"/>
      <c r="C1111" s="161"/>
      <c r="D1111" s="30">
        <f t="shared" ref="D1111" si="1836">$C1110*D1110</f>
        <v>1802.971415</v>
      </c>
      <c r="E1111" s="30">
        <f t="shared" ref="E1111" si="1837">$C1110*E1110</f>
        <v>0</v>
      </c>
      <c r="F1111" s="30">
        <f t="shared" ref="F1111:AB1111" si="1838">$C1110*F1110</f>
        <v>0</v>
      </c>
      <c r="G1111" s="30">
        <f t="shared" si="1838"/>
        <v>0</v>
      </c>
      <c r="H1111" s="30">
        <f t="shared" si="1838"/>
        <v>0</v>
      </c>
      <c r="I1111" s="30">
        <f t="shared" si="1838"/>
        <v>0</v>
      </c>
      <c r="J1111" s="30">
        <f t="shared" si="1838"/>
        <v>0</v>
      </c>
      <c r="K1111" s="30">
        <f t="shared" si="1838"/>
        <v>0</v>
      </c>
      <c r="L1111" s="30">
        <f t="shared" si="1838"/>
        <v>0</v>
      </c>
      <c r="M1111" s="30">
        <f t="shared" si="1838"/>
        <v>0</v>
      </c>
      <c r="N1111" s="30">
        <f t="shared" si="1838"/>
        <v>0</v>
      </c>
      <c r="O1111" s="30">
        <f t="shared" si="1838"/>
        <v>0</v>
      </c>
      <c r="P1111" s="30">
        <f t="shared" si="1838"/>
        <v>0</v>
      </c>
      <c r="Q1111" s="30">
        <f t="shared" si="1838"/>
        <v>71787.698585000006</v>
      </c>
      <c r="R1111" s="30">
        <f t="shared" si="1838"/>
        <v>0</v>
      </c>
      <c r="S1111" s="30">
        <f t="shared" si="1838"/>
        <v>0</v>
      </c>
      <c r="T1111" s="30">
        <f t="shared" si="1838"/>
        <v>0</v>
      </c>
      <c r="U1111" s="30">
        <f t="shared" si="1838"/>
        <v>0</v>
      </c>
      <c r="V1111" s="30">
        <f t="shared" si="1838"/>
        <v>0</v>
      </c>
      <c r="W1111" s="30">
        <f t="shared" si="1838"/>
        <v>0</v>
      </c>
      <c r="X1111" s="30">
        <f t="shared" si="1838"/>
        <v>0</v>
      </c>
      <c r="Y1111" s="30">
        <f t="shared" si="1838"/>
        <v>0</v>
      </c>
      <c r="Z1111" s="30">
        <f t="shared" si="1838"/>
        <v>0</v>
      </c>
      <c r="AA1111" s="30">
        <f t="shared" si="1838"/>
        <v>0</v>
      </c>
      <c r="AB1111" s="30">
        <f t="shared" si="1838"/>
        <v>0</v>
      </c>
      <c r="AC1111" s="67"/>
      <c r="AD1111" s="55"/>
    </row>
    <row r="1112" spans="1:30" s="52" customFormat="1">
      <c r="A1112" s="167" t="s">
        <v>320</v>
      </c>
      <c r="B1112" s="74">
        <v>21128269.801021662</v>
      </c>
      <c r="C1112" s="161">
        <f t="shared" si="1832"/>
        <v>1760689.15</v>
      </c>
      <c r="D1112" s="147"/>
      <c r="E1112" s="37"/>
      <c r="F1112" s="40"/>
      <c r="G1112" s="40"/>
      <c r="H1112" s="147"/>
      <c r="I1112" s="147"/>
      <c r="J1112" s="147"/>
      <c r="K1112" s="147"/>
      <c r="L1112" s="40"/>
      <c r="M1112" s="147"/>
      <c r="N1112" s="147"/>
      <c r="O1112" s="147"/>
      <c r="P1112" s="147">
        <v>1.77E-2</v>
      </c>
      <c r="Q1112" s="147">
        <v>0.35830000000000001</v>
      </c>
      <c r="R1112" s="147"/>
      <c r="S1112" s="147">
        <v>0.2361</v>
      </c>
      <c r="T1112" s="147"/>
      <c r="U1112" s="147"/>
      <c r="V1112" s="147"/>
      <c r="W1112" s="147"/>
      <c r="X1112" s="147">
        <v>0.35870000000000002</v>
      </c>
      <c r="Y1112" s="147">
        <v>1.43E-2</v>
      </c>
      <c r="Z1112" s="147">
        <v>1.49E-2</v>
      </c>
      <c r="AA1112" s="147">
        <v>0</v>
      </c>
      <c r="AB1112" s="147">
        <v>0</v>
      </c>
      <c r="AC1112" s="67"/>
      <c r="AD1112" s="55"/>
    </row>
    <row r="1113" spans="1:30" s="52" customFormat="1">
      <c r="A1113" s="104"/>
      <c r="B1113" s="24"/>
      <c r="C1113" s="164"/>
      <c r="D1113" s="30">
        <f t="shared" ref="D1113" si="1839">$C1112*D1112</f>
        <v>0</v>
      </c>
      <c r="E1113" s="30">
        <f t="shared" ref="E1113" si="1840">$C1112*E1112</f>
        <v>0</v>
      </c>
      <c r="F1113" s="30">
        <f t="shared" ref="F1113:AB1113" si="1841">$C1112*F1112</f>
        <v>0</v>
      </c>
      <c r="G1113" s="30">
        <f t="shared" si="1841"/>
        <v>0</v>
      </c>
      <c r="H1113" s="30">
        <f t="shared" si="1841"/>
        <v>0</v>
      </c>
      <c r="I1113" s="30">
        <f t="shared" si="1841"/>
        <v>0</v>
      </c>
      <c r="J1113" s="30">
        <f t="shared" si="1841"/>
        <v>0</v>
      </c>
      <c r="K1113" s="30">
        <f t="shared" si="1841"/>
        <v>0</v>
      </c>
      <c r="L1113" s="30">
        <f t="shared" si="1841"/>
        <v>0</v>
      </c>
      <c r="M1113" s="30">
        <f t="shared" si="1841"/>
        <v>0</v>
      </c>
      <c r="N1113" s="30">
        <f t="shared" si="1841"/>
        <v>0</v>
      </c>
      <c r="O1113" s="30">
        <f t="shared" si="1841"/>
        <v>0</v>
      </c>
      <c r="P1113" s="30">
        <f t="shared" si="1841"/>
        <v>31164.197955</v>
      </c>
      <c r="Q1113" s="30">
        <f t="shared" si="1841"/>
        <v>630854.92244500003</v>
      </c>
      <c r="R1113" s="30">
        <f t="shared" si="1841"/>
        <v>0</v>
      </c>
      <c r="S1113" s="30">
        <f t="shared" si="1841"/>
        <v>415698.708315</v>
      </c>
      <c r="T1113" s="30">
        <f t="shared" si="1841"/>
        <v>0</v>
      </c>
      <c r="U1113" s="30">
        <f t="shared" si="1841"/>
        <v>0</v>
      </c>
      <c r="V1113" s="30">
        <f t="shared" si="1841"/>
        <v>0</v>
      </c>
      <c r="W1113" s="30">
        <f t="shared" si="1841"/>
        <v>0</v>
      </c>
      <c r="X1113" s="30">
        <f t="shared" si="1841"/>
        <v>631559.19810499996</v>
      </c>
      <c r="Y1113" s="30">
        <f t="shared" si="1841"/>
        <v>25177.854844999998</v>
      </c>
      <c r="Z1113" s="30">
        <f t="shared" si="1841"/>
        <v>26234.268334999997</v>
      </c>
      <c r="AA1113" s="30">
        <f t="shared" si="1841"/>
        <v>0</v>
      </c>
      <c r="AB1113" s="30">
        <f t="shared" si="1841"/>
        <v>0</v>
      </c>
      <c r="AC1113" s="67"/>
      <c r="AD1113" s="55"/>
    </row>
    <row r="1114" spans="1:30" s="52" customFormat="1">
      <c r="A1114" s="88" t="s">
        <v>50</v>
      </c>
      <c r="B1114" s="150">
        <f>SUM(B1106:B1112)</f>
        <v>24127602.082685139</v>
      </c>
      <c r="C1114" s="51">
        <f>SUM(C1106:C1112)</f>
        <v>2010633.5099999998</v>
      </c>
      <c r="D1114" s="51">
        <f>D1107+D1109+D1111+D1113</f>
        <v>1802.971415</v>
      </c>
      <c r="E1114" s="51">
        <f t="shared" ref="E1114" si="1842">E1107+E1109+E1111+E1113</f>
        <v>0</v>
      </c>
      <c r="F1114" s="51">
        <f t="shared" ref="F1114" si="1843">F1107+F1109+F1111+F1113</f>
        <v>0</v>
      </c>
      <c r="G1114" s="51">
        <f t="shared" ref="G1114:AB1114" si="1844">G1107+G1109+G1111+G1113</f>
        <v>0</v>
      </c>
      <c r="H1114" s="51">
        <f t="shared" si="1844"/>
        <v>0</v>
      </c>
      <c r="I1114" s="51">
        <f t="shared" si="1844"/>
        <v>0</v>
      </c>
      <c r="J1114" s="51">
        <f t="shared" si="1844"/>
        <v>0</v>
      </c>
      <c r="K1114" s="51">
        <f t="shared" si="1844"/>
        <v>0</v>
      </c>
      <c r="L1114" s="51">
        <f t="shared" si="1844"/>
        <v>0</v>
      </c>
      <c r="M1114" s="51">
        <f t="shared" si="1844"/>
        <v>0</v>
      </c>
      <c r="N1114" s="51">
        <f t="shared" si="1844"/>
        <v>0</v>
      </c>
      <c r="O1114" s="51">
        <f t="shared" si="1844"/>
        <v>0</v>
      </c>
      <c r="P1114" s="51">
        <f t="shared" si="1844"/>
        <v>31164.197955</v>
      </c>
      <c r="Q1114" s="51">
        <f t="shared" si="1844"/>
        <v>780427.89048600011</v>
      </c>
      <c r="R1114" s="51">
        <f t="shared" si="1844"/>
        <v>0</v>
      </c>
      <c r="S1114" s="51">
        <f t="shared" si="1844"/>
        <v>424143.139302</v>
      </c>
      <c r="T1114" s="51">
        <f t="shared" si="1844"/>
        <v>0</v>
      </c>
      <c r="U1114" s="51">
        <f t="shared" si="1844"/>
        <v>0</v>
      </c>
      <c r="V1114" s="51">
        <f t="shared" si="1844"/>
        <v>0</v>
      </c>
      <c r="W1114" s="51">
        <f t="shared" si="1844"/>
        <v>0</v>
      </c>
      <c r="X1114" s="51">
        <f t="shared" si="1844"/>
        <v>714841.06084599998</v>
      </c>
      <c r="Y1114" s="51">
        <f t="shared" si="1844"/>
        <v>29494.980438999999</v>
      </c>
      <c r="Z1114" s="51">
        <f t="shared" si="1844"/>
        <v>28759.269556999996</v>
      </c>
      <c r="AA1114" s="51">
        <f t="shared" si="1844"/>
        <v>0</v>
      </c>
      <c r="AB1114" s="51">
        <f t="shared" si="1844"/>
        <v>0</v>
      </c>
      <c r="AC1114" s="67"/>
      <c r="AD1114" s="55"/>
    </row>
    <row r="1115" spans="1:30" s="52" customFormat="1">
      <c r="A1115" s="130"/>
      <c r="B1115" s="131"/>
      <c r="C1115" s="17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67"/>
      <c r="AD1115" s="55"/>
    </row>
    <row r="1116" spans="1:30" s="52" customFormat="1">
      <c r="A1116" s="16"/>
      <c r="B1116" s="9"/>
      <c r="C1116" s="18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67"/>
      <c r="AD1116" s="55"/>
    </row>
    <row r="1117" spans="1:30" s="52" customFormat="1" ht="13.5" customHeight="1" thickBot="1">
      <c r="A1117" s="81" t="s">
        <v>324</v>
      </c>
      <c r="B1117" s="126"/>
      <c r="C1117" s="188"/>
      <c r="D1117" s="126"/>
      <c r="E1117" s="126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67"/>
      <c r="AD1117" s="55"/>
    </row>
    <row r="1118" spans="1:30" s="52" customFormat="1" ht="13.5" customHeight="1" thickBot="1">
      <c r="A1118" s="112" t="s">
        <v>1</v>
      </c>
      <c r="B1118" s="113" t="s">
        <v>2</v>
      </c>
      <c r="C1118" s="156" t="s">
        <v>3</v>
      </c>
      <c r="D1118" s="221" t="s">
        <v>4</v>
      </c>
      <c r="E1118" s="222"/>
      <c r="F1118" s="222"/>
      <c r="G1118" s="222"/>
      <c r="H1118" s="222"/>
      <c r="I1118" s="222"/>
      <c r="J1118" s="222"/>
      <c r="K1118" s="222"/>
      <c r="L1118" s="222"/>
      <c r="M1118" s="222"/>
      <c r="N1118" s="222"/>
      <c r="O1118" s="222"/>
      <c r="P1118" s="222"/>
      <c r="Q1118" s="222"/>
      <c r="R1118" s="222"/>
      <c r="S1118" s="222"/>
      <c r="T1118" s="222"/>
      <c r="U1118" s="222"/>
      <c r="V1118" s="222"/>
      <c r="W1118" s="222"/>
      <c r="X1118" s="222"/>
      <c r="Y1118" s="222"/>
      <c r="Z1118" s="122"/>
      <c r="AA1118" s="122"/>
      <c r="AB1118" s="122"/>
      <c r="AC1118" s="67"/>
      <c r="AD1118" s="55"/>
    </row>
    <row r="1119" spans="1:30" s="52" customFormat="1">
      <c r="A1119" s="114" t="s">
        <v>5</v>
      </c>
      <c r="B1119" s="115" t="s">
        <v>6</v>
      </c>
      <c r="C1119" s="157" t="s">
        <v>6</v>
      </c>
      <c r="D1119" s="116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  <c r="R1119" s="117"/>
      <c r="S1119" s="117"/>
      <c r="T1119" s="117"/>
      <c r="U1119" s="117"/>
      <c r="V1119" s="117"/>
      <c r="W1119" s="117"/>
      <c r="X1119" s="117"/>
      <c r="Y1119" s="118"/>
      <c r="Z1119" s="115" t="s">
        <v>7</v>
      </c>
      <c r="AA1119" s="115"/>
      <c r="AB1119" s="115"/>
      <c r="AC1119" s="67"/>
      <c r="AD1119" s="55"/>
    </row>
    <row r="1120" spans="1:30" s="52" customFormat="1">
      <c r="A1120" s="114" t="s">
        <v>8</v>
      </c>
      <c r="B1120" s="115" t="s">
        <v>9</v>
      </c>
      <c r="C1120" s="157" t="s">
        <v>9</v>
      </c>
      <c r="D1120" s="119" t="s">
        <v>10</v>
      </c>
      <c r="E1120" s="115" t="s">
        <v>11</v>
      </c>
      <c r="F1120" s="115" t="s">
        <v>12</v>
      </c>
      <c r="G1120" s="115" t="s">
        <v>13</v>
      </c>
      <c r="H1120" s="115" t="s">
        <v>14</v>
      </c>
      <c r="I1120" s="115" t="s">
        <v>15</v>
      </c>
      <c r="J1120" s="115" t="s">
        <v>16</v>
      </c>
      <c r="K1120" s="115" t="s">
        <v>17</v>
      </c>
      <c r="L1120" s="115" t="s">
        <v>18</v>
      </c>
      <c r="M1120" s="115" t="s">
        <v>19</v>
      </c>
      <c r="N1120" s="115" t="s">
        <v>20</v>
      </c>
      <c r="O1120" s="115" t="s">
        <v>169</v>
      </c>
      <c r="P1120" s="115" t="s">
        <v>21</v>
      </c>
      <c r="Q1120" s="115" t="s">
        <v>22</v>
      </c>
      <c r="R1120" s="115" t="s">
        <v>23</v>
      </c>
      <c r="S1120" s="115" t="s">
        <v>24</v>
      </c>
      <c r="T1120" s="115" t="s">
        <v>25</v>
      </c>
      <c r="U1120" s="115" t="s">
        <v>26</v>
      </c>
      <c r="V1120" s="115" t="s">
        <v>27</v>
      </c>
      <c r="W1120" s="115" t="s">
        <v>28</v>
      </c>
      <c r="X1120" s="115" t="s">
        <v>29</v>
      </c>
      <c r="Y1120" s="115" t="s">
        <v>30</v>
      </c>
      <c r="Z1120" s="115" t="s">
        <v>31</v>
      </c>
      <c r="AA1120" s="115" t="s">
        <v>484</v>
      </c>
      <c r="AB1120" s="115" t="s">
        <v>467</v>
      </c>
      <c r="AC1120" s="67"/>
      <c r="AD1120" s="55"/>
    </row>
    <row r="1121" spans="1:30" s="52" customFormat="1">
      <c r="A1121" s="114"/>
      <c r="B1121" s="115"/>
      <c r="C1121" s="157" t="s">
        <v>675</v>
      </c>
      <c r="D1121" s="116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67"/>
      <c r="AD1121" s="55"/>
    </row>
    <row r="1122" spans="1:30" s="52" customFormat="1">
      <c r="A1122" s="167" t="s">
        <v>325</v>
      </c>
      <c r="B1122" s="74">
        <v>2205096.9950873018</v>
      </c>
      <c r="C1122" s="161">
        <f>ROUND(B1122/12,2)</f>
        <v>183758.07999999999</v>
      </c>
      <c r="D1122" s="147">
        <v>6.7100000000000007E-2</v>
      </c>
      <c r="E1122" s="37"/>
      <c r="F1122" s="40">
        <v>3.9699999999999999E-2</v>
      </c>
      <c r="G1122" s="40"/>
      <c r="H1122" s="147"/>
      <c r="I1122" s="147"/>
      <c r="J1122" s="147"/>
      <c r="K1122" s="147"/>
      <c r="L1122" s="40"/>
      <c r="M1122" s="147">
        <v>9.0999999999999998E-2</v>
      </c>
      <c r="N1122" s="147"/>
      <c r="O1122" s="147"/>
      <c r="P1122" s="147"/>
      <c r="Q1122" s="147">
        <v>0.16850000000000001</v>
      </c>
      <c r="R1122" s="147">
        <v>0.1053</v>
      </c>
      <c r="S1122" s="147">
        <v>1.6899999999999998E-2</v>
      </c>
      <c r="T1122" s="147">
        <v>0.19</v>
      </c>
      <c r="U1122" s="147"/>
      <c r="V1122" s="147"/>
      <c r="W1122" s="147">
        <v>8.5000000000000006E-2</v>
      </c>
      <c r="X1122" s="147">
        <v>0.22670000000000001</v>
      </c>
      <c r="Y1122" s="147">
        <v>3.3999999999999998E-3</v>
      </c>
      <c r="Z1122" s="147">
        <v>6.4000000000000003E-3</v>
      </c>
      <c r="AA1122" s="147">
        <v>0</v>
      </c>
      <c r="AB1122" s="147">
        <v>0</v>
      </c>
      <c r="AC1122" s="67"/>
      <c r="AD1122" s="55"/>
    </row>
    <row r="1123" spans="1:30" s="52" customFormat="1">
      <c r="A1123" s="104"/>
      <c r="B1123" s="82"/>
      <c r="C1123" s="161"/>
      <c r="D1123" s="30">
        <f>$C1122*D1122</f>
        <v>12330.167168</v>
      </c>
      <c r="E1123" s="30">
        <f t="shared" ref="E1123" si="1845">$C1122*E1122</f>
        <v>0</v>
      </c>
      <c r="F1123" s="30">
        <f t="shared" ref="F1123" si="1846">$C1122*F1122</f>
        <v>7295.1957759999996</v>
      </c>
      <c r="G1123" s="30">
        <f t="shared" ref="G1123:AB1123" si="1847">$C1122*G1122</f>
        <v>0</v>
      </c>
      <c r="H1123" s="30">
        <f t="shared" si="1847"/>
        <v>0</v>
      </c>
      <c r="I1123" s="30">
        <f t="shared" si="1847"/>
        <v>0</v>
      </c>
      <c r="J1123" s="30">
        <f t="shared" si="1847"/>
        <v>0</v>
      </c>
      <c r="K1123" s="30">
        <f t="shared" si="1847"/>
        <v>0</v>
      </c>
      <c r="L1123" s="30">
        <f t="shared" si="1847"/>
        <v>0</v>
      </c>
      <c r="M1123" s="30">
        <f t="shared" si="1847"/>
        <v>16721.985279999997</v>
      </c>
      <c r="N1123" s="30">
        <f t="shared" si="1847"/>
        <v>0</v>
      </c>
      <c r="O1123" s="30">
        <f t="shared" si="1847"/>
        <v>0</v>
      </c>
      <c r="P1123" s="30">
        <f t="shared" si="1847"/>
        <v>0</v>
      </c>
      <c r="Q1123" s="30">
        <f t="shared" si="1847"/>
        <v>30963.23648</v>
      </c>
      <c r="R1123" s="30">
        <f t="shared" si="1847"/>
        <v>19349.725824000001</v>
      </c>
      <c r="S1123" s="30">
        <f t="shared" si="1847"/>
        <v>3105.5115519999995</v>
      </c>
      <c r="T1123" s="30">
        <f t="shared" si="1847"/>
        <v>34914.035199999998</v>
      </c>
      <c r="U1123" s="30">
        <f t="shared" si="1847"/>
        <v>0</v>
      </c>
      <c r="V1123" s="30">
        <f t="shared" si="1847"/>
        <v>0</v>
      </c>
      <c r="W1123" s="30">
        <f t="shared" si="1847"/>
        <v>15619.436799999999</v>
      </c>
      <c r="X1123" s="30">
        <f t="shared" si="1847"/>
        <v>41657.956736</v>
      </c>
      <c r="Y1123" s="30">
        <f t="shared" si="1847"/>
        <v>624.77747199999988</v>
      </c>
      <c r="Z1123" s="30">
        <f t="shared" si="1847"/>
        <v>1176.051712</v>
      </c>
      <c r="AA1123" s="30">
        <f t="shared" si="1847"/>
        <v>0</v>
      </c>
      <c r="AB1123" s="30">
        <f t="shared" si="1847"/>
        <v>0</v>
      </c>
      <c r="AC1123" s="67"/>
      <c r="AD1123" s="55"/>
    </row>
    <row r="1124" spans="1:30" s="52" customFormat="1">
      <c r="A1124" s="95" t="s">
        <v>326</v>
      </c>
      <c r="B1124" s="74">
        <f>584361.083152616/2</f>
        <v>292180.54157630802</v>
      </c>
      <c r="C1124" s="161">
        <f t="shared" ref="C1124:C1180" si="1848">ROUND(B1124/12,2)</f>
        <v>24348.38</v>
      </c>
      <c r="D1124" s="38">
        <v>1.5800000000000002E-2</v>
      </c>
      <c r="E1124" s="38">
        <v>0.1371</v>
      </c>
      <c r="F1124" s="38">
        <v>5.4899999999999997E-2</v>
      </c>
      <c r="G1124" s="38">
        <v>7.6899999999999996E-2</v>
      </c>
      <c r="H1124" s="38">
        <v>4.1599999999999998E-2</v>
      </c>
      <c r="I1124" s="38">
        <v>0.13250000000000001</v>
      </c>
      <c r="J1124" s="38">
        <v>2.07E-2</v>
      </c>
      <c r="K1124" s="38">
        <v>3.1800000000000002E-2</v>
      </c>
      <c r="L1124" s="38">
        <v>1.6500000000000001E-2</v>
      </c>
      <c r="M1124" s="38">
        <v>2.5700000000000001E-2</v>
      </c>
      <c r="N1124" s="38">
        <v>0.14199999999999999</v>
      </c>
      <c r="O1124" s="38">
        <v>2.3E-2</v>
      </c>
      <c r="P1124" s="38">
        <v>0</v>
      </c>
      <c r="Q1124" s="38">
        <v>3.7999999999999999E-2</v>
      </c>
      <c r="R1124" s="38">
        <v>1.8800000000000001E-2</v>
      </c>
      <c r="S1124" s="38">
        <v>4.1999999999999997E-3</v>
      </c>
      <c r="T1124" s="38">
        <v>5.3199999999999997E-2</v>
      </c>
      <c r="U1124" s="38">
        <v>1.8100000000000002E-2</v>
      </c>
      <c r="V1124" s="38">
        <v>3.7900000000000003E-2</v>
      </c>
      <c r="W1124" s="38">
        <v>4.58E-2</v>
      </c>
      <c r="X1124" s="38">
        <v>6.2399999999999997E-2</v>
      </c>
      <c r="Y1124" s="38">
        <v>2.5000000000000001E-3</v>
      </c>
      <c r="Z1124" s="5">
        <v>0</v>
      </c>
      <c r="AA1124" s="5">
        <v>5.9999999999999995E-4</v>
      </c>
      <c r="AB1124" s="5">
        <v>0</v>
      </c>
      <c r="AC1124" s="67"/>
      <c r="AD1124" s="55"/>
    </row>
    <row r="1125" spans="1:30" s="52" customFormat="1">
      <c r="A1125" s="96"/>
      <c r="B1125" s="83"/>
      <c r="C1125" s="161"/>
      <c r="D1125" s="6">
        <f>$C1124*D1124</f>
        <v>384.70440400000007</v>
      </c>
      <c r="E1125" s="6">
        <f t="shared" ref="E1125" si="1849">$C1124*E1124</f>
        <v>3338.162898</v>
      </c>
      <c r="F1125" s="6">
        <f t="shared" ref="F1125" si="1850">$C1124*F1124</f>
        <v>1336.726062</v>
      </c>
      <c r="G1125" s="6">
        <f t="shared" ref="G1125:AB1125" si="1851">$C1124*G1124</f>
        <v>1872.3904219999999</v>
      </c>
      <c r="H1125" s="6">
        <f t="shared" si="1851"/>
        <v>1012.892608</v>
      </c>
      <c r="I1125" s="6">
        <f t="shared" si="1851"/>
        <v>3226.1603500000001</v>
      </c>
      <c r="J1125" s="6">
        <f t="shared" si="1851"/>
        <v>504.01146599999998</v>
      </c>
      <c r="K1125" s="6">
        <f t="shared" si="1851"/>
        <v>774.27848400000005</v>
      </c>
      <c r="L1125" s="6">
        <f t="shared" si="1851"/>
        <v>401.74827000000005</v>
      </c>
      <c r="M1125" s="6">
        <f t="shared" si="1851"/>
        <v>625.75336600000003</v>
      </c>
      <c r="N1125" s="6">
        <f t="shared" si="1851"/>
        <v>3457.4699599999999</v>
      </c>
      <c r="O1125" s="6">
        <f t="shared" si="1851"/>
        <v>560.01274000000001</v>
      </c>
      <c r="P1125" s="6">
        <f t="shared" si="1851"/>
        <v>0</v>
      </c>
      <c r="Q1125" s="6">
        <f t="shared" si="1851"/>
        <v>925.23843999999997</v>
      </c>
      <c r="R1125" s="6">
        <f t="shared" si="1851"/>
        <v>457.74954400000001</v>
      </c>
      <c r="S1125" s="6">
        <f t="shared" si="1851"/>
        <v>102.26319599999999</v>
      </c>
      <c r="T1125" s="6">
        <f t="shared" si="1851"/>
        <v>1295.3338160000001</v>
      </c>
      <c r="U1125" s="6">
        <f t="shared" si="1851"/>
        <v>440.70567800000003</v>
      </c>
      <c r="V1125" s="6">
        <f t="shared" si="1851"/>
        <v>922.80360200000007</v>
      </c>
      <c r="W1125" s="6">
        <f t="shared" si="1851"/>
        <v>1115.155804</v>
      </c>
      <c r="X1125" s="6">
        <f t="shared" si="1851"/>
        <v>1519.3389119999999</v>
      </c>
      <c r="Y1125" s="6">
        <f t="shared" si="1851"/>
        <v>60.870950000000001</v>
      </c>
      <c r="Z1125" s="6">
        <f t="shared" si="1851"/>
        <v>0</v>
      </c>
      <c r="AA1125" s="6">
        <f t="shared" si="1851"/>
        <v>14.609027999999999</v>
      </c>
      <c r="AB1125" s="6">
        <f t="shared" si="1851"/>
        <v>0</v>
      </c>
      <c r="AC1125" s="67"/>
      <c r="AD1125" s="55"/>
    </row>
    <row r="1126" spans="1:30" s="52" customFormat="1">
      <c r="A1126" s="95" t="s">
        <v>454</v>
      </c>
      <c r="B1126" s="74">
        <f>584361.083152616/2</f>
        <v>292180.54157630802</v>
      </c>
      <c r="C1126" s="161">
        <f t="shared" si="1848"/>
        <v>24348.38</v>
      </c>
      <c r="D1126" s="5">
        <v>4.7399999999999998E-2</v>
      </c>
      <c r="E1126" s="5"/>
      <c r="F1126" s="5">
        <v>0.14430000000000001</v>
      </c>
      <c r="G1126" s="5"/>
      <c r="H1126" s="5"/>
      <c r="I1126" s="5"/>
      <c r="J1126" s="5"/>
      <c r="K1126" s="5"/>
      <c r="L1126" s="5"/>
      <c r="M1126" s="5">
        <v>4.3900000000000002E-2</v>
      </c>
      <c r="N1126" s="5"/>
      <c r="O1126" s="5"/>
      <c r="P1126" s="5"/>
      <c r="Q1126" s="5">
        <v>0.158</v>
      </c>
      <c r="R1126" s="5">
        <v>9.0999999999999998E-2</v>
      </c>
      <c r="S1126" s="5">
        <v>1.6799999999999999E-2</v>
      </c>
      <c r="T1126" s="5">
        <v>0.17180000000000001</v>
      </c>
      <c r="U1126" s="5"/>
      <c r="V1126" s="5">
        <v>9.2799999999999994E-2</v>
      </c>
      <c r="W1126" s="5"/>
      <c r="X1126" s="5">
        <v>0.22520000000000001</v>
      </c>
      <c r="Y1126" s="5">
        <v>8.8000000000000005E-3</v>
      </c>
      <c r="Z1126" s="5"/>
      <c r="AA1126" s="5"/>
      <c r="AB1126" s="5"/>
      <c r="AC1126" s="67"/>
      <c r="AD1126" s="55"/>
    </row>
    <row r="1127" spans="1:30" s="52" customFormat="1">
      <c r="A1127" s="96"/>
      <c r="B1127" s="73"/>
      <c r="C1127" s="161"/>
      <c r="D1127" s="6">
        <f t="shared" ref="D1127" si="1852">$C1126*D1126</f>
        <v>1154.113212</v>
      </c>
      <c r="E1127" s="6">
        <f t="shared" ref="E1127" si="1853">$C1126*E1126</f>
        <v>0</v>
      </c>
      <c r="F1127" s="6">
        <f t="shared" ref="F1127:O1127" si="1854">$C1126*F1126</f>
        <v>3513.4712340000005</v>
      </c>
      <c r="G1127" s="6">
        <f t="shared" si="1854"/>
        <v>0</v>
      </c>
      <c r="H1127" s="6">
        <f t="shared" si="1854"/>
        <v>0</v>
      </c>
      <c r="I1127" s="6">
        <f t="shared" si="1854"/>
        <v>0</v>
      </c>
      <c r="J1127" s="6">
        <f t="shared" si="1854"/>
        <v>0</v>
      </c>
      <c r="K1127" s="6">
        <f t="shared" si="1854"/>
        <v>0</v>
      </c>
      <c r="L1127" s="6">
        <f t="shared" si="1854"/>
        <v>0</v>
      </c>
      <c r="M1127" s="6">
        <f t="shared" si="1854"/>
        <v>1068.8938820000001</v>
      </c>
      <c r="N1127" s="6">
        <f t="shared" si="1854"/>
        <v>0</v>
      </c>
      <c r="O1127" s="6">
        <f t="shared" si="1854"/>
        <v>0</v>
      </c>
      <c r="P1127" s="6">
        <f t="shared" ref="P1127" si="1855">$C1126*P1126</f>
        <v>0</v>
      </c>
      <c r="Q1127" s="6">
        <f t="shared" ref="Q1127" si="1856">$C1126*Q1126</f>
        <v>3847.0440400000002</v>
      </c>
      <c r="R1127" s="6">
        <f t="shared" ref="R1127:AB1127" si="1857">$C1126*R1126</f>
        <v>2215.7025800000001</v>
      </c>
      <c r="S1127" s="6">
        <f t="shared" si="1857"/>
        <v>409.05278399999997</v>
      </c>
      <c r="T1127" s="6">
        <f t="shared" si="1857"/>
        <v>4183.051684</v>
      </c>
      <c r="U1127" s="6">
        <f t="shared" si="1857"/>
        <v>0</v>
      </c>
      <c r="V1127" s="6">
        <f t="shared" si="1857"/>
        <v>2259.5296640000001</v>
      </c>
      <c r="W1127" s="6">
        <f t="shared" si="1857"/>
        <v>0</v>
      </c>
      <c r="X1127" s="6">
        <f t="shared" si="1857"/>
        <v>5483.2551760000006</v>
      </c>
      <c r="Y1127" s="6">
        <f t="shared" si="1857"/>
        <v>214.26574400000001</v>
      </c>
      <c r="Z1127" s="6">
        <f t="shared" si="1857"/>
        <v>0</v>
      </c>
      <c r="AA1127" s="6">
        <f t="shared" si="1857"/>
        <v>0</v>
      </c>
      <c r="AB1127" s="6">
        <f t="shared" si="1857"/>
        <v>0</v>
      </c>
      <c r="AC1127" s="67"/>
      <c r="AD1127" s="55"/>
    </row>
    <row r="1128" spans="1:30" s="52" customFormat="1">
      <c r="A1128" s="95" t="s">
        <v>327</v>
      </c>
      <c r="B1128" s="74">
        <v>238086.31922849201</v>
      </c>
      <c r="C1128" s="161">
        <f t="shared" si="1848"/>
        <v>19840.53</v>
      </c>
      <c r="D1128" s="38">
        <v>8.5800000000000001E-2</v>
      </c>
      <c r="E1128" s="38"/>
      <c r="F1128" s="38">
        <v>1.6899999999999998E-2</v>
      </c>
      <c r="G1128" s="38"/>
      <c r="H1128" s="38"/>
      <c r="I1128" s="38"/>
      <c r="J1128" s="38"/>
      <c r="K1128" s="38"/>
      <c r="L1128" s="38"/>
      <c r="M1128" s="38">
        <v>0.12239999999999999</v>
      </c>
      <c r="N1128" s="38"/>
      <c r="O1128" s="38"/>
      <c r="P1128" s="38"/>
      <c r="Q1128" s="38">
        <v>0.18160000000000001</v>
      </c>
      <c r="R1128" s="38">
        <v>1.55E-2</v>
      </c>
      <c r="S1128" s="38">
        <v>1.77E-2</v>
      </c>
      <c r="T1128" s="38">
        <v>0.21779999999999999</v>
      </c>
      <c r="U1128" s="38"/>
      <c r="V1128" s="38"/>
      <c r="W1128" s="38">
        <v>6.4000000000000001E-2</v>
      </c>
      <c r="X1128" s="38">
        <v>0.26129999999999998</v>
      </c>
      <c r="Y1128" s="38">
        <v>9.7000000000000003E-3</v>
      </c>
      <c r="Z1128" s="40">
        <v>7.3000000000000001E-3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1"/>
      <c r="D1129" s="39">
        <f>$C1128*D1128</f>
        <v>1702.3174739999999</v>
      </c>
      <c r="E1129" s="39">
        <f t="shared" ref="E1129" si="1858">$C1128*E1128</f>
        <v>0</v>
      </c>
      <c r="F1129" s="39">
        <f t="shared" ref="F1129" si="1859">$C1128*F1128</f>
        <v>335.30495699999994</v>
      </c>
      <c r="G1129" s="39">
        <f t="shared" ref="G1129:AB1129" si="1860">$C1128*G1128</f>
        <v>0</v>
      </c>
      <c r="H1129" s="39">
        <f t="shared" si="1860"/>
        <v>0</v>
      </c>
      <c r="I1129" s="39">
        <f t="shared" si="1860"/>
        <v>0</v>
      </c>
      <c r="J1129" s="39">
        <f t="shared" si="1860"/>
        <v>0</v>
      </c>
      <c r="K1129" s="39">
        <f t="shared" si="1860"/>
        <v>0</v>
      </c>
      <c r="L1129" s="39">
        <f t="shared" si="1860"/>
        <v>0</v>
      </c>
      <c r="M1129" s="39">
        <f t="shared" si="1860"/>
        <v>2428.4808719999996</v>
      </c>
      <c r="N1129" s="39">
        <f t="shared" si="1860"/>
        <v>0</v>
      </c>
      <c r="O1129" s="39">
        <f t="shared" si="1860"/>
        <v>0</v>
      </c>
      <c r="P1129" s="39">
        <f t="shared" si="1860"/>
        <v>0</v>
      </c>
      <c r="Q1129" s="39">
        <f t="shared" si="1860"/>
        <v>3603.0402479999998</v>
      </c>
      <c r="R1129" s="39">
        <f t="shared" si="1860"/>
        <v>307.52821499999999</v>
      </c>
      <c r="S1129" s="39">
        <f t="shared" si="1860"/>
        <v>351.17738099999997</v>
      </c>
      <c r="T1129" s="39">
        <f t="shared" si="1860"/>
        <v>4321.2674339999994</v>
      </c>
      <c r="U1129" s="39">
        <f t="shared" si="1860"/>
        <v>0</v>
      </c>
      <c r="V1129" s="39">
        <f t="shared" si="1860"/>
        <v>0</v>
      </c>
      <c r="W1129" s="39">
        <f t="shared" si="1860"/>
        <v>1269.7939199999998</v>
      </c>
      <c r="X1129" s="39">
        <f t="shared" si="1860"/>
        <v>5184.330488999999</v>
      </c>
      <c r="Y1129" s="39">
        <f t="shared" si="1860"/>
        <v>192.45314099999999</v>
      </c>
      <c r="Z1129" s="39">
        <f t="shared" si="1860"/>
        <v>144.835869</v>
      </c>
      <c r="AA1129" s="39">
        <f t="shared" si="1860"/>
        <v>0</v>
      </c>
      <c r="AB1129" s="39">
        <f t="shared" si="1860"/>
        <v>0</v>
      </c>
      <c r="AC1129" s="67"/>
      <c r="AD1129" s="55"/>
    </row>
    <row r="1130" spans="1:30" s="52" customFormat="1">
      <c r="A1130" s="95" t="s">
        <v>328</v>
      </c>
      <c r="B1130" s="74">
        <v>191104.14081391998</v>
      </c>
      <c r="C1130" s="161">
        <f t="shared" si="1848"/>
        <v>15925.35</v>
      </c>
      <c r="D1130" s="38">
        <v>8.5800000000000001E-2</v>
      </c>
      <c r="E1130" s="38"/>
      <c r="F1130" s="38">
        <v>1.6899999999999998E-2</v>
      </c>
      <c r="G1130" s="38"/>
      <c r="H1130" s="38"/>
      <c r="I1130" s="38"/>
      <c r="J1130" s="38"/>
      <c r="K1130" s="38"/>
      <c r="L1130" s="38"/>
      <c r="M1130" s="38">
        <v>0.12239999999999999</v>
      </c>
      <c r="N1130" s="38"/>
      <c r="O1130" s="38"/>
      <c r="P1130" s="38"/>
      <c r="Q1130" s="38">
        <v>0.18160000000000001</v>
      </c>
      <c r="R1130" s="38">
        <v>1.55E-2</v>
      </c>
      <c r="S1130" s="38">
        <v>1.77E-2</v>
      </c>
      <c r="T1130" s="38">
        <v>0.21779999999999999</v>
      </c>
      <c r="U1130" s="38"/>
      <c r="V1130" s="38"/>
      <c r="W1130" s="38">
        <v>6.4000000000000001E-2</v>
      </c>
      <c r="X1130" s="38">
        <v>0.26129999999999998</v>
      </c>
      <c r="Y1130" s="38">
        <v>9.7000000000000003E-3</v>
      </c>
      <c r="Z1130" s="40">
        <v>7.3000000000000001E-3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1"/>
      <c r="D1131" s="39">
        <f>$C1130*D1130</f>
        <v>1366.3950300000001</v>
      </c>
      <c r="E1131" s="39">
        <f t="shared" ref="E1131" si="1861">$C1130*E1130</f>
        <v>0</v>
      </c>
      <c r="F1131" s="39">
        <f t="shared" ref="F1131" si="1862">$C1130*F1130</f>
        <v>269.13841499999995</v>
      </c>
      <c r="G1131" s="39">
        <f t="shared" ref="G1131:AB1131" si="1863">$C1130*G1130</f>
        <v>0</v>
      </c>
      <c r="H1131" s="39">
        <f t="shared" si="1863"/>
        <v>0</v>
      </c>
      <c r="I1131" s="39">
        <f t="shared" si="1863"/>
        <v>0</v>
      </c>
      <c r="J1131" s="39">
        <f t="shared" si="1863"/>
        <v>0</v>
      </c>
      <c r="K1131" s="39">
        <f t="shared" si="1863"/>
        <v>0</v>
      </c>
      <c r="L1131" s="39">
        <f t="shared" si="1863"/>
        <v>0</v>
      </c>
      <c r="M1131" s="39">
        <f t="shared" si="1863"/>
        <v>1949.2628399999999</v>
      </c>
      <c r="N1131" s="39">
        <f t="shared" si="1863"/>
        <v>0</v>
      </c>
      <c r="O1131" s="39">
        <f t="shared" si="1863"/>
        <v>0</v>
      </c>
      <c r="P1131" s="39">
        <f t="shared" si="1863"/>
        <v>0</v>
      </c>
      <c r="Q1131" s="39">
        <f t="shared" si="1863"/>
        <v>2892.0435600000001</v>
      </c>
      <c r="R1131" s="39">
        <f t="shared" si="1863"/>
        <v>246.84292500000001</v>
      </c>
      <c r="S1131" s="39">
        <f t="shared" si="1863"/>
        <v>281.87869499999999</v>
      </c>
      <c r="T1131" s="39">
        <f t="shared" si="1863"/>
        <v>3468.5412299999998</v>
      </c>
      <c r="U1131" s="39">
        <f t="shared" si="1863"/>
        <v>0</v>
      </c>
      <c r="V1131" s="39">
        <f t="shared" si="1863"/>
        <v>0</v>
      </c>
      <c r="W1131" s="39">
        <f t="shared" si="1863"/>
        <v>1019.2224</v>
      </c>
      <c r="X1131" s="39">
        <f t="shared" si="1863"/>
        <v>4161.2939550000001</v>
      </c>
      <c r="Y1131" s="39">
        <f t="shared" si="1863"/>
        <v>154.47589500000001</v>
      </c>
      <c r="Z1131" s="39">
        <f t="shared" si="1863"/>
        <v>116.255055</v>
      </c>
      <c r="AA1131" s="39">
        <f t="shared" si="1863"/>
        <v>0</v>
      </c>
      <c r="AB1131" s="39">
        <f t="shared" si="1863"/>
        <v>0</v>
      </c>
      <c r="AC1131" s="67"/>
      <c r="AD1131" s="55"/>
    </row>
    <row r="1132" spans="1:30" s="52" customFormat="1">
      <c r="A1132" s="95" t="s">
        <v>329</v>
      </c>
      <c r="B1132" s="74">
        <v>168814.02917389799</v>
      </c>
      <c r="C1132" s="161">
        <f t="shared" si="1848"/>
        <v>14067.84</v>
      </c>
      <c r="D1132" s="38">
        <v>8.5800000000000001E-2</v>
      </c>
      <c r="E1132" s="38"/>
      <c r="F1132" s="38">
        <v>1.6899999999999998E-2</v>
      </c>
      <c r="G1132" s="38"/>
      <c r="H1132" s="38"/>
      <c r="I1132" s="38"/>
      <c r="J1132" s="38"/>
      <c r="K1132" s="38"/>
      <c r="L1132" s="38"/>
      <c r="M1132" s="38">
        <v>0.12239999999999999</v>
      </c>
      <c r="N1132" s="38"/>
      <c r="O1132" s="38"/>
      <c r="P1132" s="38"/>
      <c r="Q1132" s="38">
        <v>0.18160000000000001</v>
      </c>
      <c r="R1132" s="38">
        <v>1.55E-2</v>
      </c>
      <c r="S1132" s="38">
        <v>1.77E-2</v>
      </c>
      <c r="T1132" s="38">
        <v>0.21779999999999999</v>
      </c>
      <c r="U1132" s="38"/>
      <c r="V1132" s="38"/>
      <c r="W1132" s="38">
        <v>6.4000000000000001E-2</v>
      </c>
      <c r="X1132" s="38">
        <v>0.26129999999999998</v>
      </c>
      <c r="Y1132" s="38">
        <v>9.7000000000000003E-3</v>
      </c>
      <c r="Z1132" s="40">
        <v>7.3000000000000001E-3</v>
      </c>
      <c r="AA1132" s="40">
        <v>0</v>
      </c>
      <c r="AB1132" s="40">
        <v>0</v>
      </c>
      <c r="AC1132" s="67"/>
      <c r="AD1132" s="55"/>
    </row>
    <row r="1133" spans="1:30" s="52" customFormat="1">
      <c r="A1133" s="96"/>
      <c r="B1133" s="83"/>
      <c r="C1133" s="161"/>
      <c r="D1133" s="39">
        <f>$C1132*D1132</f>
        <v>1207.0206720000001</v>
      </c>
      <c r="E1133" s="39">
        <f t="shared" ref="E1133" si="1864">$C1132*E1132</f>
        <v>0</v>
      </c>
      <c r="F1133" s="39">
        <f t="shared" ref="F1133" si="1865">$C1132*F1132</f>
        <v>237.74649599999998</v>
      </c>
      <c r="G1133" s="39">
        <f t="shared" ref="G1133:AB1133" si="1866">$C1132*G1132</f>
        <v>0</v>
      </c>
      <c r="H1133" s="39">
        <f t="shared" si="1866"/>
        <v>0</v>
      </c>
      <c r="I1133" s="39">
        <f t="shared" si="1866"/>
        <v>0</v>
      </c>
      <c r="J1133" s="39">
        <f t="shared" si="1866"/>
        <v>0</v>
      </c>
      <c r="K1133" s="39">
        <f t="shared" si="1866"/>
        <v>0</v>
      </c>
      <c r="L1133" s="39">
        <f t="shared" si="1866"/>
        <v>0</v>
      </c>
      <c r="M1133" s="39">
        <f t="shared" si="1866"/>
        <v>1721.9036160000001</v>
      </c>
      <c r="N1133" s="39">
        <f t="shared" si="1866"/>
        <v>0</v>
      </c>
      <c r="O1133" s="39">
        <f t="shared" si="1866"/>
        <v>0</v>
      </c>
      <c r="P1133" s="39">
        <f t="shared" si="1866"/>
        <v>0</v>
      </c>
      <c r="Q1133" s="39">
        <f t="shared" si="1866"/>
        <v>2554.719744</v>
      </c>
      <c r="R1133" s="39">
        <f t="shared" si="1866"/>
        <v>218.05152000000001</v>
      </c>
      <c r="S1133" s="39">
        <f t="shared" si="1866"/>
        <v>249.00076800000002</v>
      </c>
      <c r="T1133" s="39">
        <f t="shared" si="1866"/>
        <v>3063.9755519999999</v>
      </c>
      <c r="U1133" s="39">
        <f t="shared" si="1866"/>
        <v>0</v>
      </c>
      <c r="V1133" s="39">
        <f t="shared" si="1866"/>
        <v>0</v>
      </c>
      <c r="W1133" s="39">
        <f t="shared" si="1866"/>
        <v>900.34176000000002</v>
      </c>
      <c r="X1133" s="39">
        <f t="shared" si="1866"/>
        <v>3675.9265919999998</v>
      </c>
      <c r="Y1133" s="39">
        <f t="shared" si="1866"/>
        <v>136.45804800000002</v>
      </c>
      <c r="Z1133" s="39">
        <f t="shared" si="1866"/>
        <v>102.695232</v>
      </c>
      <c r="AA1133" s="39">
        <f t="shared" si="1866"/>
        <v>0</v>
      </c>
      <c r="AB1133" s="39">
        <f t="shared" si="1866"/>
        <v>0</v>
      </c>
      <c r="AC1133" s="67"/>
      <c r="AD1133" s="55"/>
    </row>
    <row r="1134" spans="1:30" s="52" customFormat="1">
      <c r="A1134" s="95" t="s">
        <v>330</v>
      </c>
      <c r="B1134" s="74">
        <v>397240.66996668401</v>
      </c>
      <c r="C1134" s="161">
        <f t="shared" si="1848"/>
        <v>33103.39</v>
      </c>
      <c r="D1134" s="38">
        <v>8.5800000000000001E-2</v>
      </c>
      <c r="E1134" s="38"/>
      <c r="F1134" s="38">
        <v>1.6899999999999998E-2</v>
      </c>
      <c r="G1134" s="38"/>
      <c r="H1134" s="38"/>
      <c r="I1134" s="38"/>
      <c r="J1134" s="38"/>
      <c r="K1134" s="38"/>
      <c r="L1134" s="38"/>
      <c r="M1134" s="38">
        <v>0.12239999999999999</v>
      </c>
      <c r="N1134" s="38"/>
      <c r="O1134" s="38"/>
      <c r="P1134" s="38"/>
      <c r="Q1134" s="38">
        <v>0.18160000000000001</v>
      </c>
      <c r="R1134" s="38">
        <v>1.55E-2</v>
      </c>
      <c r="S1134" s="38">
        <v>1.77E-2</v>
      </c>
      <c r="T1134" s="38">
        <v>0.21779999999999999</v>
      </c>
      <c r="U1134" s="38"/>
      <c r="V1134" s="38"/>
      <c r="W1134" s="38">
        <v>6.4000000000000001E-2</v>
      </c>
      <c r="X1134" s="38">
        <v>0.26129999999999998</v>
      </c>
      <c r="Y1134" s="38">
        <v>9.7000000000000003E-3</v>
      </c>
      <c r="Z1134" s="40">
        <v>7.3000000000000001E-3</v>
      </c>
      <c r="AA1134" s="40">
        <v>0</v>
      </c>
      <c r="AB1134" s="40">
        <v>0</v>
      </c>
      <c r="AC1134" s="67"/>
      <c r="AD1134" s="55"/>
    </row>
    <row r="1135" spans="1:30" s="52" customFormat="1">
      <c r="A1135" s="96"/>
      <c r="B1135" s="83"/>
      <c r="C1135" s="161"/>
      <c r="D1135" s="39">
        <f>$C1134*D1134</f>
        <v>2840.2708619999999</v>
      </c>
      <c r="E1135" s="39">
        <f t="shared" ref="E1135" si="1867">$C1134*E1134</f>
        <v>0</v>
      </c>
      <c r="F1135" s="39">
        <f t="shared" ref="F1135" si="1868">$C1134*F1134</f>
        <v>559.44729099999995</v>
      </c>
      <c r="G1135" s="39">
        <f t="shared" ref="G1135:AB1135" si="1869">$C1134*G1134</f>
        <v>0</v>
      </c>
      <c r="H1135" s="39">
        <f t="shared" si="1869"/>
        <v>0</v>
      </c>
      <c r="I1135" s="39">
        <f t="shared" si="1869"/>
        <v>0</v>
      </c>
      <c r="J1135" s="39">
        <f t="shared" si="1869"/>
        <v>0</v>
      </c>
      <c r="K1135" s="39">
        <f t="shared" si="1869"/>
        <v>0</v>
      </c>
      <c r="L1135" s="39">
        <f t="shared" si="1869"/>
        <v>0</v>
      </c>
      <c r="M1135" s="39">
        <f t="shared" si="1869"/>
        <v>4051.8549359999997</v>
      </c>
      <c r="N1135" s="39">
        <f t="shared" si="1869"/>
        <v>0</v>
      </c>
      <c r="O1135" s="39">
        <f t="shared" si="1869"/>
        <v>0</v>
      </c>
      <c r="P1135" s="39">
        <f t="shared" si="1869"/>
        <v>0</v>
      </c>
      <c r="Q1135" s="39">
        <f t="shared" si="1869"/>
        <v>6011.5756240000001</v>
      </c>
      <c r="R1135" s="39">
        <f t="shared" si="1869"/>
        <v>513.10254499999996</v>
      </c>
      <c r="S1135" s="39">
        <f t="shared" si="1869"/>
        <v>585.93000300000006</v>
      </c>
      <c r="T1135" s="39">
        <f t="shared" si="1869"/>
        <v>7209.9183419999999</v>
      </c>
      <c r="U1135" s="39">
        <f t="shared" si="1869"/>
        <v>0</v>
      </c>
      <c r="V1135" s="39">
        <f t="shared" si="1869"/>
        <v>0</v>
      </c>
      <c r="W1135" s="39">
        <f t="shared" si="1869"/>
        <v>2118.6169599999998</v>
      </c>
      <c r="X1135" s="39">
        <f t="shared" si="1869"/>
        <v>8649.9158069999994</v>
      </c>
      <c r="Y1135" s="39">
        <f t="shared" si="1869"/>
        <v>321.10288300000002</v>
      </c>
      <c r="Z1135" s="39">
        <f t="shared" si="1869"/>
        <v>241.65474699999999</v>
      </c>
      <c r="AA1135" s="39">
        <f t="shared" si="1869"/>
        <v>0</v>
      </c>
      <c r="AB1135" s="39">
        <f t="shared" si="1869"/>
        <v>0</v>
      </c>
      <c r="AC1135" s="67"/>
      <c r="AD1135" s="55"/>
    </row>
    <row r="1136" spans="1:30" s="52" customFormat="1">
      <c r="A1136" s="95" t="s">
        <v>331</v>
      </c>
      <c r="B1136" s="74">
        <v>2025164.08543975</v>
      </c>
      <c r="C1136" s="161">
        <f t="shared" si="1848"/>
        <v>168763.67</v>
      </c>
      <c r="D1136" s="38"/>
      <c r="E1136" s="38"/>
      <c r="F1136" s="38">
        <v>0.1009</v>
      </c>
      <c r="G1136" s="38"/>
      <c r="H1136" s="38"/>
      <c r="I1136" s="38"/>
      <c r="J1136" s="38"/>
      <c r="K1136" s="38"/>
      <c r="L1136" s="38"/>
      <c r="M1136" s="38"/>
      <c r="N1136" s="38"/>
      <c r="O1136" s="38"/>
      <c r="P1136" s="38">
        <v>4.8999999999999998E-3</v>
      </c>
      <c r="Q1136" s="38">
        <v>5.1400000000000001E-2</v>
      </c>
      <c r="R1136" s="38"/>
      <c r="S1136" s="38">
        <v>5.4000000000000003E-3</v>
      </c>
      <c r="T1136" s="38"/>
      <c r="U1136" s="38">
        <v>0.70709999999999995</v>
      </c>
      <c r="V1136" s="38"/>
      <c r="W1136" s="38"/>
      <c r="X1136" s="38">
        <v>0.121</v>
      </c>
      <c r="Y1136" s="38">
        <v>4.7999999999999996E-3</v>
      </c>
      <c r="Z1136" s="40">
        <v>4.4999999999999997E-3</v>
      </c>
      <c r="AA1136" s="40">
        <v>0</v>
      </c>
      <c r="AB1136" s="40">
        <v>0</v>
      </c>
      <c r="AC1136" s="67"/>
      <c r="AD1136" s="55"/>
    </row>
    <row r="1137" spans="1:30" s="52" customFormat="1">
      <c r="A1137" s="96"/>
      <c r="B1137" s="83"/>
      <c r="C1137" s="161"/>
      <c r="D1137" s="39">
        <f>$C1136*D1136</f>
        <v>0</v>
      </c>
      <c r="E1137" s="39">
        <f t="shared" ref="E1137" si="1870">$C1136*E1136</f>
        <v>0</v>
      </c>
      <c r="F1137" s="39">
        <f t="shared" ref="F1137" si="1871">$C1136*F1136</f>
        <v>17028.254303000002</v>
      </c>
      <c r="G1137" s="39">
        <f t="shared" ref="G1137:AB1137" si="1872">$C1136*G1136</f>
        <v>0</v>
      </c>
      <c r="H1137" s="39">
        <f t="shared" si="1872"/>
        <v>0</v>
      </c>
      <c r="I1137" s="39">
        <f t="shared" si="1872"/>
        <v>0</v>
      </c>
      <c r="J1137" s="39">
        <f t="shared" si="1872"/>
        <v>0</v>
      </c>
      <c r="K1137" s="39">
        <f t="shared" si="1872"/>
        <v>0</v>
      </c>
      <c r="L1137" s="39">
        <f t="shared" si="1872"/>
        <v>0</v>
      </c>
      <c r="M1137" s="39">
        <f t="shared" si="1872"/>
        <v>0</v>
      </c>
      <c r="N1137" s="39">
        <f t="shared" si="1872"/>
        <v>0</v>
      </c>
      <c r="O1137" s="39">
        <f t="shared" si="1872"/>
        <v>0</v>
      </c>
      <c r="P1137" s="39">
        <f t="shared" si="1872"/>
        <v>826.94198300000005</v>
      </c>
      <c r="Q1137" s="39">
        <f t="shared" si="1872"/>
        <v>8674.4526380000007</v>
      </c>
      <c r="R1137" s="39">
        <f t="shared" si="1872"/>
        <v>0</v>
      </c>
      <c r="S1137" s="39">
        <f t="shared" si="1872"/>
        <v>911.32381800000007</v>
      </c>
      <c r="T1137" s="39">
        <f t="shared" si="1872"/>
        <v>0</v>
      </c>
      <c r="U1137" s="39">
        <f t="shared" si="1872"/>
        <v>119332.79105699999</v>
      </c>
      <c r="V1137" s="39">
        <f t="shared" si="1872"/>
        <v>0</v>
      </c>
      <c r="W1137" s="39">
        <f t="shared" si="1872"/>
        <v>0</v>
      </c>
      <c r="X1137" s="39">
        <f t="shared" si="1872"/>
        <v>20420.404070000001</v>
      </c>
      <c r="Y1137" s="39">
        <f t="shared" si="1872"/>
        <v>810.06561599999998</v>
      </c>
      <c r="Z1137" s="39">
        <f t="shared" si="1872"/>
        <v>759.43651499999999</v>
      </c>
      <c r="AA1137" s="39">
        <f t="shared" si="1872"/>
        <v>0</v>
      </c>
      <c r="AB1137" s="39">
        <f t="shared" si="1872"/>
        <v>0</v>
      </c>
      <c r="AC1137" s="67"/>
      <c r="AD1137" s="55"/>
    </row>
    <row r="1138" spans="1:30" s="52" customFormat="1">
      <c r="A1138" s="95" t="s">
        <v>332</v>
      </c>
      <c r="B1138" s="74">
        <v>11969633.411504</v>
      </c>
      <c r="C1138" s="161">
        <f t="shared" si="1848"/>
        <v>997469.45</v>
      </c>
      <c r="D1138" s="38"/>
      <c r="E1138" s="38"/>
      <c r="F1138" s="38">
        <v>0.33200000000000002</v>
      </c>
      <c r="G1138" s="38"/>
      <c r="H1138" s="38"/>
      <c r="I1138" s="38"/>
      <c r="J1138" s="38"/>
      <c r="K1138" s="38"/>
      <c r="L1138" s="38"/>
      <c r="M1138" s="38"/>
      <c r="N1138" s="38"/>
      <c r="O1138" s="38"/>
      <c r="P1138" s="38">
        <v>4.4000000000000003E-3</v>
      </c>
      <c r="Q1138" s="38">
        <v>8.6400000000000005E-2</v>
      </c>
      <c r="R1138" s="38">
        <v>5.5199999999999999E-2</v>
      </c>
      <c r="S1138" s="38">
        <v>8.6E-3</v>
      </c>
      <c r="T1138" s="38"/>
      <c r="U1138" s="38">
        <v>0.36809999999999998</v>
      </c>
      <c r="V1138" s="38"/>
      <c r="W1138" s="38"/>
      <c r="X1138" s="38">
        <v>0.13550000000000001</v>
      </c>
      <c r="Y1138" s="38">
        <v>5.4000000000000003E-3</v>
      </c>
      <c r="Z1138" s="40">
        <v>4.4000000000000003E-3</v>
      </c>
      <c r="AA1138" s="40">
        <v>0</v>
      </c>
      <c r="AB1138" s="40">
        <v>0</v>
      </c>
      <c r="AC1138" s="67"/>
      <c r="AD1138" s="55"/>
    </row>
    <row r="1139" spans="1:30" s="52" customFormat="1">
      <c r="A1139" s="96"/>
      <c r="B1139" s="83"/>
      <c r="C1139" s="161"/>
      <c r="D1139" s="39">
        <f>$C1138*D1138</f>
        <v>0</v>
      </c>
      <c r="E1139" s="39">
        <f t="shared" ref="E1139" si="1873">$C1138*E1138</f>
        <v>0</v>
      </c>
      <c r="F1139" s="39">
        <f t="shared" ref="F1139" si="1874">$C1138*F1138</f>
        <v>331159.85739999998</v>
      </c>
      <c r="G1139" s="39">
        <f t="shared" ref="G1139:AB1139" si="1875">$C1138*G1138</f>
        <v>0</v>
      </c>
      <c r="H1139" s="39">
        <f t="shared" si="1875"/>
        <v>0</v>
      </c>
      <c r="I1139" s="39">
        <f t="shared" si="1875"/>
        <v>0</v>
      </c>
      <c r="J1139" s="39">
        <f t="shared" si="1875"/>
        <v>0</v>
      </c>
      <c r="K1139" s="39">
        <f t="shared" si="1875"/>
        <v>0</v>
      </c>
      <c r="L1139" s="39">
        <f t="shared" si="1875"/>
        <v>0</v>
      </c>
      <c r="M1139" s="39">
        <f t="shared" si="1875"/>
        <v>0</v>
      </c>
      <c r="N1139" s="39">
        <f t="shared" si="1875"/>
        <v>0</v>
      </c>
      <c r="O1139" s="39">
        <f t="shared" si="1875"/>
        <v>0</v>
      </c>
      <c r="P1139" s="39">
        <f t="shared" si="1875"/>
        <v>4388.8655799999997</v>
      </c>
      <c r="Q1139" s="39">
        <f t="shared" si="1875"/>
        <v>86181.360480000003</v>
      </c>
      <c r="R1139" s="39">
        <f t="shared" si="1875"/>
        <v>55060.313639999993</v>
      </c>
      <c r="S1139" s="39">
        <f t="shared" si="1875"/>
        <v>8578.2372699999996</v>
      </c>
      <c r="T1139" s="39">
        <f t="shared" si="1875"/>
        <v>0</v>
      </c>
      <c r="U1139" s="39">
        <f t="shared" si="1875"/>
        <v>367168.50454499997</v>
      </c>
      <c r="V1139" s="39">
        <f t="shared" si="1875"/>
        <v>0</v>
      </c>
      <c r="W1139" s="39">
        <f t="shared" si="1875"/>
        <v>0</v>
      </c>
      <c r="X1139" s="39">
        <f t="shared" si="1875"/>
        <v>135157.11047499999</v>
      </c>
      <c r="Y1139" s="39">
        <f t="shared" si="1875"/>
        <v>5386.3350300000002</v>
      </c>
      <c r="Z1139" s="39">
        <f t="shared" si="1875"/>
        <v>4388.8655799999997</v>
      </c>
      <c r="AA1139" s="39">
        <f t="shared" si="1875"/>
        <v>0</v>
      </c>
      <c r="AB1139" s="39">
        <f t="shared" si="1875"/>
        <v>0</v>
      </c>
      <c r="AC1139" s="67"/>
      <c r="AD1139" s="55"/>
    </row>
    <row r="1140" spans="1:30" s="52" customFormat="1">
      <c r="A1140" s="95" t="s">
        <v>333</v>
      </c>
      <c r="B1140" s="74">
        <v>319214.39009531803</v>
      </c>
      <c r="C1140" s="161">
        <f t="shared" si="1848"/>
        <v>26601.200000000001</v>
      </c>
      <c r="D1140" s="38">
        <v>1.5800000000000002E-2</v>
      </c>
      <c r="E1140" s="38">
        <v>0.1371</v>
      </c>
      <c r="F1140" s="38">
        <v>5.4899999999999997E-2</v>
      </c>
      <c r="G1140" s="38">
        <v>7.6899999999999996E-2</v>
      </c>
      <c r="H1140" s="38">
        <v>4.1599999999999998E-2</v>
      </c>
      <c r="I1140" s="38">
        <v>0.13250000000000001</v>
      </c>
      <c r="J1140" s="38">
        <v>2.07E-2</v>
      </c>
      <c r="K1140" s="38">
        <v>3.1800000000000002E-2</v>
      </c>
      <c r="L1140" s="38">
        <v>1.6500000000000001E-2</v>
      </c>
      <c r="M1140" s="38">
        <v>2.5700000000000001E-2</v>
      </c>
      <c r="N1140" s="38">
        <v>0.14199999999999999</v>
      </c>
      <c r="O1140" s="38">
        <v>2.3E-2</v>
      </c>
      <c r="P1140" s="38">
        <v>0</v>
      </c>
      <c r="Q1140" s="38">
        <v>3.7999999999999999E-2</v>
      </c>
      <c r="R1140" s="38">
        <v>1.8800000000000001E-2</v>
      </c>
      <c r="S1140" s="38">
        <v>4.1999999999999997E-3</v>
      </c>
      <c r="T1140" s="38">
        <v>5.3199999999999997E-2</v>
      </c>
      <c r="U1140" s="38">
        <v>1.8100000000000002E-2</v>
      </c>
      <c r="V1140" s="38">
        <v>3.7900000000000003E-2</v>
      </c>
      <c r="W1140" s="38">
        <v>4.58E-2</v>
      </c>
      <c r="X1140" s="38">
        <v>6.2399999999999997E-2</v>
      </c>
      <c r="Y1140" s="38">
        <v>2.5000000000000001E-3</v>
      </c>
      <c r="Z1140" s="5">
        <v>0</v>
      </c>
      <c r="AA1140" s="5">
        <v>5.9999999999999995E-4</v>
      </c>
      <c r="AB1140" s="5">
        <v>0</v>
      </c>
      <c r="AC1140" s="67"/>
      <c r="AD1140" s="55"/>
    </row>
    <row r="1141" spans="1:30" s="52" customFormat="1">
      <c r="A1141" s="96"/>
      <c r="B1141" s="83"/>
      <c r="C1141" s="161"/>
      <c r="D1141" s="6">
        <f>$C1140*D1140</f>
        <v>420.29896000000008</v>
      </c>
      <c r="E1141" s="6">
        <f t="shared" ref="E1141" si="1876">$C1140*E1140</f>
        <v>3647.0245199999999</v>
      </c>
      <c r="F1141" s="6">
        <f t="shared" ref="F1141" si="1877">$C1140*F1140</f>
        <v>1460.40588</v>
      </c>
      <c r="G1141" s="6">
        <f t="shared" ref="G1141:AB1141" si="1878">$C1140*G1140</f>
        <v>2045.63228</v>
      </c>
      <c r="H1141" s="6">
        <f t="shared" si="1878"/>
        <v>1106.6099199999999</v>
      </c>
      <c r="I1141" s="6">
        <f t="shared" si="1878"/>
        <v>3524.6590000000001</v>
      </c>
      <c r="J1141" s="6">
        <f t="shared" si="1878"/>
        <v>550.64484000000004</v>
      </c>
      <c r="K1141" s="6">
        <f t="shared" si="1878"/>
        <v>845.91816000000006</v>
      </c>
      <c r="L1141" s="6">
        <f t="shared" si="1878"/>
        <v>438.91980000000001</v>
      </c>
      <c r="M1141" s="6">
        <f t="shared" si="1878"/>
        <v>683.65084000000002</v>
      </c>
      <c r="N1141" s="6">
        <f t="shared" si="1878"/>
        <v>3777.3703999999998</v>
      </c>
      <c r="O1141" s="6">
        <f t="shared" si="1878"/>
        <v>611.82759999999996</v>
      </c>
      <c r="P1141" s="6">
        <f t="shared" si="1878"/>
        <v>0</v>
      </c>
      <c r="Q1141" s="6">
        <f t="shared" si="1878"/>
        <v>1010.8456</v>
      </c>
      <c r="R1141" s="6">
        <f t="shared" si="1878"/>
        <v>500.10256000000004</v>
      </c>
      <c r="S1141" s="6">
        <f t="shared" si="1878"/>
        <v>111.72503999999999</v>
      </c>
      <c r="T1141" s="6">
        <f t="shared" si="1878"/>
        <v>1415.1838399999999</v>
      </c>
      <c r="U1141" s="6">
        <f t="shared" si="1878"/>
        <v>481.48172000000005</v>
      </c>
      <c r="V1141" s="6">
        <f t="shared" si="1878"/>
        <v>1008.1854800000001</v>
      </c>
      <c r="W1141" s="6">
        <f t="shared" si="1878"/>
        <v>1218.3349600000001</v>
      </c>
      <c r="X1141" s="6">
        <f t="shared" si="1878"/>
        <v>1659.91488</v>
      </c>
      <c r="Y1141" s="6">
        <f t="shared" si="1878"/>
        <v>66.503</v>
      </c>
      <c r="Z1141" s="6">
        <f t="shared" si="1878"/>
        <v>0</v>
      </c>
      <c r="AA1141" s="6">
        <f t="shared" si="1878"/>
        <v>15.960719999999998</v>
      </c>
      <c r="AB1141" s="6">
        <f t="shared" si="1878"/>
        <v>0</v>
      </c>
      <c r="AC1141" s="67"/>
      <c r="AD1141" s="55"/>
    </row>
    <row r="1142" spans="1:30" s="52" customFormat="1">
      <c r="A1142" s="95" t="s">
        <v>334</v>
      </c>
      <c r="B1142" s="74">
        <v>-144816.11824719401</v>
      </c>
      <c r="C1142" s="161">
        <f t="shared" si="1848"/>
        <v>-12068.01</v>
      </c>
      <c r="D1142" s="38"/>
      <c r="E1142" s="38"/>
      <c r="F1142" s="38"/>
      <c r="G1142" s="38"/>
      <c r="H1142" s="38">
        <v>0.2228</v>
      </c>
      <c r="I1142" s="38"/>
      <c r="J1142" s="38"/>
      <c r="K1142" s="38"/>
      <c r="L1142" s="38"/>
      <c r="M1142" s="38"/>
      <c r="N1142" s="38"/>
      <c r="O1142" s="38"/>
      <c r="P1142" s="38"/>
      <c r="Q1142" s="38"/>
      <c r="R1142" s="38">
        <v>1.7600000000000001E-2</v>
      </c>
      <c r="S1142" s="38"/>
      <c r="T1142" s="38"/>
      <c r="U1142" s="38"/>
      <c r="V1142" s="38"/>
      <c r="W1142" s="38">
        <v>0.75960000000000005</v>
      </c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83"/>
      <c r="C1143" s="161"/>
      <c r="D1143" s="6">
        <f t="shared" ref="D1143" si="1879">$C1142*D1142</f>
        <v>0</v>
      </c>
      <c r="E1143" s="6">
        <f t="shared" ref="E1143" si="1880">$C1142*E1142</f>
        <v>0</v>
      </c>
      <c r="F1143" s="6">
        <f t="shared" ref="F1143:O1143" si="1881">$C1142*F1142</f>
        <v>0</v>
      </c>
      <c r="G1143" s="6">
        <f t="shared" si="1881"/>
        <v>0</v>
      </c>
      <c r="H1143" s="6">
        <f t="shared" si="1881"/>
        <v>-2688.7526280000002</v>
      </c>
      <c r="I1143" s="6">
        <f t="shared" si="1881"/>
        <v>0</v>
      </c>
      <c r="J1143" s="6">
        <f t="shared" si="1881"/>
        <v>0</v>
      </c>
      <c r="K1143" s="6">
        <f t="shared" si="1881"/>
        <v>0</v>
      </c>
      <c r="L1143" s="6">
        <f t="shared" si="1881"/>
        <v>0</v>
      </c>
      <c r="M1143" s="6">
        <f t="shared" si="1881"/>
        <v>0</v>
      </c>
      <c r="N1143" s="6">
        <f t="shared" si="1881"/>
        <v>0</v>
      </c>
      <c r="O1143" s="6">
        <f t="shared" si="1881"/>
        <v>0</v>
      </c>
      <c r="P1143" s="6">
        <f t="shared" ref="P1143" si="1882">$C1142*P1142</f>
        <v>0</v>
      </c>
      <c r="Q1143" s="6">
        <f t="shared" ref="Q1143" si="1883">$C1142*Q1142</f>
        <v>0</v>
      </c>
      <c r="R1143" s="6">
        <f t="shared" ref="R1143:AB1143" si="1884">$C1142*R1142</f>
        <v>-212.39697600000002</v>
      </c>
      <c r="S1143" s="6">
        <f t="shared" si="1884"/>
        <v>0</v>
      </c>
      <c r="T1143" s="6">
        <f t="shared" si="1884"/>
        <v>0</v>
      </c>
      <c r="U1143" s="6">
        <f t="shared" si="1884"/>
        <v>0</v>
      </c>
      <c r="V1143" s="6">
        <f t="shared" si="1884"/>
        <v>0</v>
      </c>
      <c r="W1143" s="6">
        <f t="shared" si="1884"/>
        <v>-9166.860396</v>
      </c>
      <c r="X1143" s="6">
        <f t="shared" si="1884"/>
        <v>0</v>
      </c>
      <c r="Y1143" s="6">
        <f t="shared" si="1884"/>
        <v>0</v>
      </c>
      <c r="Z1143" s="6">
        <f t="shared" si="1884"/>
        <v>0</v>
      </c>
      <c r="AA1143" s="6">
        <f t="shared" si="1884"/>
        <v>0</v>
      </c>
      <c r="AB1143" s="6">
        <f t="shared" si="1884"/>
        <v>0</v>
      </c>
      <c r="AC1143" s="67"/>
      <c r="AD1143" s="55"/>
    </row>
    <row r="1144" spans="1:30" s="52" customFormat="1">
      <c r="A1144" s="95" t="s">
        <v>335</v>
      </c>
      <c r="B1144" s="74">
        <v>1398386.31864022</v>
      </c>
      <c r="C1144" s="161">
        <f t="shared" si="1848"/>
        <v>116532.19</v>
      </c>
      <c r="D1144" s="38"/>
      <c r="E1144" s="38"/>
      <c r="F1144" s="38">
        <v>8.3000000000000004E-2</v>
      </c>
      <c r="G1144" s="38"/>
      <c r="H1144" s="38">
        <v>0.14699999999999999</v>
      </c>
      <c r="I1144" s="38"/>
      <c r="J1144" s="38"/>
      <c r="K1144" s="38">
        <v>4.7999999999999996E-3</v>
      </c>
      <c r="L1144" s="38"/>
      <c r="M1144" s="38"/>
      <c r="N1144" s="38">
        <v>0.36919999999999997</v>
      </c>
      <c r="O1144" s="38"/>
      <c r="P1144" s="38"/>
      <c r="Q1144" s="38"/>
      <c r="R1144" s="38">
        <v>0.23849999999999999</v>
      </c>
      <c r="S1144" s="38"/>
      <c r="T1144" s="38"/>
      <c r="U1144" s="38"/>
      <c r="V1144" s="38">
        <v>0.1575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83"/>
      <c r="C1145" s="161"/>
      <c r="D1145" s="6">
        <f>$C1144*D1144</f>
        <v>0</v>
      </c>
      <c r="E1145" s="6">
        <f t="shared" ref="E1145" si="1885">$C1144*E1144</f>
        <v>0</v>
      </c>
      <c r="F1145" s="6">
        <f t="shared" ref="F1145" si="1886">$C1144*F1144</f>
        <v>9672.1717700000008</v>
      </c>
      <c r="G1145" s="6">
        <f t="shared" ref="G1145:AB1145" si="1887">$C1144*G1144</f>
        <v>0</v>
      </c>
      <c r="H1145" s="6">
        <f t="shared" si="1887"/>
        <v>17130.231929999998</v>
      </c>
      <c r="I1145" s="6">
        <f t="shared" si="1887"/>
        <v>0</v>
      </c>
      <c r="J1145" s="6">
        <f t="shared" si="1887"/>
        <v>0</v>
      </c>
      <c r="K1145" s="6">
        <f t="shared" si="1887"/>
        <v>559.354512</v>
      </c>
      <c r="L1145" s="6">
        <f t="shared" si="1887"/>
        <v>0</v>
      </c>
      <c r="M1145" s="6">
        <f t="shared" si="1887"/>
        <v>0</v>
      </c>
      <c r="N1145" s="6">
        <f t="shared" si="1887"/>
        <v>43023.684547999997</v>
      </c>
      <c r="O1145" s="6">
        <f t="shared" si="1887"/>
        <v>0</v>
      </c>
      <c r="P1145" s="6">
        <f t="shared" si="1887"/>
        <v>0</v>
      </c>
      <c r="Q1145" s="6">
        <f t="shared" si="1887"/>
        <v>0</v>
      </c>
      <c r="R1145" s="6">
        <f t="shared" si="1887"/>
        <v>27792.927315000001</v>
      </c>
      <c r="S1145" s="6">
        <f t="shared" si="1887"/>
        <v>0</v>
      </c>
      <c r="T1145" s="6">
        <f t="shared" si="1887"/>
        <v>0</v>
      </c>
      <c r="U1145" s="6">
        <f t="shared" si="1887"/>
        <v>0</v>
      </c>
      <c r="V1145" s="6">
        <f t="shared" si="1887"/>
        <v>18353.819925</v>
      </c>
      <c r="W1145" s="6">
        <f t="shared" si="1887"/>
        <v>0</v>
      </c>
      <c r="X1145" s="6">
        <f t="shared" si="1887"/>
        <v>0</v>
      </c>
      <c r="Y1145" s="6">
        <f t="shared" si="1887"/>
        <v>0</v>
      </c>
      <c r="Z1145" s="6">
        <f t="shared" si="1887"/>
        <v>0</v>
      </c>
      <c r="AA1145" s="6">
        <f t="shared" si="1887"/>
        <v>0</v>
      </c>
      <c r="AB1145" s="6">
        <f t="shared" si="1887"/>
        <v>0</v>
      </c>
      <c r="AC1145" s="67"/>
      <c r="AD1145" s="55"/>
    </row>
    <row r="1146" spans="1:30" s="52" customFormat="1">
      <c r="A1146" s="95" t="s">
        <v>336</v>
      </c>
      <c r="B1146" s="74">
        <v>327091.38895238203</v>
      </c>
      <c r="C1146" s="161">
        <f t="shared" si="1848"/>
        <v>27257.62</v>
      </c>
      <c r="D1146" s="38"/>
      <c r="E1146" s="38"/>
      <c r="F1146" s="38">
        <v>8.3000000000000004E-2</v>
      </c>
      <c r="G1146" s="38"/>
      <c r="H1146" s="38">
        <v>0.14699999999999999</v>
      </c>
      <c r="I1146" s="38"/>
      <c r="J1146" s="38"/>
      <c r="K1146" s="38">
        <v>4.7999999999999996E-3</v>
      </c>
      <c r="L1146" s="38"/>
      <c r="M1146" s="38"/>
      <c r="N1146" s="38">
        <v>0.36919999999999997</v>
      </c>
      <c r="O1146" s="38"/>
      <c r="P1146" s="38"/>
      <c r="Q1146" s="38"/>
      <c r="R1146" s="38">
        <v>0.23849999999999999</v>
      </c>
      <c r="S1146" s="38"/>
      <c r="T1146" s="38"/>
      <c r="U1146" s="38"/>
      <c r="V1146" s="38">
        <v>0.1575</v>
      </c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1"/>
      <c r="D1147" s="6">
        <f>$C1146*D1146</f>
        <v>0</v>
      </c>
      <c r="E1147" s="6">
        <f t="shared" ref="E1147" si="1888">$C1146*E1146</f>
        <v>0</v>
      </c>
      <c r="F1147" s="6">
        <f t="shared" ref="F1147" si="1889">$C1146*F1146</f>
        <v>2262.3824599999998</v>
      </c>
      <c r="G1147" s="6">
        <f t="shared" ref="G1147:AB1147" si="1890">$C1146*G1146</f>
        <v>0</v>
      </c>
      <c r="H1147" s="6">
        <f t="shared" si="1890"/>
        <v>4006.8701399999995</v>
      </c>
      <c r="I1147" s="6">
        <f t="shared" si="1890"/>
        <v>0</v>
      </c>
      <c r="J1147" s="6">
        <f t="shared" si="1890"/>
        <v>0</v>
      </c>
      <c r="K1147" s="6">
        <f t="shared" si="1890"/>
        <v>130.83657599999998</v>
      </c>
      <c r="L1147" s="6">
        <f t="shared" si="1890"/>
        <v>0</v>
      </c>
      <c r="M1147" s="6">
        <f t="shared" si="1890"/>
        <v>0</v>
      </c>
      <c r="N1147" s="6">
        <f t="shared" si="1890"/>
        <v>10063.513303999998</v>
      </c>
      <c r="O1147" s="6">
        <f t="shared" si="1890"/>
        <v>0</v>
      </c>
      <c r="P1147" s="6">
        <f t="shared" si="1890"/>
        <v>0</v>
      </c>
      <c r="Q1147" s="6">
        <f t="shared" si="1890"/>
        <v>0</v>
      </c>
      <c r="R1147" s="6">
        <f t="shared" si="1890"/>
        <v>6500.9423699999998</v>
      </c>
      <c r="S1147" s="6">
        <f t="shared" si="1890"/>
        <v>0</v>
      </c>
      <c r="T1147" s="6">
        <f t="shared" si="1890"/>
        <v>0</v>
      </c>
      <c r="U1147" s="6">
        <f t="shared" si="1890"/>
        <v>0</v>
      </c>
      <c r="V1147" s="6">
        <f t="shared" si="1890"/>
        <v>4293.0751499999997</v>
      </c>
      <c r="W1147" s="6">
        <f t="shared" si="1890"/>
        <v>0</v>
      </c>
      <c r="X1147" s="6">
        <f t="shared" si="1890"/>
        <v>0</v>
      </c>
      <c r="Y1147" s="6">
        <f t="shared" si="1890"/>
        <v>0</v>
      </c>
      <c r="Z1147" s="6">
        <f t="shared" si="1890"/>
        <v>0</v>
      </c>
      <c r="AA1147" s="6">
        <f t="shared" si="1890"/>
        <v>0</v>
      </c>
      <c r="AB1147" s="6">
        <f t="shared" si="1890"/>
        <v>0</v>
      </c>
      <c r="AC1147" s="67"/>
      <c r="AD1147" s="55"/>
    </row>
    <row r="1148" spans="1:30" s="52" customFormat="1">
      <c r="A1148" s="95" t="s">
        <v>485</v>
      </c>
      <c r="B1148" s="74">
        <v>-166595.906524805</v>
      </c>
      <c r="C1148" s="161">
        <f t="shared" si="1848"/>
        <v>-13882.99</v>
      </c>
      <c r="D1148" s="38"/>
      <c r="E1148" s="38">
        <v>6.4600000000000005E-2</v>
      </c>
      <c r="F1148" s="38">
        <v>8.7400000000000005E-2</v>
      </c>
      <c r="G1148" s="38"/>
      <c r="H1148" s="38">
        <v>0.19739999999999999</v>
      </c>
      <c r="I1148" s="38">
        <v>2.1600000000000001E-2</v>
      </c>
      <c r="J1148" s="38">
        <v>5.8999999999999999E-3</v>
      </c>
      <c r="K1148" s="38">
        <v>1.0200000000000001E-2</v>
      </c>
      <c r="L1148" s="38">
        <v>1E-4</v>
      </c>
      <c r="M1148" s="38"/>
      <c r="N1148" s="38">
        <v>0.39950000000000002</v>
      </c>
      <c r="O1148" s="38">
        <v>4.4999999999999997E-3</v>
      </c>
      <c r="P1148" s="38"/>
      <c r="Q1148" s="38"/>
      <c r="R1148" s="38"/>
      <c r="S1148" s="38"/>
      <c r="T1148" s="38"/>
      <c r="U1148" s="38"/>
      <c r="V1148" s="38">
        <v>0.20880000000000001</v>
      </c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1"/>
      <c r="D1149" s="6">
        <f>$C1148*D1148</f>
        <v>0</v>
      </c>
      <c r="E1149" s="6">
        <f t="shared" ref="E1149" si="1891">$C1148*E1148</f>
        <v>-896.84115400000007</v>
      </c>
      <c r="F1149" s="6">
        <f t="shared" ref="F1149" si="1892">$C1148*F1148</f>
        <v>-1213.3733260000001</v>
      </c>
      <c r="G1149" s="6">
        <f t="shared" ref="G1149:AB1149" si="1893">$C1148*G1148</f>
        <v>0</v>
      </c>
      <c r="H1149" s="6">
        <f t="shared" si="1893"/>
        <v>-2740.5022260000001</v>
      </c>
      <c r="I1149" s="6">
        <f t="shared" si="1893"/>
        <v>-299.87258400000002</v>
      </c>
      <c r="J1149" s="6">
        <f t="shared" si="1893"/>
        <v>-81.909640999999993</v>
      </c>
      <c r="K1149" s="6">
        <f t="shared" si="1893"/>
        <v>-141.60649800000002</v>
      </c>
      <c r="L1149" s="6">
        <f t="shared" si="1893"/>
        <v>-1.3882989999999999</v>
      </c>
      <c r="M1149" s="6">
        <f t="shared" si="1893"/>
        <v>0</v>
      </c>
      <c r="N1149" s="6">
        <f t="shared" si="1893"/>
        <v>-5546.2545049999999</v>
      </c>
      <c r="O1149" s="6">
        <f t="shared" si="1893"/>
        <v>-62.473454999999994</v>
      </c>
      <c r="P1149" s="6">
        <f t="shared" si="1893"/>
        <v>0</v>
      </c>
      <c r="Q1149" s="6">
        <f t="shared" si="1893"/>
        <v>0</v>
      </c>
      <c r="R1149" s="6">
        <f t="shared" si="1893"/>
        <v>0</v>
      </c>
      <c r="S1149" s="6">
        <f t="shared" si="1893"/>
        <v>0</v>
      </c>
      <c r="T1149" s="6">
        <f t="shared" si="1893"/>
        <v>0</v>
      </c>
      <c r="U1149" s="6">
        <f t="shared" si="1893"/>
        <v>0</v>
      </c>
      <c r="V1149" s="6">
        <f t="shared" si="1893"/>
        <v>-2898.7683120000002</v>
      </c>
      <c r="W1149" s="6">
        <f t="shared" si="1893"/>
        <v>0</v>
      </c>
      <c r="X1149" s="6">
        <f t="shared" si="1893"/>
        <v>0</v>
      </c>
      <c r="Y1149" s="6">
        <f t="shared" si="1893"/>
        <v>0</v>
      </c>
      <c r="Z1149" s="6">
        <f t="shared" si="1893"/>
        <v>0</v>
      </c>
      <c r="AA1149" s="6">
        <f t="shared" si="1893"/>
        <v>0</v>
      </c>
      <c r="AB1149" s="6">
        <f t="shared" si="1893"/>
        <v>0</v>
      </c>
      <c r="AC1149" s="67"/>
      <c r="AD1149" s="55"/>
    </row>
    <row r="1150" spans="1:30" s="52" customFormat="1">
      <c r="A1150" s="95" t="s">
        <v>486</v>
      </c>
      <c r="B1150" s="74">
        <v>-57113.948445162699</v>
      </c>
      <c r="C1150" s="161">
        <f t="shared" si="1848"/>
        <v>-4759.5</v>
      </c>
      <c r="D1150" s="38"/>
      <c r="E1150" s="38">
        <v>6.4600000000000005E-2</v>
      </c>
      <c r="F1150" s="38">
        <v>8.7400000000000005E-2</v>
      </c>
      <c r="G1150" s="38"/>
      <c r="H1150" s="38">
        <v>0.19739999999999999</v>
      </c>
      <c r="I1150" s="38">
        <v>2.1600000000000001E-2</v>
      </c>
      <c r="J1150" s="38">
        <v>5.8999999999999999E-3</v>
      </c>
      <c r="K1150" s="38">
        <v>1.0200000000000001E-2</v>
      </c>
      <c r="L1150" s="38">
        <v>1E-4</v>
      </c>
      <c r="M1150" s="38"/>
      <c r="N1150" s="38">
        <v>0.39950000000000002</v>
      </c>
      <c r="O1150" s="38">
        <v>4.4999999999999997E-3</v>
      </c>
      <c r="P1150" s="38"/>
      <c r="Q1150" s="38"/>
      <c r="R1150" s="38"/>
      <c r="S1150" s="38"/>
      <c r="T1150" s="38"/>
      <c r="U1150" s="38"/>
      <c r="V1150" s="38">
        <v>0.20880000000000001</v>
      </c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1"/>
      <c r="D1151" s="6">
        <f>$C1150*D1150</f>
        <v>0</v>
      </c>
      <c r="E1151" s="6">
        <f t="shared" ref="E1151" si="1894">$C1150*E1150</f>
        <v>-307.46370000000002</v>
      </c>
      <c r="F1151" s="6">
        <f t="shared" ref="F1151" si="1895">$C1150*F1150</f>
        <v>-415.9803</v>
      </c>
      <c r="G1151" s="6">
        <f t="shared" ref="G1151:AB1151" si="1896">$C1150*G1150</f>
        <v>0</v>
      </c>
      <c r="H1151" s="6">
        <f t="shared" si="1896"/>
        <v>-939.52530000000002</v>
      </c>
      <c r="I1151" s="6">
        <f t="shared" si="1896"/>
        <v>-102.8052</v>
      </c>
      <c r="J1151" s="6">
        <f t="shared" si="1896"/>
        <v>-28.081049999999998</v>
      </c>
      <c r="K1151" s="6">
        <f t="shared" si="1896"/>
        <v>-48.546900000000001</v>
      </c>
      <c r="L1151" s="6">
        <f t="shared" si="1896"/>
        <v>-0.47595000000000004</v>
      </c>
      <c r="M1151" s="6">
        <f t="shared" si="1896"/>
        <v>0</v>
      </c>
      <c r="N1151" s="6">
        <f t="shared" si="1896"/>
        <v>-1901.4202500000001</v>
      </c>
      <c r="O1151" s="6">
        <f t="shared" si="1896"/>
        <v>-21.417749999999998</v>
      </c>
      <c r="P1151" s="6">
        <f t="shared" si="1896"/>
        <v>0</v>
      </c>
      <c r="Q1151" s="6">
        <f t="shared" si="1896"/>
        <v>0</v>
      </c>
      <c r="R1151" s="6">
        <f t="shared" si="1896"/>
        <v>0</v>
      </c>
      <c r="S1151" s="6">
        <f t="shared" si="1896"/>
        <v>0</v>
      </c>
      <c r="T1151" s="6">
        <f t="shared" si="1896"/>
        <v>0</v>
      </c>
      <c r="U1151" s="6">
        <f t="shared" si="1896"/>
        <v>0</v>
      </c>
      <c r="V1151" s="6">
        <f t="shared" si="1896"/>
        <v>-993.78360000000009</v>
      </c>
      <c r="W1151" s="6">
        <f t="shared" si="1896"/>
        <v>0</v>
      </c>
      <c r="X1151" s="6">
        <f t="shared" si="1896"/>
        <v>0</v>
      </c>
      <c r="Y1151" s="6">
        <f t="shared" si="1896"/>
        <v>0</v>
      </c>
      <c r="Z1151" s="6">
        <f t="shared" si="1896"/>
        <v>0</v>
      </c>
      <c r="AA1151" s="6">
        <f t="shared" si="1896"/>
        <v>0</v>
      </c>
      <c r="AB1151" s="6">
        <f t="shared" si="1896"/>
        <v>0</v>
      </c>
      <c r="AC1151" s="67"/>
      <c r="AD1151" s="55"/>
    </row>
    <row r="1152" spans="1:30" s="52" customFormat="1">
      <c r="A1152" s="95" t="s">
        <v>487</v>
      </c>
      <c r="B1152" s="74">
        <v>4213.7917243031497</v>
      </c>
      <c r="C1152" s="161">
        <f t="shared" si="1848"/>
        <v>351.15</v>
      </c>
      <c r="D1152" s="38"/>
      <c r="E1152" s="38">
        <v>6.4600000000000005E-2</v>
      </c>
      <c r="F1152" s="38">
        <v>8.7400000000000005E-2</v>
      </c>
      <c r="G1152" s="38"/>
      <c r="H1152" s="38">
        <v>0.19739999999999999</v>
      </c>
      <c r="I1152" s="38">
        <v>2.1600000000000001E-2</v>
      </c>
      <c r="J1152" s="38">
        <v>5.8999999999999999E-3</v>
      </c>
      <c r="K1152" s="38">
        <v>1.0200000000000001E-2</v>
      </c>
      <c r="L1152" s="38">
        <v>1E-4</v>
      </c>
      <c r="M1152" s="38"/>
      <c r="N1152" s="38">
        <v>0.39950000000000002</v>
      </c>
      <c r="O1152" s="38">
        <v>4.4999999999999997E-3</v>
      </c>
      <c r="P1152" s="38"/>
      <c r="Q1152" s="38"/>
      <c r="R1152" s="38"/>
      <c r="S1152" s="38"/>
      <c r="T1152" s="38"/>
      <c r="U1152" s="38"/>
      <c r="V1152" s="38">
        <v>0.20880000000000001</v>
      </c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1"/>
      <c r="D1153" s="6">
        <f>$C1152*D1152</f>
        <v>0</v>
      </c>
      <c r="E1153" s="6">
        <f t="shared" ref="E1153" si="1897">$C1152*E1152</f>
        <v>22.684290000000001</v>
      </c>
      <c r="F1153" s="6">
        <f t="shared" ref="F1153" si="1898">$C1152*F1152</f>
        <v>30.69051</v>
      </c>
      <c r="G1153" s="6">
        <f t="shared" ref="G1153:AB1153" si="1899">$C1152*G1152</f>
        <v>0</v>
      </c>
      <c r="H1153" s="6">
        <f t="shared" si="1899"/>
        <v>69.317009999999996</v>
      </c>
      <c r="I1153" s="6">
        <f t="shared" si="1899"/>
        <v>7.5848399999999998</v>
      </c>
      <c r="J1153" s="6">
        <f t="shared" si="1899"/>
        <v>2.0717849999999998</v>
      </c>
      <c r="K1153" s="6">
        <f t="shared" si="1899"/>
        <v>3.5817299999999999</v>
      </c>
      <c r="L1153" s="6">
        <f t="shared" si="1899"/>
        <v>3.5115E-2</v>
      </c>
      <c r="M1153" s="6">
        <f t="shared" si="1899"/>
        <v>0</v>
      </c>
      <c r="N1153" s="6">
        <f t="shared" si="1899"/>
        <v>140.284425</v>
      </c>
      <c r="O1153" s="6">
        <f t="shared" si="1899"/>
        <v>1.5801749999999999</v>
      </c>
      <c r="P1153" s="6">
        <f t="shared" si="1899"/>
        <v>0</v>
      </c>
      <c r="Q1153" s="6">
        <f t="shared" si="1899"/>
        <v>0</v>
      </c>
      <c r="R1153" s="6">
        <f t="shared" si="1899"/>
        <v>0</v>
      </c>
      <c r="S1153" s="6">
        <f t="shared" si="1899"/>
        <v>0</v>
      </c>
      <c r="T1153" s="6">
        <f t="shared" si="1899"/>
        <v>0</v>
      </c>
      <c r="U1153" s="6">
        <f t="shared" si="1899"/>
        <v>0</v>
      </c>
      <c r="V1153" s="6">
        <f t="shared" si="1899"/>
        <v>73.320120000000003</v>
      </c>
      <c r="W1153" s="6">
        <f t="shared" si="1899"/>
        <v>0</v>
      </c>
      <c r="X1153" s="6">
        <f t="shared" si="1899"/>
        <v>0</v>
      </c>
      <c r="Y1153" s="6">
        <f t="shared" si="1899"/>
        <v>0</v>
      </c>
      <c r="Z1153" s="6">
        <f t="shared" si="1899"/>
        <v>0</v>
      </c>
      <c r="AA1153" s="6">
        <f t="shared" si="1899"/>
        <v>0</v>
      </c>
      <c r="AB1153" s="6">
        <f t="shared" si="1899"/>
        <v>0</v>
      </c>
      <c r="AC1153" s="67"/>
      <c r="AD1153" s="55"/>
    </row>
    <row r="1154" spans="1:30" s="52" customFormat="1">
      <c r="A1154" s="95" t="s">
        <v>488</v>
      </c>
      <c r="B1154" s="74">
        <v>26432.691712322401</v>
      </c>
      <c r="C1154" s="161">
        <f t="shared" si="1848"/>
        <v>2202.7199999999998</v>
      </c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>
        <v>1</v>
      </c>
      <c r="R1154" s="38"/>
      <c r="S1154" s="38"/>
      <c r="T1154" s="38"/>
      <c r="U1154" s="38"/>
      <c r="V1154" s="38"/>
      <c r="W1154" s="38"/>
      <c r="X1154" s="38"/>
      <c r="Y1154" s="38"/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1"/>
      <c r="D1155" s="6">
        <f>$C1154*D1154</f>
        <v>0</v>
      </c>
      <c r="E1155" s="6">
        <f t="shared" ref="E1155" si="1900">$C1154*E1154</f>
        <v>0</v>
      </c>
      <c r="F1155" s="6">
        <f t="shared" ref="F1155" si="1901">$C1154*F1154</f>
        <v>0</v>
      </c>
      <c r="G1155" s="6">
        <f t="shared" ref="G1155:AB1155" si="1902">$C1154*G1154</f>
        <v>0</v>
      </c>
      <c r="H1155" s="6">
        <f t="shared" si="1902"/>
        <v>0</v>
      </c>
      <c r="I1155" s="6">
        <f t="shared" si="1902"/>
        <v>0</v>
      </c>
      <c r="J1155" s="6">
        <f t="shared" si="1902"/>
        <v>0</v>
      </c>
      <c r="K1155" s="6">
        <f t="shared" si="1902"/>
        <v>0</v>
      </c>
      <c r="L1155" s="6">
        <f t="shared" si="1902"/>
        <v>0</v>
      </c>
      <c r="M1155" s="6">
        <f t="shared" si="1902"/>
        <v>0</v>
      </c>
      <c r="N1155" s="6">
        <f t="shared" si="1902"/>
        <v>0</v>
      </c>
      <c r="O1155" s="6">
        <f t="shared" si="1902"/>
        <v>0</v>
      </c>
      <c r="P1155" s="6">
        <f t="shared" si="1902"/>
        <v>0</v>
      </c>
      <c r="Q1155" s="6">
        <f t="shared" si="1902"/>
        <v>2202.7199999999998</v>
      </c>
      <c r="R1155" s="6">
        <f t="shared" si="1902"/>
        <v>0</v>
      </c>
      <c r="S1155" s="6">
        <f t="shared" si="1902"/>
        <v>0</v>
      </c>
      <c r="T1155" s="6">
        <f t="shared" si="1902"/>
        <v>0</v>
      </c>
      <c r="U1155" s="6">
        <f t="shared" si="1902"/>
        <v>0</v>
      </c>
      <c r="V1155" s="6">
        <f t="shared" si="1902"/>
        <v>0</v>
      </c>
      <c r="W1155" s="6">
        <f t="shared" si="1902"/>
        <v>0</v>
      </c>
      <c r="X1155" s="6">
        <f t="shared" si="1902"/>
        <v>0</v>
      </c>
      <c r="Y1155" s="6">
        <f t="shared" si="1902"/>
        <v>0</v>
      </c>
      <c r="Z1155" s="6">
        <f t="shared" si="1902"/>
        <v>0</v>
      </c>
      <c r="AA1155" s="6">
        <f t="shared" si="1902"/>
        <v>0</v>
      </c>
      <c r="AB1155" s="6">
        <f t="shared" si="1902"/>
        <v>0</v>
      </c>
      <c r="AC1155" s="67"/>
      <c r="AD1155" s="55"/>
    </row>
    <row r="1156" spans="1:30" s="52" customFormat="1">
      <c r="A1156" s="95" t="s">
        <v>489</v>
      </c>
      <c r="B1156" s="74">
        <v>21693.176513462298</v>
      </c>
      <c r="C1156" s="161">
        <f t="shared" si="1848"/>
        <v>1807.76</v>
      </c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>
        <v>1</v>
      </c>
      <c r="R1156" s="38"/>
      <c r="S1156" s="38"/>
      <c r="T1156" s="38"/>
      <c r="U1156" s="38"/>
      <c r="V1156" s="38"/>
      <c r="W1156" s="38"/>
      <c r="X1156" s="38"/>
      <c r="Y1156" s="38"/>
      <c r="Z1156" s="5"/>
      <c r="AA1156" s="5"/>
      <c r="AB1156" s="5"/>
      <c r="AC1156" s="67"/>
      <c r="AD1156" s="55"/>
    </row>
    <row r="1157" spans="1:30" s="52" customFormat="1">
      <c r="A1157" s="96"/>
      <c r="B1157" s="65"/>
      <c r="C1157" s="161"/>
      <c r="D1157" s="6">
        <f>$C1156*D1156</f>
        <v>0</v>
      </c>
      <c r="E1157" s="6">
        <f t="shared" ref="E1157" si="1903">$C1156*E1156</f>
        <v>0</v>
      </c>
      <c r="F1157" s="6">
        <f t="shared" ref="F1157" si="1904">$C1156*F1156</f>
        <v>0</v>
      </c>
      <c r="G1157" s="6">
        <f t="shared" ref="G1157:AB1157" si="1905">$C1156*G1156</f>
        <v>0</v>
      </c>
      <c r="H1157" s="6">
        <f t="shared" si="1905"/>
        <v>0</v>
      </c>
      <c r="I1157" s="6">
        <f t="shared" si="1905"/>
        <v>0</v>
      </c>
      <c r="J1157" s="6">
        <f t="shared" si="1905"/>
        <v>0</v>
      </c>
      <c r="K1157" s="6">
        <f t="shared" si="1905"/>
        <v>0</v>
      </c>
      <c r="L1157" s="6">
        <f t="shared" si="1905"/>
        <v>0</v>
      </c>
      <c r="M1157" s="6">
        <f t="shared" si="1905"/>
        <v>0</v>
      </c>
      <c r="N1157" s="6">
        <f t="shared" si="1905"/>
        <v>0</v>
      </c>
      <c r="O1157" s="6">
        <f t="shared" si="1905"/>
        <v>0</v>
      </c>
      <c r="P1157" s="6">
        <f t="shared" si="1905"/>
        <v>0</v>
      </c>
      <c r="Q1157" s="6">
        <f t="shared" si="1905"/>
        <v>1807.76</v>
      </c>
      <c r="R1157" s="6">
        <f t="shared" si="1905"/>
        <v>0</v>
      </c>
      <c r="S1157" s="6">
        <f t="shared" si="1905"/>
        <v>0</v>
      </c>
      <c r="T1157" s="6">
        <f t="shared" si="1905"/>
        <v>0</v>
      </c>
      <c r="U1157" s="6">
        <f t="shared" si="1905"/>
        <v>0</v>
      </c>
      <c r="V1157" s="6">
        <f t="shared" si="1905"/>
        <v>0</v>
      </c>
      <c r="W1157" s="6">
        <f t="shared" si="1905"/>
        <v>0</v>
      </c>
      <c r="X1157" s="6">
        <f t="shared" si="1905"/>
        <v>0</v>
      </c>
      <c r="Y1157" s="6">
        <f t="shared" si="1905"/>
        <v>0</v>
      </c>
      <c r="Z1157" s="6">
        <f t="shared" si="1905"/>
        <v>0</v>
      </c>
      <c r="AA1157" s="6">
        <f t="shared" si="1905"/>
        <v>0</v>
      </c>
      <c r="AB1157" s="6">
        <f t="shared" si="1905"/>
        <v>0</v>
      </c>
      <c r="AC1157" s="67"/>
      <c r="AD1157" s="55"/>
    </row>
    <row r="1158" spans="1:30" s="52" customFormat="1">
      <c r="A1158" s="95" t="s">
        <v>490</v>
      </c>
      <c r="B1158" s="74">
        <v>11855.9036533914</v>
      </c>
      <c r="C1158" s="161">
        <f t="shared" si="1848"/>
        <v>987.99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>
        <v>1</v>
      </c>
      <c r="R1158" s="38"/>
      <c r="S1158" s="38"/>
      <c r="T1158" s="38"/>
      <c r="U1158" s="38"/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65"/>
      <c r="C1159" s="161"/>
      <c r="D1159" s="6">
        <f>$C1158*D1158</f>
        <v>0</v>
      </c>
      <c r="E1159" s="6">
        <f t="shared" ref="E1159" si="1906">$C1158*E1158</f>
        <v>0</v>
      </c>
      <c r="F1159" s="6">
        <f t="shared" ref="F1159" si="1907">$C1158*F1158</f>
        <v>0</v>
      </c>
      <c r="G1159" s="6">
        <f t="shared" ref="G1159:AB1159" si="1908">$C1158*G1158</f>
        <v>0</v>
      </c>
      <c r="H1159" s="6">
        <f t="shared" si="1908"/>
        <v>0</v>
      </c>
      <c r="I1159" s="6">
        <f t="shared" si="1908"/>
        <v>0</v>
      </c>
      <c r="J1159" s="6">
        <f t="shared" si="1908"/>
        <v>0</v>
      </c>
      <c r="K1159" s="6">
        <f t="shared" si="1908"/>
        <v>0</v>
      </c>
      <c r="L1159" s="6">
        <f t="shared" si="1908"/>
        <v>0</v>
      </c>
      <c r="M1159" s="6">
        <f t="shared" si="1908"/>
        <v>0</v>
      </c>
      <c r="N1159" s="6">
        <f t="shared" si="1908"/>
        <v>0</v>
      </c>
      <c r="O1159" s="6">
        <f t="shared" si="1908"/>
        <v>0</v>
      </c>
      <c r="P1159" s="6">
        <f t="shared" si="1908"/>
        <v>0</v>
      </c>
      <c r="Q1159" s="6">
        <f t="shared" si="1908"/>
        <v>987.99</v>
      </c>
      <c r="R1159" s="6">
        <f t="shared" si="1908"/>
        <v>0</v>
      </c>
      <c r="S1159" s="6">
        <f t="shared" si="1908"/>
        <v>0</v>
      </c>
      <c r="T1159" s="6">
        <f t="shared" si="1908"/>
        <v>0</v>
      </c>
      <c r="U1159" s="6">
        <f t="shared" si="1908"/>
        <v>0</v>
      </c>
      <c r="V1159" s="6">
        <f t="shared" si="1908"/>
        <v>0</v>
      </c>
      <c r="W1159" s="6">
        <f t="shared" si="1908"/>
        <v>0</v>
      </c>
      <c r="X1159" s="6">
        <f t="shared" si="1908"/>
        <v>0</v>
      </c>
      <c r="Y1159" s="6">
        <f t="shared" si="1908"/>
        <v>0</v>
      </c>
      <c r="Z1159" s="6">
        <f t="shared" si="1908"/>
        <v>0</v>
      </c>
      <c r="AA1159" s="6">
        <f t="shared" si="1908"/>
        <v>0</v>
      </c>
      <c r="AB1159" s="6">
        <f t="shared" si="1908"/>
        <v>0</v>
      </c>
      <c r="AC1159" s="67"/>
      <c r="AD1159" s="55"/>
    </row>
    <row r="1160" spans="1:30" s="52" customFormat="1">
      <c r="A1160" s="95" t="s">
        <v>491</v>
      </c>
      <c r="B1160" s="74">
        <v>11315.747642099401</v>
      </c>
      <c r="C1160" s="161">
        <f t="shared" si="1848"/>
        <v>942.98</v>
      </c>
      <c r="D1160" s="38"/>
      <c r="E1160" s="38"/>
      <c r="F1160" s="38">
        <v>1</v>
      </c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5"/>
      <c r="AA1160" s="5"/>
      <c r="AB1160" s="5"/>
      <c r="AC1160" s="67"/>
      <c r="AD1160" s="55"/>
    </row>
    <row r="1161" spans="1:30" s="52" customFormat="1">
      <c r="A1161" s="96"/>
      <c r="B1161" s="65"/>
      <c r="C1161" s="161"/>
      <c r="D1161" s="6">
        <f>$C1160*D1160</f>
        <v>0</v>
      </c>
      <c r="E1161" s="6">
        <f t="shared" ref="E1161" si="1909">$C1160*E1160</f>
        <v>0</v>
      </c>
      <c r="F1161" s="6">
        <f t="shared" ref="F1161" si="1910">$C1160*F1160</f>
        <v>942.98</v>
      </c>
      <c r="G1161" s="6">
        <f t="shared" ref="G1161:AB1161" si="1911">$C1160*G1160</f>
        <v>0</v>
      </c>
      <c r="H1161" s="6">
        <f t="shared" si="1911"/>
        <v>0</v>
      </c>
      <c r="I1161" s="6">
        <f t="shared" si="1911"/>
        <v>0</v>
      </c>
      <c r="J1161" s="6">
        <f t="shared" si="1911"/>
        <v>0</v>
      </c>
      <c r="K1161" s="6">
        <f t="shared" si="1911"/>
        <v>0</v>
      </c>
      <c r="L1161" s="6">
        <f t="shared" si="1911"/>
        <v>0</v>
      </c>
      <c r="M1161" s="6">
        <f t="shared" si="1911"/>
        <v>0</v>
      </c>
      <c r="N1161" s="6">
        <f t="shared" si="1911"/>
        <v>0</v>
      </c>
      <c r="O1161" s="6">
        <f t="shared" si="1911"/>
        <v>0</v>
      </c>
      <c r="P1161" s="6">
        <f t="shared" si="1911"/>
        <v>0</v>
      </c>
      <c r="Q1161" s="6">
        <f t="shared" si="1911"/>
        <v>0</v>
      </c>
      <c r="R1161" s="6">
        <f t="shared" si="1911"/>
        <v>0</v>
      </c>
      <c r="S1161" s="6">
        <f t="shared" si="1911"/>
        <v>0</v>
      </c>
      <c r="T1161" s="6">
        <f t="shared" si="1911"/>
        <v>0</v>
      </c>
      <c r="U1161" s="6">
        <f t="shared" si="1911"/>
        <v>0</v>
      </c>
      <c r="V1161" s="6">
        <f t="shared" si="1911"/>
        <v>0</v>
      </c>
      <c r="W1161" s="6">
        <f t="shared" si="1911"/>
        <v>0</v>
      </c>
      <c r="X1161" s="6">
        <f t="shared" si="1911"/>
        <v>0</v>
      </c>
      <c r="Y1161" s="6">
        <f t="shared" si="1911"/>
        <v>0</v>
      </c>
      <c r="Z1161" s="6">
        <f t="shared" si="1911"/>
        <v>0</v>
      </c>
      <c r="AA1161" s="6">
        <f t="shared" si="1911"/>
        <v>0</v>
      </c>
      <c r="AB1161" s="6">
        <f t="shared" si="1911"/>
        <v>0</v>
      </c>
      <c r="AC1161" s="67"/>
      <c r="AD1161" s="55"/>
    </row>
    <row r="1162" spans="1:30" s="52" customFormat="1">
      <c r="A1162" s="95" t="s">
        <v>492</v>
      </c>
      <c r="B1162" s="74">
        <v>2519692.15845996</v>
      </c>
      <c r="C1162" s="161">
        <f t="shared" si="1848"/>
        <v>209974.35</v>
      </c>
      <c r="D1162" s="38"/>
      <c r="E1162" s="38">
        <v>0.12909999999999999</v>
      </c>
      <c r="F1162" s="38">
        <v>0.19040000000000001</v>
      </c>
      <c r="G1162" s="38">
        <v>1.24E-2</v>
      </c>
      <c r="H1162" s="38"/>
      <c r="I1162" s="38">
        <v>3.5000000000000001E-3</v>
      </c>
      <c r="J1162" s="38">
        <v>1.4500000000000001E-2</v>
      </c>
      <c r="K1162" s="38">
        <v>2.3E-2</v>
      </c>
      <c r="L1162" s="38">
        <v>1.11E-2</v>
      </c>
      <c r="M1162" s="38"/>
      <c r="N1162" s="38">
        <v>0.44850000000000001</v>
      </c>
      <c r="O1162" s="38">
        <v>7.7999999999999996E-3</v>
      </c>
      <c r="P1162" s="38"/>
      <c r="Q1162" s="38"/>
      <c r="R1162" s="38"/>
      <c r="S1162" s="38"/>
      <c r="T1162" s="38"/>
      <c r="U1162" s="38"/>
      <c r="V1162" s="38">
        <v>0.1585</v>
      </c>
      <c r="W1162" s="38"/>
      <c r="X1162" s="38"/>
      <c r="Y1162" s="38">
        <v>1.1999999999999999E-3</v>
      </c>
      <c r="Z1162" s="5"/>
      <c r="AA1162" s="5"/>
      <c r="AB1162" s="5"/>
      <c r="AC1162" s="67"/>
      <c r="AD1162" s="55"/>
    </row>
    <row r="1163" spans="1:30" s="52" customFormat="1">
      <c r="A1163" s="96"/>
      <c r="B1163" s="65"/>
      <c r="C1163" s="161"/>
      <c r="D1163" s="6">
        <f>$C1162*D1162</f>
        <v>0</v>
      </c>
      <c r="E1163" s="6">
        <f t="shared" ref="E1163" si="1912">$C1162*E1162</f>
        <v>27107.688585</v>
      </c>
      <c r="F1163" s="6">
        <f t="shared" ref="F1163" si="1913">$C1162*F1162</f>
        <v>39979.116240000003</v>
      </c>
      <c r="G1163" s="6">
        <f t="shared" ref="G1163:AB1163" si="1914">$C1162*G1162</f>
        <v>2603.6819399999999</v>
      </c>
      <c r="H1163" s="6">
        <f t="shared" si="1914"/>
        <v>0</v>
      </c>
      <c r="I1163" s="6">
        <f t="shared" si="1914"/>
        <v>734.91022500000008</v>
      </c>
      <c r="J1163" s="6">
        <f t="shared" si="1914"/>
        <v>3044.6280750000001</v>
      </c>
      <c r="K1163" s="6">
        <f t="shared" si="1914"/>
        <v>4829.4100500000004</v>
      </c>
      <c r="L1163" s="6">
        <f t="shared" si="1914"/>
        <v>2330.7152850000002</v>
      </c>
      <c r="M1163" s="6">
        <f t="shared" si="1914"/>
        <v>0</v>
      </c>
      <c r="N1163" s="6">
        <f t="shared" si="1914"/>
        <v>94173.495974999998</v>
      </c>
      <c r="O1163" s="6">
        <f t="shared" si="1914"/>
        <v>1637.7999299999999</v>
      </c>
      <c r="P1163" s="6">
        <f t="shared" si="1914"/>
        <v>0</v>
      </c>
      <c r="Q1163" s="6">
        <f t="shared" si="1914"/>
        <v>0</v>
      </c>
      <c r="R1163" s="6">
        <f t="shared" si="1914"/>
        <v>0</v>
      </c>
      <c r="S1163" s="6">
        <f t="shared" si="1914"/>
        <v>0</v>
      </c>
      <c r="T1163" s="6">
        <f t="shared" si="1914"/>
        <v>0</v>
      </c>
      <c r="U1163" s="6">
        <f t="shared" si="1914"/>
        <v>0</v>
      </c>
      <c r="V1163" s="6">
        <f t="shared" si="1914"/>
        <v>33280.934475000002</v>
      </c>
      <c r="W1163" s="6">
        <f t="shared" si="1914"/>
        <v>0</v>
      </c>
      <c r="X1163" s="6">
        <f t="shared" si="1914"/>
        <v>0</v>
      </c>
      <c r="Y1163" s="6">
        <f t="shared" si="1914"/>
        <v>251.96921999999998</v>
      </c>
      <c r="Z1163" s="6">
        <f t="shared" si="1914"/>
        <v>0</v>
      </c>
      <c r="AA1163" s="6">
        <f t="shared" si="1914"/>
        <v>0</v>
      </c>
      <c r="AB1163" s="6">
        <f t="shared" si="1914"/>
        <v>0</v>
      </c>
      <c r="AC1163" s="67"/>
      <c r="AD1163" s="55"/>
    </row>
    <row r="1164" spans="1:30" s="52" customFormat="1">
      <c r="A1164" s="95" t="s">
        <v>554</v>
      </c>
      <c r="B1164" s="74">
        <f>4971.36822195351/2</f>
        <v>2485.6841109767552</v>
      </c>
      <c r="C1164" s="161">
        <f t="shared" si="1848"/>
        <v>207.14</v>
      </c>
      <c r="D1164" s="38">
        <v>1.5800000000000002E-2</v>
      </c>
      <c r="E1164" s="38">
        <v>0.1371</v>
      </c>
      <c r="F1164" s="38">
        <v>5.4899999999999997E-2</v>
      </c>
      <c r="G1164" s="38">
        <v>7.6899999999999996E-2</v>
      </c>
      <c r="H1164" s="38">
        <v>4.1599999999999998E-2</v>
      </c>
      <c r="I1164" s="38">
        <v>0.13250000000000001</v>
      </c>
      <c r="J1164" s="38">
        <v>2.07E-2</v>
      </c>
      <c r="K1164" s="38">
        <v>3.1800000000000002E-2</v>
      </c>
      <c r="L1164" s="38">
        <v>1.6500000000000001E-2</v>
      </c>
      <c r="M1164" s="38">
        <v>2.5700000000000001E-2</v>
      </c>
      <c r="N1164" s="38">
        <v>0.14199999999999999</v>
      </c>
      <c r="O1164" s="38">
        <v>2.3E-2</v>
      </c>
      <c r="P1164" s="38">
        <v>0</v>
      </c>
      <c r="Q1164" s="38">
        <v>3.7999999999999999E-2</v>
      </c>
      <c r="R1164" s="38">
        <v>1.8800000000000001E-2</v>
      </c>
      <c r="S1164" s="38">
        <v>4.1999999999999997E-3</v>
      </c>
      <c r="T1164" s="38">
        <v>5.3199999999999997E-2</v>
      </c>
      <c r="U1164" s="38">
        <v>1.8100000000000002E-2</v>
      </c>
      <c r="V1164" s="38">
        <v>3.7900000000000003E-2</v>
      </c>
      <c r="W1164" s="38">
        <v>4.58E-2</v>
      </c>
      <c r="X1164" s="38">
        <v>6.2399999999999997E-2</v>
      </c>
      <c r="Y1164" s="38">
        <v>2.5000000000000001E-3</v>
      </c>
      <c r="Z1164" s="5">
        <v>0</v>
      </c>
      <c r="AA1164" s="5">
        <v>5.9999999999999995E-4</v>
      </c>
      <c r="AB1164" s="5">
        <v>0</v>
      </c>
      <c r="AC1164" s="67"/>
      <c r="AD1164" s="55"/>
    </row>
    <row r="1165" spans="1:30" s="52" customFormat="1">
      <c r="A1165" s="96"/>
      <c r="B1165" s="65"/>
      <c r="C1165" s="161"/>
      <c r="D1165" s="6">
        <f>$C1164*D1164</f>
        <v>3.2728120000000001</v>
      </c>
      <c r="E1165" s="6">
        <f t="shared" ref="E1165" si="1915">$C1164*E1164</f>
        <v>28.398893999999999</v>
      </c>
      <c r="F1165" s="6">
        <f t="shared" ref="F1165" si="1916">$C1164*F1164</f>
        <v>11.371985999999998</v>
      </c>
      <c r="G1165" s="6">
        <f t="shared" ref="G1165:AB1165" si="1917">$C1164*G1164</f>
        <v>15.929065999999999</v>
      </c>
      <c r="H1165" s="6">
        <f t="shared" si="1917"/>
        <v>8.6170239999999989</v>
      </c>
      <c r="I1165" s="6">
        <f t="shared" si="1917"/>
        <v>27.44605</v>
      </c>
      <c r="J1165" s="6">
        <f t="shared" si="1917"/>
        <v>4.2877979999999996</v>
      </c>
      <c r="K1165" s="6">
        <f t="shared" si="1917"/>
        <v>6.5870519999999999</v>
      </c>
      <c r="L1165" s="6">
        <f t="shared" si="1917"/>
        <v>3.4178099999999998</v>
      </c>
      <c r="M1165" s="6">
        <f t="shared" si="1917"/>
        <v>5.3234979999999998</v>
      </c>
      <c r="N1165" s="6">
        <f t="shared" si="1917"/>
        <v>29.413879999999995</v>
      </c>
      <c r="O1165" s="6">
        <f t="shared" si="1917"/>
        <v>4.7642199999999999</v>
      </c>
      <c r="P1165" s="6">
        <f t="shared" si="1917"/>
        <v>0</v>
      </c>
      <c r="Q1165" s="6">
        <f t="shared" si="1917"/>
        <v>7.871319999999999</v>
      </c>
      <c r="R1165" s="6">
        <f t="shared" si="1917"/>
        <v>3.8942319999999997</v>
      </c>
      <c r="S1165" s="6">
        <f t="shared" si="1917"/>
        <v>0.86998799999999987</v>
      </c>
      <c r="T1165" s="6">
        <f t="shared" si="1917"/>
        <v>11.019847999999998</v>
      </c>
      <c r="U1165" s="6">
        <f t="shared" si="1917"/>
        <v>3.749234</v>
      </c>
      <c r="V1165" s="6">
        <f t="shared" si="1917"/>
        <v>7.850606</v>
      </c>
      <c r="W1165" s="6">
        <f t="shared" si="1917"/>
        <v>9.487012</v>
      </c>
      <c r="X1165" s="6">
        <f t="shared" si="1917"/>
        <v>12.925535999999999</v>
      </c>
      <c r="Y1165" s="6">
        <f t="shared" si="1917"/>
        <v>0.51784999999999992</v>
      </c>
      <c r="Z1165" s="6">
        <f t="shared" si="1917"/>
        <v>0</v>
      </c>
      <c r="AA1165" s="6">
        <f t="shared" si="1917"/>
        <v>0.12428399999999998</v>
      </c>
      <c r="AB1165" s="6">
        <f t="shared" si="1917"/>
        <v>0</v>
      </c>
      <c r="AC1165" s="67"/>
      <c r="AD1165" s="55"/>
    </row>
    <row r="1166" spans="1:30" s="52" customFormat="1">
      <c r="A1166" s="95" t="s">
        <v>556</v>
      </c>
      <c r="B1166" s="74">
        <f>4971.36822195351/2</f>
        <v>2485.6841109767552</v>
      </c>
      <c r="C1166" s="161">
        <f t="shared" si="1848"/>
        <v>207.14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>
        <v>1</v>
      </c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1"/>
      <c r="D1167" s="6">
        <f>$C1166*D1166</f>
        <v>0</v>
      </c>
      <c r="E1167" s="6">
        <f t="shared" ref="E1167" si="1918">$C1166*E1166</f>
        <v>0</v>
      </c>
      <c r="F1167" s="6">
        <f t="shared" ref="F1167" si="1919">$C1166*F1166</f>
        <v>0</v>
      </c>
      <c r="G1167" s="6">
        <f t="shared" ref="G1167:AB1167" si="1920">$C1166*G1166</f>
        <v>0</v>
      </c>
      <c r="H1167" s="6">
        <f t="shared" si="1920"/>
        <v>0</v>
      </c>
      <c r="I1167" s="6">
        <f t="shared" si="1920"/>
        <v>0</v>
      </c>
      <c r="J1167" s="6">
        <f t="shared" si="1920"/>
        <v>0</v>
      </c>
      <c r="K1167" s="6">
        <f t="shared" si="1920"/>
        <v>0</v>
      </c>
      <c r="L1167" s="6">
        <f t="shared" si="1920"/>
        <v>0</v>
      </c>
      <c r="M1167" s="6">
        <f t="shared" si="1920"/>
        <v>0</v>
      </c>
      <c r="N1167" s="6">
        <f t="shared" si="1920"/>
        <v>0</v>
      </c>
      <c r="O1167" s="6">
        <f t="shared" si="1920"/>
        <v>0</v>
      </c>
      <c r="P1167" s="6">
        <f t="shared" si="1920"/>
        <v>0</v>
      </c>
      <c r="Q1167" s="6">
        <f t="shared" si="1920"/>
        <v>0</v>
      </c>
      <c r="R1167" s="6">
        <f t="shared" si="1920"/>
        <v>0</v>
      </c>
      <c r="S1167" s="6">
        <f t="shared" si="1920"/>
        <v>0</v>
      </c>
      <c r="T1167" s="6">
        <f t="shared" si="1920"/>
        <v>0</v>
      </c>
      <c r="U1167" s="6">
        <f t="shared" si="1920"/>
        <v>207.14</v>
      </c>
      <c r="V1167" s="6">
        <f t="shared" si="1920"/>
        <v>0</v>
      </c>
      <c r="W1167" s="6">
        <f t="shared" si="1920"/>
        <v>0</v>
      </c>
      <c r="X1167" s="6">
        <f t="shared" si="1920"/>
        <v>0</v>
      </c>
      <c r="Y1167" s="6">
        <f t="shared" si="1920"/>
        <v>0</v>
      </c>
      <c r="Z1167" s="6">
        <f t="shared" si="1920"/>
        <v>0</v>
      </c>
      <c r="AA1167" s="6">
        <f t="shared" si="1920"/>
        <v>0</v>
      </c>
      <c r="AB1167" s="6">
        <f t="shared" si="1920"/>
        <v>0</v>
      </c>
      <c r="AC1167" s="67"/>
      <c r="AD1167" s="55"/>
    </row>
    <row r="1168" spans="1:30" s="52" customFormat="1">
      <c r="A1168" s="95" t="s">
        <v>555</v>
      </c>
      <c r="B1168" s="74">
        <f>243597.042875722/2</f>
        <v>121798.521437861</v>
      </c>
      <c r="C1168" s="161">
        <f t="shared" si="1848"/>
        <v>10149.879999999999</v>
      </c>
      <c r="D1168" s="38">
        <v>1.5800000000000002E-2</v>
      </c>
      <c r="E1168" s="38">
        <v>0.1371</v>
      </c>
      <c r="F1168" s="38">
        <v>5.4899999999999997E-2</v>
      </c>
      <c r="G1168" s="38">
        <v>7.6899999999999996E-2</v>
      </c>
      <c r="H1168" s="38">
        <v>4.1599999999999998E-2</v>
      </c>
      <c r="I1168" s="38">
        <v>0.13250000000000001</v>
      </c>
      <c r="J1168" s="38">
        <v>2.07E-2</v>
      </c>
      <c r="K1168" s="38">
        <v>3.1800000000000002E-2</v>
      </c>
      <c r="L1168" s="38">
        <v>1.6500000000000001E-2</v>
      </c>
      <c r="M1168" s="38">
        <v>2.5700000000000001E-2</v>
      </c>
      <c r="N1168" s="38">
        <v>0.14199999999999999</v>
      </c>
      <c r="O1168" s="38">
        <v>2.3E-2</v>
      </c>
      <c r="P1168" s="38">
        <v>0</v>
      </c>
      <c r="Q1168" s="38">
        <v>3.7999999999999999E-2</v>
      </c>
      <c r="R1168" s="38">
        <v>1.8800000000000001E-2</v>
      </c>
      <c r="S1168" s="38">
        <v>4.1999999999999997E-3</v>
      </c>
      <c r="T1168" s="38">
        <v>5.3199999999999997E-2</v>
      </c>
      <c r="U1168" s="38">
        <v>1.8100000000000002E-2</v>
      </c>
      <c r="V1168" s="38">
        <v>3.7900000000000003E-2</v>
      </c>
      <c r="W1168" s="38">
        <v>4.58E-2</v>
      </c>
      <c r="X1168" s="38">
        <v>6.2399999999999997E-2</v>
      </c>
      <c r="Y1168" s="38">
        <v>2.5000000000000001E-3</v>
      </c>
      <c r="Z1168" s="5">
        <v>0</v>
      </c>
      <c r="AA1168" s="5">
        <v>5.9999999999999995E-4</v>
      </c>
      <c r="AB1168" s="5">
        <v>0</v>
      </c>
      <c r="AC1168" s="67"/>
      <c r="AD1168" s="55"/>
    </row>
    <row r="1169" spans="1:30" s="52" customFormat="1">
      <c r="A1169" s="96"/>
      <c r="B1169" s="65"/>
      <c r="C1169" s="161"/>
      <c r="D1169" s="6">
        <f>$C1168*D1168</f>
        <v>160.36810400000002</v>
      </c>
      <c r="E1169" s="6">
        <f t="shared" ref="E1169" si="1921">$C1168*E1168</f>
        <v>1391.548548</v>
      </c>
      <c r="F1169" s="6">
        <f t="shared" ref="F1169" si="1922">$C1168*F1168</f>
        <v>557.22841199999993</v>
      </c>
      <c r="G1169" s="6">
        <f t="shared" ref="G1169:AB1169" si="1923">$C1168*G1168</f>
        <v>780.52577199999985</v>
      </c>
      <c r="H1169" s="6">
        <f t="shared" si="1923"/>
        <v>422.23500799999994</v>
      </c>
      <c r="I1169" s="6">
        <f t="shared" si="1923"/>
        <v>1344.8590999999999</v>
      </c>
      <c r="J1169" s="6">
        <f t="shared" si="1923"/>
        <v>210.10251599999998</v>
      </c>
      <c r="K1169" s="6">
        <f t="shared" si="1923"/>
        <v>322.76618400000001</v>
      </c>
      <c r="L1169" s="6">
        <f t="shared" si="1923"/>
        <v>167.47301999999999</v>
      </c>
      <c r="M1169" s="6">
        <f t="shared" si="1923"/>
        <v>260.85191599999996</v>
      </c>
      <c r="N1169" s="6">
        <f t="shared" si="1923"/>
        <v>1441.2829599999998</v>
      </c>
      <c r="O1169" s="6">
        <f t="shared" si="1923"/>
        <v>233.44723999999997</v>
      </c>
      <c r="P1169" s="6">
        <f t="shared" si="1923"/>
        <v>0</v>
      </c>
      <c r="Q1169" s="6">
        <f t="shared" si="1923"/>
        <v>385.69543999999996</v>
      </c>
      <c r="R1169" s="6">
        <f t="shared" si="1923"/>
        <v>190.817744</v>
      </c>
      <c r="S1169" s="6">
        <f t="shared" si="1923"/>
        <v>42.629495999999996</v>
      </c>
      <c r="T1169" s="6">
        <f t="shared" si="1923"/>
        <v>539.97361599999988</v>
      </c>
      <c r="U1169" s="6">
        <f t="shared" si="1923"/>
        <v>183.712828</v>
      </c>
      <c r="V1169" s="6">
        <f t="shared" si="1923"/>
        <v>384.680452</v>
      </c>
      <c r="W1169" s="6">
        <f t="shared" si="1923"/>
        <v>464.86450399999995</v>
      </c>
      <c r="X1169" s="6">
        <f t="shared" si="1923"/>
        <v>633.35251199999993</v>
      </c>
      <c r="Y1169" s="6">
        <f t="shared" si="1923"/>
        <v>25.374699999999997</v>
      </c>
      <c r="Z1169" s="6">
        <f t="shared" si="1923"/>
        <v>0</v>
      </c>
      <c r="AA1169" s="6">
        <f t="shared" si="1923"/>
        <v>6.0899279999999987</v>
      </c>
      <c r="AB1169" s="6">
        <f t="shared" si="1923"/>
        <v>0</v>
      </c>
      <c r="AC1169" s="67"/>
      <c r="AD1169" s="55"/>
    </row>
    <row r="1170" spans="1:30" s="52" customFormat="1">
      <c r="A1170" s="95" t="s">
        <v>557</v>
      </c>
      <c r="B1170" s="74">
        <f>243597.042875722/2</f>
        <v>121798.521437861</v>
      </c>
      <c r="C1170" s="161">
        <f t="shared" si="1848"/>
        <v>10149.879999999999</v>
      </c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>
        <v>1</v>
      </c>
      <c r="V1170" s="38"/>
      <c r="W1170" s="38"/>
      <c r="X1170" s="38"/>
      <c r="Y1170" s="38"/>
      <c r="Z1170" s="5"/>
      <c r="AA1170" s="5"/>
      <c r="AB1170" s="5"/>
      <c r="AC1170" s="67"/>
      <c r="AD1170" s="55"/>
    </row>
    <row r="1171" spans="1:30" s="52" customFormat="1">
      <c r="A1171" s="96"/>
      <c r="B1171" s="65"/>
      <c r="C1171" s="161"/>
      <c r="D1171" s="6">
        <f>$C1170*D1170</f>
        <v>0</v>
      </c>
      <c r="E1171" s="6">
        <f t="shared" ref="E1171" si="1924">$C1170*E1170</f>
        <v>0</v>
      </c>
      <c r="F1171" s="6">
        <f t="shared" ref="F1171" si="1925">$C1170*F1170</f>
        <v>0</v>
      </c>
      <c r="G1171" s="6">
        <f t="shared" ref="G1171:AB1171" si="1926">$C1170*G1170</f>
        <v>0</v>
      </c>
      <c r="H1171" s="6">
        <f t="shared" si="1926"/>
        <v>0</v>
      </c>
      <c r="I1171" s="6">
        <f t="shared" si="1926"/>
        <v>0</v>
      </c>
      <c r="J1171" s="6">
        <f t="shared" si="1926"/>
        <v>0</v>
      </c>
      <c r="K1171" s="6">
        <f t="shared" si="1926"/>
        <v>0</v>
      </c>
      <c r="L1171" s="6">
        <f t="shared" si="1926"/>
        <v>0</v>
      </c>
      <c r="M1171" s="6">
        <f t="shared" si="1926"/>
        <v>0</v>
      </c>
      <c r="N1171" s="6">
        <f t="shared" si="1926"/>
        <v>0</v>
      </c>
      <c r="O1171" s="6">
        <f t="shared" si="1926"/>
        <v>0</v>
      </c>
      <c r="P1171" s="6">
        <f t="shared" si="1926"/>
        <v>0</v>
      </c>
      <c r="Q1171" s="6">
        <f t="shared" si="1926"/>
        <v>0</v>
      </c>
      <c r="R1171" s="6">
        <f t="shared" si="1926"/>
        <v>0</v>
      </c>
      <c r="S1171" s="6">
        <f t="shared" si="1926"/>
        <v>0</v>
      </c>
      <c r="T1171" s="6">
        <f t="shared" si="1926"/>
        <v>0</v>
      </c>
      <c r="U1171" s="6">
        <f t="shared" si="1926"/>
        <v>10149.879999999999</v>
      </c>
      <c r="V1171" s="6">
        <f t="shared" si="1926"/>
        <v>0</v>
      </c>
      <c r="W1171" s="6">
        <f t="shared" si="1926"/>
        <v>0</v>
      </c>
      <c r="X1171" s="6">
        <f t="shared" si="1926"/>
        <v>0</v>
      </c>
      <c r="Y1171" s="6">
        <f t="shared" si="1926"/>
        <v>0</v>
      </c>
      <c r="Z1171" s="6">
        <f t="shared" si="1926"/>
        <v>0</v>
      </c>
      <c r="AA1171" s="6">
        <f t="shared" si="1926"/>
        <v>0</v>
      </c>
      <c r="AB1171" s="6">
        <f t="shared" si="1926"/>
        <v>0</v>
      </c>
      <c r="AC1171" s="67"/>
      <c r="AD1171" s="55"/>
    </row>
    <row r="1172" spans="1:30" s="52" customFormat="1">
      <c r="A1172" s="95" t="s">
        <v>590</v>
      </c>
      <c r="B1172" s="74">
        <v>18443736.0522382</v>
      </c>
      <c r="C1172" s="161">
        <f t="shared" si="1848"/>
        <v>1536978</v>
      </c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>
        <v>0.82840000000000003</v>
      </c>
      <c r="V1172" s="38"/>
      <c r="W1172" s="38">
        <v>0.1716</v>
      </c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1"/>
      <c r="D1173" s="6">
        <f>$C1172*D1172</f>
        <v>0</v>
      </c>
      <c r="E1173" s="6">
        <f t="shared" ref="E1173" si="1927">$C1172*E1172</f>
        <v>0</v>
      </c>
      <c r="F1173" s="6">
        <f t="shared" ref="F1173:AB1173" si="1928">$C1172*F1172</f>
        <v>0</v>
      </c>
      <c r="G1173" s="6">
        <f t="shared" si="1928"/>
        <v>0</v>
      </c>
      <c r="H1173" s="6">
        <f t="shared" si="1928"/>
        <v>0</v>
      </c>
      <c r="I1173" s="6">
        <f t="shared" si="1928"/>
        <v>0</v>
      </c>
      <c r="J1173" s="6">
        <f t="shared" si="1928"/>
        <v>0</v>
      </c>
      <c r="K1173" s="6">
        <f t="shared" si="1928"/>
        <v>0</v>
      </c>
      <c r="L1173" s="6">
        <f t="shared" si="1928"/>
        <v>0</v>
      </c>
      <c r="M1173" s="6">
        <f t="shared" si="1928"/>
        <v>0</v>
      </c>
      <c r="N1173" s="6">
        <f t="shared" si="1928"/>
        <v>0</v>
      </c>
      <c r="O1173" s="6">
        <f t="shared" si="1928"/>
        <v>0</v>
      </c>
      <c r="P1173" s="6">
        <f t="shared" si="1928"/>
        <v>0</v>
      </c>
      <c r="Q1173" s="6">
        <f t="shared" si="1928"/>
        <v>0</v>
      </c>
      <c r="R1173" s="6">
        <f t="shared" si="1928"/>
        <v>0</v>
      </c>
      <c r="S1173" s="6">
        <f t="shared" si="1928"/>
        <v>0</v>
      </c>
      <c r="T1173" s="6">
        <f t="shared" si="1928"/>
        <v>0</v>
      </c>
      <c r="U1173" s="6">
        <f t="shared" si="1928"/>
        <v>1273232.5752000001</v>
      </c>
      <c r="V1173" s="6">
        <f t="shared" si="1928"/>
        <v>0</v>
      </c>
      <c r="W1173" s="6">
        <f t="shared" si="1928"/>
        <v>263745.42479999998</v>
      </c>
      <c r="X1173" s="6">
        <f t="shared" si="1928"/>
        <v>0</v>
      </c>
      <c r="Y1173" s="6">
        <f t="shared" si="1928"/>
        <v>0</v>
      </c>
      <c r="Z1173" s="6">
        <f t="shared" si="1928"/>
        <v>0</v>
      </c>
      <c r="AA1173" s="6">
        <f t="shared" si="1928"/>
        <v>0</v>
      </c>
      <c r="AB1173" s="6">
        <f t="shared" si="1928"/>
        <v>0</v>
      </c>
      <c r="AC1173" s="67"/>
      <c r="AD1173" s="55"/>
    </row>
    <row r="1174" spans="1:30" s="52" customFormat="1">
      <c r="A1174" s="95" t="s">
        <v>591</v>
      </c>
      <c r="B1174" s="74">
        <v>0</v>
      </c>
      <c r="C1174" s="161">
        <f t="shared" si="1848"/>
        <v>0</v>
      </c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>
        <v>1</v>
      </c>
      <c r="S1174" s="38"/>
      <c r="T1174" s="38"/>
      <c r="U1174" s="38"/>
      <c r="V1174" s="38"/>
      <c r="W1174" s="38"/>
      <c r="X1174" s="38"/>
      <c r="Y1174" s="38"/>
      <c r="Z1174" s="5"/>
      <c r="AA1174" s="5"/>
      <c r="AB1174" s="5"/>
      <c r="AC1174" s="67"/>
      <c r="AD1174" s="55"/>
    </row>
    <row r="1175" spans="1:30" s="52" customFormat="1">
      <c r="A1175" s="96"/>
      <c r="B1175" s="65"/>
      <c r="C1175" s="161"/>
      <c r="D1175" s="6">
        <f>$C1174*D1174</f>
        <v>0</v>
      </c>
      <c r="E1175" s="6">
        <f t="shared" ref="E1175:T1181" si="1929">$C1174*E1174</f>
        <v>0</v>
      </c>
      <c r="F1175" s="6">
        <f t="shared" ref="F1175:AB1175" si="1930">$C1174*F1174</f>
        <v>0</v>
      </c>
      <c r="G1175" s="6">
        <f t="shared" si="1930"/>
        <v>0</v>
      </c>
      <c r="H1175" s="6">
        <f t="shared" si="1930"/>
        <v>0</v>
      </c>
      <c r="I1175" s="6">
        <f t="shared" si="1930"/>
        <v>0</v>
      </c>
      <c r="J1175" s="6">
        <f t="shared" si="1930"/>
        <v>0</v>
      </c>
      <c r="K1175" s="6">
        <f t="shared" si="1930"/>
        <v>0</v>
      </c>
      <c r="L1175" s="6">
        <f t="shared" si="1930"/>
        <v>0</v>
      </c>
      <c r="M1175" s="6">
        <f t="shared" si="1930"/>
        <v>0</v>
      </c>
      <c r="N1175" s="6">
        <f t="shared" si="1930"/>
        <v>0</v>
      </c>
      <c r="O1175" s="6">
        <f t="shared" si="1930"/>
        <v>0</v>
      </c>
      <c r="P1175" s="6">
        <f t="shared" si="1930"/>
        <v>0</v>
      </c>
      <c r="Q1175" s="6">
        <f t="shared" si="1930"/>
        <v>0</v>
      </c>
      <c r="R1175" s="6">
        <f t="shared" si="1930"/>
        <v>0</v>
      </c>
      <c r="S1175" s="6">
        <f t="shared" si="1930"/>
        <v>0</v>
      </c>
      <c r="T1175" s="6">
        <f t="shared" si="1930"/>
        <v>0</v>
      </c>
      <c r="U1175" s="6">
        <f t="shared" si="1930"/>
        <v>0</v>
      </c>
      <c r="V1175" s="6">
        <f t="shared" si="1930"/>
        <v>0</v>
      </c>
      <c r="W1175" s="6">
        <f t="shared" si="1930"/>
        <v>0</v>
      </c>
      <c r="X1175" s="6">
        <f t="shared" si="1930"/>
        <v>0</v>
      </c>
      <c r="Y1175" s="6">
        <f t="shared" si="1930"/>
        <v>0</v>
      </c>
      <c r="Z1175" s="6">
        <f t="shared" si="1930"/>
        <v>0</v>
      </c>
      <c r="AA1175" s="6">
        <f t="shared" si="1930"/>
        <v>0</v>
      </c>
      <c r="AB1175" s="6">
        <f t="shared" si="1930"/>
        <v>0</v>
      </c>
      <c r="AC1175" s="67"/>
      <c r="AD1175" s="55"/>
    </row>
    <row r="1176" spans="1:30" s="52" customFormat="1">
      <c r="A1176" s="95" t="s">
        <v>604</v>
      </c>
      <c r="B1176" s="74">
        <v>-10113901.412957899</v>
      </c>
      <c r="C1176" s="161">
        <f t="shared" si="1848"/>
        <v>-842825.12</v>
      </c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>
        <v>1</v>
      </c>
      <c r="S1176" s="38"/>
      <c r="T1176" s="38"/>
      <c r="U1176" s="38"/>
      <c r="V1176" s="38"/>
      <c r="W1176" s="38"/>
      <c r="X1176" s="38"/>
      <c r="Y1176" s="38"/>
      <c r="Z1176" s="5"/>
      <c r="AA1176" s="5"/>
      <c r="AB1176" s="5"/>
      <c r="AC1176" s="67"/>
      <c r="AD1176" s="55"/>
    </row>
    <row r="1177" spans="1:30" s="52" customFormat="1">
      <c r="A1177" s="96"/>
      <c r="B1177" s="65"/>
      <c r="C1177" s="161"/>
      <c r="D1177" s="6">
        <f>$C1176*D1176</f>
        <v>0</v>
      </c>
      <c r="E1177" s="6">
        <f t="shared" ref="E1177:AB1177" si="1931">$C1176*E1176</f>
        <v>0</v>
      </c>
      <c r="F1177" s="6">
        <f t="shared" si="1931"/>
        <v>0</v>
      </c>
      <c r="G1177" s="6">
        <f t="shared" si="1931"/>
        <v>0</v>
      </c>
      <c r="H1177" s="6">
        <f t="shared" si="1931"/>
        <v>0</v>
      </c>
      <c r="I1177" s="6">
        <f t="shared" si="1931"/>
        <v>0</v>
      </c>
      <c r="J1177" s="6">
        <f t="shared" si="1931"/>
        <v>0</v>
      </c>
      <c r="K1177" s="6">
        <f t="shared" si="1931"/>
        <v>0</v>
      </c>
      <c r="L1177" s="6">
        <f t="shared" si="1931"/>
        <v>0</v>
      </c>
      <c r="M1177" s="6">
        <f t="shared" si="1931"/>
        <v>0</v>
      </c>
      <c r="N1177" s="6">
        <f t="shared" si="1931"/>
        <v>0</v>
      </c>
      <c r="O1177" s="6">
        <f t="shared" si="1931"/>
        <v>0</v>
      </c>
      <c r="P1177" s="6">
        <f t="shared" si="1931"/>
        <v>0</v>
      </c>
      <c r="Q1177" s="6">
        <f t="shared" si="1931"/>
        <v>0</v>
      </c>
      <c r="R1177" s="6">
        <f t="shared" si="1931"/>
        <v>-842825.12</v>
      </c>
      <c r="S1177" s="6">
        <f t="shared" si="1931"/>
        <v>0</v>
      </c>
      <c r="T1177" s="6">
        <f t="shared" si="1931"/>
        <v>0</v>
      </c>
      <c r="U1177" s="6">
        <f t="shared" si="1931"/>
        <v>0</v>
      </c>
      <c r="V1177" s="6">
        <f t="shared" si="1931"/>
        <v>0</v>
      </c>
      <c r="W1177" s="6">
        <f t="shared" si="1931"/>
        <v>0</v>
      </c>
      <c r="X1177" s="6">
        <f t="shared" si="1931"/>
        <v>0</v>
      </c>
      <c r="Y1177" s="6">
        <f t="shared" si="1931"/>
        <v>0</v>
      </c>
      <c r="Z1177" s="6">
        <f t="shared" si="1931"/>
        <v>0</v>
      </c>
      <c r="AA1177" s="6">
        <f t="shared" si="1931"/>
        <v>0</v>
      </c>
      <c r="AB1177" s="6">
        <f t="shared" si="1931"/>
        <v>0</v>
      </c>
      <c r="AC1177" s="67"/>
      <c r="AD1177" s="55"/>
    </row>
    <row r="1178" spans="1:30" s="52" customFormat="1">
      <c r="A1178" s="95" t="s">
        <v>602</v>
      </c>
      <c r="B1178" s="74">
        <v>1175677.10966013</v>
      </c>
      <c r="C1178" s="161">
        <f t="shared" si="1848"/>
        <v>97973.09</v>
      </c>
      <c r="D1178" s="38"/>
      <c r="E1178" s="38">
        <v>0.16600000000000001</v>
      </c>
      <c r="F1178" s="38">
        <v>8.09E-2</v>
      </c>
      <c r="G1178" s="38"/>
      <c r="H1178" s="38">
        <v>2.7400000000000001E-2</v>
      </c>
      <c r="I1178" s="38"/>
      <c r="J1178" s="38">
        <v>0.02</v>
      </c>
      <c r="K1178" s="38">
        <v>3.5000000000000001E-3</v>
      </c>
      <c r="L1178" s="38">
        <v>1.3100000000000001E-2</v>
      </c>
      <c r="M1178" s="38"/>
      <c r="N1178" s="38">
        <v>0.52769999999999995</v>
      </c>
      <c r="O1178" s="38">
        <v>1.54E-2</v>
      </c>
      <c r="P1178" s="38"/>
      <c r="Q1178" s="38"/>
      <c r="R1178" s="38"/>
      <c r="S1178" s="38"/>
      <c r="T1178" s="38"/>
      <c r="U1178" s="38"/>
      <c r="V1178" s="38">
        <v>0.1454</v>
      </c>
      <c r="W1178" s="38"/>
      <c r="X1178" s="38"/>
      <c r="Y1178" s="38"/>
      <c r="Z1178" s="5"/>
      <c r="AA1178" s="5">
        <v>5.9999999999999995E-4</v>
      </c>
      <c r="AB1178" s="5"/>
      <c r="AC1178" s="67"/>
      <c r="AD1178" s="55"/>
    </row>
    <row r="1179" spans="1:30" s="52" customFormat="1">
      <c r="A1179" s="96"/>
      <c r="B1179" s="65"/>
      <c r="C1179" s="161"/>
      <c r="D1179" s="6">
        <f>$C1178*D1178</f>
        <v>0</v>
      </c>
      <c r="E1179" s="6">
        <f t="shared" ref="E1179:AB1179" si="1932">$C1178*E1178</f>
        <v>16263.532940000001</v>
      </c>
      <c r="F1179" s="6">
        <f t="shared" si="1932"/>
        <v>7926.0229810000001</v>
      </c>
      <c r="G1179" s="6">
        <f t="shared" si="1932"/>
        <v>0</v>
      </c>
      <c r="H1179" s="6">
        <f t="shared" si="1932"/>
        <v>2684.4626659999999</v>
      </c>
      <c r="I1179" s="6">
        <f t="shared" si="1932"/>
        <v>0</v>
      </c>
      <c r="J1179" s="6">
        <f t="shared" si="1932"/>
        <v>1959.4618</v>
      </c>
      <c r="K1179" s="6">
        <f t="shared" si="1932"/>
        <v>342.90581500000002</v>
      </c>
      <c r="L1179" s="6">
        <f t="shared" si="1932"/>
        <v>1283.4474789999999</v>
      </c>
      <c r="M1179" s="6">
        <f t="shared" si="1932"/>
        <v>0</v>
      </c>
      <c r="N1179" s="6">
        <f t="shared" si="1932"/>
        <v>51700.399592999995</v>
      </c>
      <c r="O1179" s="6">
        <f t="shared" si="1932"/>
        <v>1508.785586</v>
      </c>
      <c r="P1179" s="6">
        <f t="shared" si="1932"/>
        <v>0</v>
      </c>
      <c r="Q1179" s="6">
        <f t="shared" si="1932"/>
        <v>0</v>
      </c>
      <c r="R1179" s="6">
        <f t="shared" si="1932"/>
        <v>0</v>
      </c>
      <c r="S1179" s="6">
        <f t="shared" si="1932"/>
        <v>0</v>
      </c>
      <c r="T1179" s="6">
        <f t="shared" si="1932"/>
        <v>0</v>
      </c>
      <c r="U1179" s="6">
        <f t="shared" si="1932"/>
        <v>0</v>
      </c>
      <c r="V1179" s="6">
        <f t="shared" si="1932"/>
        <v>14245.287285999999</v>
      </c>
      <c r="W1179" s="6">
        <f t="shared" si="1932"/>
        <v>0</v>
      </c>
      <c r="X1179" s="6">
        <f t="shared" si="1932"/>
        <v>0</v>
      </c>
      <c r="Y1179" s="6">
        <f t="shared" si="1932"/>
        <v>0</v>
      </c>
      <c r="Z1179" s="6">
        <f t="shared" si="1932"/>
        <v>0</v>
      </c>
      <c r="AA1179" s="6">
        <f t="shared" si="1932"/>
        <v>58.783853999999991</v>
      </c>
      <c r="AB1179" s="6">
        <f t="shared" si="1932"/>
        <v>0</v>
      </c>
      <c r="AC1179" s="67"/>
      <c r="AD1179" s="55"/>
    </row>
    <row r="1180" spans="1:30" s="52" customFormat="1">
      <c r="A1180" s="95" t="s">
        <v>603</v>
      </c>
      <c r="B1180" s="74">
        <v>-4189.0912773087603</v>
      </c>
      <c r="C1180" s="161">
        <f t="shared" si="1848"/>
        <v>-349.09</v>
      </c>
      <c r="D1180" s="38"/>
      <c r="E1180" s="38">
        <v>6.4600000000000005E-2</v>
      </c>
      <c r="F1180" s="38">
        <v>8.7400000000000005E-2</v>
      </c>
      <c r="G1180" s="38"/>
      <c r="H1180" s="38">
        <v>0.19739999999999999</v>
      </c>
      <c r="I1180" s="38">
        <v>2.1600000000000001E-2</v>
      </c>
      <c r="J1180" s="38">
        <v>5.8999999999999999E-3</v>
      </c>
      <c r="K1180" s="38">
        <v>1.0200000000000001E-2</v>
      </c>
      <c r="L1180" s="38">
        <v>1E-4</v>
      </c>
      <c r="M1180" s="38"/>
      <c r="N1180" s="38">
        <v>0.39950000000000002</v>
      </c>
      <c r="O1180" s="38">
        <v>4.4999999999999997E-3</v>
      </c>
      <c r="P1180" s="38"/>
      <c r="Q1180" s="38"/>
      <c r="R1180" s="38"/>
      <c r="S1180" s="38"/>
      <c r="T1180" s="38"/>
      <c r="U1180" s="38"/>
      <c r="V1180" s="38">
        <v>0.20880000000000001</v>
      </c>
      <c r="W1180" s="38"/>
      <c r="X1180" s="38"/>
      <c r="Y1180" s="38"/>
      <c r="Z1180" s="5"/>
      <c r="AA1180" s="5"/>
      <c r="AB1180" s="5"/>
      <c r="AC1180" s="67"/>
      <c r="AD1180" s="55"/>
    </row>
    <row r="1181" spans="1:30" s="52" customFormat="1">
      <c r="A1181" s="96"/>
      <c r="B1181" s="65"/>
      <c r="C1181" s="159"/>
      <c r="D1181" s="6">
        <f>$C1180*D1180</f>
        <v>0</v>
      </c>
      <c r="E1181" s="6">
        <f t="shared" si="1929"/>
        <v>-22.551214000000002</v>
      </c>
      <c r="F1181" s="6">
        <f t="shared" si="1929"/>
        <v>-30.510466000000001</v>
      </c>
      <c r="G1181" s="6">
        <f t="shared" si="1929"/>
        <v>0</v>
      </c>
      <c r="H1181" s="6">
        <f t="shared" si="1929"/>
        <v>-68.910365999999996</v>
      </c>
      <c r="I1181" s="6">
        <f t="shared" si="1929"/>
        <v>-7.5403440000000002</v>
      </c>
      <c r="J1181" s="6">
        <f t="shared" si="1929"/>
        <v>-2.059631</v>
      </c>
      <c r="K1181" s="6">
        <f t="shared" si="1929"/>
        <v>-3.560718</v>
      </c>
      <c r="L1181" s="6">
        <f t="shared" si="1929"/>
        <v>-3.4909000000000003E-2</v>
      </c>
      <c r="M1181" s="6">
        <f t="shared" si="1929"/>
        <v>0</v>
      </c>
      <c r="N1181" s="6">
        <f t="shared" si="1929"/>
        <v>-139.461455</v>
      </c>
      <c r="O1181" s="6">
        <f t="shared" si="1929"/>
        <v>-1.5709049999999998</v>
      </c>
      <c r="P1181" s="6">
        <f t="shared" si="1929"/>
        <v>0</v>
      </c>
      <c r="Q1181" s="6">
        <f t="shared" si="1929"/>
        <v>0</v>
      </c>
      <c r="R1181" s="6">
        <f t="shared" si="1929"/>
        <v>0</v>
      </c>
      <c r="S1181" s="6">
        <f t="shared" si="1929"/>
        <v>0</v>
      </c>
      <c r="T1181" s="6">
        <f t="shared" si="1929"/>
        <v>0</v>
      </c>
      <c r="U1181" s="6">
        <f t="shared" ref="U1181:AB1181" si="1933">$C1180*U1180</f>
        <v>0</v>
      </c>
      <c r="V1181" s="6">
        <f t="shared" si="1933"/>
        <v>-72.889991999999992</v>
      </c>
      <c r="W1181" s="6">
        <f t="shared" si="1933"/>
        <v>0</v>
      </c>
      <c r="X1181" s="6">
        <f t="shared" si="1933"/>
        <v>0</v>
      </c>
      <c r="Y1181" s="6">
        <f t="shared" si="1933"/>
        <v>0</v>
      </c>
      <c r="Z1181" s="6">
        <f t="shared" si="1933"/>
        <v>0</v>
      </c>
      <c r="AA1181" s="6">
        <f t="shared" si="1933"/>
        <v>0</v>
      </c>
      <c r="AB1181" s="6">
        <f t="shared" si="1933"/>
        <v>0</v>
      </c>
      <c r="AC1181" s="67"/>
      <c r="AD1181" s="55"/>
    </row>
    <row r="1182" spans="1:30" s="52" customFormat="1">
      <c r="A1182" s="50" t="s">
        <v>50</v>
      </c>
      <c r="B1182" s="33">
        <f>SUM(B1122:B1180)</f>
        <v>31800761.397303764</v>
      </c>
      <c r="C1182" s="51">
        <f>SUM(C1122:C1180)</f>
        <v>2650063.4499999993</v>
      </c>
      <c r="D1182" s="51">
        <f>D1123+D1125+D1127+D1129+D1131+D1133+D1135+D1137+D1139+D1141+D1143+D1145+D1147+D1149+D1151+D1153+D1155+D1157+D1159+D1161+D1163+D1165+D1167+D1169+D1171+D1173+D1175+D1177+D1179+D1181</f>
        <v>21568.928698</v>
      </c>
      <c r="E1182" s="51">
        <f>E1123+E1125+E1127+E1129+E1131+E1133+E1135+E1137+E1139+E1141+E1143+E1145+E1147+E1149+E1151+E1153+E1155+E1157+E1159+E1161+E1163+E1165+E1167+E1169+E1171+E1173+E1175+E1177+E1179+E1181</f>
        <v>50572.184606999996</v>
      </c>
      <c r="F1182" s="51">
        <f t="shared" ref="F1182:AB1182" si="1934">F1123+F1125+F1127+F1129+F1131+F1133+F1135+F1137+F1139+F1141+F1143+F1145+F1147+F1149+F1151+F1153+F1155+F1157+F1159+F1161+F1163+F1165+F1167+F1169+F1171+F1173+F1175+F1177+F1179+F1181</f>
        <v>422917.6480809999</v>
      </c>
      <c r="G1182" s="51">
        <f t="shared" si="1934"/>
        <v>7318.1594800000003</v>
      </c>
      <c r="H1182" s="51">
        <f t="shared" si="1934"/>
        <v>20003.545785999991</v>
      </c>
      <c r="I1182" s="51">
        <f t="shared" si="1934"/>
        <v>8455.4014370000023</v>
      </c>
      <c r="J1182" s="51">
        <f t="shared" si="1934"/>
        <v>6163.1579579999998</v>
      </c>
      <c r="K1182" s="51">
        <f t="shared" si="1934"/>
        <v>7621.9244470000012</v>
      </c>
      <c r="L1182" s="51">
        <f t="shared" si="1934"/>
        <v>4623.8576210000001</v>
      </c>
      <c r="M1182" s="51">
        <f t="shared" si="1934"/>
        <v>29517.961045999997</v>
      </c>
      <c r="N1182" s="51">
        <f t="shared" si="1934"/>
        <v>200219.77883499998</v>
      </c>
      <c r="O1182" s="51">
        <f t="shared" si="1934"/>
        <v>4472.7553809999999</v>
      </c>
      <c r="P1182" s="51">
        <f t="shared" si="1934"/>
        <v>5215.8075629999994</v>
      </c>
      <c r="Q1182" s="51">
        <f t="shared" si="1934"/>
        <v>152055.59361400001</v>
      </c>
      <c r="R1182" s="51">
        <f t="shared" si="1934"/>
        <v>-729679.81596200005</v>
      </c>
      <c r="S1182" s="51">
        <f t="shared" si="1934"/>
        <v>14729.599990999997</v>
      </c>
      <c r="T1182" s="51">
        <f t="shared" si="1934"/>
        <v>60422.300562000004</v>
      </c>
      <c r="U1182" s="51">
        <f t="shared" si="1934"/>
        <v>1771200.5402620002</v>
      </c>
      <c r="V1182" s="51">
        <f t="shared" si="1934"/>
        <v>70864.044856000008</v>
      </c>
      <c r="W1182" s="51">
        <f t="shared" si="1934"/>
        <v>278313.818524</v>
      </c>
      <c r="X1182" s="51">
        <f t="shared" si="1934"/>
        <v>228215.72514</v>
      </c>
      <c r="Y1182" s="51">
        <f t="shared" si="1934"/>
        <v>8245.1695490000002</v>
      </c>
      <c r="Z1182" s="51">
        <f t="shared" si="1934"/>
        <v>6929.7947100000001</v>
      </c>
      <c r="AA1182" s="51">
        <f t="shared" si="1934"/>
        <v>95.567813999999984</v>
      </c>
      <c r="AB1182" s="51">
        <f t="shared" si="1934"/>
        <v>0</v>
      </c>
      <c r="AC1182" s="67"/>
      <c r="AD1182" s="55"/>
    </row>
    <row r="1183" spans="1:30" s="52" customFormat="1">
      <c r="A1183" s="54"/>
      <c r="B1183" s="7"/>
      <c r="C1183" s="17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67"/>
      <c r="AD1183" s="55"/>
    </row>
    <row r="1184" spans="1:30" s="52" customFormat="1">
      <c r="A1184" s="54"/>
      <c r="B1184" s="7"/>
      <c r="C1184" s="17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67"/>
      <c r="AD1184" s="55"/>
    </row>
    <row r="1185" spans="1:30" s="52" customFormat="1" ht="13.8" thickBot="1">
      <c r="A1185" s="81" t="s">
        <v>337</v>
      </c>
      <c r="B1185" s="126"/>
      <c r="C1185" s="188"/>
      <c r="D1185" s="126"/>
      <c r="E1185" s="126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67"/>
      <c r="AD1185" s="55"/>
    </row>
    <row r="1186" spans="1:30" s="52" customFormat="1" ht="13.8" thickBot="1">
      <c r="A1186" s="112" t="s">
        <v>1</v>
      </c>
      <c r="B1186" s="113" t="s">
        <v>2</v>
      </c>
      <c r="C1186" s="156" t="s">
        <v>3</v>
      </c>
      <c r="D1186" s="221" t="s">
        <v>4</v>
      </c>
      <c r="E1186" s="222"/>
      <c r="F1186" s="222"/>
      <c r="G1186" s="222"/>
      <c r="H1186" s="222"/>
      <c r="I1186" s="222"/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  <c r="X1186" s="222"/>
      <c r="Y1186" s="222"/>
      <c r="Z1186" s="122"/>
      <c r="AA1186" s="122"/>
      <c r="AB1186" s="122"/>
      <c r="AC1186" s="67"/>
      <c r="AD1186" s="55"/>
    </row>
    <row r="1187" spans="1:30" s="52" customFormat="1">
      <c r="A1187" s="114" t="s">
        <v>5</v>
      </c>
      <c r="B1187" s="115" t="s">
        <v>6</v>
      </c>
      <c r="C1187" s="157" t="s">
        <v>6</v>
      </c>
      <c r="D1187" s="116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8"/>
      <c r="Z1187" s="115" t="s">
        <v>7</v>
      </c>
      <c r="AA1187" s="115"/>
      <c r="AB1187" s="115"/>
      <c r="AC1187" s="67"/>
      <c r="AD1187" s="55"/>
    </row>
    <row r="1188" spans="1:30" s="52" customFormat="1">
      <c r="A1188" s="114" t="s">
        <v>8</v>
      </c>
      <c r="B1188" s="115" t="s">
        <v>9</v>
      </c>
      <c r="C1188" s="157" t="s">
        <v>9</v>
      </c>
      <c r="D1188" s="119" t="s">
        <v>10</v>
      </c>
      <c r="E1188" s="115" t="s">
        <v>11</v>
      </c>
      <c r="F1188" s="115" t="s">
        <v>12</v>
      </c>
      <c r="G1188" s="115" t="s">
        <v>13</v>
      </c>
      <c r="H1188" s="115" t="s">
        <v>14</v>
      </c>
      <c r="I1188" s="115" t="s">
        <v>15</v>
      </c>
      <c r="J1188" s="115" t="s">
        <v>16</v>
      </c>
      <c r="K1188" s="115" t="s">
        <v>17</v>
      </c>
      <c r="L1188" s="115" t="s">
        <v>18</v>
      </c>
      <c r="M1188" s="115" t="s">
        <v>19</v>
      </c>
      <c r="N1188" s="115" t="s">
        <v>20</v>
      </c>
      <c r="O1188" s="115" t="s">
        <v>169</v>
      </c>
      <c r="P1188" s="115" t="s">
        <v>21</v>
      </c>
      <c r="Q1188" s="115" t="s">
        <v>22</v>
      </c>
      <c r="R1188" s="115" t="s">
        <v>23</v>
      </c>
      <c r="S1188" s="115" t="s">
        <v>24</v>
      </c>
      <c r="T1188" s="115" t="s">
        <v>25</v>
      </c>
      <c r="U1188" s="115" t="s">
        <v>26</v>
      </c>
      <c r="V1188" s="115" t="s">
        <v>27</v>
      </c>
      <c r="W1188" s="115" t="s">
        <v>28</v>
      </c>
      <c r="X1188" s="115" t="s">
        <v>29</v>
      </c>
      <c r="Y1188" s="115" t="s">
        <v>30</v>
      </c>
      <c r="Z1188" s="115" t="s">
        <v>31</v>
      </c>
      <c r="AA1188" s="115" t="s">
        <v>484</v>
      </c>
      <c r="AB1188" s="115" t="s">
        <v>467</v>
      </c>
      <c r="AC1188" s="67"/>
      <c r="AD1188" s="55"/>
    </row>
    <row r="1189" spans="1:30" s="52" customFormat="1">
      <c r="A1189" s="114"/>
      <c r="B1189" s="115"/>
      <c r="C1189" s="157" t="s">
        <v>673</v>
      </c>
      <c r="D1189" s="116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  <c r="Z1189" s="117"/>
      <c r="AA1189" s="117"/>
      <c r="AB1189" s="117"/>
      <c r="AC1189" s="67"/>
      <c r="AD1189" s="55"/>
    </row>
    <row r="1190" spans="1:30" s="52" customFormat="1">
      <c r="A1190" s="95" t="s">
        <v>338</v>
      </c>
      <c r="B1190" s="29">
        <f xml:space="preserve"> 4006593/2</f>
        <v>2003296.5</v>
      </c>
      <c r="C1190" s="161">
        <f>ROUND(B1190/12,2)</f>
        <v>166941.38</v>
      </c>
      <c r="D1190" s="38">
        <v>1.5800000000000002E-2</v>
      </c>
      <c r="E1190" s="38">
        <v>0.1371</v>
      </c>
      <c r="F1190" s="38">
        <v>5.4899999999999997E-2</v>
      </c>
      <c r="G1190" s="38">
        <v>7.6899999999999996E-2</v>
      </c>
      <c r="H1190" s="38">
        <v>4.1599999999999998E-2</v>
      </c>
      <c r="I1190" s="38">
        <v>0.13250000000000001</v>
      </c>
      <c r="J1190" s="38">
        <v>2.07E-2</v>
      </c>
      <c r="K1190" s="38">
        <v>3.1800000000000002E-2</v>
      </c>
      <c r="L1190" s="38">
        <v>1.6500000000000001E-2</v>
      </c>
      <c r="M1190" s="38">
        <v>2.5700000000000001E-2</v>
      </c>
      <c r="N1190" s="38">
        <v>0.14199999999999999</v>
      </c>
      <c r="O1190" s="38">
        <v>2.3E-2</v>
      </c>
      <c r="P1190" s="38">
        <v>0</v>
      </c>
      <c r="Q1190" s="38">
        <v>3.7999999999999999E-2</v>
      </c>
      <c r="R1190" s="38">
        <v>1.8800000000000001E-2</v>
      </c>
      <c r="S1190" s="38">
        <v>4.1999999999999997E-3</v>
      </c>
      <c r="T1190" s="38">
        <v>5.3199999999999997E-2</v>
      </c>
      <c r="U1190" s="38">
        <v>1.8100000000000002E-2</v>
      </c>
      <c r="V1190" s="38">
        <v>3.7900000000000003E-2</v>
      </c>
      <c r="W1190" s="38">
        <v>4.58E-2</v>
      </c>
      <c r="X1190" s="38">
        <v>6.2399999999999997E-2</v>
      </c>
      <c r="Y1190" s="38">
        <v>2.5000000000000001E-3</v>
      </c>
      <c r="Z1190" s="5">
        <v>0</v>
      </c>
      <c r="AA1190" s="5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1"/>
      <c r="D1191" s="6">
        <f>$C1190*D1190</f>
        <v>2637.6738040000005</v>
      </c>
      <c r="E1191" s="6">
        <f t="shared" ref="E1191" si="1935">$C1190*E1190</f>
        <v>22887.663198000002</v>
      </c>
      <c r="F1191" s="6">
        <f t="shared" ref="F1191" si="1936">$C1190*F1190</f>
        <v>9165.0817619999998</v>
      </c>
      <c r="G1191" s="6">
        <f t="shared" ref="G1191:AB1191" si="1937">$C1190*G1190</f>
        <v>12837.792121999999</v>
      </c>
      <c r="H1191" s="6">
        <f t="shared" si="1937"/>
        <v>6944.7614080000003</v>
      </c>
      <c r="I1191" s="6">
        <f t="shared" si="1937"/>
        <v>22119.73285</v>
      </c>
      <c r="J1191" s="6">
        <f t="shared" si="1937"/>
        <v>3455.6865659999999</v>
      </c>
      <c r="K1191" s="6">
        <f t="shared" si="1937"/>
        <v>5308.7358840000006</v>
      </c>
      <c r="L1191" s="6">
        <f t="shared" si="1937"/>
        <v>2754.5327700000003</v>
      </c>
      <c r="M1191" s="6">
        <f t="shared" si="1937"/>
        <v>4290.3934660000004</v>
      </c>
      <c r="N1191" s="6">
        <f t="shared" si="1937"/>
        <v>23705.675959999997</v>
      </c>
      <c r="O1191" s="6">
        <f t="shared" si="1937"/>
        <v>3839.6517400000002</v>
      </c>
      <c r="P1191" s="6">
        <f t="shared" si="1937"/>
        <v>0</v>
      </c>
      <c r="Q1191" s="6">
        <f t="shared" si="1937"/>
        <v>6343.7724399999997</v>
      </c>
      <c r="R1191" s="6">
        <f t="shared" si="1937"/>
        <v>3138.4979440000002</v>
      </c>
      <c r="S1191" s="6">
        <f t="shared" si="1937"/>
        <v>701.15379599999994</v>
      </c>
      <c r="T1191" s="6">
        <f t="shared" si="1937"/>
        <v>8881.2814159999998</v>
      </c>
      <c r="U1191" s="6">
        <f t="shared" si="1937"/>
        <v>3021.6389780000004</v>
      </c>
      <c r="V1191" s="6">
        <f t="shared" si="1937"/>
        <v>6327.0783020000008</v>
      </c>
      <c r="W1191" s="6">
        <f t="shared" si="1937"/>
        <v>7645.9152039999999</v>
      </c>
      <c r="X1191" s="6">
        <f t="shared" si="1937"/>
        <v>10417.142112</v>
      </c>
      <c r="Y1191" s="6">
        <f t="shared" si="1937"/>
        <v>417.35345000000001</v>
      </c>
      <c r="Z1191" s="6">
        <f t="shared" si="1937"/>
        <v>0</v>
      </c>
      <c r="AA1191" s="6">
        <f t="shared" si="1937"/>
        <v>100.164828</v>
      </c>
      <c r="AB1191" s="6">
        <f t="shared" si="1937"/>
        <v>0</v>
      </c>
      <c r="AC1191" s="67"/>
      <c r="AD1191" s="55"/>
    </row>
    <row r="1192" spans="1:30" s="52" customFormat="1">
      <c r="A1192" s="95" t="s">
        <v>455</v>
      </c>
      <c r="B1192" s="29">
        <f xml:space="preserve"> 4006593/2</f>
        <v>2003296.5</v>
      </c>
      <c r="C1192" s="161">
        <f t="shared" ref="C1192:C1250" si="1938">ROUND(B1192/12,2)</f>
        <v>166941.38</v>
      </c>
      <c r="D1192" s="5">
        <v>9.2200000000000004E-2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v>0.90780000000000005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1"/>
      <c r="D1193" s="6">
        <f t="shared" ref="D1193" si="1939">$C1192*D1192</f>
        <v>15391.995236000001</v>
      </c>
      <c r="E1193" s="6">
        <f t="shared" ref="E1193" si="1940">$C1192*E1192</f>
        <v>0</v>
      </c>
      <c r="F1193" s="6">
        <f t="shared" ref="F1193:O1193" si="1941">$C1192*F1192</f>
        <v>0</v>
      </c>
      <c r="G1193" s="6">
        <f t="shared" si="1941"/>
        <v>0</v>
      </c>
      <c r="H1193" s="6">
        <f t="shared" si="1941"/>
        <v>0</v>
      </c>
      <c r="I1193" s="6">
        <f t="shared" si="1941"/>
        <v>0</v>
      </c>
      <c r="J1193" s="6">
        <f t="shared" si="1941"/>
        <v>0</v>
      </c>
      <c r="K1193" s="6">
        <f t="shared" si="1941"/>
        <v>0</v>
      </c>
      <c r="L1193" s="6">
        <f t="shared" si="1941"/>
        <v>0</v>
      </c>
      <c r="M1193" s="6">
        <f t="shared" si="1941"/>
        <v>0</v>
      </c>
      <c r="N1193" s="6">
        <f t="shared" si="1941"/>
        <v>0</v>
      </c>
      <c r="O1193" s="6">
        <f t="shared" si="1941"/>
        <v>0</v>
      </c>
      <c r="P1193" s="6">
        <f t="shared" ref="P1193" si="1942">$C1192*P1192</f>
        <v>0</v>
      </c>
      <c r="Q1193" s="6">
        <f t="shared" ref="Q1193" si="1943">$C1192*Q1192</f>
        <v>0</v>
      </c>
      <c r="R1193" s="6">
        <f t="shared" ref="R1193:AB1193" si="1944">$C1192*R1192</f>
        <v>0</v>
      </c>
      <c r="S1193" s="6">
        <f t="shared" si="1944"/>
        <v>0</v>
      </c>
      <c r="T1193" s="6">
        <f t="shared" si="1944"/>
        <v>151549.38476400002</v>
      </c>
      <c r="U1193" s="6">
        <f t="shared" si="1944"/>
        <v>0</v>
      </c>
      <c r="V1193" s="6">
        <f t="shared" si="1944"/>
        <v>0</v>
      </c>
      <c r="W1193" s="6">
        <f t="shared" si="1944"/>
        <v>0</v>
      </c>
      <c r="X1193" s="6">
        <f t="shared" si="1944"/>
        <v>0</v>
      </c>
      <c r="Y1193" s="6">
        <f t="shared" si="1944"/>
        <v>0</v>
      </c>
      <c r="Z1193" s="6">
        <f t="shared" si="1944"/>
        <v>0</v>
      </c>
      <c r="AA1193" s="6">
        <f t="shared" si="1944"/>
        <v>0</v>
      </c>
      <c r="AB1193" s="6">
        <f t="shared" si="1944"/>
        <v>0</v>
      </c>
      <c r="AC1193" s="67"/>
      <c r="AD1193" s="55"/>
    </row>
    <row r="1194" spans="1:30" s="52" customFormat="1">
      <c r="A1194" s="167" t="s">
        <v>339</v>
      </c>
      <c r="B1194" s="29">
        <v>2621807</v>
      </c>
      <c r="C1194" s="161">
        <f t="shared" si="1938"/>
        <v>218483.92</v>
      </c>
      <c r="D1194" s="10">
        <v>8.2500000000000004E-2</v>
      </c>
      <c r="E1194" s="37"/>
      <c r="F1194" s="5"/>
      <c r="G1194" s="5"/>
      <c r="H1194" s="10"/>
      <c r="I1194" s="10"/>
      <c r="J1194" s="10"/>
      <c r="K1194" s="10"/>
      <c r="L1194" s="5"/>
      <c r="M1194" s="10">
        <v>9.5600000000000004E-2</v>
      </c>
      <c r="N1194" s="10"/>
      <c r="O1194" s="10"/>
      <c r="P1194" s="10"/>
      <c r="Q1194" s="10"/>
      <c r="R1194" s="10"/>
      <c r="S1194" s="10"/>
      <c r="T1194" s="10">
        <v>0.82189999999999996</v>
      </c>
      <c r="U1194" s="10"/>
      <c r="V1194" s="10"/>
      <c r="W1194" s="10"/>
      <c r="X1194" s="10"/>
      <c r="Y1194" s="10"/>
      <c r="Z1194" s="10"/>
      <c r="AA1194" s="10"/>
      <c r="AB1194" s="10"/>
      <c r="AC1194" s="67"/>
      <c r="AD1194" s="55"/>
    </row>
    <row r="1195" spans="1:30" s="52" customFormat="1">
      <c r="A1195" s="104"/>
      <c r="B1195" s="24"/>
      <c r="C1195" s="161"/>
      <c r="D1195" s="30">
        <f>$C1194*D1194</f>
        <v>18024.923400000003</v>
      </c>
      <c r="E1195" s="30">
        <f t="shared" ref="E1195" si="1945">$C1194*E1194</f>
        <v>0</v>
      </c>
      <c r="F1195" s="30">
        <f t="shared" ref="F1195" si="1946">$C1194*F1194</f>
        <v>0</v>
      </c>
      <c r="G1195" s="30">
        <f t="shared" ref="G1195:AB1195" si="1947">$C1194*G1194</f>
        <v>0</v>
      </c>
      <c r="H1195" s="30">
        <f t="shared" si="1947"/>
        <v>0</v>
      </c>
      <c r="I1195" s="30">
        <f t="shared" si="1947"/>
        <v>0</v>
      </c>
      <c r="J1195" s="30">
        <f t="shared" si="1947"/>
        <v>0</v>
      </c>
      <c r="K1195" s="30">
        <f t="shared" si="1947"/>
        <v>0</v>
      </c>
      <c r="L1195" s="30">
        <f t="shared" si="1947"/>
        <v>0</v>
      </c>
      <c r="M1195" s="30">
        <f t="shared" si="1947"/>
        <v>20887.062752000002</v>
      </c>
      <c r="N1195" s="30">
        <f t="shared" si="1947"/>
        <v>0</v>
      </c>
      <c r="O1195" s="30">
        <f t="shared" si="1947"/>
        <v>0</v>
      </c>
      <c r="P1195" s="30">
        <f t="shared" si="1947"/>
        <v>0</v>
      </c>
      <c r="Q1195" s="30">
        <f t="shared" si="1947"/>
        <v>0</v>
      </c>
      <c r="R1195" s="30">
        <f t="shared" si="1947"/>
        <v>0</v>
      </c>
      <c r="S1195" s="30">
        <f t="shared" si="1947"/>
        <v>0</v>
      </c>
      <c r="T1195" s="30">
        <f t="shared" si="1947"/>
        <v>179571.93384800002</v>
      </c>
      <c r="U1195" s="30">
        <f t="shared" si="1947"/>
        <v>0</v>
      </c>
      <c r="V1195" s="30">
        <f t="shared" si="1947"/>
        <v>0</v>
      </c>
      <c r="W1195" s="30">
        <f t="shared" si="1947"/>
        <v>0</v>
      </c>
      <c r="X1195" s="30">
        <f t="shared" si="1947"/>
        <v>0</v>
      </c>
      <c r="Y1195" s="30">
        <f t="shared" si="1947"/>
        <v>0</v>
      </c>
      <c r="Z1195" s="30">
        <f t="shared" si="1947"/>
        <v>0</v>
      </c>
      <c r="AA1195" s="30">
        <f t="shared" si="1947"/>
        <v>0</v>
      </c>
      <c r="AB1195" s="30">
        <f t="shared" si="1947"/>
        <v>0</v>
      </c>
      <c r="AC1195" s="67"/>
      <c r="AD1195" s="55"/>
    </row>
    <row r="1196" spans="1:30" s="52" customFormat="1">
      <c r="A1196" s="167" t="s">
        <v>340</v>
      </c>
      <c r="B1196" s="29">
        <v>774153</v>
      </c>
      <c r="C1196" s="161">
        <f t="shared" si="1938"/>
        <v>64512.75</v>
      </c>
      <c r="D1196" s="147"/>
      <c r="E1196" s="37"/>
      <c r="F1196" s="40"/>
      <c r="G1196" s="40"/>
      <c r="H1196" s="147">
        <v>4.5400000000000003E-2</v>
      </c>
      <c r="I1196" s="147"/>
      <c r="J1196" s="147"/>
      <c r="K1196" s="147"/>
      <c r="L1196" s="40">
        <v>2.7000000000000001E-3</v>
      </c>
      <c r="M1196" s="147"/>
      <c r="N1196" s="147"/>
      <c r="O1196" s="147"/>
      <c r="P1196" s="147">
        <v>2.9999999999999997E-4</v>
      </c>
      <c r="Q1196" s="147"/>
      <c r="R1196" s="147">
        <v>1.04E-2</v>
      </c>
      <c r="S1196" s="147"/>
      <c r="T1196" s="147">
        <v>0.88080000000000003</v>
      </c>
      <c r="U1196" s="147"/>
      <c r="V1196" s="147">
        <v>2.7900000000000001E-2</v>
      </c>
      <c r="W1196" s="147">
        <v>3.2500000000000001E-2</v>
      </c>
      <c r="X1196" s="147"/>
      <c r="Y1196" s="147"/>
      <c r="Z1196" s="147"/>
      <c r="AA1196" s="147"/>
      <c r="AB1196" s="147"/>
      <c r="AC1196" s="67"/>
      <c r="AD1196" s="55"/>
    </row>
    <row r="1197" spans="1:30" s="52" customFormat="1">
      <c r="A1197" s="104"/>
      <c r="B1197" s="24"/>
      <c r="C1197" s="161"/>
      <c r="D1197" s="30">
        <f>$C1196*D1196</f>
        <v>0</v>
      </c>
      <c r="E1197" s="30">
        <f t="shared" ref="E1197" si="1948">$C1196*E1196</f>
        <v>0</v>
      </c>
      <c r="F1197" s="30">
        <f t="shared" ref="F1197" si="1949">$C1196*F1196</f>
        <v>0</v>
      </c>
      <c r="G1197" s="30">
        <f t="shared" ref="G1197:AB1197" si="1950">$C1196*G1196</f>
        <v>0</v>
      </c>
      <c r="H1197" s="30">
        <f t="shared" si="1950"/>
        <v>2928.8788500000001</v>
      </c>
      <c r="I1197" s="30">
        <f t="shared" si="1950"/>
        <v>0</v>
      </c>
      <c r="J1197" s="30">
        <f t="shared" si="1950"/>
        <v>0</v>
      </c>
      <c r="K1197" s="30">
        <f t="shared" si="1950"/>
        <v>0</v>
      </c>
      <c r="L1197" s="30">
        <f t="shared" si="1950"/>
        <v>174.184425</v>
      </c>
      <c r="M1197" s="30">
        <f t="shared" si="1950"/>
        <v>0</v>
      </c>
      <c r="N1197" s="30">
        <f t="shared" si="1950"/>
        <v>0</v>
      </c>
      <c r="O1197" s="30">
        <f t="shared" si="1950"/>
        <v>0</v>
      </c>
      <c r="P1197" s="30">
        <f t="shared" si="1950"/>
        <v>19.353824999999997</v>
      </c>
      <c r="Q1197" s="30">
        <f t="shared" si="1950"/>
        <v>0</v>
      </c>
      <c r="R1197" s="30">
        <f t="shared" si="1950"/>
        <v>670.93259999999998</v>
      </c>
      <c r="S1197" s="30">
        <f t="shared" si="1950"/>
        <v>0</v>
      </c>
      <c r="T1197" s="30">
        <f t="shared" si="1950"/>
        <v>56822.830200000004</v>
      </c>
      <c r="U1197" s="30">
        <f t="shared" si="1950"/>
        <v>0</v>
      </c>
      <c r="V1197" s="30">
        <f t="shared" si="1950"/>
        <v>1799.9057250000001</v>
      </c>
      <c r="W1197" s="30">
        <f t="shared" si="1950"/>
        <v>2096.6643750000003</v>
      </c>
      <c r="X1197" s="30">
        <f t="shared" si="1950"/>
        <v>0</v>
      </c>
      <c r="Y1197" s="30">
        <f t="shared" si="1950"/>
        <v>0</v>
      </c>
      <c r="Z1197" s="30">
        <f t="shared" si="1950"/>
        <v>0</v>
      </c>
      <c r="AA1197" s="30">
        <f t="shared" si="1950"/>
        <v>0</v>
      </c>
      <c r="AB1197" s="30">
        <f t="shared" si="1950"/>
        <v>0</v>
      </c>
      <c r="AC1197" s="67"/>
      <c r="AD1197" s="55"/>
    </row>
    <row r="1198" spans="1:30" s="52" customFormat="1">
      <c r="A1198" s="95" t="s">
        <v>341</v>
      </c>
      <c r="B1198" s="29">
        <f xml:space="preserve"> 416745/2</f>
        <v>208372.5</v>
      </c>
      <c r="C1198" s="161">
        <f t="shared" si="1938"/>
        <v>17364.38</v>
      </c>
      <c r="D1198" s="38">
        <v>1.5800000000000002E-2</v>
      </c>
      <c r="E1198" s="38">
        <v>0.1371</v>
      </c>
      <c r="F1198" s="38">
        <v>5.4899999999999997E-2</v>
      </c>
      <c r="G1198" s="38">
        <v>7.6899999999999996E-2</v>
      </c>
      <c r="H1198" s="38">
        <v>4.1599999999999998E-2</v>
      </c>
      <c r="I1198" s="38">
        <v>0.13250000000000001</v>
      </c>
      <c r="J1198" s="38">
        <v>2.07E-2</v>
      </c>
      <c r="K1198" s="38">
        <v>3.1800000000000002E-2</v>
      </c>
      <c r="L1198" s="38">
        <v>1.6500000000000001E-2</v>
      </c>
      <c r="M1198" s="38">
        <v>2.5700000000000001E-2</v>
      </c>
      <c r="N1198" s="38">
        <v>0.14199999999999999</v>
      </c>
      <c r="O1198" s="38">
        <v>2.3E-2</v>
      </c>
      <c r="P1198" s="38">
        <v>0</v>
      </c>
      <c r="Q1198" s="38">
        <v>3.7999999999999999E-2</v>
      </c>
      <c r="R1198" s="38">
        <v>1.8800000000000001E-2</v>
      </c>
      <c r="S1198" s="38">
        <v>4.1999999999999997E-3</v>
      </c>
      <c r="T1198" s="38">
        <v>5.3199999999999997E-2</v>
      </c>
      <c r="U1198" s="38">
        <v>1.8100000000000002E-2</v>
      </c>
      <c r="V1198" s="38">
        <v>3.7900000000000003E-2</v>
      </c>
      <c r="W1198" s="38">
        <v>4.58E-2</v>
      </c>
      <c r="X1198" s="38">
        <v>6.2399999999999997E-2</v>
      </c>
      <c r="Y1198" s="38">
        <v>2.5000000000000001E-3</v>
      </c>
      <c r="Z1198" s="5">
        <v>0</v>
      </c>
      <c r="AA1198" s="5">
        <v>5.9999999999999995E-4</v>
      </c>
      <c r="AB1198" s="5">
        <v>0</v>
      </c>
      <c r="AC1198" s="67"/>
      <c r="AD1198" s="55"/>
    </row>
    <row r="1199" spans="1:30" s="52" customFormat="1">
      <c r="A1199" s="96"/>
      <c r="B1199" s="30"/>
      <c r="C1199" s="161"/>
      <c r="D1199" s="6">
        <f>$C1198*D1198</f>
        <v>274.35720400000002</v>
      </c>
      <c r="E1199" s="6">
        <f t="shared" ref="E1199" si="1951">$C1198*E1198</f>
        <v>2380.6564980000003</v>
      </c>
      <c r="F1199" s="6">
        <f t="shared" ref="F1199" si="1952">$C1198*F1198</f>
        <v>953.30446200000006</v>
      </c>
      <c r="G1199" s="6">
        <f t="shared" ref="G1199:AB1199" si="1953">$C1198*G1198</f>
        <v>1335.3208219999999</v>
      </c>
      <c r="H1199" s="6">
        <f t="shared" si="1953"/>
        <v>722.35820799999999</v>
      </c>
      <c r="I1199" s="6">
        <f t="shared" si="1953"/>
        <v>2300.7803500000005</v>
      </c>
      <c r="J1199" s="6">
        <f t="shared" si="1953"/>
        <v>359.44266600000003</v>
      </c>
      <c r="K1199" s="6">
        <f t="shared" si="1953"/>
        <v>552.18728400000009</v>
      </c>
      <c r="L1199" s="6">
        <f t="shared" si="1953"/>
        <v>286.51227000000006</v>
      </c>
      <c r="M1199" s="6">
        <f t="shared" si="1953"/>
        <v>446.26456600000006</v>
      </c>
      <c r="N1199" s="6">
        <f t="shared" si="1953"/>
        <v>2465.7419599999998</v>
      </c>
      <c r="O1199" s="6">
        <f t="shared" si="1953"/>
        <v>399.38074</v>
      </c>
      <c r="P1199" s="6">
        <f t="shared" si="1953"/>
        <v>0</v>
      </c>
      <c r="Q1199" s="6">
        <f t="shared" si="1953"/>
        <v>659.84644000000003</v>
      </c>
      <c r="R1199" s="6">
        <f t="shared" si="1953"/>
        <v>326.45034400000003</v>
      </c>
      <c r="S1199" s="6">
        <f t="shared" si="1953"/>
        <v>72.930396000000002</v>
      </c>
      <c r="T1199" s="6">
        <f t="shared" si="1953"/>
        <v>923.78501600000004</v>
      </c>
      <c r="U1199" s="6">
        <f t="shared" si="1953"/>
        <v>314.29527800000005</v>
      </c>
      <c r="V1199" s="6">
        <f t="shared" si="1953"/>
        <v>658.11000200000012</v>
      </c>
      <c r="W1199" s="6">
        <f t="shared" si="1953"/>
        <v>795.28860400000008</v>
      </c>
      <c r="X1199" s="6">
        <f t="shared" si="1953"/>
        <v>1083.5373119999999</v>
      </c>
      <c r="Y1199" s="6">
        <f t="shared" si="1953"/>
        <v>43.410950000000007</v>
      </c>
      <c r="Z1199" s="6">
        <f t="shared" si="1953"/>
        <v>0</v>
      </c>
      <c r="AA1199" s="6">
        <f t="shared" si="1953"/>
        <v>10.418628</v>
      </c>
      <c r="AB1199" s="6">
        <f t="shared" si="1953"/>
        <v>0</v>
      </c>
      <c r="AC1199" s="67"/>
      <c r="AD1199" s="55"/>
    </row>
    <row r="1200" spans="1:30" s="52" customFormat="1">
      <c r="A1200" s="95" t="s">
        <v>456</v>
      </c>
      <c r="B1200" s="29">
        <f xml:space="preserve"> 416745/2</f>
        <v>208372.5</v>
      </c>
      <c r="C1200" s="161">
        <f t="shared" si="1938"/>
        <v>17364.38</v>
      </c>
      <c r="D1200" s="5">
        <v>9.2200000000000004E-2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>
        <v>0.90780000000000005</v>
      </c>
      <c r="U1200" s="5"/>
      <c r="V1200" s="5"/>
      <c r="W1200" s="5"/>
      <c r="X1200" s="5"/>
      <c r="Y1200" s="5"/>
      <c r="Z1200" s="5"/>
      <c r="AA1200" s="5"/>
      <c r="AB1200" s="5"/>
      <c r="AC1200" s="67"/>
      <c r="AD1200" s="55"/>
    </row>
    <row r="1201" spans="1:30" s="52" customFormat="1">
      <c r="A1201" s="96"/>
      <c r="B1201" s="12"/>
      <c r="C1201" s="161"/>
      <c r="D1201" s="6">
        <f t="shared" ref="D1201" si="1954">$C1200*D1200</f>
        <v>1600.9958360000001</v>
      </c>
      <c r="E1201" s="6">
        <f t="shared" ref="E1201" si="1955">$C1200*E1200</f>
        <v>0</v>
      </c>
      <c r="F1201" s="6">
        <f t="shared" ref="F1201:O1201" si="1956">$C1200*F1200</f>
        <v>0</v>
      </c>
      <c r="G1201" s="6">
        <f t="shared" si="1956"/>
        <v>0</v>
      </c>
      <c r="H1201" s="6">
        <f t="shared" si="1956"/>
        <v>0</v>
      </c>
      <c r="I1201" s="6">
        <f t="shared" si="1956"/>
        <v>0</v>
      </c>
      <c r="J1201" s="6">
        <f t="shared" si="1956"/>
        <v>0</v>
      </c>
      <c r="K1201" s="6">
        <f t="shared" si="1956"/>
        <v>0</v>
      </c>
      <c r="L1201" s="6">
        <f t="shared" si="1956"/>
        <v>0</v>
      </c>
      <c r="M1201" s="6">
        <f t="shared" si="1956"/>
        <v>0</v>
      </c>
      <c r="N1201" s="6">
        <f t="shared" si="1956"/>
        <v>0</v>
      </c>
      <c r="O1201" s="6">
        <f t="shared" si="1956"/>
        <v>0</v>
      </c>
      <c r="P1201" s="6">
        <f t="shared" ref="P1201" si="1957">$C1200*P1200</f>
        <v>0</v>
      </c>
      <c r="Q1201" s="6">
        <f t="shared" ref="Q1201" si="1958">$C1200*Q1200</f>
        <v>0</v>
      </c>
      <c r="R1201" s="6">
        <f t="shared" ref="R1201:AB1201" si="1959">$C1200*R1200</f>
        <v>0</v>
      </c>
      <c r="S1201" s="6">
        <f t="shared" si="1959"/>
        <v>0</v>
      </c>
      <c r="T1201" s="6">
        <f t="shared" si="1959"/>
        <v>15763.384164000001</v>
      </c>
      <c r="U1201" s="6">
        <f t="shared" si="1959"/>
        <v>0</v>
      </c>
      <c r="V1201" s="6">
        <f t="shared" si="1959"/>
        <v>0</v>
      </c>
      <c r="W1201" s="6">
        <f t="shared" si="1959"/>
        <v>0</v>
      </c>
      <c r="X1201" s="6">
        <f t="shared" si="1959"/>
        <v>0</v>
      </c>
      <c r="Y1201" s="6">
        <f t="shared" si="1959"/>
        <v>0</v>
      </c>
      <c r="Z1201" s="6">
        <f t="shared" si="1959"/>
        <v>0</v>
      </c>
      <c r="AA1201" s="6">
        <f t="shared" si="1959"/>
        <v>0</v>
      </c>
      <c r="AB1201" s="6">
        <f t="shared" si="1959"/>
        <v>0</v>
      </c>
      <c r="AC1201" s="67"/>
      <c r="AD1201" s="55"/>
    </row>
    <row r="1202" spans="1:30" s="52" customFormat="1">
      <c r="A1202" s="95" t="s">
        <v>342</v>
      </c>
      <c r="B1202" s="29">
        <f>562272/2</f>
        <v>281136</v>
      </c>
      <c r="C1202" s="161">
        <f t="shared" si="1938"/>
        <v>23428</v>
      </c>
      <c r="D1202" s="38">
        <v>1.5800000000000002E-2</v>
      </c>
      <c r="E1202" s="38">
        <v>0.1371</v>
      </c>
      <c r="F1202" s="38">
        <v>5.4899999999999997E-2</v>
      </c>
      <c r="G1202" s="38">
        <v>7.6899999999999996E-2</v>
      </c>
      <c r="H1202" s="38">
        <v>4.1599999999999998E-2</v>
      </c>
      <c r="I1202" s="38">
        <v>0.13250000000000001</v>
      </c>
      <c r="J1202" s="38">
        <v>2.07E-2</v>
      </c>
      <c r="K1202" s="38">
        <v>3.1800000000000002E-2</v>
      </c>
      <c r="L1202" s="38">
        <v>1.6500000000000001E-2</v>
      </c>
      <c r="M1202" s="38">
        <v>2.5700000000000001E-2</v>
      </c>
      <c r="N1202" s="38">
        <v>0.14199999999999999</v>
      </c>
      <c r="O1202" s="38">
        <v>2.3E-2</v>
      </c>
      <c r="P1202" s="38">
        <v>0</v>
      </c>
      <c r="Q1202" s="38">
        <v>3.7999999999999999E-2</v>
      </c>
      <c r="R1202" s="38">
        <v>1.8800000000000001E-2</v>
      </c>
      <c r="S1202" s="38">
        <v>4.1999999999999997E-3</v>
      </c>
      <c r="T1202" s="38">
        <v>5.3199999999999997E-2</v>
      </c>
      <c r="U1202" s="38">
        <v>1.8100000000000002E-2</v>
      </c>
      <c r="V1202" s="38">
        <v>3.7900000000000003E-2</v>
      </c>
      <c r="W1202" s="38">
        <v>4.58E-2</v>
      </c>
      <c r="X1202" s="38">
        <v>6.2399999999999997E-2</v>
      </c>
      <c r="Y1202" s="38">
        <v>2.5000000000000001E-3</v>
      </c>
      <c r="Z1202" s="5">
        <v>0</v>
      </c>
      <c r="AA1202" s="5">
        <v>5.9999999999999995E-4</v>
      </c>
      <c r="AB1202" s="5">
        <v>0</v>
      </c>
      <c r="AC1202" s="67"/>
      <c r="AD1202" s="55"/>
    </row>
    <row r="1203" spans="1:30" s="52" customFormat="1">
      <c r="A1203" s="96"/>
      <c r="B1203" s="62"/>
      <c r="C1203" s="161"/>
      <c r="D1203" s="6">
        <f>$C1202*D1202</f>
        <v>370.16240000000005</v>
      </c>
      <c r="E1203" s="6">
        <f t="shared" ref="E1203" si="1960">$C1202*E1202</f>
        <v>3211.9787999999999</v>
      </c>
      <c r="F1203" s="6">
        <f t="shared" ref="F1203" si="1961">$C1202*F1202</f>
        <v>1286.1971999999998</v>
      </c>
      <c r="G1203" s="6">
        <f t="shared" ref="G1203:AB1203" si="1962">$C1202*G1202</f>
        <v>1801.6132</v>
      </c>
      <c r="H1203" s="6">
        <f t="shared" si="1962"/>
        <v>974.60479999999995</v>
      </c>
      <c r="I1203" s="6">
        <f t="shared" si="1962"/>
        <v>3104.21</v>
      </c>
      <c r="J1203" s="6">
        <f t="shared" si="1962"/>
        <v>484.95959999999997</v>
      </c>
      <c r="K1203" s="6">
        <f t="shared" si="1962"/>
        <v>745.0104</v>
      </c>
      <c r="L1203" s="6">
        <f t="shared" si="1962"/>
        <v>386.56200000000001</v>
      </c>
      <c r="M1203" s="6">
        <f t="shared" si="1962"/>
        <v>602.09960000000001</v>
      </c>
      <c r="N1203" s="6">
        <f t="shared" si="1962"/>
        <v>3326.7759999999998</v>
      </c>
      <c r="O1203" s="6">
        <f t="shared" si="1962"/>
        <v>538.84399999999994</v>
      </c>
      <c r="P1203" s="6">
        <f t="shared" si="1962"/>
        <v>0</v>
      </c>
      <c r="Q1203" s="6">
        <f t="shared" si="1962"/>
        <v>890.26400000000001</v>
      </c>
      <c r="R1203" s="6">
        <f t="shared" si="1962"/>
        <v>440.44640000000004</v>
      </c>
      <c r="S1203" s="6">
        <f t="shared" si="1962"/>
        <v>98.397599999999997</v>
      </c>
      <c r="T1203" s="6">
        <f t="shared" si="1962"/>
        <v>1246.3696</v>
      </c>
      <c r="U1203" s="6">
        <f t="shared" si="1962"/>
        <v>424.04680000000002</v>
      </c>
      <c r="V1203" s="6">
        <f t="shared" si="1962"/>
        <v>887.92120000000011</v>
      </c>
      <c r="W1203" s="6">
        <f t="shared" si="1962"/>
        <v>1073.0024000000001</v>
      </c>
      <c r="X1203" s="6">
        <f t="shared" si="1962"/>
        <v>1461.9071999999999</v>
      </c>
      <c r="Y1203" s="6">
        <f t="shared" si="1962"/>
        <v>58.57</v>
      </c>
      <c r="Z1203" s="6">
        <f t="shared" si="1962"/>
        <v>0</v>
      </c>
      <c r="AA1203" s="6">
        <f t="shared" si="1962"/>
        <v>14.056799999999999</v>
      </c>
      <c r="AB1203" s="6">
        <f t="shared" si="1962"/>
        <v>0</v>
      </c>
      <c r="AC1203" s="67"/>
      <c r="AD1203" s="55"/>
    </row>
    <row r="1204" spans="1:30" s="52" customFormat="1">
      <c r="A1204" s="95" t="s">
        <v>457</v>
      </c>
      <c r="B1204" s="29">
        <f>562272/2</f>
        <v>281136</v>
      </c>
      <c r="C1204" s="161">
        <f t="shared" si="1938"/>
        <v>23428</v>
      </c>
      <c r="D1204" s="5">
        <v>9.3299999999999994E-2</v>
      </c>
      <c r="E1204" s="5"/>
      <c r="F1204" s="5"/>
      <c r="G1204" s="5"/>
      <c r="H1204" s="5"/>
      <c r="I1204" s="5"/>
      <c r="J1204" s="5"/>
      <c r="K1204" s="5"/>
      <c r="L1204" s="5"/>
      <c r="M1204" s="5">
        <v>9.5500000000000002E-2</v>
      </c>
      <c r="N1204" s="5"/>
      <c r="O1204" s="5"/>
      <c r="P1204" s="5"/>
      <c r="Q1204" s="5">
        <v>0.1779</v>
      </c>
      <c r="R1204" s="5"/>
      <c r="S1204" s="5">
        <v>0</v>
      </c>
      <c r="T1204" s="5">
        <v>0.63319999999999999</v>
      </c>
      <c r="U1204" s="5"/>
      <c r="V1204" s="5"/>
      <c r="W1204" s="5"/>
      <c r="X1204" s="5">
        <v>1E-4</v>
      </c>
      <c r="Y1204" s="5">
        <v>0</v>
      </c>
      <c r="Z1204" s="5"/>
      <c r="AA1204" s="5"/>
      <c r="AB1204" s="5"/>
      <c r="AC1204" s="67"/>
      <c r="AD1204" s="55"/>
    </row>
    <row r="1205" spans="1:30" s="52" customFormat="1">
      <c r="A1205" s="96"/>
      <c r="B1205" s="12"/>
      <c r="C1205" s="161"/>
      <c r="D1205" s="6">
        <f t="shared" ref="D1205" si="1963">$C1204*D1204</f>
        <v>2185.8323999999998</v>
      </c>
      <c r="E1205" s="6">
        <f t="shared" ref="E1205" si="1964">$C1204*E1204</f>
        <v>0</v>
      </c>
      <c r="F1205" s="6">
        <f t="shared" ref="F1205:O1205" si="1965">$C1204*F1204</f>
        <v>0</v>
      </c>
      <c r="G1205" s="6">
        <f t="shared" si="1965"/>
        <v>0</v>
      </c>
      <c r="H1205" s="6">
        <f t="shared" si="1965"/>
        <v>0</v>
      </c>
      <c r="I1205" s="6">
        <f t="shared" si="1965"/>
        <v>0</v>
      </c>
      <c r="J1205" s="6">
        <f t="shared" si="1965"/>
        <v>0</v>
      </c>
      <c r="K1205" s="6">
        <f t="shared" si="1965"/>
        <v>0</v>
      </c>
      <c r="L1205" s="6">
        <f t="shared" si="1965"/>
        <v>0</v>
      </c>
      <c r="M1205" s="6">
        <f t="shared" si="1965"/>
        <v>2237.3740000000003</v>
      </c>
      <c r="N1205" s="6">
        <f t="shared" si="1965"/>
        <v>0</v>
      </c>
      <c r="O1205" s="6">
        <f t="shared" si="1965"/>
        <v>0</v>
      </c>
      <c r="P1205" s="6">
        <f t="shared" ref="P1205" si="1966">$C1204*P1204</f>
        <v>0</v>
      </c>
      <c r="Q1205" s="6">
        <f t="shared" ref="Q1205" si="1967">$C1204*Q1204</f>
        <v>4167.8411999999998</v>
      </c>
      <c r="R1205" s="6">
        <f t="shared" ref="R1205:AB1205" si="1968">$C1204*R1204</f>
        <v>0</v>
      </c>
      <c r="S1205" s="6">
        <f t="shared" si="1968"/>
        <v>0</v>
      </c>
      <c r="T1205" s="6">
        <f t="shared" si="1968"/>
        <v>14834.6096</v>
      </c>
      <c r="U1205" s="6">
        <f t="shared" si="1968"/>
        <v>0</v>
      </c>
      <c r="V1205" s="6">
        <f t="shared" si="1968"/>
        <v>0</v>
      </c>
      <c r="W1205" s="6">
        <f t="shared" si="1968"/>
        <v>0</v>
      </c>
      <c r="X1205" s="6">
        <f t="shared" si="1968"/>
        <v>2.3428</v>
      </c>
      <c r="Y1205" s="6">
        <f t="shared" si="1968"/>
        <v>0</v>
      </c>
      <c r="Z1205" s="6">
        <f t="shared" si="1968"/>
        <v>0</v>
      </c>
      <c r="AA1205" s="6">
        <f t="shared" si="1968"/>
        <v>0</v>
      </c>
      <c r="AB1205" s="6">
        <f t="shared" si="1968"/>
        <v>0</v>
      </c>
      <c r="AC1205" s="67"/>
      <c r="AD1205" s="55"/>
    </row>
    <row r="1206" spans="1:30" s="52" customFormat="1">
      <c r="A1206" s="167" t="s">
        <v>358</v>
      </c>
      <c r="B1206" s="29">
        <v>1747415</v>
      </c>
      <c r="C1206" s="161">
        <f t="shared" si="1938"/>
        <v>145617.92000000001</v>
      </c>
      <c r="D1206" s="147"/>
      <c r="E1206" s="37"/>
      <c r="F1206" s="40"/>
      <c r="G1206" s="40"/>
      <c r="H1206" s="147">
        <v>3.0499999999999999E-2</v>
      </c>
      <c r="I1206" s="147"/>
      <c r="J1206" s="147"/>
      <c r="K1206" s="147"/>
      <c r="L1206" s="40"/>
      <c r="M1206" s="147"/>
      <c r="N1206" s="147"/>
      <c r="O1206" s="147"/>
      <c r="P1206" s="147">
        <v>2.0999999999999999E-3</v>
      </c>
      <c r="Q1206" s="147"/>
      <c r="R1206" s="147">
        <v>8.3000000000000001E-3</v>
      </c>
      <c r="S1206" s="147"/>
      <c r="T1206" s="147">
        <v>0.91359999999999997</v>
      </c>
      <c r="U1206" s="147"/>
      <c r="V1206" s="147">
        <v>1.9300000000000001E-2</v>
      </c>
      <c r="W1206" s="147">
        <v>2.46E-2</v>
      </c>
      <c r="X1206" s="147"/>
      <c r="Y1206" s="147"/>
      <c r="Z1206" s="147">
        <v>1.6000000000000001E-3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1"/>
      <c r="D1207" s="30">
        <f>$C1206*D1206</f>
        <v>0</v>
      </c>
      <c r="E1207" s="30">
        <f t="shared" ref="E1207" si="1969">$C1206*E1206</f>
        <v>0</v>
      </c>
      <c r="F1207" s="30">
        <f t="shared" ref="F1207" si="1970">$C1206*F1206</f>
        <v>0</v>
      </c>
      <c r="G1207" s="30">
        <f t="shared" ref="G1207:AB1207" si="1971">$C1206*G1206</f>
        <v>0</v>
      </c>
      <c r="H1207" s="30">
        <f t="shared" si="1971"/>
        <v>4441.34656</v>
      </c>
      <c r="I1207" s="30">
        <f t="shared" si="1971"/>
        <v>0</v>
      </c>
      <c r="J1207" s="30">
        <f t="shared" si="1971"/>
        <v>0</v>
      </c>
      <c r="K1207" s="30">
        <f t="shared" si="1971"/>
        <v>0</v>
      </c>
      <c r="L1207" s="30">
        <f t="shared" si="1971"/>
        <v>0</v>
      </c>
      <c r="M1207" s="30">
        <f t="shared" si="1971"/>
        <v>0</v>
      </c>
      <c r="N1207" s="30">
        <f t="shared" si="1971"/>
        <v>0</v>
      </c>
      <c r="O1207" s="30">
        <f t="shared" si="1971"/>
        <v>0</v>
      </c>
      <c r="P1207" s="30">
        <f t="shared" si="1971"/>
        <v>305.79763200000002</v>
      </c>
      <c r="Q1207" s="30">
        <f t="shared" si="1971"/>
        <v>0</v>
      </c>
      <c r="R1207" s="30">
        <f t="shared" si="1971"/>
        <v>1208.6287360000001</v>
      </c>
      <c r="S1207" s="30">
        <f t="shared" si="1971"/>
        <v>0</v>
      </c>
      <c r="T1207" s="30">
        <f t="shared" si="1971"/>
        <v>133036.531712</v>
      </c>
      <c r="U1207" s="30">
        <f t="shared" si="1971"/>
        <v>0</v>
      </c>
      <c r="V1207" s="30">
        <f t="shared" si="1971"/>
        <v>2810.4258560000003</v>
      </c>
      <c r="W1207" s="30">
        <f t="shared" si="1971"/>
        <v>3582.2008320000004</v>
      </c>
      <c r="X1207" s="30">
        <f t="shared" si="1971"/>
        <v>0</v>
      </c>
      <c r="Y1207" s="30">
        <f t="shared" si="1971"/>
        <v>0</v>
      </c>
      <c r="Z1207" s="30">
        <f t="shared" si="1971"/>
        <v>232.98867200000004</v>
      </c>
      <c r="AA1207" s="30">
        <f t="shared" si="1971"/>
        <v>0</v>
      </c>
      <c r="AB1207" s="30">
        <f t="shared" si="1971"/>
        <v>0</v>
      </c>
      <c r="AC1207" s="67"/>
      <c r="AD1207" s="55"/>
    </row>
    <row r="1208" spans="1:30" s="52" customFormat="1">
      <c r="A1208" s="167" t="s">
        <v>343</v>
      </c>
      <c r="B1208" s="29">
        <v>3855467</v>
      </c>
      <c r="C1208" s="161">
        <f t="shared" si="1938"/>
        <v>321288.92</v>
      </c>
      <c r="D1208" s="147"/>
      <c r="E1208" s="37"/>
      <c r="F1208" s="40"/>
      <c r="G1208" s="40">
        <v>1.23E-2</v>
      </c>
      <c r="H1208" s="147"/>
      <c r="I1208" s="147"/>
      <c r="J1208" s="147"/>
      <c r="K1208" s="147"/>
      <c r="L1208" s="40"/>
      <c r="M1208" s="147"/>
      <c r="N1208" s="147"/>
      <c r="O1208" s="147"/>
      <c r="P1208" s="147">
        <v>4.3E-3</v>
      </c>
      <c r="Q1208" s="147">
        <v>6.0199999999999997E-2</v>
      </c>
      <c r="R1208" s="147"/>
      <c r="S1208" s="147">
        <v>5.8999999999999999E-3</v>
      </c>
      <c r="T1208" s="147">
        <v>0.69620000000000004</v>
      </c>
      <c r="U1208" s="147"/>
      <c r="V1208" s="147"/>
      <c r="W1208" s="147"/>
      <c r="X1208" s="147">
        <v>0.20830000000000001</v>
      </c>
      <c r="Y1208" s="147">
        <v>8.3000000000000001E-3</v>
      </c>
      <c r="Z1208" s="147">
        <v>4.4999999999999997E-3</v>
      </c>
      <c r="AA1208" s="147">
        <v>0</v>
      </c>
      <c r="AB1208" s="147">
        <v>0</v>
      </c>
      <c r="AC1208" s="67"/>
      <c r="AD1208" s="55"/>
    </row>
    <row r="1209" spans="1:30" s="52" customFormat="1">
      <c r="A1209" s="104"/>
      <c r="B1209" s="24"/>
      <c r="C1209" s="161"/>
      <c r="D1209" s="30">
        <f>$C1208*D1208</f>
        <v>0</v>
      </c>
      <c r="E1209" s="30">
        <f t="shared" ref="E1209" si="1972">$C1208*E1208</f>
        <v>0</v>
      </c>
      <c r="F1209" s="30">
        <f t="shared" ref="F1209" si="1973">$C1208*F1208</f>
        <v>0</v>
      </c>
      <c r="G1209" s="30">
        <f t="shared" ref="G1209:AB1209" si="1974">$C1208*G1208</f>
        <v>3951.8537160000001</v>
      </c>
      <c r="H1209" s="30">
        <f t="shared" si="1974"/>
        <v>0</v>
      </c>
      <c r="I1209" s="30">
        <f t="shared" si="1974"/>
        <v>0</v>
      </c>
      <c r="J1209" s="30">
        <f t="shared" si="1974"/>
        <v>0</v>
      </c>
      <c r="K1209" s="30">
        <f t="shared" si="1974"/>
        <v>0</v>
      </c>
      <c r="L1209" s="30">
        <f t="shared" si="1974"/>
        <v>0</v>
      </c>
      <c r="M1209" s="30">
        <f t="shared" si="1974"/>
        <v>0</v>
      </c>
      <c r="N1209" s="30">
        <f t="shared" si="1974"/>
        <v>0</v>
      </c>
      <c r="O1209" s="30">
        <f t="shared" si="1974"/>
        <v>0</v>
      </c>
      <c r="P1209" s="30">
        <f t="shared" si="1974"/>
        <v>1381.5423559999999</v>
      </c>
      <c r="Q1209" s="30">
        <f t="shared" si="1974"/>
        <v>19341.592983999999</v>
      </c>
      <c r="R1209" s="30">
        <f t="shared" si="1974"/>
        <v>0</v>
      </c>
      <c r="S1209" s="30">
        <f t="shared" si="1974"/>
        <v>1895.6046279999998</v>
      </c>
      <c r="T1209" s="30">
        <f t="shared" si="1974"/>
        <v>223681.346104</v>
      </c>
      <c r="U1209" s="30">
        <f t="shared" si="1974"/>
        <v>0</v>
      </c>
      <c r="V1209" s="30">
        <f t="shared" si="1974"/>
        <v>0</v>
      </c>
      <c r="W1209" s="30">
        <f t="shared" si="1974"/>
        <v>0</v>
      </c>
      <c r="X1209" s="30">
        <f t="shared" si="1974"/>
        <v>66924.482036000001</v>
      </c>
      <c r="Y1209" s="30">
        <f t="shared" si="1974"/>
        <v>2666.6980359999998</v>
      </c>
      <c r="Z1209" s="30">
        <f t="shared" si="1974"/>
        <v>1445.8001399999998</v>
      </c>
      <c r="AA1209" s="30">
        <f t="shared" si="1974"/>
        <v>0</v>
      </c>
      <c r="AB1209" s="30">
        <f t="shared" si="1974"/>
        <v>0</v>
      </c>
      <c r="AC1209" s="67"/>
      <c r="AD1209" s="55"/>
    </row>
    <row r="1210" spans="1:30" s="52" customFormat="1">
      <c r="A1210" s="167" t="s">
        <v>344</v>
      </c>
      <c r="B1210" s="29">
        <v>2458635</v>
      </c>
      <c r="C1210" s="161">
        <f t="shared" si="1938"/>
        <v>204886.25</v>
      </c>
      <c r="D1210" s="10">
        <v>1.2500000000000001E-2</v>
      </c>
      <c r="E1210" s="37"/>
      <c r="F1210" s="5"/>
      <c r="G1210" s="5"/>
      <c r="H1210" s="10"/>
      <c r="I1210" s="10"/>
      <c r="J1210" s="10"/>
      <c r="K1210" s="10"/>
      <c r="L1210" s="5"/>
      <c r="M1210" s="10">
        <v>3.1099999999999999E-2</v>
      </c>
      <c r="N1210" s="10"/>
      <c r="O1210" s="10"/>
      <c r="P1210" s="10"/>
      <c r="Q1210" s="10"/>
      <c r="R1210" s="10"/>
      <c r="S1210" s="10"/>
      <c r="T1210" s="10">
        <v>0.95640000000000003</v>
      </c>
      <c r="U1210" s="10"/>
      <c r="V1210" s="10"/>
      <c r="W1210" s="10"/>
      <c r="X1210" s="10"/>
      <c r="Y1210" s="10"/>
      <c r="Z1210" s="10"/>
      <c r="AA1210" s="10"/>
      <c r="AB1210" s="10"/>
      <c r="AC1210" s="67"/>
      <c r="AD1210" s="55"/>
    </row>
    <row r="1211" spans="1:30" s="52" customFormat="1">
      <c r="A1211" s="104"/>
      <c r="B1211" s="24"/>
      <c r="C1211" s="161"/>
      <c r="D1211" s="30">
        <f>$C1210*D1210</f>
        <v>2561.078125</v>
      </c>
      <c r="E1211" s="30">
        <f t="shared" ref="E1211" si="1975">$C1210*E1210</f>
        <v>0</v>
      </c>
      <c r="F1211" s="30">
        <f t="shared" ref="F1211" si="1976">$C1210*F1210</f>
        <v>0</v>
      </c>
      <c r="G1211" s="30">
        <f t="shared" ref="G1211:AB1211" si="1977">$C1210*G1210</f>
        <v>0</v>
      </c>
      <c r="H1211" s="30">
        <f t="shared" si="1977"/>
        <v>0</v>
      </c>
      <c r="I1211" s="30">
        <f t="shared" si="1977"/>
        <v>0</v>
      </c>
      <c r="J1211" s="30">
        <f t="shared" si="1977"/>
        <v>0</v>
      </c>
      <c r="K1211" s="30">
        <f t="shared" si="1977"/>
        <v>0</v>
      </c>
      <c r="L1211" s="30">
        <f t="shared" si="1977"/>
        <v>0</v>
      </c>
      <c r="M1211" s="30">
        <f t="shared" si="1977"/>
        <v>6371.9623750000001</v>
      </c>
      <c r="N1211" s="30">
        <f t="shared" si="1977"/>
        <v>0</v>
      </c>
      <c r="O1211" s="30">
        <f t="shared" si="1977"/>
        <v>0</v>
      </c>
      <c r="P1211" s="30">
        <f t="shared" si="1977"/>
        <v>0</v>
      </c>
      <c r="Q1211" s="30">
        <f t="shared" si="1977"/>
        <v>0</v>
      </c>
      <c r="R1211" s="30">
        <f t="shared" si="1977"/>
        <v>0</v>
      </c>
      <c r="S1211" s="30">
        <f t="shared" si="1977"/>
        <v>0</v>
      </c>
      <c r="T1211" s="30">
        <f t="shared" si="1977"/>
        <v>195953.2095</v>
      </c>
      <c r="U1211" s="30">
        <f t="shared" si="1977"/>
        <v>0</v>
      </c>
      <c r="V1211" s="30">
        <f t="shared" si="1977"/>
        <v>0</v>
      </c>
      <c r="W1211" s="30">
        <f t="shared" si="1977"/>
        <v>0</v>
      </c>
      <c r="X1211" s="30">
        <f t="shared" si="1977"/>
        <v>0</v>
      </c>
      <c r="Y1211" s="30">
        <f t="shared" si="1977"/>
        <v>0</v>
      </c>
      <c r="Z1211" s="30">
        <f t="shared" si="1977"/>
        <v>0</v>
      </c>
      <c r="AA1211" s="30">
        <f t="shared" si="1977"/>
        <v>0</v>
      </c>
      <c r="AB1211" s="30">
        <f t="shared" si="1977"/>
        <v>0</v>
      </c>
      <c r="AC1211" s="67"/>
      <c r="AD1211" s="55"/>
    </row>
    <row r="1212" spans="1:30" s="52" customFormat="1">
      <c r="A1212" s="167" t="s">
        <v>345</v>
      </c>
      <c r="B1212" s="29">
        <v>2331341</v>
      </c>
      <c r="C1212" s="161">
        <f t="shared" si="1938"/>
        <v>194278.42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>
        <v>1.34E-2</v>
      </c>
      <c r="Q1212" s="147"/>
      <c r="R1212" s="147"/>
      <c r="S1212" s="147"/>
      <c r="T1212" s="147">
        <v>0.97040000000000004</v>
      </c>
      <c r="U1212" s="147"/>
      <c r="V1212" s="147"/>
      <c r="W1212" s="147"/>
      <c r="X1212" s="147"/>
      <c r="Y1212" s="147"/>
      <c r="Z1212" s="147">
        <v>1.6199999999999999E-2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1"/>
      <c r="D1213" s="30">
        <f>$C1212*D1212</f>
        <v>0</v>
      </c>
      <c r="E1213" s="30">
        <f t="shared" ref="E1213" si="1978">$C1212*E1212</f>
        <v>0</v>
      </c>
      <c r="F1213" s="30">
        <f t="shared" ref="F1213" si="1979">$C1212*F1212</f>
        <v>0</v>
      </c>
      <c r="G1213" s="30">
        <f t="shared" ref="G1213:AB1213" si="1980">$C1212*G1212</f>
        <v>0</v>
      </c>
      <c r="H1213" s="30">
        <f t="shared" si="1980"/>
        <v>0</v>
      </c>
      <c r="I1213" s="30">
        <f t="shared" si="1980"/>
        <v>0</v>
      </c>
      <c r="J1213" s="30">
        <f t="shared" si="1980"/>
        <v>0</v>
      </c>
      <c r="K1213" s="30">
        <f t="shared" si="1980"/>
        <v>0</v>
      </c>
      <c r="L1213" s="30">
        <f t="shared" si="1980"/>
        <v>0</v>
      </c>
      <c r="M1213" s="30">
        <f t="shared" si="1980"/>
        <v>0</v>
      </c>
      <c r="N1213" s="30">
        <f t="shared" si="1980"/>
        <v>0</v>
      </c>
      <c r="O1213" s="30">
        <f t="shared" si="1980"/>
        <v>0</v>
      </c>
      <c r="P1213" s="30">
        <f t="shared" si="1980"/>
        <v>2603.3308280000001</v>
      </c>
      <c r="Q1213" s="30">
        <f t="shared" si="1980"/>
        <v>0</v>
      </c>
      <c r="R1213" s="30">
        <f t="shared" si="1980"/>
        <v>0</v>
      </c>
      <c r="S1213" s="30">
        <f t="shared" si="1980"/>
        <v>0</v>
      </c>
      <c r="T1213" s="30">
        <f t="shared" si="1980"/>
        <v>188527.77876800002</v>
      </c>
      <c r="U1213" s="30">
        <f t="shared" si="1980"/>
        <v>0</v>
      </c>
      <c r="V1213" s="30">
        <f t="shared" si="1980"/>
        <v>0</v>
      </c>
      <c r="W1213" s="30">
        <f t="shared" si="1980"/>
        <v>0</v>
      </c>
      <c r="X1213" s="30">
        <f t="shared" si="1980"/>
        <v>0</v>
      </c>
      <c r="Y1213" s="30">
        <f t="shared" si="1980"/>
        <v>0</v>
      </c>
      <c r="Z1213" s="30">
        <f t="shared" si="1980"/>
        <v>3147.3104039999998</v>
      </c>
      <c r="AA1213" s="30">
        <f t="shared" si="1980"/>
        <v>0</v>
      </c>
      <c r="AB1213" s="30">
        <f t="shared" si="1980"/>
        <v>0</v>
      </c>
      <c r="AC1213" s="67"/>
      <c r="AD1213" s="55"/>
    </row>
    <row r="1214" spans="1:30" s="52" customFormat="1">
      <c r="A1214" s="167" t="s">
        <v>346</v>
      </c>
      <c r="B1214" s="29">
        <v>2320649</v>
      </c>
      <c r="C1214" s="161">
        <f t="shared" si="1938"/>
        <v>193387.42</v>
      </c>
      <c r="D1214" s="147"/>
      <c r="E1214" s="37"/>
      <c r="F1214" s="40"/>
      <c r="G1214" s="40"/>
      <c r="H1214" s="147"/>
      <c r="I1214" s="147"/>
      <c r="J1214" s="147"/>
      <c r="K1214" s="147"/>
      <c r="L1214" s="40"/>
      <c r="M1214" s="147"/>
      <c r="N1214" s="147"/>
      <c r="O1214" s="147"/>
      <c r="P1214" s="147">
        <v>3.8E-3</v>
      </c>
      <c r="Q1214" s="147">
        <v>5.0799999999999998E-2</v>
      </c>
      <c r="R1214" s="147"/>
      <c r="S1214" s="147">
        <v>5.4000000000000003E-3</v>
      </c>
      <c r="T1214" s="147">
        <v>0.78849999999999998</v>
      </c>
      <c r="U1214" s="147"/>
      <c r="V1214" s="147"/>
      <c r="W1214" s="147"/>
      <c r="X1214" s="147">
        <v>0.14199999999999999</v>
      </c>
      <c r="Y1214" s="147">
        <v>5.5999999999999999E-3</v>
      </c>
      <c r="Z1214" s="147">
        <v>3.8999999999999998E-3</v>
      </c>
      <c r="AA1214" s="147">
        <v>0</v>
      </c>
      <c r="AB1214" s="147">
        <v>0</v>
      </c>
      <c r="AC1214" s="67"/>
      <c r="AD1214" s="55"/>
    </row>
    <row r="1215" spans="1:30" s="52" customFormat="1">
      <c r="A1215" s="104"/>
      <c r="B1215" s="24"/>
      <c r="C1215" s="161"/>
      <c r="D1215" s="30">
        <f>$C1214*D1214</f>
        <v>0</v>
      </c>
      <c r="E1215" s="30">
        <f t="shared" ref="E1215" si="1981">$C1214*E1214</f>
        <v>0</v>
      </c>
      <c r="F1215" s="30">
        <f t="shared" ref="F1215" si="1982">$C1214*F1214</f>
        <v>0</v>
      </c>
      <c r="G1215" s="30">
        <f t="shared" ref="G1215:AB1215" si="1983">$C1214*G1214</f>
        <v>0</v>
      </c>
      <c r="H1215" s="30">
        <f t="shared" si="1983"/>
        <v>0</v>
      </c>
      <c r="I1215" s="30">
        <f t="shared" si="1983"/>
        <v>0</v>
      </c>
      <c r="J1215" s="30">
        <f t="shared" si="1983"/>
        <v>0</v>
      </c>
      <c r="K1215" s="30">
        <f t="shared" si="1983"/>
        <v>0</v>
      </c>
      <c r="L1215" s="30">
        <f t="shared" si="1983"/>
        <v>0</v>
      </c>
      <c r="M1215" s="30">
        <f t="shared" si="1983"/>
        <v>0</v>
      </c>
      <c r="N1215" s="30">
        <f t="shared" si="1983"/>
        <v>0</v>
      </c>
      <c r="O1215" s="30">
        <f t="shared" si="1983"/>
        <v>0</v>
      </c>
      <c r="P1215" s="30">
        <f t="shared" si="1983"/>
        <v>734.87219600000003</v>
      </c>
      <c r="Q1215" s="30">
        <f t="shared" si="1983"/>
        <v>9824.0809360000003</v>
      </c>
      <c r="R1215" s="30">
        <f t="shared" si="1983"/>
        <v>0</v>
      </c>
      <c r="S1215" s="30">
        <f t="shared" si="1983"/>
        <v>1044.2920680000002</v>
      </c>
      <c r="T1215" s="30">
        <f t="shared" si="1983"/>
        <v>152485.98067000002</v>
      </c>
      <c r="U1215" s="30">
        <f t="shared" si="1983"/>
        <v>0</v>
      </c>
      <c r="V1215" s="30">
        <f t="shared" si="1983"/>
        <v>0</v>
      </c>
      <c r="W1215" s="30">
        <f t="shared" si="1983"/>
        <v>0</v>
      </c>
      <c r="X1215" s="30">
        <f t="shared" si="1983"/>
        <v>27461.013640000001</v>
      </c>
      <c r="Y1215" s="30">
        <f t="shared" si="1983"/>
        <v>1082.969552</v>
      </c>
      <c r="Z1215" s="30">
        <f t="shared" si="1983"/>
        <v>754.21093800000006</v>
      </c>
      <c r="AA1215" s="30">
        <f t="shared" si="1983"/>
        <v>0</v>
      </c>
      <c r="AB1215" s="30">
        <f t="shared" si="1983"/>
        <v>0</v>
      </c>
      <c r="AC1215" s="67"/>
      <c r="AD1215" s="55"/>
    </row>
    <row r="1216" spans="1:30" s="52" customFormat="1">
      <c r="A1216" s="167" t="s">
        <v>347</v>
      </c>
      <c r="B1216" s="29">
        <v>1551237</v>
      </c>
      <c r="C1216" s="161">
        <f>ROUND(B1216/12,2)</f>
        <v>129269.75</v>
      </c>
      <c r="D1216" s="147"/>
      <c r="E1216" s="37"/>
      <c r="F1216" s="40"/>
      <c r="G1216" s="40"/>
      <c r="H1216" s="147"/>
      <c r="I1216" s="147"/>
      <c r="J1216" s="147"/>
      <c r="K1216" s="147"/>
      <c r="L1216" s="40"/>
      <c r="M1216" s="147"/>
      <c r="N1216" s="147"/>
      <c r="O1216" s="147"/>
      <c r="P1216" s="147">
        <v>4.0000000000000002E-4</v>
      </c>
      <c r="Q1216" s="147"/>
      <c r="R1216" s="147"/>
      <c r="S1216" s="147"/>
      <c r="T1216" s="147">
        <v>0.99960000000000004</v>
      </c>
      <c r="U1216" s="147"/>
      <c r="V1216" s="147"/>
      <c r="W1216" s="147"/>
      <c r="X1216" s="147"/>
      <c r="Y1216" s="147"/>
      <c r="Z1216" s="147"/>
      <c r="AA1216" s="147"/>
      <c r="AB1216" s="147"/>
      <c r="AC1216" s="67"/>
      <c r="AD1216" s="55"/>
    </row>
    <row r="1217" spans="1:30" s="52" customFormat="1">
      <c r="A1217" s="104"/>
      <c r="B1217" s="24"/>
      <c r="C1217" s="161"/>
      <c r="D1217" s="30">
        <f>$C1216*D1216</f>
        <v>0</v>
      </c>
      <c r="E1217" s="30">
        <f t="shared" ref="E1217" si="1984">$C1216*E1216</f>
        <v>0</v>
      </c>
      <c r="F1217" s="30">
        <f t="shared" ref="F1217" si="1985">$C1216*F1216</f>
        <v>0</v>
      </c>
      <c r="G1217" s="30">
        <f t="shared" ref="G1217:AB1217" si="1986">$C1216*G1216</f>
        <v>0</v>
      </c>
      <c r="H1217" s="30">
        <f t="shared" si="1986"/>
        <v>0</v>
      </c>
      <c r="I1217" s="30">
        <f t="shared" si="1986"/>
        <v>0</v>
      </c>
      <c r="J1217" s="30">
        <f t="shared" si="1986"/>
        <v>0</v>
      </c>
      <c r="K1217" s="30">
        <f t="shared" si="1986"/>
        <v>0</v>
      </c>
      <c r="L1217" s="30">
        <f t="shared" si="1986"/>
        <v>0</v>
      </c>
      <c r="M1217" s="30">
        <f t="shared" si="1986"/>
        <v>0</v>
      </c>
      <c r="N1217" s="30">
        <f t="shared" si="1986"/>
        <v>0</v>
      </c>
      <c r="O1217" s="30">
        <f t="shared" si="1986"/>
        <v>0</v>
      </c>
      <c r="P1217" s="30">
        <f t="shared" si="1986"/>
        <v>51.707900000000002</v>
      </c>
      <c r="Q1217" s="30">
        <f t="shared" si="1986"/>
        <v>0</v>
      </c>
      <c r="R1217" s="30">
        <f t="shared" si="1986"/>
        <v>0</v>
      </c>
      <c r="S1217" s="30">
        <f t="shared" si="1986"/>
        <v>0</v>
      </c>
      <c r="T1217" s="30">
        <f t="shared" si="1986"/>
        <v>129218.04210000001</v>
      </c>
      <c r="U1217" s="30">
        <f t="shared" si="1986"/>
        <v>0</v>
      </c>
      <c r="V1217" s="30">
        <f t="shared" si="1986"/>
        <v>0</v>
      </c>
      <c r="W1217" s="30">
        <f t="shared" si="1986"/>
        <v>0</v>
      </c>
      <c r="X1217" s="30">
        <f t="shared" si="1986"/>
        <v>0</v>
      </c>
      <c r="Y1217" s="30">
        <f t="shared" si="1986"/>
        <v>0</v>
      </c>
      <c r="Z1217" s="30">
        <f t="shared" si="1986"/>
        <v>0</v>
      </c>
      <c r="AA1217" s="30">
        <f t="shared" si="1986"/>
        <v>0</v>
      </c>
      <c r="AB1217" s="30">
        <f t="shared" si="1986"/>
        <v>0</v>
      </c>
      <c r="AC1217" s="67"/>
      <c r="AD1217" s="55"/>
    </row>
    <row r="1218" spans="1:30" s="52" customFormat="1">
      <c r="A1218" s="167" t="s">
        <v>348</v>
      </c>
      <c r="B1218" s="29">
        <v>1096870</v>
      </c>
      <c r="C1218" s="161">
        <f t="shared" si="1938"/>
        <v>91405.83</v>
      </c>
      <c r="D1218" s="147"/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>
        <v>3.2000000000000002E-3</v>
      </c>
      <c r="Q1218" s="147">
        <v>4.1399999999999999E-2</v>
      </c>
      <c r="R1218" s="147"/>
      <c r="S1218" s="147">
        <v>4.4000000000000003E-3</v>
      </c>
      <c r="T1218" s="147">
        <v>0.82189999999999996</v>
      </c>
      <c r="U1218" s="147"/>
      <c r="V1218" s="147"/>
      <c r="W1218" s="147"/>
      <c r="X1218" s="147">
        <v>0.121</v>
      </c>
      <c r="Y1218" s="147">
        <v>4.7999999999999996E-3</v>
      </c>
      <c r="Z1218" s="147">
        <v>3.3E-3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1"/>
      <c r="D1219" s="30">
        <f>$C1218*D1218</f>
        <v>0</v>
      </c>
      <c r="E1219" s="30">
        <f t="shared" ref="E1219" si="1987">$C1218*E1218</f>
        <v>0</v>
      </c>
      <c r="F1219" s="30">
        <f t="shared" ref="F1219" si="1988">$C1218*F1218</f>
        <v>0</v>
      </c>
      <c r="G1219" s="30">
        <f t="shared" ref="G1219:AB1219" si="1989">$C1218*G1218</f>
        <v>0</v>
      </c>
      <c r="H1219" s="30">
        <f t="shared" si="1989"/>
        <v>0</v>
      </c>
      <c r="I1219" s="30">
        <f t="shared" si="1989"/>
        <v>0</v>
      </c>
      <c r="J1219" s="30">
        <f t="shared" si="1989"/>
        <v>0</v>
      </c>
      <c r="K1219" s="30">
        <f t="shared" si="1989"/>
        <v>0</v>
      </c>
      <c r="L1219" s="30">
        <f t="shared" si="1989"/>
        <v>0</v>
      </c>
      <c r="M1219" s="30">
        <f t="shared" si="1989"/>
        <v>0</v>
      </c>
      <c r="N1219" s="30">
        <f t="shared" si="1989"/>
        <v>0</v>
      </c>
      <c r="O1219" s="30">
        <f t="shared" si="1989"/>
        <v>0</v>
      </c>
      <c r="P1219" s="30">
        <f t="shared" si="1989"/>
        <v>292.49865600000004</v>
      </c>
      <c r="Q1219" s="30">
        <f t="shared" si="1989"/>
        <v>3784.2013619999998</v>
      </c>
      <c r="R1219" s="30">
        <f t="shared" si="1989"/>
        <v>0</v>
      </c>
      <c r="S1219" s="30">
        <f t="shared" si="1989"/>
        <v>402.185652</v>
      </c>
      <c r="T1219" s="30">
        <f t="shared" si="1989"/>
        <v>75126.451677000005</v>
      </c>
      <c r="U1219" s="30">
        <f t="shared" si="1989"/>
        <v>0</v>
      </c>
      <c r="V1219" s="30">
        <f t="shared" si="1989"/>
        <v>0</v>
      </c>
      <c r="W1219" s="30">
        <f t="shared" si="1989"/>
        <v>0</v>
      </c>
      <c r="X1219" s="30">
        <f t="shared" si="1989"/>
        <v>11060.10543</v>
      </c>
      <c r="Y1219" s="30">
        <f t="shared" si="1989"/>
        <v>438.74798399999997</v>
      </c>
      <c r="Z1219" s="30">
        <f t="shared" si="1989"/>
        <v>301.63923900000003</v>
      </c>
      <c r="AA1219" s="30">
        <f t="shared" si="1989"/>
        <v>0</v>
      </c>
      <c r="AB1219" s="30">
        <f t="shared" si="1989"/>
        <v>0</v>
      </c>
      <c r="AC1219" s="67"/>
      <c r="AD1219" s="55"/>
    </row>
    <row r="1220" spans="1:30" s="52" customFormat="1">
      <c r="A1220" s="167" t="s">
        <v>349</v>
      </c>
      <c r="B1220" s="29">
        <v>233490</v>
      </c>
      <c r="C1220" s="161">
        <f t="shared" si="1938"/>
        <v>19457.5</v>
      </c>
      <c r="D1220" s="147"/>
      <c r="E1220" s="37"/>
      <c r="F1220" s="40"/>
      <c r="G1220" s="40"/>
      <c r="H1220" s="147"/>
      <c r="I1220" s="147"/>
      <c r="J1220" s="147"/>
      <c r="K1220" s="147"/>
      <c r="L1220" s="40"/>
      <c r="M1220" s="147"/>
      <c r="N1220" s="147"/>
      <c r="O1220" s="147"/>
      <c r="P1220" s="147"/>
      <c r="Q1220" s="147">
        <v>0.17299999999999999</v>
      </c>
      <c r="R1220" s="147"/>
      <c r="S1220" s="147">
        <v>1.6899999999999998E-2</v>
      </c>
      <c r="T1220" s="147">
        <v>0.45090000000000002</v>
      </c>
      <c r="U1220" s="147"/>
      <c r="V1220" s="147"/>
      <c r="W1220" s="147"/>
      <c r="X1220" s="147">
        <v>0.33679999999999999</v>
      </c>
      <c r="Y1220" s="147">
        <v>1.3100000000000001E-2</v>
      </c>
      <c r="Z1220" s="147">
        <v>9.2999999999999992E-3</v>
      </c>
      <c r="AA1220" s="147">
        <v>0</v>
      </c>
      <c r="AB1220" s="147">
        <v>0</v>
      </c>
      <c r="AC1220" s="67"/>
      <c r="AD1220" s="55"/>
    </row>
    <row r="1221" spans="1:30" s="52" customFormat="1">
      <c r="A1221" s="104"/>
      <c r="B1221" s="24"/>
      <c r="C1221" s="161"/>
      <c r="D1221" s="30">
        <f>$C1220*D1220</f>
        <v>0</v>
      </c>
      <c r="E1221" s="30">
        <f t="shared" ref="E1221" si="1990">$C1220*E1220</f>
        <v>0</v>
      </c>
      <c r="F1221" s="30">
        <f t="shared" ref="F1221" si="1991">$C1220*F1220</f>
        <v>0</v>
      </c>
      <c r="G1221" s="30">
        <f t="shared" ref="G1221:AB1221" si="1992">$C1220*G1220</f>
        <v>0</v>
      </c>
      <c r="H1221" s="30">
        <f t="shared" si="1992"/>
        <v>0</v>
      </c>
      <c r="I1221" s="30">
        <f t="shared" si="1992"/>
        <v>0</v>
      </c>
      <c r="J1221" s="30">
        <f t="shared" si="1992"/>
        <v>0</v>
      </c>
      <c r="K1221" s="30">
        <f t="shared" si="1992"/>
        <v>0</v>
      </c>
      <c r="L1221" s="30">
        <f t="shared" si="1992"/>
        <v>0</v>
      </c>
      <c r="M1221" s="30">
        <f t="shared" si="1992"/>
        <v>0</v>
      </c>
      <c r="N1221" s="30">
        <f t="shared" si="1992"/>
        <v>0</v>
      </c>
      <c r="O1221" s="30">
        <f t="shared" si="1992"/>
        <v>0</v>
      </c>
      <c r="P1221" s="30">
        <f t="shared" si="1992"/>
        <v>0</v>
      </c>
      <c r="Q1221" s="30">
        <f t="shared" si="1992"/>
        <v>3366.1474999999996</v>
      </c>
      <c r="R1221" s="30">
        <f t="shared" si="1992"/>
        <v>0</v>
      </c>
      <c r="S1221" s="30">
        <f t="shared" si="1992"/>
        <v>328.83174999999994</v>
      </c>
      <c r="T1221" s="30">
        <f t="shared" si="1992"/>
        <v>8773.3867499999997</v>
      </c>
      <c r="U1221" s="30">
        <f t="shared" si="1992"/>
        <v>0</v>
      </c>
      <c r="V1221" s="30">
        <f t="shared" si="1992"/>
        <v>0</v>
      </c>
      <c r="W1221" s="30">
        <f t="shared" si="1992"/>
        <v>0</v>
      </c>
      <c r="X1221" s="30">
        <f t="shared" si="1992"/>
        <v>6553.2860000000001</v>
      </c>
      <c r="Y1221" s="30">
        <f t="shared" si="1992"/>
        <v>254.89325000000002</v>
      </c>
      <c r="Z1221" s="30">
        <f t="shared" si="1992"/>
        <v>180.95474999999999</v>
      </c>
      <c r="AA1221" s="30">
        <f t="shared" si="1992"/>
        <v>0</v>
      </c>
      <c r="AB1221" s="30">
        <f t="shared" si="1992"/>
        <v>0</v>
      </c>
      <c r="AC1221" s="67"/>
      <c r="AD1221" s="55"/>
    </row>
    <row r="1222" spans="1:30" s="52" customFormat="1">
      <c r="A1222" s="167" t="s">
        <v>350</v>
      </c>
      <c r="B1222" s="29">
        <v>276854</v>
      </c>
      <c r="C1222" s="161">
        <f t="shared" si="1938"/>
        <v>23071.17</v>
      </c>
      <c r="D1222" s="10">
        <v>8.5800000000000001E-2</v>
      </c>
      <c r="E1222" s="37"/>
      <c r="F1222" s="5"/>
      <c r="G1222" s="5"/>
      <c r="H1222" s="10"/>
      <c r="I1222" s="10"/>
      <c r="J1222" s="10"/>
      <c r="K1222" s="10"/>
      <c r="L1222" s="5"/>
      <c r="M1222" s="10">
        <v>7.7600000000000002E-2</v>
      </c>
      <c r="N1222" s="10"/>
      <c r="O1222" s="10"/>
      <c r="P1222" s="10"/>
      <c r="Q1222" s="10"/>
      <c r="R1222" s="10"/>
      <c r="S1222" s="10"/>
      <c r="T1222" s="10">
        <v>0.83660000000000001</v>
      </c>
      <c r="U1222" s="10"/>
      <c r="V1222" s="10"/>
      <c r="W1222" s="10"/>
      <c r="X1222" s="10"/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1"/>
      <c r="D1223" s="30">
        <f>$C1222*D1222</f>
        <v>1979.5063859999998</v>
      </c>
      <c r="E1223" s="30">
        <f t="shared" ref="E1223" si="1993">$C1222*E1222</f>
        <v>0</v>
      </c>
      <c r="F1223" s="30">
        <f t="shared" ref="F1223" si="1994">$C1222*F1222</f>
        <v>0</v>
      </c>
      <c r="G1223" s="30">
        <f t="shared" ref="G1223:AB1223" si="1995">$C1222*G1222</f>
        <v>0</v>
      </c>
      <c r="H1223" s="30">
        <f t="shared" si="1995"/>
        <v>0</v>
      </c>
      <c r="I1223" s="30">
        <f t="shared" si="1995"/>
        <v>0</v>
      </c>
      <c r="J1223" s="30">
        <f t="shared" si="1995"/>
        <v>0</v>
      </c>
      <c r="K1223" s="30">
        <f t="shared" si="1995"/>
        <v>0</v>
      </c>
      <c r="L1223" s="30">
        <f t="shared" si="1995"/>
        <v>0</v>
      </c>
      <c r="M1223" s="30">
        <f t="shared" si="1995"/>
        <v>1790.3227919999999</v>
      </c>
      <c r="N1223" s="30">
        <f t="shared" si="1995"/>
        <v>0</v>
      </c>
      <c r="O1223" s="30">
        <f t="shared" si="1995"/>
        <v>0</v>
      </c>
      <c r="P1223" s="30">
        <f t="shared" si="1995"/>
        <v>0</v>
      </c>
      <c r="Q1223" s="30">
        <f t="shared" si="1995"/>
        <v>0</v>
      </c>
      <c r="R1223" s="30">
        <f t="shared" si="1995"/>
        <v>0</v>
      </c>
      <c r="S1223" s="30">
        <f t="shared" si="1995"/>
        <v>0</v>
      </c>
      <c r="T1223" s="30">
        <f t="shared" si="1995"/>
        <v>19301.340821999998</v>
      </c>
      <c r="U1223" s="30">
        <f t="shared" si="1995"/>
        <v>0</v>
      </c>
      <c r="V1223" s="30">
        <f t="shared" si="1995"/>
        <v>0</v>
      </c>
      <c r="W1223" s="30">
        <f t="shared" si="1995"/>
        <v>0</v>
      </c>
      <c r="X1223" s="30">
        <f t="shared" si="1995"/>
        <v>0</v>
      </c>
      <c r="Y1223" s="30">
        <f t="shared" si="1995"/>
        <v>0</v>
      </c>
      <c r="Z1223" s="30">
        <f t="shared" si="1995"/>
        <v>0</v>
      </c>
      <c r="AA1223" s="30">
        <f t="shared" si="1995"/>
        <v>0</v>
      </c>
      <c r="AB1223" s="30">
        <f t="shared" si="1995"/>
        <v>0</v>
      </c>
      <c r="AC1223" s="67"/>
      <c r="AD1223" s="55"/>
    </row>
    <row r="1224" spans="1:30" s="52" customFormat="1">
      <c r="A1224" s="167" t="s">
        <v>351</v>
      </c>
      <c r="B1224" s="29">
        <v>309336</v>
      </c>
      <c r="C1224" s="161">
        <f t="shared" si="1938"/>
        <v>25778</v>
      </c>
      <c r="D1224" s="10">
        <v>8.5800000000000001E-2</v>
      </c>
      <c r="E1224" s="37"/>
      <c r="F1224" s="5"/>
      <c r="G1224" s="5"/>
      <c r="H1224" s="10"/>
      <c r="I1224" s="10"/>
      <c r="J1224" s="10"/>
      <c r="K1224" s="10"/>
      <c r="L1224" s="5"/>
      <c r="M1224" s="10">
        <v>7.7600000000000002E-2</v>
      </c>
      <c r="N1224" s="10"/>
      <c r="O1224" s="10"/>
      <c r="P1224" s="10"/>
      <c r="Q1224" s="10"/>
      <c r="R1224" s="10"/>
      <c r="S1224" s="10"/>
      <c r="T1224" s="10">
        <v>0.83660000000000001</v>
      </c>
      <c r="U1224" s="10"/>
      <c r="V1224" s="10"/>
      <c r="W1224" s="10"/>
      <c r="X1224" s="10"/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1"/>
      <c r="D1225" s="30">
        <f>$C1224*D1224</f>
        <v>2211.7523999999999</v>
      </c>
      <c r="E1225" s="30">
        <f t="shared" ref="E1225" si="1996">$C1224*E1224</f>
        <v>0</v>
      </c>
      <c r="F1225" s="30">
        <f t="shared" ref="F1225" si="1997">$C1224*F1224</f>
        <v>0</v>
      </c>
      <c r="G1225" s="30">
        <f t="shared" ref="G1225:AB1225" si="1998">$C1224*G1224</f>
        <v>0</v>
      </c>
      <c r="H1225" s="30">
        <f t="shared" si="1998"/>
        <v>0</v>
      </c>
      <c r="I1225" s="30">
        <f t="shared" si="1998"/>
        <v>0</v>
      </c>
      <c r="J1225" s="30">
        <f t="shared" si="1998"/>
        <v>0</v>
      </c>
      <c r="K1225" s="30">
        <f t="shared" si="1998"/>
        <v>0</v>
      </c>
      <c r="L1225" s="30">
        <f t="shared" si="1998"/>
        <v>0</v>
      </c>
      <c r="M1225" s="30">
        <f t="shared" si="1998"/>
        <v>2000.3728000000001</v>
      </c>
      <c r="N1225" s="30">
        <f t="shared" si="1998"/>
        <v>0</v>
      </c>
      <c r="O1225" s="30">
        <f t="shared" si="1998"/>
        <v>0</v>
      </c>
      <c r="P1225" s="30">
        <f t="shared" si="1998"/>
        <v>0</v>
      </c>
      <c r="Q1225" s="30">
        <f t="shared" si="1998"/>
        <v>0</v>
      </c>
      <c r="R1225" s="30">
        <f t="shared" si="1998"/>
        <v>0</v>
      </c>
      <c r="S1225" s="30">
        <f t="shared" si="1998"/>
        <v>0</v>
      </c>
      <c r="T1225" s="30">
        <f t="shared" si="1998"/>
        <v>21565.874800000001</v>
      </c>
      <c r="U1225" s="30">
        <f t="shared" si="1998"/>
        <v>0</v>
      </c>
      <c r="V1225" s="30">
        <f t="shared" si="1998"/>
        <v>0</v>
      </c>
      <c r="W1225" s="30">
        <f t="shared" si="1998"/>
        <v>0</v>
      </c>
      <c r="X1225" s="30">
        <f t="shared" si="1998"/>
        <v>0</v>
      </c>
      <c r="Y1225" s="30">
        <f t="shared" si="1998"/>
        <v>0</v>
      </c>
      <c r="Z1225" s="30">
        <f t="shared" si="1998"/>
        <v>0</v>
      </c>
      <c r="AA1225" s="30">
        <f t="shared" si="1998"/>
        <v>0</v>
      </c>
      <c r="AB1225" s="30">
        <f t="shared" si="1998"/>
        <v>0</v>
      </c>
      <c r="AC1225" s="67"/>
      <c r="AD1225" s="55"/>
    </row>
    <row r="1226" spans="1:30" s="52" customFormat="1">
      <c r="A1226" s="167" t="s">
        <v>352</v>
      </c>
      <c r="B1226" s="29">
        <v>319570</v>
      </c>
      <c r="C1226" s="161">
        <f t="shared" si="1938"/>
        <v>26630.83</v>
      </c>
      <c r="D1226" s="147">
        <v>7.1999999999999998E-3</v>
      </c>
      <c r="E1226" s="37"/>
      <c r="F1226" s="40"/>
      <c r="G1226" s="40"/>
      <c r="H1226" s="147"/>
      <c r="I1226" s="147"/>
      <c r="J1226" s="147"/>
      <c r="K1226" s="147"/>
      <c r="L1226" s="40"/>
      <c r="M1226" s="147"/>
      <c r="N1226" s="147"/>
      <c r="O1226" s="147"/>
      <c r="P1226" s="147"/>
      <c r="Q1226" s="147">
        <v>0.1736</v>
      </c>
      <c r="R1226" s="147"/>
      <c r="S1226" s="147">
        <v>1.7000000000000001E-2</v>
      </c>
      <c r="T1226" s="147">
        <v>0.44469999999999998</v>
      </c>
      <c r="U1226" s="147"/>
      <c r="V1226" s="147"/>
      <c r="W1226" s="147"/>
      <c r="X1226" s="147">
        <v>0.3352</v>
      </c>
      <c r="Y1226" s="147">
        <v>1.3100000000000001E-2</v>
      </c>
      <c r="Z1226" s="147">
        <v>9.1999999999999998E-3</v>
      </c>
      <c r="AA1226" s="147">
        <v>0</v>
      </c>
      <c r="AB1226" s="147">
        <v>0</v>
      </c>
      <c r="AC1226" s="67"/>
      <c r="AD1226" s="55"/>
    </row>
    <row r="1227" spans="1:30" s="52" customFormat="1">
      <c r="A1227" s="104"/>
      <c r="B1227" s="24"/>
      <c r="C1227" s="161"/>
      <c r="D1227" s="30">
        <f>$C1226*D1226</f>
        <v>191.74197599999999</v>
      </c>
      <c r="E1227" s="30">
        <f t="shared" ref="E1227" si="1999">$C1226*E1226</f>
        <v>0</v>
      </c>
      <c r="F1227" s="30">
        <f t="shared" ref="F1227" si="2000">$C1226*F1226</f>
        <v>0</v>
      </c>
      <c r="G1227" s="30">
        <f t="shared" ref="G1227:AB1227" si="2001">$C1226*G1226</f>
        <v>0</v>
      </c>
      <c r="H1227" s="30">
        <f t="shared" si="2001"/>
        <v>0</v>
      </c>
      <c r="I1227" s="30">
        <f t="shared" si="2001"/>
        <v>0</v>
      </c>
      <c r="J1227" s="30">
        <f t="shared" si="2001"/>
        <v>0</v>
      </c>
      <c r="K1227" s="30">
        <f t="shared" si="2001"/>
        <v>0</v>
      </c>
      <c r="L1227" s="30">
        <f t="shared" si="2001"/>
        <v>0</v>
      </c>
      <c r="M1227" s="30">
        <f t="shared" si="2001"/>
        <v>0</v>
      </c>
      <c r="N1227" s="30">
        <f t="shared" si="2001"/>
        <v>0</v>
      </c>
      <c r="O1227" s="30">
        <f t="shared" si="2001"/>
        <v>0</v>
      </c>
      <c r="P1227" s="30">
        <f t="shared" si="2001"/>
        <v>0</v>
      </c>
      <c r="Q1227" s="30">
        <f t="shared" si="2001"/>
        <v>4623.1120880000008</v>
      </c>
      <c r="R1227" s="30">
        <f t="shared" si="2001"/>
        <v>0</v>
      </c>
      <c r="S1227" s="30">
        <f t="shared" si="2001"/>
        <v>452.72411000000005</v>
      </c>
      <c r="T1227" s="30">
        <f t="shared" si="2001"/>
        <v>11842.730101000001</v>
      </c>
      <c r="U1227" s="30">
        <f t="shared" si="2001"/>
        <v>0</v>
      </c>
      <c r="V1227" s="30">
        <f t="shared" si="2001"/>
        <v>0</v>
      </c>
      <c r="W1227" s="30">
        <f t="shared" si="2001"/>
        <v>0</v>
      </c>
      <c r="X1227" s="30">
        <f t="shared" si="2001"/>
        <v>8926.6542160000008</v>
      </c>
      <c r="Y1227" s="30">
        <f t="shared" si="2001"/>
        <v>348.86387300000001</v>
      </c>
      <c r="Z1227" s="30">
        <f t="shared" si="2001"/>
        <v>245.003636</v>
      </c>
      <c r="AA1227" s="30">
        <f t="shared" si="2001"/>
        <v>0</v>
      </c>
      <c r="AB1227" s="30">
        <f t="shared" si="2001"/>
        <v>0</v>
      </c>
      <c r="AC1227" s="67"/>
      <c r="AD1227" s="55"/>
    </row>
    <row r="1228" spans="1:30" s="52" customFormat="1">
      <c r="A1228" s="167" t="s">
        <v>353</v>
      </c>
      <c r="B1228" s="29">
        <v>434232</v>
      </c>
      <c r="C1228" s="161">
        <f t="shared" si="1938"/>
        <v>36186</v>
      </c>
      <c r="D1228" s="10">
        <v>0.14199999999999999</v>
      </c>
      <c r="E1228" s="37"/>
      <c r="F1228" s="5"/>
      <c r="G1228" s="5"/>
      <c r="H1228" s="10"/>
      <c r="I1228" s="10"/>
      <c r="J1228" s="10"/>
      <c r="K1228" s="10"/>
      <c r="L1228" s="5"/>
      <c r="M1228" s="10">
        <v>0.24390000000000001</v>
      </c>
      <c r="N1228" s="10"/>
      <c r="O1228" s="10"/>
      <c r="P1228" s="10"/>
      <c r="Q1228" s="10"/>
      <c r="R1228" s="10"/>
      <c r="S1228" s="10"/>
      <c r="T1228" s="10">
        <v>0.57940000000000003</v>
      </c>
      <c r="U1228" s="10"/>
      <c r="V1228" s="10"/>
      <c r="W1228" s="10"/>
      <c r="X1228" s="10">
        <v>3.4700000000000002E-2</v>
      </c>
      <c r="Y1228" s="10"/>
      <c r="Z1228" s="10"/>
      <c r="AA1228" s="10"/>
      <c r="AB1228" s="10"/>
      <c r="AC1228" s="67"/>
      <c r="AD1228" s="55"/>
    </row>
    <row r="1229" spans="1:30" s="52" customFormat="1">
      <c r="A1229" s="104"/>
      <c r="B1229" s="24"/>
      <c r="C1229" s="161"/>
      <c r="D1229" s="30">
        <f>$C1228*D1228</f>
        <v>5138.4119999999994</v>
      </c>
      <c r="E1229" s="30">
        <f t="shared" ref="E1229" si="2002">$C1228*E1228</f>
        <v>0</v>
      </c>
      <c r="F1229" s="30">
        <f t="shared" ref="F1229" si="2003">$C1228*F1228</f>
        <v>0</v>
      </c>
      <c r="G1229" s="30">
        <f t="shared" ref="G1229:AB1229" si="2004">$C1228*G1228</f>
        <v>0</v>
      </c>
      <c r="H1229" s="30">
        <f t="shared" si="2004"/>
        <v>0</v>
      </c>
      <c r="I1229" s="30">
        <f t="shared" si="2004"/>
        <v>0</v>
      </c>
      <c r="J1229" s="30">
        <f t="shared" si="2004"/>
        <v>0</v>
      </c>
      <c r="K1229" s="30">
        <f t="shared" si="2004"/>
        <v>0</v>
      </c>
      <c r="L1229" s="30">
        <f t="shared" si="2004"/>
        <v>0</v>
      </c>
      <c r="M1229" s="30">
        <f t="shared" si="2004"/>
        <v>8825.7654000000002</v>
      </c>
      <c r="N1229" s="30">
        <f t="shared" si="2004"/>
        <v>0</v>
      </c>
      <c r="O1229" s="30">
        <f t="shared" si="2004"/>
        <v>0</v>
      </c>
      <c r="P1229" s="30">
        <f t="shared" si="2004"/>
        <v>0</v>
      </c>
      <c r="Q1229" s="30">
        <f t="shared" si="2004"/>
        <v>0</v>
      </c>
      <c r="R1229" s="30">
        <f t="shared" si="2004"/>
        <v>0</v>
      </c>
      <c r="S1229" s="30">
        <f t="shared" si="2004"/>
        <v>0</v>
      </c>
      <c r="T1229" s="30">
        <f t="shared" si="2004"/>
        <v>20966.168400000002</v>
      </c>
      <c r="U1229" s="30">
        <f t="shared" si="2004"/>
        <v>0</v>
      </c>
      <c r="V1229" s="30">
        <f t="shared" si="2004"/>
        <v>0</v>
      </c>
      <c r="W1229" s="30">
        <f t="shared" si="2004"/>
        <v>0</v>
      </c>
      <c r="X1229" s="30">
        <f t="shared" si="2004"/>
        <v>1255.6542000000002</v>
      </c>
      <c r="Y1229" s="30">
        <f t="shared" si="2004"/>
        <v>0</v>
      </c>
      <c r="Z1229" s="30">
        <f t="shared" si="2004"/>
        <v>0</v>
      </c>
      <c r="AA1229" s="30">
        <f t="shared" si="2004"/>
        <v>0</v>
      </c>
      <c r="AB1229" s="30">
        <f t="shared" si="2004"/>
        <v>0</v>
      </c>
      <c r="AC1229" s="67"/>
      <c r="AD1229" s="55"/>
    </row>
    <row r="1230" spans="1:30" s="52" customFormat="1">
      <c r="A1230" s="167" t="s">
        <v>354</v>
      </c>
      <c r="B1230" s="29">
        <v>585225</v>
      </c>
      <c r="C1230" s="161">
        <f t="shared" si="1938"/>
        <v>48768.75</v>
      </c>
      <c r="D1230" s="10">
        <v>0.14199999999999999</v>
      </c>
      <c r="E1230" s="37"/>
      <c r="F1230" s="5"/>
      <c r="G1230" s="5"/>
      <c r="H1230" s="10"/>
      <c r="I1230" s="10"/>
      <c r="J1230" s="10"/>
      <c r="K1230" s="10"/>
      <c r="L1230" s="5"/>
      <c r="M1230" s="10">
        <v>0.24390000000000001</v>
      </c>
      <c r="N1230" s="10"/>
      <c r="O1230" s="10"/>
      <c r="P1230" s="10"/>
      <c r="Q1230" s="10"/>
      <c r="R1230" s="10"/>
      <c r="S1230" s="10"/>
      <c r="T1230" s="10">
        <v>0.57940000000000003</v>
      </c>
      <c r="U1230" s="10"/>
      <c r="V1230" s="10"/>
      <c r="W1230" s="10"/>
      <c r="X1230" s="10">
        <v>3.4700000000000002E-2</v>
      </c>
      <c r="Y1230" s="10"/>
      <c r="Z1230" s="10"/>
      <c r="AA1230" s="10"/>
      <c r="AB1230" s="10"/>
      <c r="AC1230" s="67"/>
      <c r="AD1230" s="55"/>
    </row>
    <row r="1231" spans="1:30" s="52" customFormat="1">
      <c r="A1231" s="104"/>
      <c r="B1231" s="24"/>
      <c r="C1231" s="161"/>
      <c r="D1231" s="30">
        <f>$C1230*D1230</f>
        <v>6925.1624999999995</v>
      </c>
      <c r="E1231" s="30">
        <f t="shared" ref="E1231" si="2005">$C1230*E1230</f>
        <v>0</v>
      </c>
      <c r="F1231" s="30">
        <f t="shared" ref="F1231" si="2006">$C1230*F1230</f>
        <v>0</v>
      </c>
      <c r="G1231" s="30">
        <f t="shared" ref="G1231:AB1231" si="2007">$C1230*G1230</f>
        <v>0</v>
      </c>
      <c r="H1231" s="30">
        <f t="shared" si="2007"/>
        <v>0</v>
      </c>
      <c r="I1231" s="30">
        <f t="shared" si="2007"/>
        <v>0</v>
      </c>
      <c r="J1231" s="30">
        <f t="shared" si="2007"/>
        <v>0</v>
      </c>
      <c r="K1231" s="30">
        <f t="shared" si="2007"/>
        <v>0</v>
      </c>
      <c r="L1231" s="30">
        <f t="shared" si="2007"/>
        <v>0</v>
      </c>
      <c r="M1231" s="30">
        <f t="shared" si="2007"/>
        <v>11894.698125000001</v>
      </c>
      <c r="N1231" s="30">
        <f t="shared" si="2007"/>
        <v>0</v>
      </c>
      <c r="O1231" s="30">
        <f t="shared" si="2007"/>
        <v>0</v>
      </c>
      <c r="P1231" s="30">
        <f t="shared" si="2007"/>
        <v>0</v>
      </c>
      <c r="Q1231" s="30">
        <f t="shared" si="2007"/>
        <v>0</v>
      </c>
      <c r="R1231" s="30">
        <f t="shared" si="2007"/>
        <v>0</v>
      </c>
      <c r="S1231" s="30">
        <f t="shared" si="2007"/>
        <v>0</v>
      </c>
      <c r="T1231" s="30">
        <f t="shared" si="2007"/>
        <v>28256.61375</v>
      </c>
      <c r="U1231" s="30">
        <f t="shared" si="2007"/>
        <v>0</v>
      </c>
      <c r="V1231" s="30">
        <f t="shared" si="2007"/>
        <v>0</v>
      </c>
      <c r="W1231" s="30">
        <f t="shared" si="2007"/>
        <v>0</v>
      </c>
      <c r="X1231" s="30">
        <f t="shared" si="2007"/>
        <v>1692.275625</v>
      </c>
      <c r="Y1231" s="30">
        <f t="shared" si="2007"/>
        <v>0</v>
      </c>
      <c r="Z1231" s="30">
        <f t="shared" si="2007"/>
        <v>0</v>
      </c>
      <c r="AA1231" s="30">
        <f t="shared" si="2007"/>
        <v>0</v>
      </c>
      <c r="AB1231" s="30">
        <f t="shared" si="2007"/>
        <v>0</v>
      </c>
      <c r="AC1231" s="67"/>
      <c r="AD1231" s="55"/>
    </row>
    <row r="1232" spans="1:30" s="52" customFormat="1">
      <c r="A1232" s="167" t="s">
        <v>355</v>
      </c>
      <c r="B1232" s="29">
        <v>331614</v>
      </c>
      <c r="C1232" s="161">
        <f t="shared" si="1938"/>
        <v>27634.5</v>
      </c>
      <c r="D1232" s="10">
        <v>0.65229999999999999</v>
      </c>
      <c r="E1232" s="37"/>
      <c r="F1232" s="5"/>
      <c r="G1232" s="5"/>
      <c r="H1232" s="10"/>
      <c r="I1232" s="10"/>
      <c r="J1232" s="10"/>
      <c r="K1232" s="10"/>
      <c r="L1232" s="5"/>
      <c r="M1232" s="10"/>
      <c r="N1232" s="10"/>
      <c r="O1232" s="10"/>
      <c r="P1232" s="10"/>
      <c r="Q1232" s="10">
        <v>0.25869999999999999</v>
      </c>
      <c r="R1232" s="10"/>
      <c r="S1232" s="10">
        <v>2.5499999999999998E-2</v>
      </c>
      <c r="T1232" s="10"/>
      <c r="U1232" s="10"/>
      <c r="V1232" s="10"/>
      <c r="W1232" s="10"/>
      <c r="X1232" s="10">
        <v>6.3500000000000001E-2</v>
      </c>
      <c r="Y1232" s="10"/>
      <c r="Z1232" s="10"/>
      <c r="AA1232" s="10"/>
      <c r="AB1232" s="10"/>
      <c r="AC1232" s="67"/>
      <c r="AD1232" s="55"/>
    </row>
    <row r="1233" spans="1:30" s="52" customFormat="1">
      <c r="A1233" s="104"/>
      <c r="B1233" s="24"/>
      <c r="C1233" s="161"/>
      <c r="D1233" s="30">
        <f t="shared" ref="D1233" si="2008">$C1232*D1232</f>
        <v>18025.984349999999</v>
      </c>
      <c r="E1233" s="30">
        <f t="shared" ref="E1233" si="2009">$C1232*E1232</f>
        <v>0</v>
      </c>
      <c r="F1233" s="30">
        <f t="shared" ref="F1233:AB1233" si="2010">$C1232*F1232</f>
        <v>0</v>
      </c>
      <c r="G1233" s="30">
        <f t="shared" si="2010"/>
        <v>0</v>
      </c>
      <c r="H1233" s="30">
        <f t="shared" si="2010"/>
        <v>0</v>
      </c>
      <c r="I1233" s="30">
        <f t="shared" si="2010"/>
        <v>0</v>
      </c>
      <c r="J1233" s="30">
        <f t="shared" si="2010"/>
        <v>0</v>
      </c>
      <c r="K1233" s="30">
        <f t="shared" si="2010"/>
        <v>0</v>
      </c>
      <c r="L1233" s="30">
        <f t="shared" si="2010"/>
        <v>0</v>
      </c>
      <c r="M1233" s="30">
        <f t="shared" si="2010"/>
        <v>0</v>
      </c>
      <c r="N1233" s="30">
        <f t="shared" si="2010"/>
        <v>0</v>
      </c>
      <c r="O1233" s="30">
        <f t="shared" si="2010"/>
        <v>0</v>
      </c>
      <c r="P1233" s="30">
        <f t="shared" si="2010"/>
        <v>0</v>
      </c>
      <c r="Q1233" s="30">
        <f t="shared" si="2010"/>
        <v>7149.0451499999999</v>
      </c>
      <c r="R1233" s="30">
        <f t="shared" si="2010"/>
        <v>0</v>
      </c>
      <c r="S1233" s="30">
        <f t="shared" si="2010"/>
        <v>704.6797499999999</v>
      </c>
      <c r="T1233" s="30">
        <f t="shared" si="2010"/>
        <v>0</v>
      </c>
      <c r="U1233" s="30">
        <f t="shared" si="2010"/>
        <v>0</v>
      </c>
      <c r="V1233" s="30">
        <f t="shared" si="2010"/>
        <v>0</v>
      </c>
      <c r="W1233" s="30">
        <f t="shared" si="2010"/>
        <v>0</v>
      </c>
      <c r="X1233" s="30">
        <f t="shared" si="2010"/>
        <v>1754.7907500000001</v>
      </c>
      <c r="Y1233" s="30">
        <f t="shared" si="2010"/>
        <v>0</v>
      </c>
      <c r="Z1233" s="30">
        <f t="shared" si="2010"/>
        <v>0</v>
      </c>
      <c r="AA1233" s="30">
        <f t="shared" si="2010"/>
        <v>0</v>
      </c>
      <c r="AB1233" s="30">
        <f t="shared" si="2010"/>
        <v>0</v>
      </c>
      <c r="AC1233" s="67"/>
      <c r="AD1233" s="55"/>
    </row>
    <row r="1234" spans="1:30" s="52" customFormat="1">
      <c r="A1234" s="167" t="s">
        <v>356</v>
      </c>
      <c r="B1234" s="29">
        <v>263340</v>
      </c>
      <c r="C1234" s="161">
        <f t="shared" si="1938"/>
        <v>21945</v>
      </c>
      <c r="D1234" s="10">
        <v>0.89870000000000005</v>
      </c>
      <c r="E1234" s="37"/>
      <c r="F1234" s="5"/>
      <c r="G1234" s="5"/>
      <c r="H1234" s="10"/>
      <c r="I1234" s="10"/>
      <c r="J1234" s="10"/>
      <c r="K1234" s="10"/>
      <c r="L1234" s="5"/>
      <c r="M1234" s="10"/>
      <c r="N1234" s="10"/>
      <c r="O1234" s="10"/>
      <c r="P1234" s="10"/>
      <c r="Q1234" s="10">
        <v>9.4799999999999995E-2</v>
      </c>
      <c r="R1234" s="10"/>
      <c r="S1234" s="10">
        <v>6.4999999999999997E-3</v>
      </c>
      <c r="T1234" s="10"/>
      <c r="U1234" s="10"/>
      <c r="V1234" s="10"/>
      <c r="W1234" s="10"/>
      <c r="X1234" s="10"/>
      <c r="Y1234" s="10"/>
      <c r="Z1234" s="10"/>
      <c r="AA1234" s="10"/>
      <c r="AB1234" s="10"/>
      <c r="AC1234" s="67"/>
      <c r="AD1234" s="55"/>
    </row>
    <row r="1235" spans="1:30" s="52" customFormat="1">
      <c r="A1235" s="104"/>
      <c r="B1235" s="24"/>
      <c r="C1235" s="161"/>
      <c r="D1235" s="30">
        <f t="shared" ref="D1235" si="2011">$C1234*D1234</f>
        <v>19721.9715</v>
      </c>
      <c r="E1235" s="30">
        <f t="shared" ref="E1235" si="2012">$C1234*E1234</f>
        <v>0</v>
      </c>
      <c r="F1235" s="30">
        <f t="shared" ref="F1235:AB1235" si="2013">$C1234*F1234</f>
        <v>0</v>
      </c>
      <c r="G1235" s="30">
        <f t="shared" si="2013"/>
        <v>0</v>
      </c>
      <c r="H1235" s="30">
        <f t="shared" si="2013"/>
        <v>0</v>
      </c>
      <c r="I1235" s="30">
        <f t="shared" si="2013"/>
        <v>0</v>
      </c>
      <c r="J1235" s="30">
        <f t="shared" si="2013"/>
        <v>0</v>
      </c>
      <c r="K1235" s="30">
        <f t="shared" si="2013"/>
        <v>0</v>
      </c>
      <c r="L1235" s="30">
        <f t="shared" si="2013"/>
        <v>0</v>
      </c>
      <c r="M1235" s="30">
        <f t="shared" si="2013"/>
        <v>0</v>
      </c>
      <c r="N1235" s="30">
        <f t="shared" si="2013"/>
        <v>0</v>
      </c>
      <c r="O1235" s="30">
        <f t="shared" si="2013"/>
        <v>0</v>
      </c>
      <c r="P1235" s="30">
        <f t="shared" si="2013"/>
        <v>0</v>
      </c>
      <c r="Q1235" s="30">
        <f t="shared" si="2013"/>
        <v>2080.386</v>
      </c>
      <c r="R1235" s="30">
        <f t="shared" si="2013"/>
        <v>0</v>
      </c>
      <c r="S1235" s="30">
        <f t="shared" si="2013"/>
        <v>142.64249999999998</v>
      </c>
      <c r="T1235" s="30">
        <f t="shared" si="2013"/>
        <v>0</v>
      </c>
      <c r="U1235" s="30">
        <f t="shared" si="2013"/>
        <v>0</v>
      </c>
      <c r="V1235" s="30">
        <f t="shared" si="2013"/>
        <v>0</v>
      </c>
      <c r="W1235" s="30">
        <f t="shared" si="2013"/>
        <v>0</v>
      </c>
      <c r="X1235" s="30">
        <f t="shared" si="2013"/>
        <v>0</v>
      </c>
      <c r="Y1235" s="30">
        <f t="shared" si="2013"/>
        <v>0</v>
      </c>
      <c r="Z1235" s="30">
        <f t="shared" si="2013"/>
        <v>0</v>
      </c>
      <c r="AA1235" s="30">
        <f t="shared" si="2013"/>
        <v>0</v>
      </c>
      <c r="AB1235" s="30">
        <f t="shared" si="2013"/>
        <v>0</v>
      </c>
      <c r="AC1235" s="67"/>
      <c r="AD1235" s="55"/>
    </row>
    <row r="1236" spans="1:30" s="52" customFormat="1">
      <c r="A1236" s="167" t="s">
        <v>357</v>
      </c>
      <c r="B1236" s="29">
        <v>263221</v>
      </c>
      <c r="C1236" s="161">
        <f t="shared" si="1938"/>
        <v>21935.08</v>
      </c>
      <c r="D1236" s="147"/>
      <c r="E1236" s="37"/>
      <c r="F1236" s="40"/>
      <c r="G1236" s="40"/>
      <c r="H1236" s="147"/>
      <c r="I1236" s="147"/>
      <c r="J1236" s="147"/>
      <c r="K1236" s="147"/>
      <c r="L1236" s="40"/>
      <c r="M1236" s="147"/>
      <c r="N1236" s="147"/>
      <c r="O1236" s="147"/>
      <c r="P1236" s="147"/>
      <c r="Q1236" s="147">
        <v>0.37169999999999997</v>
      </c>
      <c r="R1236" s="147"/>
      <c r="S1236" s="147">
        <v>4.4600000000000001E-2</v>
      </c>
      <c r="T1236" s="147"/>
      <c r="U1236" s="147"/>
      <c r="V1236" s="147"/>
      <c r="W1236" s="147"/>
      <c r="X1236" s="147">
        <v>0.54139999999999999</v>
      </c>
      <c r="Y1236" s="147">
        <v>2.3199999999999998E-2</v>
      </c>
      <c r="Z1236" s="147">
        <v>1.9099999999999999E-2</v>
      </c>
      <c r="AA1236" s="147">
        <v>0</v>
      </c>
      <c r="AB1236" s="147">
        <v>0</v>
      </c>
      <c r="AC1236" s="67"/>
      <c r="AD1236" s="55"/>
    </row>
    <row r="1237" spans="1:30" s="52" customFormat="1">
      <c r="A1237" s="104"/>
      <c r="B1237" s="24"/>
      <c r="C1237" s="161"/>
      <c r="D1237" s="30">
        <f t="shared" ref="D1237" si="2014">$C1236*D1236</f>
        <v>0</v>
      </c>
      <c r="E1237" s="30">
        <f t="shared" ref="E1237" si="2015">$C1236*E1236</f>
        <v>0</v>
      </c>
      <c r="F1237" s="30">
        <f t="shared" ref="F1237:AB1237" si="2016">$C1236*F1236</f>
        <v>0</v>
      </c>
      <c r="G1237" s="30">
        <f t="shared" si="2016"/>
        <v>0</v>
      </c>
      <c r="H1237" s="30">
        <f t="shared" si="2016"/>
        <v>0</v>
      </c>
      <c r="I1237" s="30">
        <f t="shared" si="2016"/>
        <v>0</v>
      </c>
      <c r="J1237" s="30">
        <f t="shared" si="2016"/>
        <v>0</v>
      </c>
      <c r="K1237" s="30">
        <f t="shared" si="2016"/>
        <v>0</v>
      </c>
      <c r="L1237" s="30">
        <f t="shared" si="2016"/>
        <v>0</v>
      </c>
      <c r="M1237" s="30">
        <f t="shared" si="2016"/>
        <v>0</v>
      </c>
      <c r="N1237" s="30">
        <f t="shared" si="2016"/>
        <v>0</v>
      </c>
      <c r="O1237" s="30">
        <f t="shared" si="2016"/>
        <v>0</v>
      </c>
      <c r="P1237" s="30">
        <f t="shared" si="2016"/>
        <v>0</v>
      </c>
      <c r="Q1237" s="30">
        <f t="shared" si="2016"/>
        <v>8153.2692360000001</v>
      </c>
      <c r="R1237" s="30">
        <f t="shared" si="2016"/>
        <v>0</v>
      </c>
      <c r="S1237" s="30">
        <f t="shared" si="2016"/>
        <v>978.30456800000013</v>
      </c>
      <c r="T1237" s="30">
        <f t="shared" si="2016"/>
        <v>0</v>
      </c>
      <c r="U1237" s="30">
        <f t="shared" si="2016"/>
        <v>0</v>
      </c>
      <c r="V1237" s="30">
        <f t="shared" si="2016"/>
        <v>0</v>
      </c>
      <c r="W1237" s="30">
        <f t="shared" si="2016"/>
        <v>0</v>
      </c>
      <c r="X1237" s="30">
        <f t="shared" si="2016"/>
        <v>11875.652312</v>
      </c>
      <c r="Y1237" s="30">
        <f t="shared" si="2016"/>
        <v>508.89385600000003</v>
      </c>
      <c r="Z1237" s="30">
        <f t="shared" si="2016"/>
        <v>418.96002800000002</v>
      </c>
      <c r="AA1237" s="30">
        <f t="shared" si="2016"/>
        <v>0</v>
      </c>
      <c r="AB1237" s="30">
        <f t="shared" si="2016"/>
        <v>0</v>
      </c>
      <c r="AC1237" s="67"/>
      <c r="AD1237" s="55"/>
    </row>
    <row r="1238" spans="1:30" s="52" customFormat="1">
      <c r="A1238" s="167" t="s">
        <v>387</v>
      </c>
      <c r="B1238" s="29">
        <v>195617</v>
      </c>
      <c r="C1238" s="161">
        <f t="shared" si="1938"/>
        <v>16301.42</v>
      </c>
      <c r="D1238" s="147"/>
      <c r="E1238" s="37"/>
      <c r="F1238" s="40"/>
      <c r="G1238" s="40"/>
      <c r="H1238" s="147"/>
      <c r="I1238" s="147"/>
      <c r="J1238" s="147"/>
      <c r="K1238" s="147"/>
      <c r="L1238" s="40"/>
      <c r="M1238" s="147"/>
      <c r="N1238" s="147"/>
      <c r="O1238" s="147"/>
      <c r="P1238" s="147">
        <v>7.9000000000000008E-3</v>
      </c>
      <c r="Q1238" s="147">
        <v>0.12820000000000001</v>
      </c>
      <c r="R1238" s="147"/>
      <c r="S1238" s="147">
        <v>1.18E-2</v>
      </c>
      <c r="T1238" s="147">
        <v>0.51080000000000003</v>
      </c>
      <c r="U1238" s="147"/>
      <c r="V1238" s="147">
        <v>5.7000000000000002E-3</v>
      </c>
      <c r="W1238" s="147"/>
      <c r="X1238" s="147">
        <v>0.31459999999999999</v>
      </c>
      <c r="Y1238" s="147">
        <v>1.2500000000000001E-2</v>
      </c>
      <c r="Z1238" s="147">
        <v>8.5000000000000006E-3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1"/>
      <c r="D1239" s="30">
        <f t="shared" ref="D1239" si="2017">$C1238*D1238</f>
        <v>0</v>
      </c>
      <c r="E1239" s="30">
        <f t="shared" ref="E1239" si="2018">$C1238*E1238</f>
        <v>0</v>
      </c>
      <c r="F1239" s="30">
        <f t="shared" ref="F1239:AB1239" si="2019">$C1238*F1238</f>
        <v>0</v>
      </c>
      <c r="G1239" s="30">
        <f t="shared" si="2019"/>
        <v>0</v>
      </c>
      <c r="H1239" s="30">
        <f t="shared" si="2019"/>
        <v>0</v>
      </c>
      <c r="I1239" s="30">
        <f t="shared" si="2019"/>
        <v>0</v>
      </c>
      <c r="J1239" s="30">
        <f t="shared" si="2019"/>
        <v>0</v>
      </c>
      <c r="K1239" s="30">
        <f t="shared" si="2019"/>
        <v>0</v>
      </c>
      <c r="L1239" s="30">
        <f t="shared" si="2019"/>
        <v>0</v>
      </c>
      <c r="M1239" s="30">
        <f t="shared" si="2019"/>
        <v>0</v>
      </c>
      <c r="N1239" s="30">
        <f t="shared" si="2019"/>
        <v>0</v>
      </c>
      <c r="O1239" s="30">
        <f t="shared" si="2019"/>
        <v>0</v>
      </c>
      <c r="P1239" s="30">
        <f t="shared" si="2019"/>
        <v>128.78121800000002</v>
      </c>
      <c r="Q1239" s="30">
        <f t="shared" si="2019"/>
        <v>2089.842044</v>
      </c>
      <c r="R1239" s="30">
        <f t="shared" si="2019"/>
        <v>0</v>
      </c>
      <c r="S1239" s="30">
        <f t="shared" si="2019"/>
        <v>192.35675599999999</v>
      </c>
      <c r="T1239" s="30">
        <f t="shared" si="2019"/>
        <v>8326.7653360000004</v>
      </c>
      <c r="U1239" s="30">
        <f t="shared" si="2019"/>
        <v>0</v>
      </c>
      <c r="V1239" s="30">
        <f t="shared" si="2019"/>
        <v>92.918094000000011</v>
      </c>
      <c r="W1239" s="30">
        <f t="shared" si="2019"/>
        <v>0</v>
      </c>
      <c r="X1239" s="30">
        <f t="shared" si="2019"/>
        <v>5128.4267319999999</v>
      </c>
      <c r="Y1239" s="30">
        <f t="shared" si="2019"/>
        <v>203.76775000000001</v>
      </c>
      <c r="Z1239" s="30">
        <f t="shared" si="2019"/>
        <v>138.56207000000001</v>
      </c>
      <c r="AA1239" s="30">
        <f t="shared" si="2019"/>
        <v>0</v>
      </c>
      <c r="AB1239" s="30">
        <f t="shared" si="2019"/>
        <v>0</v>
      </c>
      <c r="AC1239" s="67"/>
      <c r="AD1239" s="55"/>
    </row>
    <row r="1240" spans="1:30" s="52" customFormat="1">
      <c r="A1240" s="95" t="s">
        <v>388</v>
      </c>
      <c r="B1240" s="29">
        <f>643445/2</f>
        <v>321722.5</v>
      </c>
      <c r="C1240" s="161">
        <f t="shared" si="1938"/>
        <v>26810.21</v>
      </c>
      <c r="D1240" s="38">
        <v>1.5800000000000002E-2</v>
      </c>
      <c r="E1240" s="38">
        <v>0.1371</v>
      </c>
      <c r="F1240" s="38">
        <v>5.4899999999999997E-2</v>
      </c>
      <c r="G1240" s="38">
        <v>7.6899999999999996E-2</v>
      </c>
      <c r="H1240" s="38">
        <v>4.1599999999999998E-2</v>
      </c>
      <c r="I1240" s="38">
        <v>0.13250000000000001</v>
      </c>
      <c r="J1240" s="38">
        <v>2.07E-2</v>
      </c>
      <c r="K1240" s="38">
        <v>3.1800000000000002E-2</v>
      </c>
      <c r="L1240" s="38">
        <v>1.6500000000000001E-2</v>
      </c>
      <c r="M1240" s="38">
        <v>2.5700000000000001E-2</v>
      </c>
      <c r="N1240" s="38">
        <v>0.14199999999999999</v>
      </c>
      <c r="O1240" s="38">
        <v>2.3E-2</v>
      </c>
      <c r="P1240" s="38">
        <v>0</v>
      </c>
      <c r="Q1240" s="38">
        <v>3.7999999999999999E-2</v>
      </c>
      <c r="R1240" s="38">
        <v>1.8800000000000001E-2</v>
      </c>
      <c r="S1240" s="38">
        <v>4.1999999999999997E-3</v>
      </c>
      <c r="T1240" s="38">
        <v>5.3199999999999997E-2</v>
      </c>
      <c r="U1240" s="38">
        <v>1.8100000000000002E-2</v>
      </c>
      <c r="V1240" s="38">
        <v>3.7900000000000003E-2</v>
      </c>
      <c r="W1240" s="38">
        <v>4.58E-2</v>
      </c>
      <c r="X1240" s="38">
        <v>6.2399999999999997E-2</v>
      </c>
      <c r="Y1240" s="38">
        <v>2.5000000000000001E-3</v>
      </c>
      <c r="Z1240" s="5">
        <v>0</v>
      </c>
      <c r="AA1240" s="5">
        <v>5.9999999999999995E-4</v>
      </c>
      <c r="AB1240" s="5">
        <v>0</v>
      </c>
      <c r="AC1240" s="67"/>
      <c r="AD1240" s="55"/>
    </row>
    <row r="1241" spans="1:30" s="52" customFormat="1">
      <c r="A1241" s="96"/>
      <c r="B1241" s="30"/>
      <c r="C1241" s="161"/>
      <c r="D1241" s="6">
        <f t="shared" ref="D1241" si="2020">$C1240*D1240</f>
        <v>423.60131800000005</v>
      </c>
      <c r="E1241" s="6">
        <f t="shared" ref="E1241" si="2021">$C1240*E1240</f>
        <v>3675.679791</v>
      </c>
      <c r="F1241" s="6">
        <f t="shared" ref="F1241:AB1241" si="2022">$C1240*F1240</f>
        <v>1471.8805289999998</v>
      </c>
      <c r="G1241" s="6">
        <f t="shared" si="2022"/>
        <v>2061.7051489999999</v>
      </c>
      <c r="H1241" s="6">
        <f t="shared" si="2022"/>
        <v>1115.3047359999998</v>
      </c>
      <c r="I1241" s="6">
        <f t="shared" si="2022"/>
        <v>3552.3528249999999</v>
      </c>
      <c r="J1241" s="6">
        <f t="shared" si="2022"/>
        <v>554.97134699999992</v>
      </c>
      <c r="K1241" s="6">
        <f t="shared" si="2022"/>
        <v>852.56467800000007</v>
      </c>
      <c r="L1241" s="6">
        <f t="shared" si="2022"/>
        <v>442.36846500000001</v>
      </c>
      <c r="M1241" s="6">
        <f t="shared" si="2022"/>
        <v>689.02239699999996</v>
      </c>
      <c r="N1241" s="6">
        <f t="shared" si="2022"/>
        <v>3807.0498199999997</v>
      </c>
      <c r="O1241" s="6">
        <f t="shared" si="2022"/>
        <v>616.63482999999997</v>
      </c>
      <c r="P1241" s="6">
        <f t="shared" si="2022"/>
        <v>0</v>
      </c>
      <c r="Q1241" s="6">
        <f t="shared" si="2022"/>
        <v>1018.7879799999999</v>
      </c>
      <c r="R1241" s="6">
        <f t="shared" si="2022"/>
        <v>504.031948</v>
      </c>
      <c r="S1241" s="6">
        <f t="shared" si="2022"/>
        <v>112.60288199999999</v>
      </c>
      <c r="T1241" s="6">
        <f t="shared" si="2022"/>
        <v>1426.3031719999999</v>
      </c>
      <c r="U1241" s="6">
        <f t="shared" si="2022"/>
        <v>485.26480100000003</v>
      </c>
      <c r="V1241" s="6">
        <f t="shared" si="2022"/>
        <v>1016.1069590000001</v>
      </c>
      <c r="W1241" s="6">
        <f t="shared" si="2022"/>
        <v>1227.907618</v>
      </c>
      <c r="X1241" s="6">
        <f t="shared" si="2022"/>
        <v>1672.9571039999998</v>
      </c>
      <c r="Y1241" s="6">
        <f t="shared" si="2022"/>
        <v>67.025525000000002</v>
      </c>
      <c r="Z1241" s="6">
        <f t="shared" si="2022"/>
        <v>0</v>
      </c>
      <c r="AA1241" s="6">
        <f t="shared" si="2022"/>
        <v>16.086125999999997</v>
      </c>
      <c r="AB1241" s="6">
        <f t="shared" si="2022"/>
        <v>0</v>
      </c>
      <c r="AC1241" s="67"/>
      <c r="AD1241" s="55"/>
    </row>
    <row r="1242" spans="1:30" s="52" customFormat="1">
      <c r="A1242" s="95" t="s">
        <v>458</v>
      </c>
      <c r="B1242" s="29">
        <f>643445/2</f>
        <v>321722.5</v>
      </c>
      <c r="C1242" s="161">
        <f t="shared" si="1938"/>
        <v>26810.21</v>
      </c>
      <c r="D1242" s="5">
        <v>9.3299999999999994E-2</v>
      </c>
      <c r="E1242" s="5"/>
      <c r="F1242" s="5"/>
      <c r="G1242" s="5"/>
      <c r="H1242" s="5"/>
      <c r="I1242" s="5"/>
      <c r="J1242" s="5"/>
      <c r="K1242" s="5"/>
      <c r="L1242" s="5"/>
      <c r="M1242" s="5">
        <v>9.5500000000000002E-2</v>
      </c>
      <c r="N1242" s="5"/>
      <c r="O1242" s="5"/>
      <c r="P1242" s="5"/>
      <c r="Q1242" s="5">
        <v>0.1779</v>
      </c>
      <c r="R1242" s="5"/>
      <c r="S1242" s="5">
        <v>0</v>
      </c>
      <c r="T1242" s="5">
        <v>0.63319999999999999</v>
      </c>
      <c r="U1242" s="5"/>
      <c r="V1242" s="5"/>
      <c r="W1242" s="5"/>
      <c r="X1242" s="5">
        <v>1E-4</v>
      </c>
      <c r="Y1242" s="5">
        <v>0</v>
      </c>
      <c r="Z1242" s="5"/>
      <c r="AA1242" s="5"/>
      <c r="AB1242" s="5"/>
      <c r="AC1242" s="67"/>
      <c r="AD1242" s="55"/>
    </row>
    <row r="1243" spans="1:30" s="52" customFormat="1">
      <c r="A1243" s="96"/>
      <c r="B1243" s="12"/>
      <c r="C1243" s="161"/>
      <c r="D1243" s="6">
        <f t="shared" ref="D1243" si="2023">$C1242*D1242</f>
        <v>2501.3925929999996</v>
      </c>
      <c r="E1243" s="6">
        <f t="shared" ref="E1243" si="2024">$C1242*E1242</f>
        <v>0</v>
      </c>
      <c r="F1243" s="6">
        <f t="shared" ref="F1243:O1243" si="2025">$C1242*F1242</f>
        <v>0</v>
      </c>
      <c r="G1243" s="6">
        <f t="shared" si="2025"/>
        <v>0</v>
      </c>
      <c r="H1243" s="6">
        <f t="shared" si="2025"/>
        <v>0</v>
      </c>
      <c r="I1243" s="6">
        <f t="shared" si="2025"/>
        <v>0</v>
      </c>
      <c r="J1243" s="6">
        <f t="shared" si="2025"/>
        <v>0</v>
      </c>
      <c r="K1243" s="6">
        <f t="shared" si="2025"/>
        <v>0</v>
      </c>
      <c r="L1243" s="6">
        <f t="shared" si="2025"/>
        <v>0</v>
      </c>
      <c r="M1243" s="6">
        <f t="shared" si="2025"/>
        <v>2560.375055</v>
      </c>
      <c r="N1243" s="6">
        <f t="shared" si="2025"/>
        <v>0</v>
      </c>
      <c r="O1243" s="6">
        <f t="shared" si="2025"/>
        <v>0</v>
      </c>
      <c r="P1243" s="6">
        <f t="shared" ref="P1243" si="2026">$C1242*P1242</f>
        <v>0</v>
      </c>
      <c r="Q1243" s="6">
        <f t="shared" ref="Q1243" si="2027">$C1242*Q1242</f>
        <v>4769.5363589999997</v>
      </c>
      <c r="R1243" s="6">
        <f t="shared" ref="R1243:AB1243" si="2028">$C1242*R1242</f>
        <v>0</v>
      </c>
      <c r="S1243" s="6">
        <f t="shared" si="2028"/>
        <v>0</v>
      </c>
      <c r="T1243" s="6">
        <f t="shared" si="2028"/>
        <v>16976.224972</v>
      </c>
      <c r="U1243" s="6">
        <f t="shared" si="2028"/>
        <v>0</v>
      </c>
      <c r="V1243" s="6">
        <f t="shared" si="2028"/>
        <v>0</v>
      </c>
      <c r="W1243" s="6">
        <f t="shared" si="2028"/>
        <v>0</v>
      </c>
      <c r="X1243" s="6">
        <f t="shared" si="2028"/>
        <v>2.6810209999999999</v>
      </c>
      <c r="Y1243" s="6">
        <f t="shared" si="2028"/>
        <v>0</v>
      </c>
      <c r="Z1243" s="6">
        <f t="shared" si="2028"/>
        <v>0</v>
      </c>
      <c r="AA1243" s="6">
        <f t="shared" si="2028"/>
        <v>0</v>
      </c>
      <c r="AB1243" s="6">
        <f t="shared" si="2028"/>
        <v>0</v>
      </c>
      <c r="AC1243" s="67"/>
      <c r="AD1243" s="55"/>
    </row>
    <row r="1244" spans="1:30" s="52" customFormat="1">
      <c r="A1244" s="95" t="s">
        <v>389</v>
      </c>
      <c r="B1244" s="29">
        <v>480123</v>
      </c>
      <c r="C1244" s="161">
        <f t="shared" si="1938"/>
        <v>40010.25</v>
      </c>
      <c r="D1244" s="10">
        <v>0.14199999999999999</v>
      </c>
      <c r="E1244" s="37"/>
      <c r="F1244" s="5"/>
      <c r="G1244" s="5"/>
      <c r="H1244" s="10"/>
      <c r="I1244" s="10"/>
      <c r="J1244" s="10"/>
      <c r="K1244" s="10"/>
      <c r="L1244" s="5"/>
      <c r="M1244" s="10">
        <v>0.24390000000000001</v>
      </c>
      <c r="N1244" s="10"/>
      <c r="O1244" s="10"/>
      <c r="P1244" s="10"/>
      <c r="Q1244" s="10"/>
      <c r="R1244" s="10"/>
      <c r="S1244" s="10"/>
      <c r="T1244" s="10">
        <v>0.57940000000000003</v>
      </c>
      <c r="U1244" s="10"/>
      <c r="V1244" s="10"/>
      <c r="W1244" s="10"/>
      <c r="X1244" s="10">
        <v>3.4700000000000002E-2</v>
      </c>
      <c r="Y1244" s="10"/>
      <c r="Z1244" s="10"/>
      <c r="AA1244" s="10"/>
      <c r="AB1244" s="10"/>
      <c r="AC1244" s="67"/>
      <c r="AD1244" s="55"/>
    </row>
    <row r="1245" spans="1:30" s="52" customFormat="1">
      <c r="A1245" s="104"/>
      <c r="B1245" s="24"/>
      <c r="C1245" s="161"/>
      <c r="D1245" s="30">
        <f t="shared" ref="D1245" si="2029">$C1244*D1244</f>
        <v>5681.4554999999991</v>
      </c>
      <c r="E1245" s="30">
        <f t="shared" ref="E1245" si="2030">$C1244*E1244</f>
        <v>0</v>
      </c>
      <c r="F1245" s="30">
        <f t="shared" ref="F1245:AB1245" si="2031">$C1244*F1244</f>
        <v>0</v>
      </c>
      <c r="G1245" s="30">
        <f t="shared" si="2031"/>
        <v>0</v>
      </c>
      <c r="H1245" s="30">
        <f t="shared" si="2031"/>
        <v>0</v>
      </c>
      <c r="I1245" s="30">
        <f t="shared" si="2031"/>
        <v>0</v>
      </c>
      <c r="J1245" s="30">
        <f t="shared" si="2031"/>
        <v>0</v>
      </c>
      <c r="K1245" s="30">
        <f t="shared" si="2031"/>
        <v>0</v>
      </c>
      <c r="L1245" s="30">
        <f t="shared" si="2031"/>
        <v>0</v>
      </c>
      <c r="M1245" s="30">
        <f t="shared" si="2031"/>
        <v>9758.4999750000006</v>
      </c>
      <c r="N1245" s="30">
        <f t="shared" si="2031"/>
        <v>0</v>
      </c>
      <c r="O1245" s="30">
        <f t="shared" si="2031"/>
        <v>0</v>
      </c>
      <c r="P1245" s="30">
        <f t="shared" si="2031"/>
        <v>0</v>
      </c>
      <c r="Q1245" s="30">
        <f t="shared" si="2031"/>
        <v>0</v>
      </c>
      <c r="R1245" s="30">
        <f t="shared" si="2031"/>
        <v>0</v>
      </c>
      <c r="S1245" s="30">
        <f t="shared" si="2031"/>
        <v>0</v>
      </c>
      <c r="T1245" s="30">
        <f t="shared" si="2031"/>
        <v>23181.938850000002</v>
      </c>
      <c r="U1245" s="30">
        <f t="shared" si="2031"/>
        <v>0</v>
      </c>
      <c r="V1245" s="30">
        <f t="shared" si="2031"/>
        <v>0</v>
      </c>
      <c r="W1245" s="30">
        <f t="shared" si="2031"/>
        <v>0</v>
      </c>
      <c r="X1245" s="30">
        <f t="shared" si="2031"/>
        <v>1388.355675</v>
      </c>
      <c r="Y1245" s="30">
        <f t="shared" si="2031"/>
        <v>0</v>
      </c>
      <c r="Z1245" s="30">
        <f t="shared" si="2031"/>
        <v>0</v>
      </c>
      <c r="AA1245" s="30">
        <f t="shared" si="2031"/>
        <v>0</v>
      </c>
      <c r="AB1245" s="30">
        <f t="shared" si="2031"/>
        <v>0</v>
      </c>
      <c r="AC1245" s="67"/>
      <c r="AD1245" s="55"/>
    </row>
    <row r="1246" spans="1:30" s="52" customFormat="1">
      <c r="A1246" s="95" t="s">
        <v>480</v>
      </c>
      <c r="B1246" s="29">
        <v>1873570</v>
      </c>
      <c r="C1246" s="161">
        <f t="shared" si="1938"/>
        <v>156130.82999999999</v>
      </c>
      <c r="D1246" s="147">
        <v>3.9699999999999999E-2</v>
      </c>
      <c r="E1246" s="37">
        <v>5.7700000000000001E-2</v>
      </c>
      <c r="F1246" s="40">
        <v>4.2700000000000002E-2</v>
      </c>
      <c r="G1246" s="40">
        <v>6.1499999999999999E-2</v>
      </c>
      <c r="H1246" s="147">
        <v>1.6299999999999999E-2</v>
      </c>
      <c r="I1246" s="147">
        <v>7.1999999999999998E-3</v>
      </c>
      <c r="J1246" s="147">
        <v>1.06E-2</v>
      </c>
      <c r="K1246" s="147">
        <v>1.9800000000000002E-2</v>
      </c>
      <c r="L1246" s="40">
        <v>2.2499999999999999E-2</v>
      </c>
      <c r="M1246" s="147">
        <v>0.1429</v>
      </c>
      <c r="N1246" s="147">
        <v>3.5000000000000001E-3</v>
      </c>
      <c r="O1246" s="147">
        <v>3.8999999999999998E-3</v>
      </c>
      <c r="P1246" s="147">
        <v>9.5999999999999992E-3</v>
      </c>
      <c r="Q1246" s="147">
        <v>6.8400000000000002E-2</v>
      </c>
      <c r="R1246" s="147">
        <v>3.2899999999999999E-2</v>
      </c>
      <c r="S1246" s="147">
        <v>2.1399999999999999E-2</v>
      </c>
      <c r="T1246" s="147">
        <v>0.16420000000000001</v>
      </c>
      <c r="U1246" s="147">
        <v>3.9399999999999998E-2</v>
      </c>
      <c r="V1246" s="147"/>
      <c r="W1246" s="147">
        <v>8.3199999999999996E-2</v>
      </c>
      <c r="X1246" s="147">
        <v>0.14130000000000001</v>
      </c>
      <c r="Y1246" s="147">
        <v>4.4000000000000003E-3</v>
      </c>
      <c r="Z1246" s="147">
        <v>6.8999999999999999E-3</v>
      </c>
      <c r="AA1246" s="147"/>
      <c r="AB1246" s="147"/>
      <c r="AC1246" s="67"/>
      <c r="AD1246" s="55"/>
    </row>
    <row r="1247" spans="1:30" s="52" customFormat="1">
      <c r="A1247" s="104"/>
      <c r="B1247" s="24"/>
      <c r="C1247" s="161"/>
      <c r="D1247" s="30">
        <f>$C1246*D1246</f>
        <v>6198.3939509999991</v>
      </c>
      <c r="E1247" s="30">
        <f t="shared" ref="E1247" si="2032">$C1246*E1246</f>
        <v>9008.7488909999993</v>
      </c>
      <c r="F1247" s="30">
        <f t="shared" ref="F1247" si="2033">$C1246*F1246</f>
        <v>6666.7864410000002</v>
      </c>
      <c r="G1247" s="30">
        <f t="shared" ref="G1247:AB1247" si="2034">$C1246*G1246</f>
        <v>9602.0460449999991</v>
      </c>
      <c r="H1247" s="30">
        <f t="shared" si="2034"/>
        <v>2544.9325289999997</v>
      </c>
      <c r="I1247" s="30">
        <f t="shared" si="2034"/>
        <v>1124.1419759999999</v>
      </c>
      <c r="J1247" s="30">
        <f t="shared" si="2034"/>
        <v>1654.9867979999999</v>
      </c>
      <c r="K1247" s="30">
        <f t="shared" si="2034"/>
        <v>3091.3904339999999</v>
      </c>
      <c r="L1247" s="30">
        <f t="shared" si="2034"/>
        <v>3512.9436749999995</v>
      </c>
      <c r="M1247" s="30">
        <f t="shared" si="2034"/>
        <v>22311.095606999999</v>
      </c>
      <c r="N1247" s="30">
        <f t="shared" si="2034"/>
        <v>546.45790499999998</v>
      </c>
      <c r="O1247" s="30">
        <f t="shared" si="2034"/>
        <v>608.91023699999994</v>
      </c>
      <c r="P1247" s="30">
        <f t="shared" si="2034"/>
        <v>1498.8559679999998</v>
      </c>
      <c r="Q1247" s="30">
        <f t="shared" si="2034"/>
        <v>10679.348771999999</v>
      </c>
      <c r="R1247" s="30">
        <f t="shared" si="2034"/>
        <v>5136.7043069999991</v>
      </c>
      <c r="S1247" s="30">
        <f t="shared" si="2034"/>
        <v>3341.1997619999997</v>
      </c>
      <c r="T1247" s="30">
        <f t="shared" si="2034"/>
        <v>25636.682285999999</v>
      </c>
      <c r="U1247" s="30">
        <f t="shared" si="2034"/>
        <v>6151.5547019999995</v>
      </c>
      <c r="V1247" s="30">
        <f t="shared" si="2034"/>
        <v>0</v>
      </c>
      <c r="W1247" s="30">
        <f t="shared" si="2034"/>
        <v>12990.085055999998</v>
      </c>
      <c r="X1247" s="30">
        <f t="shared" si="2034"/>
        <v>22061.286279</v>
      </c>
      <c r="Y1247" s="30">
        <f t="shared" si="2034"/>
        <v>686.97565199999997</v>
      </c>
      <c r="Z1247" s="30">
        <f t="shared" si="2034"/>
        <v>1077.302727</v>
      </c>
      <c r="AA1247" s="30">
        <f t="shared" si="2034"/>
        <v>0</v>
      </c>
      <c r="AB1247" s="30">
        <f t="shared" si="2034"/>
        <v>0</v>
      </c>
      <c r="AC1247" s="67"/>
      <c r="AD1247" s="55"/>
    </row>
    <row r="1248" spans="1:30" s="52" customFormat="1">
      <c r="A1248" s="95" t="s">
        <v>525</v>
      </c>
      <c r="B1248" s="29">
        <f>157930/2</f>
        <v>78965</v>
      </c>
      <c r="C1248" s="161">
        <f t="shared" si="1938"/>
        <v>6580.42</v>
      </c>
      <c r="D1248" s="38">
        <v>1.5800000000000002E-2</v>
      </c>
      <c r="E1248" s="38">
        <v>0.1371</v>
      </c>
      <c r="F1248" s="38">
        <v>5.4899999999999997E-2</v>
      </c>
      <c r="G1248" s="38">
        <v>7.6899999999999996E-2</v>
      </c>
      <c r="H1248" s="38">
        <v>4.1599999999999998E-2</v>
      </c>
      <c r="I1248" s="38">
        <v>0.13250000000000001</v>
      </c>
      <c r="J1248" s="38">
        <v>2.07E-2</v>
      </c>
      <c r="K1248" s="38">
        <v>3.1800000000000002E-2</v>
      </c>
      <c r="L1248" s="38">
        <v>1.6500000000000001E-2</v>
      </c>
      <c r="M1248" s="38">
        <v>2.5700000000000001E-2</v>
      </c>
      <c r="N1248" s="38">
        <v>0.14199999999999999</v>
      </c>
      <c r="O1248" s="38">
        <v>2.3E-2</v>
      </c>
      <c r="P1248" s="38">
        <v>0</v>
      </c>
      <c r="Q1248" s="38">
        <v>3.7999999999999999E-2</v>
      </c>
      <c r="R1248" s="38">
        <v>1.8800000000000001E-2</v>
      </c>
      <c r="S1248" s="38">
        <v>4.1999999999999997E-3</v>
      </c>
      <c r="T1248" s="38">
        <v>5.3199999999999997E-2</v>
      </c>
      <c r="U1248" s="38">
        <v>1.8100000000000002E-2</v>
      </c>
      <c r="V1248" s="38">
        <v>3.7900000000000003E-2</v>
      </c>
      <c r="W1248" s="38">
        <v>4.58E-2</v>
      </c>
      <c r="X1248" s="38">
        <v>6.2399999999999997E-2</v>
      </c>
      <c r="Y1248" s="38">
        <v>2.5000000000000001E-3</v>
      </c>
      <c r="Z1248" s="5">
        <v>0</v>
      </c>
      <c r="AA1248" s="5">
        <v>5.9999999999999995E-4</v>
      </c>
      <c r="AB1248" s="5">
        <v>0</v>
      </c>
      <c r="AC1248" s="67"/>
      <c r="AD1248" s="55"/>
    </row>
    <row r="1249" spans="1:30" s="52" customFormat="1">
      <c r="A1249" s="104"/>
      <c r="B1249" s="24"/>
      <c r="C1249" s="161"/>
      <c r="D1249" s="30">
        <f t="shared" ref="D1249" si="2035">$C1248*D1248</f>
        <v>103.97063600000001</v>
      </c>
      <c r="E1249" s="30">
        <f t="shared" ref="E1249" si="2036">$C1248*E1248</f>
        <v>902.17558199999996</v>
      </c>
      <c r="F1249" s="30">
        <f t="shared" ref="F1249:AB1249" si="2037">$C1248*F1248</f>
        <v>361.26505800000001</v>
      </c>
      <c r="G1249" s="30">
        <f t="shared" si="2037"/>
        <v>506.03429799999998</v>
      </c>
      <c r="H1249" s="30">
        <f t="shared" si="2037"/>
        <v>273.74547200000001</v>
      </c>
      <c r="I1249" s="30">
        <f t="shared" si="2037"/>
        <v>871.90565000000004</v>
      </c>
      <c r="J1249" s="30">
        <f t="shared" si="2037"/>
        <v>136.21469400000001</v>
      </c>
      <c r="K1249" s="30">
        <f t="shared" si="2037"/>
        <v>209.25735600000002</v>
      </c>
      <c r="L1249" s="30">
        <f t="shared" si="2037"/>
        <v>108.57693</v>
      </c>
      <c r="M1249" s="30">
        <f t="shared" si="2037"/>
        <v>169.116794</v>
      </c>
      <c r="N1249" s="30">
        <f t="shared" si="2037"/>
        <v>934.41963999999996</v>
      </c>
      <c r="O1249" s="30">
        <f t="shared" si="2037"/>
        <v>151.34966</v>
      </c>
      <c r="P1249" s="30">
        <f t="shared" si="2037"/>
        <v>0</v>
      </c>
      <c r="Q1249" s="30">
        <f t="shared" si="2037"/>
        <v>250.05596</v>
      </c>
      <c r="R1249" s="30">
        <f t="shared" si="2037"/>
        <v>123.71189600000001</v>
      </c>
      <c r="S1249" s="30">
        <f t="shared" si="2037"/>
        <v>27.637763999999997</v>
      </c>
      <c r="T1249" s="30">
        <f t="shared" si="2037"/>
        <v>350.07834399999996</v>
      </c>
      <c r="U1249" s="30">
        <f t="shared" si="2037"/>
        <v>119.105602</v>
      </c>
      <c r="V1249" s="30">
        <f t="shared" si="2037"/>
        <v>249.39791800000003</v>
      </c>
      <c r="W1249" s="30">
        <f t="shared" si="2037"/>
        <v>301.38323600000001</v>
      </c>
      <c r="X1249" s="30">
        <f t="shared" si="2037"/>
        <v>410.61820799999998</v>
      </c>
      <c r="Y1249" s="30">
        <f t="shared" si="2037"/>
        <v>16.451050000000002</v>
      </c>
      <c r="Z1249" s="30">
        <f t="shared" si="2037"/>
        <v>0</v>
      </c>
      <c r="AA1249" s="30">
        <f t="shared" si="2037"/>
        <v>3.9482519999999997</v>
      </c>
      <c r="AB1249" s="30">
        <f t="shared" si="2037"/>
        <v>0</v>
      </c>
      <c r="AC1249" s="67"/>
      <c r="AD1249" s="55"/>
    </row>
    <row r="1250" spans="1:30" s="52" customFormat="1">
      <c r="A1250" s="95" t="s">
        <v>526</v>
      </c>
      <c r="B1250" s="29">
        <f>157930/2</f>
        <v>78965</v>
      </c>
      <c r="C1250" s="161">
        <f t="shared" si="1938"/>
        <v>6580.42</v>
      </c>
      <c r="D1250" s="38">
        <v>0</v>
      </c>
      <c r="E1250" s="38"/>
      <c r="F1250" s="38"/>
      <c r="G1250" s="38"/>
      <c r="H1250" s="38">
        <v>0</v>
      </c>
      <c r="I1250" s="38"/>
      <c r="J1250" s="38"/>
      <c r="K1250" s="38"/>
      <c r="L1250" s="38"/>
      <c r="M1250" s="38">
        <v>1</v>
      </c>
      <c r="N1250" s="38"/>
      <c r="O1250" s="38"/>
      <c r="P1250" s="38"/>
      <c r="Q1250" s="38"/>
      <c r="R1250" s="38"/>
      <c r="S1250" s="38"/>
      <c r="T1250" s="38"/>
      <c r="U1250" s="38"/>
      <c r="V1250" s="38">
        <v>0</v>
      </c>
      <c r="W1250" s="38"/>
      <c r="X1250" s="38"/>
      <c r="Y1250" s="38"/>
      <c r="Z1250" s="5"/>
      <c r="AA1250" s="5"/>
      <c r="AB1250" s="5"/>
      <c r="AC1250" s="67"/>
      <c r="AD1250" s="55"/>
    </row>
    <row r="1251" spans="1:30" s="52" customFormat="1">
      <c r="A1251" s="104"/>
      <c r="B1251" s="24"/>
      <c r="C1251" s="84"/>
      <c r="D1251" s="30">
        <f>$C1250*D1250</f>
        <v>0</v>
      </c>
      <c r="E1251" s="30">
        <f t="shared" ref="E1251" si="2038">$C1250*E1250</f>
        <v>0</v>
      </c>
      <c r="F1251" s="30">
        <f t="shared" ref="F1251" si="2039">$C1250*F1250</f>
        <v>0</v>
      </c>
      <c r="G1251" s="30">
        <f t="shared" ref="G1251:AB1251" si="2040">$C1250*G1250</f>
        <v>0</v>
      </c>
      <c r="H1251" s="30">
        <f t="shared" si="2040"/>
        <v>0</v>
      </c>
      <c r="I1251" s="30">
        <f t="shared" si="2040"/>
        <v>0</v>
      </c>
      <c r="J1251" s="30">
        <f t="shared" si="2040"/>
        <v>0</v>
      </c>
      <c r="K1251" s="30">
        <f t="shared" si="2040"/>
        <v>0</v>
      </c>
      <c r="L1251" s="30">
        <f t="shared" si="2040"/>
        <v>0</v>
      </c>
      <c r="M1251" s="30">
        <f t="shared" si="2040"/>
        <v>6580.42</v>
      </c>
      <c r="N1251" s="30">
        <f t="shared" si="2040"/>
        <v>0</v>
      </c>
      <c r="O1251" s="30">
        <f t="shared" si="2040"/>
        <v>0</v>
      </c>
      <c r="P1251" s="30">
        <f t="shared" si="2040"/>
        <v>0</v>
      </c>
      <c r="Q1251" s="30">
        <f t="shared" si="2040"/>
        <v>0</v>
      </c>
      <c r="R1251" s="30">
        <f t="shared" si="2040"/>
        <v>0</v>
      </c>
      <c r="S1251" s="30">
        <f t="shared" si="2040"/>
        <v>0</v>
      </c>
      <c r="T1251" s="30">
        <f t="shared" si="2040"/>
        <v>0</v>
      </c>
      <c r="U1251" s="30">
        <f t="shared" si="2040"/>
        <v>0</v>
      </c>
      <c r="V1251" s="30">
        <f t="shared" si="2040"/>
        <v>0</v>
      </c>
      <c r="W1251" s="30">
        <f t="shared" si="2040"/>
        <v>0</v>
      </c>
      <c r="X1251" s="30">
        <f t="shared" si="2040"/>
        <v>0</v>
      </c>
      <c r="Y1251" s="30">
        <f t="shared" si="2040"/>
        <v>0</v>
      </c>
      <c r="Z1251" s="30">
        <f t="shared" si="2040"/>
        <v>0</v>
      </c>
      <c r="AA1251" s="30">
        <f t="shared" si="2040"/>
        <v>0</v>
      </c>
      <c r="AB1251" s="30">
        <f t="shared" si="2040"/>
        <v>0</v>
      </c>
      <c r="AC1251" s="67"/>
      <c r="AD1251" s="55"/>
    </row>
    <row r="1252" spans="1:30" s="52" customFormat="1">
      <c r="A1252" s="50" t="s">
        <v>50</v>
      </c>
      <c r="B1252" s="33">
        <f>SUM(B1190:B1250)</f>
        <v>30110751</v>
      </c>
      <c r="C1252" s="51">
        <f>SUM(C1190:C1250)</f>
        <v>2509229.29</v>
      </c>
      <c r="D1252" s="51">
        <f>D1191+D1193+D1195+D1197+D1199+D1201+D1203+D1205+D1207+D1209+D1211+D1213+D1215+D1217+D1219+D1221+D1223+D1225+D1227+D1229+D1231+D1233+D1235+D1237+D1239+D1241+D1243+D1245+D1247+D1249+D1251</f>
        <v>112150.36351499999</v>
      </c>
      <c r="E1252" s="51">
        <f>E1191+E1193+E1195+E1197+E1199+E1201+E1203+E1205+E1207+E1209+E1211+E1213+E1215+E1217+E1219+E1221+E1223+E1225+E1227+E1229+E1231+E1233+E1235+E1237+E1239+E1241+E1243+E1245+E1247+E1249+E1251</f>
        <v>42066.902760000004</v>
      </c>
      <c r="F1252" s="51">
        <f t="shared" ref="F1252" si="2041">F1191+F1193+F1195+F1197+F1199+F1201+F1203+F1205+F1207+F1209+F1211+F1213+F1215+F1217+F1219+F1221+F1223+F1225+F1227+F1229+F1231+F1233+F1235+F1237+F1239+F1241+F1243+F1245+F1247+F1249+F1251</f>
        <v>19904.515452000003</v>
      </c>
      <c r="G1252" s="51">
        <f t="shared" ref="G1252" si="2042">G1191+G1193+G1195+G1197+G1199+G1201+G1203+G1205+G1207+G1209+G1211+G1213+G1215+G1217+G1219+G1221+G1223+G1225+G1227+G1229+G1231+G1233+G1235+G1237+G1239+G1241+G1243+G1245+G1247+G1249+G1251</f>
        <v>32096.365351999997</v>
      </c>
      <c r="H1252" s="51">
        <f t="shared" ref="H1252:AB1252" si="2043">H1191+H1193+H1195+H1197+H1199+H1201+H1203+H1205+H1207+H1209+H1211+H1213+H1215+H1217+H1219+H1221+H1223+H1225+H1227+H1229+H1231+H1233+H1235+H1237+H1239+H1241+H1243+H1245+H1247+H1249+H1251</f>
        <v>19945.932562999998</v>
      </c>
      <c r="I1252" s="51">
        <f t="shared" si="2043"/>
        <v>33073.123651000002</v>
      </c>
      <c r="J1252" s="51">
        <f t="shared" si="2043"/>
        <v>6646.2616709999993</v>
      </c>
      <c r="K1252" s="51">
        <f t="shared" si="2043"/>
        <v>10759.146036</v>
      </c>
      <c r="L1252" s="51">
        <f t="shared" si="2043"/>
        <v>7665.6805350000004</v>
      </c>
      <c r="M1252" s="51">
        <f t="shared" si="2043"/>
        <v>101414.84570399999</v>
      </c>
      <c r="N1252" s="51">
        <f t="shared" si="2043"/>
        <v>34786.121285000001</v>
      </c>
      <c r="O1252" s="51">
        <f t="shared" si="2043"/>
        <v>6154.7712069999998</v>
      </c>
      <c r="P1252" s="51">
        <f t="shared" si="2043"/>
        <v>7016.7405790000003</v>
      </c>
      <c r="Q1252" s="51">
        <f t="shared" si="2043"/>
        <v>89191.130451000005</v>
      </c>
      <c r="R1252" s="51">
        <f t="shared" si="2043"/>
        <v>11549.404175</v>
      </c>
      <c r="S1252" s="51">
        <f t="shared" si="2043"/>
        <v>10495.543981999999</v>
      </c>
      <c r="T1252" s="51">
        <f t="shared" si="2043"/>
        <v>1714227.0267220004</v>
      </c>
      <c r="U1252" s="51">
        <f t="shared" si="2043"/>
        <v>10515.906160999999</v>
      </c>
      <c r="V1252" s="51">
        <f t="shared" si="2043"/>
        <v>13841.864056000002</v>
      </c>
      <c r="W1252" s="51">
        <f t="shared" si="2043"/>
        <v>29712.447325000001</v>
      </c>
      <c r="X1252" s="51">
        <f t="shared" si="2043"/>
        <v>181133.16865199996</v>
      </c>
      <c r="Y1252" s="51">
        <f t="shared" si="2043"/>
        <v>6794.6209279999994</v>
      </c>
      <c r="Z1252" s="51">
        <f t="shared" si="2043"/>
        <v>7942.7326040000007</v>
      </c>
      <c r="AA1252" s="51">
        <f t="shared" si="2043"/>
        <v>144.674634</v>
      </c>
      <c r="AB1252" s="51">
        <f t="shared" si="2043"/>
        <v>0</v>
      </c>
      <c r="AC1252" s="67"/>
      <c r="AD1252" s="55"/>
    </row>
    <row r="1253" spans="1:30" s="52" customFormat="1">
      <c r="A1253" s="54"/>
      <c r="B1253" s="7"/>
      <c r="C1253" s="17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67"/>
      <c r="AD1253" s="55"/>
    </row>
    <row r="1254" spans="1:30" s="52" customFormat="1">
      <c r="A1254" s="54"/>
      <c r="B1254" s="7"/>
      <c r="C1254" s="17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67"/>
      <c r="AD1254" s="55"/>
    </row>
    <row r="1255" spans="1:30" s="52" customFormat="1" ht="13.8" thickBot="1">
      <c r="A1255" s="81" t="s">
        <v>359</v>
      </c>
      <c r="B1255" s="126"/>
      <c r="C1255" s="188"/>
      <c r="D1255" s="126"/>
      <c r="E1255" s="126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67"/>
      <c r="AD1255" s="55"/>
    </row>
    <row r="1256" spans="1:30" s="52" customFormat="1" ht="13.8" thickBot="1">
      <c r="A1256" s="112" t="s">
        <v>1</v>
      </c>
      <c r="B1256" s="132" t="s">
        <v>2</v>
      </c>
      <c r="C1256" s="166" t="s">
        <v>3</v>
      </c>
      <c r="D1256" s="221" t="s">
        <v>4</v>
      </c>
      <c r="E1256" s="222"/>
      <c r="F1256" s="222"/>
      <c r="G1256" s="222"/>
      <c r="H1256" s="222"/>
      <c r="I1256" s="222"/>
      <c r="J1256" s="222"/>
      <c r="K1256" s="222"/>
      <c r="L1256" s="222"/>
      <c r="M1256" s="222"/>
      <c r="N1256" s="222"/>
      <c r="O1256" s="222"/>
      <c r="P1256" s="222"/>
      <c r="Q1256" s="222"/>
      <c r="R1256" s="222"/>
      <c r="S1256" s="222"/>
      <c r="T1256" s="222"/>
      <c r="U1256" s="222"/>
      <c r="V1256" s="222"/>
      <c r="W1256" s="222"/>
      <c r="X1256" s="222"/>
      <c r="Y1256" s="222"/>
      <c r="Z1256" s="122"/>
      <c r="AA1256" s="122"/>
      <c r="AB1256" s="122"/>
      <c r="AC1256" s="67"/>
      <c r="AD1256" s="55"/>
    </row>
    <row r="1257" spans="1:30" s="52" customFormat="1">
      <c r="A1257" s="114" t="s">
        <v>5</v>
      </c>
      <c r="B1257" s="115" t="s">
        <v>6</v>
      </c>
      <c r="C1257" s="157" t="s">
        <v>6</v>
      </c>
      <c r="D1257" s="223"/>
      <c r="E1257" s="223"/>
      <c r="F1257" s="223"/>
      <c r="G1257" s="223"/>
      <c r="H1257" s="223"/>
      <c r="I1257" s="223"/>
      <c r="J1257" s="223"/>
      <c r="K1257" s="223"/>
      <c r="L1257" s="223"/>
      <c r="M1257" s="223"/>
      <c r="N1257" s="223"/>
      <c r="O1257" s="223"/>
      <c r="P1257" s="223"/>
      <c r="Q1257" s="223"/>
      <c r="R1257" s="223"/>
      <c r="S1257" s="223"/>
      <c r="T1257" s="223"/>
      <c r="U1257" s="223"/>
      <c r="V1257" s="223"/>
      <c r="W1257" s="223"/>
      <c r="X1257" s="223"/>
      <c r="Y1257" s="223"/>
      <c r="Z1257" s="115" t="s">
        <v>7</v>
      </c>
      <c r="AA1257" s="115"/>
      <c r="AB1257" s="115"/>
      <c r="AC1257" s="67"/>
      <c r="AD1257" s="55"/>
    </row>
    <row r="1258" spans="1:30" s="52" customFormat="1">
      <c r="A1258" s="114" t="s">
        <v>8</v>
      </c>
      <c r="B1258" s="115" t="s">
        <v>9</v>
      </c>
      <c r="C1258" s="157" t="s">
        <v>9</v>
      </c>
      <c r="D1258" s="119" t="s">
        <v>10</v>
      </c>
      <c r="E1258" s="115" t="s">
        <v>11</v>
      </c>
      <c r="F1258" s="115" t="s">
        <v>12</v>
      </c>
      <c r="G1258" s="115" t="s">
        <v>13</v>
      </c>
      <c r="H1258" s="115" t="s">
        <v>14</v>
      </c>
      <c r="I1258" s="115" t="s">
        <v>15</v>
      </c>
      <c r="J1258" s="115" t="s">
        <v>16</v>
      </c>
      <c r="K1258" s="115" t="s">
        <v>17</v>
      </c>
      <c r="L1258" s="115" t="s">
        <v>18</v>
      </c>
      <c r="M1258" s="115" t="s">
        <v>19</v>
      </c>
      <c r="N1258" s="115" t="s">
        <v>20</v>
      </c>
      <c r="O1258" s="115" t="s">
        <v>169</v>
      </c>
      <c r="P1258" s="115" t="s">
        <v>21</v>
      </c>
      <c r="Q1258" s="115" t="s">
        <v>22</v>
      </c>
      <c r="R1258" s="115" t="s">
        <v>23</v>
      </c>
      <c r="S1258" s="115" t="s">
        <v>24</v>
      </c>
      <c r="T1258" s="115" t="s">
        <v>25</v>
      </c>
      <c r="U1258" s="115" t="s">
        <v>26</v>
      </c>
      <c r="V1258" s="115" t="s">
        <v>27</v>
      </c>
      <c r="W1258" s="115" t="s">
        <v>28</v>
      </c>
      <c r="X1258" s="115" t="s">
        <v>29</v>
      </c>
      <c r="Y1258" s="115" t="s">
        <v>30</v>
      </c>
      <c r="Z1258" s="115" t="s">
        <v>31</v>
      </c>
      <c r="AA1258" s="115" t="s">
        <v>484</v>
      </c>
      <c r="AB1258" s="115" t="s">
        <v>467</v>
      </c>
      <c r="AC1258" s="67"/>
      <c r="AD1258" s="55"/>
    </row>
    <row r="1259" spans="1:30" s="52" customFormat="1">
      <c r="A1259" s="114"/>
      <c r="B1259" s="115"/>
      <c r="C1259" s="157" t="s">
        <v>675</v>
      </c>
      <c r="D1259" s="116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  <c r="Z1259" s="117"/>
      <c r="AA1259" s="117"/>
      <c r="AB1259" s="117"/>
      <c r="AC1259" s="67"/>
      <c r="AD1259" s="55"/>
    </row>
    <row r="1260" spans="1:30" s="52" customFormat="1">
      <c r="A1260" s="167" t="s">
        <v>360</v>
      </c>
      <c r="B1260" s="74">
        <v>1761178.0079474798</v>
      </c>
      <c r="C1260" s="161">
        <f>ROUND(B1260/12,2)</f>
        <v>146764.82999999999</v>
      </c>
      <c r="D1260" s="10"/>
      <c r="E1260" s="37"/>
      <c r="F1260" s="5">
        <v>5.5999999999999999E-3</v>
      </c>
      <c r="G1260" s="5">
        <v>0.97560000000000002</v>
      </c>
      <c r="H1260" s="10"/>
      <c r="I1260" s="10"/>
      <c r="J1260" s="10"/>
      <c r="K1260" s="10"/>
      <c r="L1260" s="5">
        <v>7.4999999999999997E-3</v>
      </c>
      <c r="M1260" s="10"/>
      <c r="N1260" s="10"/>
      <c r="O1260" s="10"/>
      <c r="P1260" s="10"/>
      <c r="Q1260" s="10"/>
      <c r="R1260" s="10"/>
      <c r="S1260" s="10"/>
      <c r="T1260" s="10"/>
      <c r="U1260" s="10">
        <v>1.1299999999999999E-2</v>
      </c>
      <c r="V1260" s="10"/>
      <c r="W1260" s="10"/>
      <c r="X1260" s="10"/>
      <c r="Y1260" s="10"/>
      <c r="Z1260" s="10"/>
      <c r="AA1260" s="10"/>
      <c r="AB1260" s="10"/>
      <c r="AC1260" s="67"/>
      <c r="AD1260" s="55"/>
    </row>
    <row r="1261" spans="1:30" s="52" customFormat="1">
      <c r="A1261" s="104"/>
      <c r="B1261" s="24"/>
      <c r="C1261" s="161"/>
      <c r="D1261" s="30">
        <f>$C1260*D1260</f>
        <v>0</v>
      </c>
      <c r="E1261" s="30">
        <f t="shared" ref="E1261" si="2044">$C1260*E1260</f>
        <v>0</v>
      </c>
      <c r="F1261" s="30">
        <f t="shared" ref="F1261" si="2045">$C1260*F1260</f>
        <v>821.88304799999992</v>
      </c>
      <c r="G1261" s="30">
        <f t="shared" ref="G1261:AB1261" si="2046">$C1260*G1260</f>
        <v>143183.768148</v>
      </c>
      <c r="H1261" s="30">
        <f t="shared" si="2046"/>
        <v>0</v>
      </c>
      <c r="I1261" s="30">
        <f t="shared" si="2046"/>
        <v>0</v>
      </c>
      <c r="J1261" s="30">
        <f t="shared" si="2046"/>
        <v>0</v>
      </c>
      <c r="K1261" s="30">
        <f t="shared" si="2046"/>
        <v>0</v>
      </c>
      <c r="L1261" s="30">
        <f t="shared" si="2046"/>
        <v>1100.7362249999999</v>
      </c>
      <c r="M1261" s="30">
        <f t="shared" si="2046"/>
        <v>0</v>
      </c>
      <c r="N1261" s="30">
        <f t="shared" si="2046"/>
        <v>0</v>
      </c>
      <c r="O1261" s="30">
        <f t="shared" si="2046"/>
        <v>0</v>
      </c>
      <c r="P1261" s="30">
        <f t="shared" si="2046"/>
        <v>0</v>
      </c>
      <c r="Q1261" s="30">
        <f t="shared" si="2046"/>
        <v>0</v>
      </c>
      <c r="R1261" s="30">
        <f t="shared" si="2046"/>
        <v>0</v>
      </c>
      <c r="S1261" s="30">
        <f t="shared" si="2046"/>
        <v>0</v>
      </c>
      <c r="T1261" s="30">
        <f t="shared" si="2046"/>
        <v>0</v>
      </c>
      <c r="U1261" s="30">
        <f t="shared" si="2046"/>
        <v>1658.4425789999998</v>
      </c>
      <c r="V1261" s="30">
        <f t="shared" si="2046"/>
        <v>0</v>
      </c>
      <c r="W1261" s="30">
        <f t="shared" si="2046"/>
        <v>0</v>
      </c>
      <c r="X1261" s="30">
        <f t="shared" si="2046"/>
        <v>0</v>
      </c>
      <c r="Y1261" s="30">
        <f t="shared" si="2046"/>
        <v>0</v>
      </c>
      <c r="Z1261" s="30">
        <f t="shared" si="2046"/>
        <v>0</v>
      </c>
      <c r="AA1261" s="30">
        <f t="shared" si="2046"/>
        <v>0</v>
      </c>
      <c r="AB1261" s="30">
        <f t="shared" si="2046"/>
        <v>0</v>
      </c>
      <c r="AC1261" s="67"/>
      <c r="AD1261" s="55"/>
    </row>
    <row r="1262" spans="1:30" s="52" customFormat="1">
      <c r="A1262" s="167" t="s">
        <v>361</v>
      </c>
      <c r="B1262" s="74">
        <v>2784510.4068392003</v>
      </c>
      <c r="C1262" s="161">
        <f t="shared" ref="C1262:C1274" si="2047">ROUND(B1262/12,2)</f>
        <v>232042.53</v>
      </c>
      <c r="D1262" s="10"/>
      <c r="E1262" s="37"/>
      <c r="F1262" s="5"/>
      <c r="G1262" s="5">
        <v>0.94469999999999998</v>
      </c>
      <c r="H1262" s="10"/>
      <c r="I1262" s="10"/>
      <c r="J1262" s="10"/>
      <c r="K1262" s="10"/>
      <c r="L1262" s="5">
        <v>2.9000000000000001E-2</v>
      </c>
      <c r="M1262" s="10"/>
      <c r="N1262" s="10"/>
      <c r="O1262" s="10"/>
      <c r="P1262" s="10"/>
      <c r="Q1262" s="10"/>
      <c r="R1262" s="10"/>
      <c r="S1262" s="10"/>
      <c r="T1262" s="10"/>
      <c r="U1262" s="10">
        <v>2.63E-2</v>
      </c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1"/>
      <c r="D1263" s="30">
        <f>$C1262*D1262</f>
        <v>0</v>
      </c>
      <c r="E1263" s="30">
        <f t="shared" ref="E1263" si="2048">$C1262*E1262</f>
        <v>0</v>
      </c>
      <c r="F1263" s="30">
        <f t="shared" ref="F1263" si="2049">$C1262*F1262</f>
        <v>0</v>
      </c>
      <c r="G1263" s="30">
        <f t="shared" ref="G1263:AB1263" si="2050">$C1262*G1262</f>
        <v>219210.578091</v>
      </c>
      <c r="H1263" s="30">
        <f t="shared" si="2050"/>
        <v>0</v>
      </c>
      <c r="I1263" s="30">
        <f t="shared" si="2050"/>
        <v>0</v>
      </c>
      <c r="J1263" s="30">
        <f t="shared" si="2050"/>
        <v>0</v>
      </c>
      <c r="K1263" s="30">
        <f t="shared" si="2050"/>
        <v>0</v>
      </c>
      <c r="L1263" s="30">
        <f t="shared" si="2050"/>
        <v>6729.2333699999999</v>
      </c>
      <c r="M1263" s="30">
        <f t="shared" si="2050"/>
        <v>0</v>
      </c>
      <c r="N1263" s="30">
        <f t="shared" si="2050"/>
        <v>0</v>
      </c>
      <c r="O1263" s="30">
        <f t="shared" si="2050"/>
        <v>0</v>
      </c>
      <c r="P1263" s="30">
        <f t="shared" si="2050"/>
        <v>0</v>
      </c>
      <c r="Q1263" s="30">
        <f t="shared" si="2050"/>
        <v>0</v>
      </c>
      <c r="R1263" s="30">
        <f t="shared" si="2050"/>
        <v>0</v>
      </c>
      <c r="S1263" s="30">
        <f t="shared" si="2050"/>
        <v>0</v>
      </c>
      <c r="T1263" s="30">
        <f t="shared" si="2050"/>
        <v>0</v>
      </c>
      <c r="U1263" s="30">
        <f t="shared" si="2050"/>
        <v>6102.7185390000004</v>
      </c>
      <c r="V1263" s="30">
        <f t="shared" si="2050"/>
        <v>0</v>
      </c>
      <c r="W1263" s="30">
        <f t="shared" si="2050"/>
        <v>0</v>
      </c>
      <c r="X1263" s="30">
        <f t="shared" si="2050"/>
        <v>0</v>
      </c>
      <c r="Y1263" s="30">
        <f t="shared" si="2050"/>
        <v>0</v>
      </c>
      <c r="Z1263" s="30">
        <f t="shared" si="2050"/>
        <v>0</v>
      </c>
      <c r="AA1263" s="30">
        <f t="shared" si="2050"/>
        <v>0</v>
      </c>
      <c r="AB1263" s="30">
        <f t="shared" si="2050"/>
        <v>0</v>
      </c>
      <c r="AC1263" s="67"/>
      <c r="AD1263" s="55"/>
    </row>
    <row r="1264" spans="1:30" s="52" customFormat="1">
      <c r="A1264" s="167" t="s">
        <v>362</v>
      </c>
      <c r="B1264" s="74">
        <v>5476218.5725759761</v>
      </c>
      <c r="C1264" s="161">
        <f t="shared" si="2047"/>
        <v>456351.55</v>
      </c>
      <c r="D1264" s="10"/>
      <c r="E1264" s="37"/>
      <c r="F1264" s="5">
        <v>7.0300000000000001E-2</v>
      </c>
      <c r="G1264" s="5">
        <v>0.88080000000000003</v>
      </c>
      <c r="H1264" s="10"/>
      <c r="I1264" s="10"/>
      <c r="J1264" s="10"/>
      <c r="K1264" s="10"/>
      <c r="L1264" s="5">
        <v>8.0999999999999996E-3</v>
      </c>
      <c r="M1264" s="10"/>
      <c r="N1264" s="10"/>
      <c r="O1264" s="10"/>
      <c r="P1264" s="10"/>
      <c r="Q1264" s="10"/>
      <c r="R1264" s="10"/>
      <c r="S1264" s="10"/>
      <c r="T1264" s="10"/>
      <c r="U1264" s="10">
        <v>4.0800000000000003E-2</v>
      </c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1"/>
      <c r="D1265" s="30">
        <f>$C1264*D1264</f>
        <v>0</v>
      </c>
      <c r="E1265" s="30">
        <f t="shared" ref="E1265" si="2051">$C1264*E1264</f>
        <v>0</v>
      </c>
      <c r="F1265" s="30">
        <f t="shared" ref="F1265" si="2052">$C1264*F1264</f>
        <v>32081.513964999998</v>
      </c>
      <c r="G1265" s="30">
        <f t="shared" ref="G1265:AB1265" si="2053">$C1264*G1264</f>
        <v>401954.44524000003</v>
      </c>
      <c r="H1265" s="30">
        <f t="shared" si="2053"/>
        <v>0</v>
      </c>
      <c r="I1265" s="30">
        <f t="shared" si="2053"/>
        <v>0</v>
      </c>
      <c r="J1265" s="30">
        <f t="shared" si="2053"/>
        <v>0</v>
      </c>
      <c r="K1265" s="30">
        <f t="shared" si="2053"/>
        <v>0</v>
      </c>
      <c r="L1265" s="30">
        <f t="shared" si="2053"/>
        <v>3696.4475549999997</v>
      </c>
      <c r="M1265" s="30">
        <f t="shared" si="2053"/>
        <v>0</v>
      </c>
      <c r="N1265" s="30">
        <f t="shared" si="2053"/>
        <v>0</v>
      </c>
      <c r="O1265" s="30">
        <f t="shared" si="2053"/>
        <v>0</v>
      </c>
      <c r="P1265" s="30">
        <f t="shared" si="2053"/>
        <v>0</v>
      </c>
      <c r="Q1265" s="30">
        <f t="shared" si="2053"/>
        <v>0</v>
      </c>
      <c r="R1265" s="30">
        <f t="shared" si="2053"/>
        <v>0</v>
      </c>
      <c r="S1265" s="30">
        <f t="shared" si="2053"/>
        <v>0</v>
      </c>
      <c r="T1265" s="30">
        <f t="shared" si="2053"/>
        <v>0</v>
      </c>
      <c r="U1265" s="30">
        <f t="shared" si="2053"/>
        <v>18619.143240000001</v>
      </c>
      <c r="V1265" s="30">
        <f t="shared" si="2053"/>
        <v>0</v>
      </c>
      <c r="W1265" s="30">
        <f t="shared" si="2053"/>
        <v>0</v>
      </c>
      <c r="X1265" s="30">
        <f t="shared" si="2053"/>
        <v>0</v>
      </c>
      <c r="Y1265" s="30">
        <f t="shared" si="2053"/>
        <v>0</v>
      </c>
      <c r="Z1265" s="30">
        <f t="shared" si="2053"/>
        <v>0</v>
      </c>
      <c r="AA1265" s="30">
        <f t="shared" si="2053"/>
        <v>0</v>
      </c>
      <c r="AB1265" s="30">
        <f t="shared" si="2053"/>
        <v>0</v>
      </c>
      <c r="AC1265" s="67"/>
      <c r="AD1265" s="55"/>
    </row>
    <row r="1266" spans="1:30" s="52" customFormat="1">
      <c r="A1266" s="167" t="s">
        <v>363</v>
      </c>
      <c r="B1266" s="74">
        <v>13470147.287730334</v>
      </c>
      <c r="C1266" s="161">
        <f t="shared" si="2047"/>
        <v>1122512.27</v>
      </c>
      <c r="D1266" s="10"/>
      <c r="E1266" s="37"/>
      <c r="F1266" s="5">
        <v>4.24E-2</v>
      </c>
      <c r="G1266" s="5">
        <v>0.87760000000000005</v>
      </c>
      <c r="H1266" s="10"/>
      <c r="I1266" s="10"/>
      <c r="J1266" s="10"/>
      <c r="K1266" s="10"/>
      <c r="L1266" s="5">
        <v>4.2700000000000002E-2</v>
      </c>
      <c r="M1266" s="10"/>
      <c r="N1266" s="10"/>
      <c r="O1266" s="10"/>
      <c r="P1266" s="10"/>
      <c r="Q1266" s="10"/>
      <c r="R1266" s="10"/>
      <c r="S1266" s="10"/>
      <c r="T1266" s="10"/>
      <c r="U1266" s="10">
        <v>3.73E-2</v>
      </c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 ht="13.65" customHeight="1">
      <c r="A1267" s="104"/>
      <c r="B1267" s="24"/>
      <c r="C1267" s="161"/>
      <c r="D1267" s="30">
        <f>$C1266*D1266</f>
        <v>0</v>
      </c>
      <c r="E1267" s="30">
        <f t="shared" ref="E1267" si="2054">$C1266*E1266</f>
        <v>0</v>
      </c>
      <c r="F1267" s="30">
        <f t="shared" ref="F1267" si="2055">$C1266*F1266</f>
        <v>47594.520248000001</v>
      </c>
      <c r="G1267" s="30">
        <f t="shared" ref="G1267:AB1267" si="2056">$C1266*G1266</f>
        <v>985116.76815200003</v>
      </c>
      <c r="H1267" s="30">
        <f t="shared" si="2056"/>
        <v>0</v>
      </c>
      <c r="I1267" s="30">
        <f t="shared" si="2056"/>
        <v>0</v>
      </c>
      <c r="J1267" s="30">
        <f t="shared" si="2056"/>
        <v>0</v>
      </c>
      <c r="K1267" s="30">
        <f t="shared" si="2056"/>
        <v>0</v>
      </c>
      <c r="L1267" s="30">
        <f t="shared" si="2056"/>
        <v>47931.273929000003</v>
      </c>
      <c r="M1267" s="30">
        <f t="shared" si="2056"/>
        <v>0</v>
      </c>
      <c r="N1267" s="30">
        <f t="shared" si="2056"/>
        <v>0</v>
      </c>
      <c r="O1267" s="30">
        <f t="shared" si="2056"/>
        <v>0</v>
      </c>
      <c r="P1267" s="30">
        <f t="shared" si="2056"/>
        <v>0</v>
      </c>
      <c r="Q1267" s="30">
        <f t="shared" si="2056"/>
        <v>0</v>
      </c>
      <c r="R1267" s="30">
        <f t="shared" si="2056"/>
        <v>0</v>
      </c>
      <c r="S1267" s="30">
        <f t="shared" si="2056"/>
        <v>0</v>
      </c>
      <c r="T1267" s="30">
        <f t="shared" si="2056"/>
        <v>0</v>
      </c>
      <c r="U1267" s="30">
        <f t="shared" si="2056"/>
        <v>41869.707671000004</v>
      </c>
      <c r="V1267" s="30">
        <f t="shared" si="2056"/>
        <v>0</v>
      </c>
      <c r="W1267" s="30">
        <f t="shared" si="2056"/>
        <v>0</v>
      </c>
      <c r="X1267" s="30">
        <f t="shared" si="2056"/>
        <v>0</v>
      </c>
      <c r="Y1267" s="30">
        <f t="shared" si="2056"/>
        <v>0</v>
      </c>
      <c r="Z1267" s="30">
        <f t="shared" si="2056"/>
        <v>0</v>
      </c>
      <c r="AA1267" s="30">
        <f t="shared" si="2056"/>
        <v>0</v>
      </c>
      <c r="AB1267" s="30">
        <f t="shared" si="2056"/>
        <v>0</v>
      </c>
      <c r="AC1267" s="67"/>
      <c r="AD1267" s="55"/>
    </row>
    <row r="1268" spans="1:30" s="52" customFormat="1">
      <c r="A1268" s="167" t="s">
        <v>466</v>
      </c>
      <c r="B1268" s="74">
        <v>591058.9492345578</v>
      </c>
      <c r="C1268" s="161">
        <f t="shared" si="2047"/>
        <v>49254.91</v>
      </c>
      <c r="D1268" s="10"/>
      <c r="E1268" s="37">
        <v>5.3800000000000001E-2</v>
      </c>
      <c r="F1268" s="5">
        <v>4.2700000000000002E-2</v>
      </c>
      <c r="G1268" s="5">
        <v>0.66479999999999995</v>
      </c>
      <c r="H1268" s="10"/>
      <c r="I1268" s="10"/>
      <c r="J1268" s="10">
        <v>2.7099999999999999E-2</v>
      </c>
      <c r="K1268" s="10"/>
      <c r="L1268" s="5">
        <v>4.8500000000000001E-2</v>
      </c>
      <c r="M1268" s="10"/>
      <c r="N1268" s="10">
        <v>5.3100000000000001E-2</v>
      </c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>
        <v>0.11</v>
      </c>
      <c r="AC1268" s="67"/>
      <c r="AD1268" s="55"/>
    </row>
    <row r="1269" spans="1:30" s="52" customFormat="1">
      <c r="A1269" s="104"/>
      <c r="B1269" s="24"/>
      <c r="C1269" s="161"/>
      <c r="D1269" s="30">
        <f>$C1268*D1268</f>
        <v>0</v>
      </c>
      <c r="E1269" s="30">
        <f t="shared" ref="E1269" si="2057">$C1268*E1268</f>
        <v>2649.914158</v>
      </c>
      <c r="F1269" s="30">
        <f t="shared" ref="F1269" si="2058">$C1268*F1268</f>
        <v>2103.1846570000002</v>
      </c>
      <c r="G1269" s="30">
        <f t="shared" ref="G1269:AB1269" si="2059">$C1268*G1268</f>
        <v>32744.664167999999</v>
      </c>
      <c r="H1269" s="30">
        <f t="shared" si="2059"/>
        <v>0</v>
      </c>
      <c r="I1269" s="30">
        <f t="shared" si="2059"/>
        <v>0</v>
      </c>
      <c r="J1269" s="30">
        <f t="shared" si="2059"/>
        <v>1334.808061</v>
      </c>
      <c r="K1269" s="30">
        <f t="shared" si="2059"/>
        <v>0</v>
      </c>
      <c r="L1269" s="30">
        <f t="shared" si="2059"/>
        <v>2388.8631350000001</v>
      </c>
      <c r="M1269" s="30">
        <f t="shared" si="2059"/>
        <v>0</v>
      </c>
      <c r="N1269" s="30">
        <f t="shared" si="2059"/>
        <v>2615.4357210000003</v>
      </c>
      <c r="O1269" s="30">
        <f t="shared" si="2059"/>
        <v>0</v>
      </c>
      <c r="P1269" s="30">
        <f t="shared" si="2059"/>
        <v>0</v>
      </c>
      <c r="Q1269" s="30">
        <f t="shared" si="2059"/>
        <v>0</v>
      </c>
      <c r="R1269" s="30">
        <f t="shared" si="2059"/>
        <v>0</v>
      </c>
      <c r="S1269" s="30">
        <f t="shared" si="2059"/>
        <v>0</v>
      </c>
      <c r="T1269" s="30">
        <f t="shared" si="2059"/>
        <v>0</v>
      </c>
      <c r="U1269" s="30">
        <f t="shared" si="2059"/>
        <v>0</v>
      </c>
      <c r="V1269" s="30">
        <f t="shared" si="2059"/>
        <v>0</v>
      </c>
      <c r="W1269" s="30">
        <f t="shared" si="2059"/>
        <v>0</v>
      </c>
      <c r="X1269" s="30">
        <f t="shared" si="2059"/>
        <v>0</v>
      </c>
      <c r="Y1269" s="30">
        <f t="shared" si="2059"/>
        <v>0</v>
      </c>
      <c r="Z1269" s="30">
        <f t="shared" si="2059"/>
        <v>0</v>
      </c>
      <c r="AA1269" s="30">
        <f t="shared" si="2059"/>
        <v>0</v>
      </c>
      <c r="AB1269" s="30">
        <f t="shared" si="2059"/>
        <v>5418.0401000000002</v>
      </c>
      <c r="AC1269" s="67"/>
      <c r="AD1269" s="55"/>
    </row>
    <row r="1270" spans="1:30" s="52" customFormat="1">
      <c r="A1270" s="167" t="s">
        <v>493</v>
      </c>
      <c r="B1270" s="74">
        <v>3178595.2856584946</v>
      </c>
      <c r="C1270" s="161">
        <f t="shared" si="2047"/>
        <v>264882.94</v>
      </c>
      <c r="D1270" s="10"/>
      <c r="E1270" s="37"/>
      <c r="F1270" s="5">
        <v>1</v>
      </c>
      <c r="G1270" s="5"/>
      <c r="H1270" s="10"/>
      <c r="I1270" s="10"/>
      <c r="J1270" s="10"/>
      <c r="K1270" s="10"/>
      <c r="L1270" s="5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67"/>
      <c r="AD1270" s="55"/>
    </row>
    <row r="1271" spans="1:30" s="52" customFormat="1">
      <c r="A1271" s="104"/>
      <c r="B1271" s="24"/>
      <c r="C1271" s="161"/>
      <c r="D1271" s="30">
        <f>$C1270*D1270</f>
        <v>0</v>
      </c>
      <c r="E1271" s="30">
        <f t="shared" ref="E1271" si="2060">$C1270*E1270</f>
        <v>0</v>
      </c>
      <c r="F1271" s="30">
        <f t="shared" ref="F1271" si="2061">$C1270*F1270</f>
        <v>264882.94</v>
      </c>
      <c r="G1271" s="30">
        <f t="shared" ref="G1271:AB1271" si="2062">$C1270*G1270</f>
        <v>0</v>
      </c>
      <c r="H1271" s="30">
        <f t="shared" si="2062"/>
        <v>0</v>
      </c>
      <c r="I1271" s="30">
        <f t="shared" si="2062"/>
        <v>0</v>
      </c>
      <c r="J1271" s="30">
        <f t="shared" si="2062"/>
        <v>0</v>
      </c>
      <c r="K1271" s="30">
        <f t="shared" si="2062"/>
        <v>0</v>
      </c>
      <c r="L1271" s="30">
        <f t="shared" si="2062"/>
        <v>0</v>
      </c>
      <c r="M1271" s="30">
        <f t="shared" si="2062"/>
        <v>0</v>
      </c>
      <c r="N1271" s="30">
        <f t="shared" si="2062"/>
        <v>0</v>
      </c>
      <c r="O1271" s="30">
        <f t="shared" si="2062"/>
        <v>0</v>
      </c>
      <c r="P1271" s="30">
        <f t="shared" si="2062"/>
        <v>0</v>
      </c>
      <c r="Q1271" s="30">
        <f t="shared" si="2062"/>
        <v>0</v>
      </c>
      <c r="R1271" s="30">
        <f t="shared" si="2062"/>
        <v>0</v>
      </c>
      <c r="S1271" s="30">
        <f t="shared" si="2062"/>
        <v>0</v>
      </c>
      <c r="T1271" s="30">
        <f t="shared" si="2062"/>
        <v>0</v>
      </c>
      <c r="U1271" s="30">
        <f t="shared" si="2062"/>
        <v>0</v>
      </c>
      <c r="V1271" s="30">
        <f t="shared" si="2062"/>
        <v>0</v>
      </c>
      <c r="W1271" s="30">
        <f t="shared" si="2062"/>
        <v>0</v>
      </c>
      <c r="X1271" s="30">
        <f t="shared" si="2062"/>
        <v>0</v>
      </c>
      <c r="Y1271" s="30">
        <f t="shared" si="2062"/>
        <v>0</v>
      </c>
      <c r="Z1271" s="30">
        <f t="shared" si="2062"/>
        <v>0</v>
      </c>
      <c r="AA1271" s="30">
        <f t="shared" si="2062"/>
        <v>0</v>
      </c>
      <c r="AB1271" s="30">
        <f t="shared" si="2062"/>
        <v>0</v>
      </c>
      <c r="AC1271" s="67"/>
      <c r="AD1271" s="55"/>
    </row>
    <row r="1272" spans="1:30" s="52" customFormat="1">
      <c r="A1272" s="167" t="s">
        <v>494</v>
      </c>
      <c r="B1272" s="74">
        <v>992264.15196051518</v>
      </c>
      <c r="C1272" s="161">
        <f t="shared" si="2047"/>
        <v>82688.679999999993</v>
      </c>
      <c r="D1272" s="10"/>
      <c r="E1272" s="37"/>
      <c r="F1272" s="5">
        <v>1</v>
      </c>
      <c r="G1272" s="5"/>
      <c r="H1272" s="10"/>
      <c r="I1272" s="10"/>
      <c r="J1272" s="10"/>
      <c r="K1272" s="10"/>
      <c r="L1272" s="5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67"/>
      <c r="AD1272" s="55"/>
    </row>
    <row r="1273" spans="1:30" s="52" customFormat="1">
      <c r="A1273" s="104"/>
      <c r="B1273" s="24"/>
      <c r="C1273" s="161"/>
      <c r="D1273" s="30">
        <f>$C1272*D1272</f>
        <v>0</v>
      </c>
      <c r="E1273" s="30">
        <f t="shared" ref="E1273" si="2063">$C1272*E1272</f>
        <v>0</v>
      </c>
      <c r="F1273" s="30">
        <f t="shared" ref="F1273" si="2064">$C1272*F1272</f>
        <v>82688.679999999993</v>
      </c>
      <c r="G1273" s="30">
        <f t="shared" ref="G1273:AB1273" si="2065">$C1272*G1272</f>
        <v>0</v>
      </c>
      <c r="H1273" s="30">
        <f t="shared" si="2065"/>
        <v>0</v>
      </c>
      <c r="I1273" s="30">
        <f t="shared" si="2065"/>
        <v>0</v>
      </c>
      <c r="J1273" s="30">
        <f t="shared" si="2065"/>
        <v>0</v>
      </c>
      <c r="K1273" s="30">
        <f t="shared" si="2065"/>
        <v>0</v>
      </c>
      <c r="L1273" s="30">
        <f t="shared" si="2065"/>
        <v>0</v>
      </c>
      <c r="M1273" s="30">
        <f t="shared" si="2065"/>
        <v>0</v>
      </c>
      <c r="N1273" s="30">
        <f t="shared" si="2065"/>
        <v>0</v>
      </c>
      <c r="O1273" s="30">
        <f t="shared" si="2065"/>
        <v>0</v>
      </c>
      <c r="P1273" s="30">
        <f t="shared" si="2065"/>
        <v>0</v>
      </c>
      <c r="Q1273" s="30">
        <f t="shared" si="2065"/>
        <v>0</v>
      </c>
      <c r="R1273" s="30">
        <f t="shared" si="2065"/>
        <v>0</v>
      </c>
      <c r="S1273" s="30">
        <f t="shared" si="2065"/>
        <v>0</v>
      </c>
      <c r="T1273" s="30">
        <f t="shared" si="2065"/>
        <v>0</v>
      </c>
      <c r="U1273" s="30">
        <f t="shared" si="2065"/>
        <v>0</v>
      </c>
      <c r="V1273" s="30">
        <f t="shared" si="2065"/>
        <v>0</v>
      </c>
      <c r="W1273" s="30">
        <f t="shared" si="2065"/>
        <v>0</v>
      </c>
      <c r="X1273" s="30">
        <f t="shared" si="2065"/>
        <v>0</v>
      </c>
      <c r="Y1273" s="30">
        <f t="shared" si="2065"/>
        <v>0</v>
      </c>
      <c r="Z1273" s="30">
        <f t="shared" si="2065"/>
        <v>0</v>
      </c>
      <c r="AA1273" s="30">
        <f t="shared" si="2065"/>
        <v>0</v>
      </c>
      <c r="AB1273" s="30">
        <f t="shared" si="2065"/>
        <v>0</v>
      </c>
      <c r="AC1273" s="67"/>
      <c r="AD1273" s="55"/>
    </row>
    <row r="1274" spans="1:30" s="52" customFormat="1">
      <c r="A1274" s="167" t="s">
        <v>495</v>
      </c>
      <c r="B1274" s="74">
        <v>2213227.4542110376</v>
      </c>
      <c r="C1274" s="161">
        <f t="shared" si="2047"/>
        <v>184435.62</v>
      </c>
      <c r="D1274" s="10"/>
      <c r="E1274" s="37"/>
      <c r="F1274" s="5">
        <v>1</v>
      </c>
      <c r="G1274" s="5"/>
      <c r="H1274" s="10"/>
      <c r="I1274" s="10"/>
      <c r="J1274" s="10"/>
      <c r="K1274" s="10"/>
      <c r="L1274" s="5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67"/>
      <c r="AD1274" s="55"/>
    </row>
    <row r="1275" spans="1:30" s="52" customFormat="1">
      <c r="A1275" s="104"/>
      <c r="B1275" s="24"/>
      <c r="C1275" s="164"/>
      <c r="D1275" s="30">
        <f>$C1274*D1274</f>
        <v>0</v>
      </c>
      <c r="E1275" s="30">
        <f t="shared" ref="E1275" si="2066">$C1274*E1274</f>
        <v>0</v>
      </c>
      <c r="F1275" s="30">
        <f t="shared" ref="F1275:U1277" si="2067">$C1274*F1274</f>
        <v>184435.62</v>
      </c>
      <c r="G1275" s="30">
        <f t="shared" ref="G1275:AB1275" si="2068">$C1274*G1274</f>
        <v>0</v>
      </c>
      <c r="H1275" s="30">
        <f t="shared" si="2068"/>
        <v>0</v>
      </c>
      <c r="I1275" s="30">
        <f t="shared" si="2068"/>
        <v>0</v>
      </c>
      <c r="J1275" s="30">
        <f t="shared" si="2068"/>
        <v>0</v>
      </c>
      <c r="K1275" s="30">
        <f t="shared" si="2068"/>
        <v>0</v>
      </c>
      <c r="L1275" s="30">
        <f t="shared" si="2068"/>
        <v>0</v>
      </c>
      <c r="M1275" s="30">
        <f t="shared" si="2068"/>
        <v>0</v>
      </c>
      <c r="N1275" s="30">
        <f t="shared" si="2068"/>
        <v>0</v>
      </c>
      <c r="O1275" s="30">
        <f t="shared" si="2068"/>
        <v>0</v>
      </c>
      <c r="P1275" s="30">
        <f t="shared" si="2068"/>
        <v>0</v>
      </c>
      <c r="Q1275" s="30">
        <f t="shared" si="2068"/>
        <v>0</v>
      </c>
      <c r="R1275" s="30">
        <f t="shared" si="2068"/>
        <v>0</v>
      </c>
      <c r="S1275" s="30">
        <f t="shared" si="2068"/>
        <v>0</v>
      </c>
      <c r="T1275" s="30">
        <f t="shared" si="2068"/>
        <v>0</v>
      </c>
      <c r="U1275" s="30">
        <f t="shared" si="2068"/>
        <v>0</v>
      </c>
      <c r="V1275" s="30">
        <f t="shared" si="2068"/>
        <v>0</v>
      </c>
      <c r="W1275" s="30">
        <f t="shared" si="2068"/>
        <v>0</v>
      </c>
      <c r="X1275" s="30">
        <f t="shared" si="2068"/>
        <v>0</v>
      </c>
      <c r="Y1275" s="30">
        <f t="shared" si="2068"/>
        <v>0</v>
      </c>
      <c r="Z1275" s="30">
        <f t="shared" si="2068"/>
        <v>0</v>
      </c>
      <c r="AA1275" s="30">
        <f t="shared" si="2068"/>
        <v>0</v>
      </c>
      <c r="AB1275" s="30">
        <f t="shared" si="2068"/>
        <v>0</v>
      </c>
      <c r="AC1275" s="67"/>
      <c r="AD1275" s="55"/>
    </row>
    <row r="1276" spans="1:30" s="52" customFormat="1">
      <c r="A1276" s="167" t="s">
        <v>615</v>
      </c>
      <c r="B1276" s="74">
        <v>18744017.238988694</v>
      </c>
      <c r="C1276" s="161">
        <f>ROUND(B1276/12,2)</f>
        <v>1562001.44</v>
      </c>
      <c r="D1276" s="10"/>
      <c r="E1276" s="37"/>
      <c r="F1276" s="5"/>
      <c r="G1276" s="5">
        <v>1</v>
      </c>
      <c r="H1276" s="10"/>
      <c r="I1276" s="10"/>
      <c r="J1276" s="10">
        <v>0</v>
      </c>
      <c r="K1276" s="10"/>
      <c r="L1276" s="5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67"/>
      <c r="AD1276" s="55"/>
    </row>
    <row r="1277" spans="1:30" s="52" customFormat="1">
      <c r="A1277" s="104"/>
      <c r="B1277" s="24"/>
      <c r="C1277" s="164"/>
      <c r="D1277" s="30">
        <f>$C1276*D1276</f>
        <v>0</v>
      </c>
      <c r="E1277" s="30">
        <f>$C1276*E1276</f>
        <v>0</v>
      </c>
      <c r="F1277" s="30">
        <f t="shared" si="2067"/>
        <v>0</v>
      </c>
      <c r="G1277" s="30">
        <f t="shared" si="2067"/>
        <v>1562001.44</v>
      </c>
      <c r="H1277" s="30">
        <f t="shared" si="2067"/>
        <v>0</v>
      </c>
      <c r="I1277" s="30">
        <f t="shared" si="2067"/>
        <v>0</v>
      </c>
      <c r="J1277" s="30">
        <f t="shared" si="2067"/>
        <v>0</v>
      </c>
      <c r="K1277" s="30">
        <f t="shared" si="2067"/>
        <v>0</v>
      </c>
      <c r="L1277" s="30">
        <f t="shared" si="2067"/>
        <v>0</v>
      </c>
      <c r="M1277" s="30">
        <f t="shared" si="2067"/>
        <v>0</v>
      </c>
      <c r="N1277" s="30">
        <f t="shared" si="2067"/>
        <v>0</v>
      </c>
      <c r="O1277" s="30">
        <f t="shared" si="2067"/>
        <v>0</v>
      </c>
      <c r="P1277" s="30">
        <f t="shared" si="2067"/>
        <v>0</v>
      </c>
      <c r="Q1277" s="30">
        <f t="shared" si="2067"/>
        <v>0</v>
      </c>
      <c r="R1277" s="30">
        <f t="shared" si="2067"/>
        <v>0</v>
      </c>
      <c r="S1277" s="30">
        <f t="shared" si="2067"/>
        <v>0</v>
      </c>
      <c r="T1277" s="30">
        <f t="shared" si="2067"/>
        <v>0</v>
      </c>
      <c r="U1277" s="30">
        <f t="shared" si="2067"/>
        <v>0</v>
      </c>
      <c r="V1277" s="30">
        <f t="shared" ref="V1277:AB1277" si="2069">$C1276*V1276</f>
        <v>0</v>
      </c>
      <c r="W1277" s="30">
        <f t="shared" si="2069"/>
        <v>0</v>
      </c>
      <c r="X1277" s="30">
        <f t="shared" si="2069"/>
        <v>0</v>
      </c>
      <c r="Y1277" s="30">
        <f t="shared" si="2069"/>
        <v>0</v>
      </c>
      <c r="Z1277" s="30">
        <f t="shared" si="2069"/>
        <v>0</v>
      </c>
      <c r="AA1277" s="30">
        <f t="shared" si="2069"/>
        <v>0</v>
      </c>
      <c r="AB1277" s="30">
        <f t="shared" si="2069"/>
        <v>0</v>
      </c>
      <c r="AC1277" s="67"/>
      <c r="AD1277" s="55"/>
    </row>
    <row r="1278" spans="1:30" s="52" customFormat="1">
      <c r="A1278" s="50" t="s">
        <v>50</v>
      </c>
      <c r="B1278" s="33">
        <f>SUM(B1260:B1277)</f>
        <v>49211217.355146289</v>
      </c>
      <c r="C1278" s="51">
        <f>SUM(C1260:C1277)</f>
        <v>4100934.77</v>
      </c>
      <c r="D1278" s="51">
        <f>D1261+D1263+D1265+D1267+D1269+D1271+D1273+D1275+D1277</f>
        <v>0</v>
      </c>
      <c r="E1278" s="51">
        <f t="shared" ref="E1278:AB1278" si="2070">E1261+E1263+E1265+E1267+E1269+E1271+E1273+E1275+E1277</f>
        <v>2649.914158</v>
      </c>
      <c r="F1278" s="51">
        <f t="shared" si="2070"/>
        <v>614608.34191800002</v>
      </c>
      <c r="G1278" s="51">
        <f t="shared" si="2070"/>
        <v>3344211.663799</v>
      </c>
      <c r="H1278" s="51">
        <f t="shared" si="2070"/>
        <v>0</v>
      </c>
      <c r="I1278" s="51">
        <f t="shared" si="2070"/>
        <v>0</v>
      </c>
      <c r="J1278" s="51">
        <f t="shared" si="2070"/>
        <v>1334.808061</v>
      </c>
      <c r="K1278" s="51">
        <f t="shared" si="2070"/>
        <v>0</v>
      </c>
      <c r="L1278" s="51">
        <f t="shared" si="2070"/>
        <v>61846.554214000003</v>
      </c>
      <c r="M1278" s="51">
        <f t="shared" si="2070"/>
        <v>0</v>
      </c>
      <c r="N1278" s="51">
        <f t="shared" si="2070"/>
        <v>2615.4357210000003</v>
      </c>
      <c r="O1278" s="51">
        <f t="shared" si="2070"/>
        <v>0</v>
      </c>
      <c r="P1278" s="51">
        <f t="shared" si="2070"/>
        <v>0</v>
      </c>
      <c r="Q1278" s="51">
        <f t="shared" si="2070"/>
        <v>0</v>
      </c>
      <c r="R1278" s="51">
        <f t="shared" si="2070"/>
        <v>0</v>
      </c>
      <c r="S1278" s="51">
        <f t="shared" si="2070"/>
        <v>0</v>
      </c>
      <c r="T1278" s="51">
        <f t="shared" si="2070"/>
        <v>0</v>
      </c>
      <c r="U1278" s="51">
        <f t="shared" si="2070"/>
        <v>68250.012029000005</v>
      </c>
      <c r="V1278" s="51">
        <f t="shared" si="2070"/>
        <v>0</v>
      </c>
      <c r="W1278" s="51">
        <f t="shared" si="2070"/>
        <v>0</v>
      </c>
      <c r="X1278" s="51">
        <f t="shared" si="2070"/>
        <v>0</v>
      </c>
      <c r="Y1278" s="51">
        <f t="shared" si="2070"/>
        <v>0</v>
      </c>
      <c r="Z1278" s="51">
        <f t="shared" si="2070"/>
        <v>0</v>
      </c>
      <c r="AA1278" s="51">
        <f t="shared" si="2070"/>
        <v>0</v>
      </c>
      <c r="AB1278" s="51">
        <f t="shared" si="2070"/>
        <v>5418.0401000000002</v>
      </c>
      <c r="AC1278" s="67"/>
      <c r="AD1278" s="55"/>
    </row>
    <row r="1279" spans="1:30" s="52" customFormat="1">
      <c r="A1279" s="54"/>
      <c r="B1279" s="7"/>
      <c r="C1279" s="17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67"/>
      <c r="AD1279" s="55"/>
    </row>
    <row r="1280" spans="1:30" s="52" customFormat="1" ht="15.6">
      <c r="A1280" s="90"/>
      <c r="B1280" s="66"/>
      <c r="C1280" s="190"/>
      <c r="D1280" s="17"/>
      <c r="E1280" s="17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17"/>
      <c r="W1280" s="17"/>
      <c r="X1280" s="17"/>
      <c r="Y1280" s="17"/>
      <c r="Z1280" s="17"/>
      <c r="AA1280" s="17"/>
      <c r="AB1280" s="17"/>
      <c r="AC1280" s="67"/>
      <c r="AD1280" s="55"/>
    </row>
    <row r="1281" spans="1:30" s="52" customFormat="1" ht="13.8" thickBot="1">
      <c r="A1281" s="81" t="s">
        <v>498</v>
      </c>
      <c r="B1281" s="126"/>
      <c r="C1281" s="188"/>
      <c r="D1281" s="126"/>
      <c r="E1281" s="126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67"/>
      <c r="AD1281" s="55"/>
    </row>
    <row r="1282" spans="1:30" s="52" customFormat="1" ht="13.8" thickBot="1">
      <c r="A1282" s="112" t="s">
        <v>1</v>
      </c>
      <c r="B1282" s="113" t="s">
        <v>2</v>
      </c>
      <c r="C1282" s="156" t="s">
        <v>3</v>
      </c>
      <c r="D1282" s="221" t="s">
        <v>4</v>
      </c>
      <c r="E1282" s="222"/>
      <c r="F1282" s="222"/>
      <c r="G1282" s="222"/>
      <c r="H1282" s="222"/>
      <c r="I1282" s="222"/>
      <c r="J1282" s="222"/>
      <c r="K1282" s="222"/>
      <c r="L1282" s="222"/>
      <c r="M1282" s="222"/>
      <c r="N1282" s="222"/>
      <c r="O1282" s="222"/>
      <c r="P1282" s="222"/>
      <c r="Q1282" s="222"/>
      <c r="R1282" s="222"/>
      <c r="S1282" s="222"/>
      <c r="T1282" s="222"/>
      <c r="U1282" s="222"/>
      <c r="V1282" s="222"/>
      <c r="W1282" s="222"/>
      <c r="X1282" s="222"/>
      <c r="Y1282" s="222"/>
      <c r="Z1282" s="122"/>
      <c r="AA1282" s="122"/>
      <c r="AB1282" s="122"/>
      <c r="AC1282" s="67"/>
      <c r="AD1282" s="55"/>
    </row>
    <row r="1283" spans="1:30" s="52" customFormat="1">
      <c r="A1283" s="114" t="s">
        <v>5</v>
      </c>
      <c r="B1283" s="115" t="s">
        <v>6</v>
      </c>
      <c r="C1283" s="157" t="s">
        <v>6</v>
      </c>
      <c r="D1283" s="116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8"/>
      <c r="Z1283" s="115" t="s">
        <v>7</v>
      </c>
      <c r="AA1283" s="115"/>
      <c r="AB1283" s="115"/>
      <c r="AC1283" s="67"/>
      <c r="AD1283" s="55"/>
    </row>
    <row r="1284" spans="1:30" s="52" customFormat="1">
      <c r="A1284" s="114" t="s">
        <v>8</v>
      </c>
      <c r="B1284" s="115" t="s">
        <v>9</v>
      </c>
      <c r="C1284" s="157" t="s">
        <v>9</v>
      </c>
      <c r="D1284" s="119" t="s">
        <v>10</v>
      </c>
      <c r="E1284" s="115" t="s">
        <v>11</v>
      </c>
      <c r="F1284" s="115" t="s">
        <v>12</v>
      </c>
      <c r="G1284" s="115" t="s">
        <v>13</v>
      </c>
      <c r="H1284" s="115" t="s">
        <v>14</v>
      </c>
      <c r="I1284" s="115" t="s">
        <v>15</v>
      </c>
      <c r="J1284" s="115" t="s">
        <v>16</v>
      </c>
      <c r="K1284" s="115" t="s">
        <v>17</v>
      </c>
      <c r="L1284" s="115" t="s">
        <v>18</v>
      </c>
      <c r="M1284" s="115" t="s">
        <v>19</v>
      </c>
      <c r="N1284" s="115" t="s">
        <v>20</v>
      </c>
      <c r="O1284" s="115" t="s">
        <v>169</v>
      </c>
      <c r="P1284" s="115" t="s">
        <v>21</v>
      </c>
      <c r="Q1284" s="115" t="s">
        <v>22</v>
      </c>
      <c r="R1284" s="115" t="s">
        <v>23</v>
      </c>
      <c r="S1284" s="115" t="s">
        <v>24</v>
      </c>
      <c r="T1284" s="115" t="s">
        <v>25</v>
      </c>
      <c r="U1284" s="115" t="s">
        <v>26</v>
      </c>
      <c r="V1284" s="115" t="s">
        <v>27</v>
      </c>
      <c r="W1284" s="115" t="s">
        <v>28</v>
      </c>
      <c r="X1284" s="115" t="s">
        <v>29</v>
      </c>
      <c r="Y1284" s="115" t="s">
        <v>30</v>
      </c>
      <c r="Z1284" s="115" t="s">
        <v>31</v>
      </c>
      <c r="AA1284" s="115" t="s">
        <v>484</v>
      </c>
      <c r="AB1284" s="115" t="s">
        <v>467</v>
      </c>
      <c r="AC1284" s="67"/>
      <c r="AD1284" s="55"/>
    </row>
    <row r="1285" spans="1:30" s="52" customFormat="1">
      <c r="A1285" s="114"/>
      <c r="B1285" s="115"/>
      <c r="C1285" s="157" t="s">
        <v>675</v>
      </c>
      <c r="D1285" s="120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67"/>
      <c r="AD1285" s="55"/>
    </row>
    <row r="1286" spans="1:30" s="52" customFormat="1">
      <c r="A1286" s="133" t="s">
        <v>274</v>
      </c>
      <c r="B1286" s="29">
        <v>9346941.3488457333</v>
      </c>
      <c r="C1286" s="161">
        <f>ROUND(B1286/12,2)</f>
        <v>778911.78</v>
      </c>
      <c r="D1286" s="20"/>
      <c r="E1286" s="42">
        <v>1</v>
      </c>
      <c r="F1286" s="5"/>
      <c r="G1286" s="19"/>
      <c r="H1286" s="20"/>
      <c r="I1286" s="20"/>
      <c r="J1286" s="20"/>
      <c r="K1286" s="20"/>
      <c r="L1286" s="5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67"/>
      <c r="AD1286" s="55"/>
    </row>
    <row r="1287" spans="1:30" s="52" customFormat="1">
      <c r="A1287" s="89"/>
      <c r="B1287" s="24"/>
      <c r="C1287" s="164"/>
      <c r="D1287" s="30">
        <f>$C1286*D1286</f>
        <v>0</v>
      </c>
      <c r="E1287" s="30">
        <f t="shared" ref="E1287" si="2071">$C1286*E1286</f>
        <v>778911.78</v>
      </c>
      <c r="F1287" s="30">
        <f t="shared" ref="F1287" si="2072">$C1286*F1286</f>
        <v>0</v>
      </c>
      <c r="G1287" s="30">
        <f t="shared" ref="G1287:AB1287" si="2073">$C1286*G1286</f>
        <v>0</v>
      </c>
      <c r="H1287" s="30">
        <f t="shared" si="2073"/>
        <v>0</v>
      </c>
      <c r="I1287" s="30">
        <f t="shared" si="2073"/>
        <v>0</v>
      </c>
      <c r="J1287" s="30">
        <f t="shared" si="2073"/>
        <v>0</v>
      </c>
      <c r="K1287" s="30">
        <f t="shared" si="2073"/>
        <v>0</v>
      </c>
      <c r="L1287" s="30">
        <f t="shared" si="2073"/>
        <v>0</v>
      </c>
      <c r="M1287" s="30">
        <f t="shared" si="2073"/>
        <v>0</v>
      </c>
      <c r="N1287" s="30">
        <f t="shared" si="2073"/>
        <v>0</v>
      </c>
      <c r="O1287" s="30">
        <f t="shared" si="2073"/>
        <v>0</v>
      </c>
      <c r="P1287" s="30">
        <f t="shared" si="2073"/>
        <v>0</v>
      </c>
      <c r="Q1287" s="30">
        <f t="shared" si="2073"/>
        <v>0</v>
      </c>
      <c r="R1287" s="30">
        <f t="shared" si="2073"/>
        <v>0</v>
      </c>
      <c r="S1287" s="30">
        <f t="shared" si="2073"/>
        <v>0</v>
      </c>
      <c r="T1287" s="30">
        <f t="shared" si="2073"/>
        <v>0</v>
      </c>
      <c r="U1287" s="30">
        <f t="shared" si="2073"/>
        <v>0</v>
      </c>
      <c r="V1287" s="30">
        <f t="shared" si="2073"/>
        <v>0</v>
      </c>
      <c r="W1287" s="30">
        <f t="shared" si="2073"/>
        <v>0</v>
      </c>
      <c r="X1287" s="30">
        <f t="shared" si="2073"/>
        <v>0</v>
      </c>
      <c r="Y1287" s="30">
        <f t="shared" si="2073"/>
        <v>0</v>
      </c>
      <c r="Z1287" s="30">
        <f t="shared" si="2073"/>
        <v>0</v>
      </c>
      <c r="AA1287" s="30">
        <f t="shared" si="2073"/>
        <v>0</v>
      </c>
      <c r="AB1287" s="30">
        <f t="shared" si="2073"/>
        <v>0</v>
      </c>
      <c r="AC1287" s="67"/>
      <c r="AD1287" s="55"/>
    </row>
    <row r="1288" spans="1:30" s="52" customFormat="1" ht="13.2" customHeight="1">
      <c r="A1288" s="50" t="s">
        <v>50</v>
      </c>
      <c r="B1288" s="33">
        <f>SUM(B1286:B1286)</f>
        <v>9346941.3488457333</v>
      </c>
      <c r="C1288" s="51">
        <f>SUM(C1286:C1286)</f>
        <v>778911.78</v>
      </c>
      <c r="D1288" s="33">
        <f>D1287</f>
        <v>0</v>
      </c>
      <c r="E1288" s="33">
        <f t="shared" ref="E1288" si="2074">E1287</f>
        <v>778911.78</v>
      </c>
      <c r="F1288" s="33">
        <f t="shared" ref="F1288" si="2075">F1287</f>
        <v>0</v>
      </c>
      <c r="G1288" s="33">
        <f t="shared" ref="G1288:AB1288" si="2076">G1287</f>
        <v>0</v>
      </c>
      <c r="H1288" s="33">
        <f t="shared" si="2076"/>
        <v>0</v>
      </c>
      <c r="I1288" s="33">
        <f t="shared" si="2076"/>
        <v>0</v>
      </c>
      <c r="J1288" s="33">
        <f t="shared" si="2076"/>
        <v>0</v>
      </c>
      <c r="K1288" s="33">
        <f t="shared" si="2076"/>
        <v>0</v>
      </c>
      <c r="L1288" s="33">
        <f t="shared" si="2076"/>
        <v>0</v>
      </c>
      <c r="M1288" s="33">
        <f t="shared" si="2076"/>
        <v>0</v>
      </c>
      <c r="N1288" s="33">
        <f t="shared" si="2076"/>
        <v>0</v>
      </c>
      <c r="O1288" s="33">
        <f t="shared" si="2076"/>
        <v>0</v>
      </c>
      <c r="P1288" s="33">
        <f t="shared" si="2076"/>
        <v>0</v>
      </c>
      <c r="Q1288" s="33">
        <f t="shared" si="2076"/>
        <v>0</v>
      </c>
      <c r="R1288" s="33">
        <f t="shared" si="2076"/>
        <v>0</v>
      </c>
      <c r="S1288" s="33">
        <f t="shared" si="2076"/>
        <v>0</v>
      </c>
      <c r="T1288" s="33">
        <f t="shared" si="2076"/>
        <v>0</v>
      </c>
      <c r="U1288" s="33">
        <f t="shared" si="2076"/>
        <v>0</v>
      </c>
      <c r="V1288" s="33">
        <f t="shared" si="2076"/>
        <v>0</v>
      </c>
      <c r="W1288" s="33">
        <f t="shared" si="2076"/>
        <v>0</v>
      </c>
      <c r="X1288" s="33">
        <f t="shared" si="2076"/>
        <v>0</v>
      </c>
      <c r="Y1288" s="33">
        <f t="shared" si="2076"/>
        <v>0</v>
      </c>
      <c r="Z1288" s="33">
        <f t="shared" si="2076"/>
        <v>0</v>
      </c>
      <c r="AA1288" s="33">
        <f t="shared" si="2076"/>
        <v>0</v>
      </c>
      <c r="AB1288" s="33">
        <f t="shared" si="2076"/>
        <v>0</v>
      </c>
      <c r="AC1288" s="67"/>
      <c r="AD1288" s="55"/>
    </row>
    <row r="1289" spans="1:30" s="52" customFormat="1" ht="18" customHeight="1">
      <c r="A1289" s="54"/>
      <c r="B1289" s="7"/>
      <c r="C1289" s="170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67"/>
      <c r="AD1289" s="55"/>
    </row>
    <row r="1290" spans="1:30" s="52" customFormat="1" ht="13.35" customHeight="1">
      <c r="A1290" s="54"/>
      <c r="B1290" s="7"/>
      <c r="C1290" s="170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67"/>
      <c r="AD1290" s="55"/>
    </row>
    <row r="1291" spans="1:30" s="52" customFormat="1" ht="13.8" thickBot="1">
      <c r="A1291" s="81" t="s">
        <v>499</v>
      </c>
      <c r="B1291" s="126"/>
      <c r="C1291" s="188"/>
      <c r="D1291" s="126"/>
      <c r="E1291" s="126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67"/>
      <c r="AD1291" s="55"/>
    </row>
    <row r="1292" spans="1:30" s="52" customFormat="1" ht="13.8" thickBot="1">
      <c r="A1292" s="112" t="s">
        <v>1</v>
      </c>
      <c r="B1292" s="113" t="s">
        <v>2</v>
      </c>
      <c r="C1292" s="156" t="s">
        <v>3</v>
      </c>
      <c r="D1292" s="221" t="s">
        <v>4</v>
      </c>
      <c r="E1292" s="222"/>
      <c r="F1292" s="222"/>
      <c r="G1292" s="222"/>
      <c r="H1292" s="222"/>
      <c r="I1292" s="222"/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  <c r="X1292" s="222"/>
      <c r="Y1292" s="222"/>
      <c r="Z1292" s="122"/>
      <c r="AA1292" s="122"/>
      <c r="AB1292" s="122"/>
      <c r="AC1292" s="67"/>
      <c r="AD1292" s="55"/>
    </row>
    <row r="1293" spans="1:30" s="52" customFormat="1">
      <c r="A1293" s="114" t="s">
        <v>5</v>
      </c>
      <c r="B1293" s="115" t="s">
        <v>6</v>
      </c>
      <c r="C1293" s="157" t="s">
        <v>6</v>
      </c>
      <c r="D1293" s="116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8"/>
      <c r="Z1293" s="115" t="s">
        <v>7</v>
      </c>
      <c r="AA1293" s="115"/>
      <c r="AB1293" s="115"/>
      <c r="AC1293" s="67"/>
      <c r="AD1293" s="55"/>
    </row>
    <row r="1294" spans="1:30" s="52" customFormat="1">
      <c r="A1294" s="114" t="s">
        <v>8</v>
      </c>
      <c r="B1294" s="115" t="s">
        <v>9</v>
      </c>
      <c r="C1294" s="157" t="s">
        <v>9</v>
      </c>
      <c r="D1294" s="119" t="s">
        <v>10</v>
      </c>
      <c r="E1294" s="115" t="s">
        <v>11</v>
      </c>
      <c r="F1294" s="115" t="s">
        <v>12</v>
      </c>
      <c r="G1294" s="115" t="s">
        <v>13</v>
      </c>
      <c r="H1294" s="115" t="s">
        <v>14</v>
      </c>
      <c r="I1294" s="115" t="s">
        <v>15</v>
      </c>
      <c r="J1294" s="115" t="s">
        <v>16</v>
      </c>
      <c r="K1294" s="115" t="s">
        <v>17</v>
      </c>
      <c r="L1294" s="115" t="s">
        <v>18</v>
      </c>
      <c r="M1294" s="115" t="s">
        <v>19</v>
      </c>
      <c r="N1294" s="115" t="s">
        <v>20</v>
      </c>
      <c r="O1294" s="115" t="s">
        <v>169</v>
      </c>
      <c r="P1294" s="115" t="s">
        <v>21</v>
      </c>
      <c r="Q1294" s="115" t="s">
        <v>22</v>
      </c>
      <c r="R1294" s="115" t="s">
        <v>23</v>
      </c>
      <c r="S1294" s="115" t="s">
        <v>24</v>
      </c>
      <c r="T1294" s="115" t="s">
        <v>25</v>
      </c>
      <c r="U1294" s="115" t="s">
        <v>26</v>
      </c>
      <c r="V1294" s="115" t="s">
        <v>27</v>
      </c>
      <c r="W1294" s="115" t="s">
        <v>28</v>
      </c>
      <c r="X1294" s="115" t="s">
        <v>29</v>
      </c>
      <c r="Y1294" s="115" t="s">
        <v>30</v>
      </c>
      <c r="Z1294" s="115" t="s">
        <v>31</v>
      </c>
      <c r="AA1294" s="115" t="s">
        <v>484</v>
      </c>
      <c r="AB1294" s="115" t="s">
        <v>467</v>
      </c>
      <c r="AC1294" s="67"/>
      <c r="AD1294" s="55"/>
    </row>
    <row r="1295" spans="1:30" s="52" customFormat="1">
      <c r="A1295" s="114"/>
      <c r="B1295" s="115"/>
      <c r="C1295" s="157" t="s">
        <v>675</v>
      </c>
      <c r="D1295" s="120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67"/>
      <c r="AD1295" s="55"/>
    </row>
    <row r="1296" spans="1:30" s="52" customFormat="1">
      <c r="A1296" s="133" t="s">
        <v>367</v>
      </c>
      <c r="B1296" s="29">
        <v>1972893.317138647</v>
      </c>
      <c r="C1296" s="161">
        <f>ROUND(B1296/12,2)</f>
        <v>164407.78</v>
      </c>
      <c r="D1296" s="20"/>
      <c r="E1296" s="42">
        <v>6.4600000000000005E-2</v>
      </c>
      <c r="F1296" s="5">
        <v>8.7400000000000005E-2</v>
      </c>
      <c r="G1296" s="19"/>
      <c r="H1296" s="20">
        <v>0.19739999999999999</v>
      </c>
      <c r="I1296" s="20">
        <v>2.1600000000000001E-2</v>
      </c>
      <c r="J1296" s="20">
        <v>5.8999999999999999E-3</v>
      </c>
      <c r="K1296" s="20">
        <v>1.0200000000000001E-2</v>
      </c>
      <c r="L1296" s="5">
        <v>1E-4</v>
      </c>
      <c r="M1296" s="20"/>
      <c r="N1296" s="20">
        <v>0.39950000000000002</v>
      </c>
      <c r="O1296" s="20">
        <v>4.4999999999999997E-3</v>
      </c>
      <c r="P1296" s="20"/>
      <c r="Q1296" s="20"/>
      <c r="R1296" s="20"/>
      <c r="S1296" s="20"/>
      <c r="T1296" s="20"/>
      <c r="U1296" s="20"/>
      <c r="V1296" s="20">
        <v>0.20880000000000001</v>
      </c>
      <c r="W1296" s="20"/>
      <c r="X1296" s="20"/>
      <c r="Y1296" s="20"/>
      <c r="Z1296" s="20"/>
      <c r="AA1296" s="20"/>
      <c r="AB1296" s="20"/>
      <c r="AC1296" s="67"/>
      <c r="AD1296" s="55"/>
    </row>
    <row r="1297" spans="1:30" s="52" customFormat="1">
      <c r="A1297" s="168" t="s">
        <v>369</v>
      </c>
      <c r="B1297" s="139"/>
      <c r="C1297" s="161"/>
      <c r="D1297" s="30">
        <f t="shared" ref="D1297" si="2077">$C1296*D1296</f>
        <v>0</v>
      </c>
      <c r="E1297" s="30">
        <f t="shared" ref="E1297" si="2078">$C1296*E1296</f>
        <v>10620.742588000001</v>
      </c>
      <c r="F1297" s="30">
        <f t="shared" ref="F1297:AB1297" si="2079">$C1296*F1296</f>
        <v>14369.239972000001</v>
      </c>
      <c r="G1297" s="30">
        <f t="shared" si="2079"/>
        <v>0</v>
      </c>
      <c r="H1297" s="30">
        <f t="shared" si="2079"/>
        <v>32454.095771999997</v>
      </c>
      <c r="I1297" s="30">
        <f t="shared" si="2079"/>
        <v>3551.208048</v>
      </c>
      <c r="J1297" s="30">
        <f t="shared" si="2079"/>
        <v>970.00590199999999</v>
      </c>
      <c r="K1297" s="30">
        <f t="shared" si="2079"/>
        <v>1676.9593560000001</v>
      </c>
      <c r="L1297" s="30">
        <f t="shared" si="2079"/>
        <v>16.440778000000002</v>
      </c>
      <c r="M1297" s="30">
        <f t="shared" si="2079"/>
        <v>0</v>
      </c>
      <c r="N1297" s="30">
        <f t="shared" si="2079"/>
        <v>65680.908110000004</v>
      </c>
      <c r="O1297" s="30">
        <f t="shared" si="2079"/>
        <v>739.8350099999999</v>
      </c>
      <c r="P1297" s="30">
        <f t="shared" si="2079"/>
        <v>0</v>
      </c>
      <c r="Q1297" s="30">
        <f t="shared" si="2079"/>
        <v>0</v>
      </c>
      <c r="R1297" s="30">
        <f t="shared" si="2079"/>
        <v>0</v>
      </c>
      <c r="S1297" s="30">
        <f t="shared" si="2079"/>
        <v>0</v>
      </c>
      <c r="T1297" s="30">
        <f t="shared" si="2079"/>
        <v>0</v>
      </c>
      <c r="U1297" s="30">
        <f t="shared" si="2079"/>
        <v>0</v>
      </c>
      <c r="V1297" s="30">
        <f t="shared" si="2079"/>
        <v>34328.344464000002</v>
      </c>
      <c r="W1297" s="30">
        <f t="shared" si="2079"/>
        <v>0</v>
      </c>
      <c r="X1297" s="30">
        <f t="shared" si="2079"/>
        <v>0</v>
      </c>
      <c r="Y1297" s="30">
        <f t="shared" si="2079"/>
        <v>0</v>
      </c>
      <c r="Z1297" s="30">
        <f t="shared" si="2079"/>
        <v>0</v>
      </c>
      <c r="AA1297" s="30">
        <f t="shared" si="2079"/>
        <v>0</v>
      </c>
      <c r="AB1297" s="30">
        <f t="shared" si="2079"/>
        <v>0</v>
      </c>
      <c r="AC1297" s="67"/>
      <c r="AD1297" s="55"/>
    </row>
    <row r="1298" spans="1:30" s="52" customFormat="1">
      <c r="A1298" s="50" t="s">
        <v>50</v>
      </c>
      <c r="B1298" s="33">
        <f>SUM(B1296:B1296)</f>
        <v>1972893.317138647</v>
      </c>
      <c r="C1298" s="51">
        <f>SUM(C1296:C1296)</f>
        <v>164407.78</v>
      </c>
      <c r="D1298" s="33">
        <f t="shared" ref="D1298" si="2080">D1297</f>
        <v>0</v>
      </c>
      <c r="E1298" s="33">
        <f t="shared" ref="E1298" si="2081">E1297</f>
        <v>10620.742588000001</v>
      </c>
      <c r="F1298" s="33">
        <f t="shared" ref="F1298:AB1298" si="2082">F1297</f>
        <v>14369.239972000001</v>
      </c>
      <c r="G1298" s="33">
        <f t="shared" si="2082"/>
        <v>0</v>
      </c>
      <c r="H1298" s="33">
        <f t="shared" si="2082"/>
        <v>32454.095771999997</v>
      </c>
      <c r="I1298" s="33">
        <f t="shared" si="2082"/>
        <v>3551.208048</v>
      </c>
      <c r="J1298" s="33">
        <f t="shared" si="2082"/>
        <v>970.00590199999999</v>
      </c>
      <c r="K1298" s="33">
        <f t="shared" si="2082"/>
        <v>1676.9593560000001</v>
      </c>
      <c r="L1298" s="33">
        <f t="shared" si="2082"/>
        <v>16.440778000000002</v>
      </c>
      <c r="M1298" s="33">
        <f t="shared" si="2082"/>
        <v>0</v>
      </c>
      <c r="N1298" s="33">
        <f t="shared" si="2082"/>
        <v>65680.908110000004</v>
      </c>
      <c r="O1298" s="33">
        <f t="shared" si="2082"/>
        <v>739.8350099999999</v>
      </c>
      <c r="P1298" s="33">
        <f t="shared" si="2082"/>
        <v>0</v>
      </c>
      <c r="Q1298" s="33">
        <f t="shared" si="2082"/>
        <v>0</v>
      </c>
      <c r="R1298" s="33">
        <f t="shared" si="2082"/>
        <v>0</v>
      </c>
      <c r="S1298" s="33">
        <f t="shared" si="2082"/>
        <v>0</v>
      </c>
      <c r="T1298" s="33">
        <f t="shared" si="2082"/>
        <v>0</v>
      </c>
      <c r="U1298" s="33">
        <f t="shared" si="2082"/>
        <v>0</v>
      </c>
      <c r="V1298" s="33">
        <f t="shared" si="2082"/>
        <v>34328.344464000002</v>
      </c>
      <c r="W1298" s="33">
        <f t="shared" si="2082"/>
        <v>0</v>
      </c>
      <c r="X1298" s="33">
        <f t="shared" si="2082"/>
        <v>0</v>
      </c>
      <c r="Y1298" s="33">
        <f t="shared" si="2082"/>
        <v>0</v>
      </c>
      <c r="Z1298" s="33">
        <f t="shared" si="2082"/>
        <v>0</v>
      </c>
      <c r="AA1298" s="33">
        <f t="shared" si="2082"/>
        <v>0</v>
      </c>
      <c r="AB1298" s="33">
        <f t="shared" si="2082"/>
        <v>0</v>
      </c>
      <c r="AC1298" s="67"/>
      <c r="AD1298" s="55"/>
    </row>
    <row r="1299" spans="1:30" s="52" customFormat="1">
      <c r="A1299" s="54"/>
      <c r="B1299" s="7"/>
      <c r="C1299" s="170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67"/>
      <c r="AD1299" s="55"/>
    </row>
    <row r="1300" spans="1:30" s="52" customFormat="1">
      <c r="A1300" s="54"/>
      <c r="B1300" s="7"/>
      <c r="C1300" s="17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  <c r="AD1300" s="55"/>
    </row>
    <row r="1301" spans="1:30" s="52" customFormat="1" ht="13.8" thickBot="1">
      <c r="A1301" s="81" t="s">
        <v>500</v>
      </c>
      <c r="B1301" s="126"/>
      <c r="C1301" s="188"/>
      <c r="D1301" s="126"/>
      <c r="E1301" s="126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67"/>
      <c r="AD1301" s="55"/>
    </row>
    <row r="1302" spans="1:30" s="52" customFormat="1" ht="13.8" thickBot="1">
      <c r="A1302" s="112" t="s">
        <v>1</v>
      </c>
      <c r="B1302" s="113" t="s">
        <v>2</v>
      </c>
      <c r="C1302" s="156" t="s">
        <v>3</v>
      </c>
      <c r="D1302" s="221" t="s">
        <v>4</v>
      </c>
      <c r="E1302" s="222"/>
      <c r="F1302" s="222"/>
      <c r="G1302" s="222"/>
      <c r="H1302" s="222"/>
      <c r="I1302" s="222"/>
      <c r="J1302" s="222"/>
      <c r="K1302" s="222"/>
      <c r="L1302" s="222"/>
      <c r="M1302" s="222"/>
      <c r="N1302" s="222"/>
      <c r="O1302" s="222"/>
      <c r="P1302" s="222"/>
      <c r="Q1302" s="222"/>
      <c r="R1302" s="222"/>
      <c r="S1302" s="222"/>
      <c r="T1302" s="222"/>
      <c r="U1302" s="222"/>
      <c r="V1302" s="222"/>
      <c r="W1302" s="222"/>
      <c r="X1302" s="222"/>
      <c r="Y1302" s="222"/>
      <c r="Z1302" s="122"/>
      <c r="AA1302" s="122"/>
      <c r="AB1302" s="122"/>
      <c r="AC1302" s="67"/>
      <c r="AD1302" s="55"/>
    </row>
    <row r="1303" spans="1:30" s="52" customFormat="1">
      <c r="A1303" s="114" t="s">
        <v>5</v>
      </c>
      <c r="B1303" s="115" t="s">
        <v>6</v>
      </c>
      <c r="C1303" s="157" t="s">
        <v>6</v>
      </c>
      <c r="D1303" s="116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8"/>
      <c r="Z1303" s="115" t="s">
        <v>7</v>
      </c>
      <c r="AA1303" s="115"/>
      <c r="AB1303" s="115"/>
      <c r="AC1303" s="67"/>
      <c r="AD1303" s="55"/>
    </row>
    <row r="1304" spans="1:30" s="52" customFormat="1">
      <c r="A1304" s="114" t="s">
        <v>8</v>
      </c>
      <c r="B1304" s="115" t="s">
        <v>9</v>
      </c>
      <c r="C1304" s="157" t="s">
        <v>9</v>
      </c>
      <c r="D1304" s="119" t="s">
        <v>10</v>
      </c>
      <c r="E1304" s="115" t="s">
        <v>11</v>
      </c>
      <c r="F1304" s="115" t="s">
        <v>12</v>
      </c>
      <c r="G1304" s="115" t="s">
        <v>13</v>
      </c>
      <c r="H1304" s="115" t="s">
        <v>14</v>
      </c>
      <c r="I1304" s="115" t="s">
        <v>15</v>
      </c>
      <c r="J1304" s="115" t="s">
        <v>16</v>
      </c>
      <c r="K1304" s="115" t="s">
        <v>17</v>
      </c>
      <c r="L1304" s="115" t="s">
        <v>18</v>
      </c>
      <c r="M1304" s="115" t="s">
        <v>19</v>
      </c>
      <c r="N1304" s="115" t="s">
        <v>20</v>
      </c>
      <c r="O1304" s="115" t="s">
        <v>169</v>
      </c>
      <c r="P1304" s="115" t="s">
        <v>21</v>
      </c>
      <c r="Q1304" s="115" t="s">
        <v>22</v>
      </c>
      <c r="R1304" s="115" t="s">
        <v>23</v>
      </c>
      <c r="S1304" s="115" t="s">
        <v>24</v>
      </c>
      <c r="T1304" s="115" t="s">
        <v>25</v>
      </c>
      <c r="U1304" s="115" t="s">
        <v>26</v>
      </c>
      <c r="V1304" s="115" t="s">
        <v>27</v>
      </c>
      <c r="W1304" s="115" t="s">
        <v>28</v>
      </c>
      <c r="X1304" s="115" t="s">
        <v>29</v>
      </c>
      <c r="Y1304" s="115" t="s">
        <v>30</v>
      </c>
      <c r="Z1304" s="115" t="s">
        <v>31</v>
      </c>
      <c r="AA1304" s="115" t="s">
        <v>484</v>
      </c>
      <c r="AB1304" s="115" t="s">
        <v>467</v>
      </c>
      <c r="AC1304" s="67"/>
      <c r="AD1304" s="55"/>
    </row>
    <row r="1305" spans="1:30" s="52" customFormat="1">
      <c r="A1305" s="114"/>
      <c r="B1305" s="115"/>
      <c r="C1305" s="157" t="s">
        <v>675</v>
      </c>
      <c r="D1305" s="120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67"/>
      <c r="AD1305" s="55"/>
    </row>
    <row r="1306" spans="1:30" s="52" customFormat="1">
      <c r="A1306" s="133" t="s">
        <v>367</v>
      </c>
      <c r="B1306" s="29">
        <v>12339041.838905456</v>
      </c>
      <c r="C1306" s="161">
        <f>ROUND(B1306/12,2)</f>
        <v>1028253.49</v>
      </c>
      <c r="D1306" s="20"/>
      <c r="E1306" s="42">
        <v>6.4600000000000005E-2</v>
      </c>
      <c r="F1306" s="5">
        <v>8.7400000000000005E-2</v>
      </c>
      <c r="G1306" s="19"/>
      <c r="H1306" s="20">
        <v>0.19739999999999999</v>
      </c>
      <c r="I1306" s="20">
        <v>2.1600000000000001E-2</v>
      </c>
      <c r="J1306" s="20">
        <v>5.8999999999999999E-3</v>
      </c>
      <c r="K1306" s="20">
        <v>1.0200000000000001E-2</v>
      </c>
      <c r="L1306" s="5">
        <v>1E-4</v>
      </c>
      <c r="M1306" s="20"/>
      <c r="N1306" s="20">
        <v>0.39950000000000002</v>
      </c>
      <c r="O1306" s="20">
        <v>4.4999999999999997E-3</v>
      </c>
      <c r="P1306" s="20"/>
      <c r="Q1306" s="20"/>
      <c r="R1306" s="20"/>
      <c r="S1306" s="20"/>
      <c r="T1306" s="20"/>
      <c r="U1306" s="20"/>
      <c r="V1306" s="20">
        <v>0.20880000000000001</v>
      </c>
      <c r="W1306" s="20"/>
      <c r="X1306" s="20"/>
      <c r="Y1306" s="20"/>
      <c r="Z1306" s="20"/>
      <c r="AA1306" s="20"/>
      <c r="AB1306" s="20"/>
      <c r="AC1306" s="67"/>
      <c r="AD1306" s="55"/>
    </row>
    <row r="1307" spans="1:30" s="52" customFormat="1">
      <c r="A1307" s="53" t="s">
        <v>368</v>
      </c>
      <c r="B1307" s="141"/>
      <c r="C1307" s="159"/>
      <c r="D1307" s="30">
        <f>$C1306*D1306</f>
        <v>0</v>
      </c>
      <c r="E1307" s="30">
        <f>$C1306*E1306</f>
        <v>66425.175454000011</v>
      </c>
      <c r="F1307" s="30">
        <f t="shared" ref="F1307" si="2083">$C1306*F1306</f>
        <v>89869.355026000005</v>
      </c>
      <c r="G1307" s="30">
        <f t="shared" ref="G1307" si="2084">$C1306*G1306</f>
        <v>0</v>
      </c>
      <c r="H1307" s="30">
        <f t="shared" ref="H1307:AB1307" si="2085">$C1306*H1306</f>
        <v>202977.23892599999</v>
      </c>
      <c r="I1307" s="30">
        <f t="shared" si="2085"/>
        <v>22210.275384</v>
      </c>
      <c r="J1307" s="30">
        <f t="shared" si="2085"/>
        <v>6066.6955909999997</v>
      </c>
      <c r="K1307" s="30">
        <f t="shared" si="2085"/>
        <v>10488.185598</v>
      </c>
      <c r="L1307" s="30">
        <f t="shared" si="2085"/>
        <v>102.825349</v>
      </c>
      <c r="M1307" s="30">
        <f t="shared" si="2085"/>
        <v>0</v>
      </c>
      <c r="N1307" s="30">
        <f t="shared" si="2085"/>
        <v>410787.26925499999</v>
      </c>
      <c r="O1307" s="30">
        <f t="shared" si="2085"/>
        <v>4627.1407049999998</v>
      </c>
      <c r="P1307" s="30">
        <f t="shared" si="2085"/>
        <v>0</v>
      </c>
      <c r="Q1307" s="30">
        <f t="shared" si="2085"/>
        <v>0</v>
      </c>
      <c r="R1307" s="30">
        <f t="shared" si="2085"/>
        <v>0</v>
      </c>
      <c r="S1307" s="30">
        <f t="shared" si="2085"/>
        <v>0</v>
      </c>
      <c r="T1307" s="30">
        <f t="shared" si="2085"/>
        <v>0</v>
      </c>
      <c r="U1307" s="30">
        <f t="shared" si="2085"/>
        <v>0</v>
      </c>
      <c r="V1307" s="30">
        <f t="shared" si="2085"/>
        <v>214699.32871200002</v>
      </c>
      <c r="W1307" s="30">
        <f t="shared" si="2085"/>
        <v>0</v>
      </c>
      <c r="X1307" s="30">
        <f t="shared" si="2085"/>
        <v>0</v>
      </c>
      <c r="Y1307" s="30">
        <f t="shared" si="2085"/>
        <v>0</v>
      </c>
      <c r="Z1307" s="30">
        <f t="shared" si="2085"/>
        <v>0</v>
      </c>
      <c r="AA1307" s="30">
        <f t="shared" si="2085"/>
        <v>0</v>
      </c>
      <c r="AB1307" s="30">
        <f t="shared" si="2085"/>
        <v>0</v>
      </c>
      <c r="AC1307" s="67"/>
      <c r="AD1307" s="55"/>
    </row>
    <row r="1308" spans="1:30" s="52" customFormat="1">
      <c r="A1308" s="53" t="s">
        <v>369</v>
      </c>
      <c r="B1308" s="142"/>
      <c r="C1308" s="159"/>
      <c r="D1308" s="20"/>
      <c r="E1308" s="42"/>
      <c r="F1308" s="19"/>
      <c r="G1308" s="19"/>
      <c r="H1308" s="20"/>
      <c r="I1308" s="20"/>
      <c r="J1308" s="20"/>
      <c r="K1308" s="20"/>
      <c r="L1308" s="19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67"/>
      <c r="AD1308" s="55"/>
    </row>
    <row r="1309" spans="1:30" s="52" customFormat="1">
      <c r="A1309" s="53" t="s">
        <v>370</v>
      </c>
      <c r="B1309" s="142"/>
      <c r="C1309" s="159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67"/>
      <c r="AD1309" s="55"/>
    </row>
    <row r="1310" spans="1:30" s="52" customFormat="1">
      <c r="A1310" s="140"/>
      <c r="B1310" s="143"/>
      <c r="C1310" s="16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67"/>
      <c r="AD1310" s="55"/>
    </row>
    <row r="1311" spans="1:30" s="52" customFormat="1">
      <c r="A1311" s="133" t="s">
        <v>614</v>
      </c>
      <c r="B1311" s="29">
        <f>SUM(2723841.63341819*0*0.5)+(2723841.63341819*0.2673*0.5)</f>
        <v>364041.43430634105</v>
      </c>
      <c r="C1311" s="161">
        <f>ROUND(B1311/12,2)</f>
        <v>30336.79</v>
      </c>
      <c r="D1311" s="38">
        <v>1.5800000000000002E-2</v>
      </c>
      <c r="E1311" s="38">
        <v>0.1371</v>
      </c>
      <c r="F1311" s="38">
        <v>5.4899999999999997E-2</v>
      </c>
      <c r="G1311" s="38">
        <v>7.6899999999999996E-2</v>
      </c>
      <c r="H1311" s="38">
        <v>4.1599999999999998E-2</v>
      </c>
      <c r="I1311" s="38">
        <v>0.13250000000000001</v>
      </c>
      <c r="J1311" s="38">
        <v>2.07E-2</v>
      </c>
      <c r="K1311" s="38">
        <v>3.1800000000000002E-2</v>
      </c>
      <c r="L1311" s="38">
        <v>1.6500000000000001E-2</v>
      </c>
      <c r="M1311" s="38">
        <v>2.5700000000000001E-2</v>
      </c>
      <c r="N1311" s="38">
        <v>0.14199999999999999</v>
      </c>
      <c r="O1311" s="38">
        <v>2.3E-2</v>
      </c>
      <c r="P1311" s="38">
        <v>0</v>
      </c>
      <c r="Q1311" s="38">
        <v>3.7999999999999999E-2</v>
      </c>
      <c r="R1311" s="38">
        <v>1.8800000000000001E-2</v>
      </c>
      <c r="S1311" s="38">
        <v>4.1999999999999997E-3</v>
      </c>
      <c r="T1311" s="38">
        <v>5.3199999999999997E-2</v>
      </c>
      <c r="U1311" s="38">
        <v>1.8100000000000002E-2</v>
      </c>
      <c r="V1311" s="38">
        <v>3.7900000000000003E-2</v>
      </c>
      <c r="W1311" s="38">
        <v>4.58E-2</v>
      </c>
      <c r="X1311" s="38">
        <v>6.2399999999999997E-2</v>
      </c>
      <c r="Y1311" s="38">
        <v>2.5000000000000001E-3</v>
      </c>
      <c r="Z1311" s="5">
        <v>0</v>
      </c>
      <c r="AA1311" s="5">
        <v>5.9999999999999995E-4</v>
      </c>
      <c r="AB1311" s="5">
        <v>0</v>
      </c>
      <c r="AC1311" s="67"/>
      <c r="AD1311" s="55"/>
    </row>
    <row r="1312" spans="1:30" s="52" customFormat="1">
      <c r="A1312" s="53"/>
      <c r="B1312" s="141"/>
      <c r="C1312" s="159"/>
      <c r="D1312" s="30">
        <f>$C1311*D1311</f>
        <v>479.32128200000005</v>
      </c>
      <c r="E1312" s="30">
        <f>$C1311*E1311</f>
        <v>4159.1739090000001</v>
      </c>
      <c r="F1312" s="30">
        <f t="shared" ref="F1312:AB1312" si="2086">$C1311*F1311</f>
        <v>1665.489771</v>
      </c>
      <c r="G1312" s="30">
        <f t="shared" si="2086"/>
        <v>2332.8991510000001</v>
      </c>
      <c r="H1312" s="30">
        <f t="shared" si="2086"/>
        <v>1262.010464</v>
      </c>
      <c r="I1312" s="30">
        <f t="shared" si="2086"/>
        <v>4019.6246750000005</v>
      </c>
      <c r="J1312" s="30">
        <f t="shared" si="2086"/>
        <v>627.97155299999997</v>
      </c>
      <c r="K1312" s="30">
        <f t="shared" si="2086"/>
        <v>964.70992200000012</v>
      </c>
      <c r="L1312" s="30">
        <f t="shared" si="2086"/>
        <v>500.55703500000004</v>
      </c>
      <c r="M1312" s="30">
        <f t="shared" si="2086"/>
        <v>779.65550300000007</v>
      </c>
      <c r="N1312" s="30">
        <f t="shared" si="2086"/>
        <v>4307.8241799999996</v>
      </c>
      <c r="O1312" s="30">
        <f t="shared" si="2086"/>
        <v>697.74617000000001</v>
      </c>
      <c r="P1312" s="30">
        <f t="shared" si="2086"/>
        <v>0</v>
      </c>
      <c r="Q1312" s="30">
        <f t="shared" si="2086"/>
        <v>1152.79802</v>
      </c>
      <c r="R1312" s="30">
        <f t="shared" si="2086"/>
        <v>570.33165200000008</v>
      </c>
      <c r="S1312" s="30">
        <f t="shared" si="2086"/>
        <v>127.414518</v>
      </c>
      <c r="T1312" s="30">
        <f t="shared" si="2086"/>
        <v>1613.917228</v>
      </c>
      <c r="U1312" s="30">
        <f t="shared" si="2086"/>
        <v>549.09589900000003</v>
      </c>
      <c r="V1312" s="30">
        <f t="shared" si="2086"/>
        <v>1149.7643410000001</v>
      </c>
      <c r="W1312" s="30">
        <f t="shared" si="2086"/>
        <v>1389.424982</v>
      </c>
      <c r="X1312" s="30">
        <f t="shared" si="2086"/>
        <v>1893.0156959999999</v>
      </c>
      <c r="Y1312" s="30">
        <f t="shared" si="2086"/>
        <v>75.841975000000005</v>
      </c>
      <c r="Z1312" s="30">
        <f t="shared" si="2086"/>
        <v>0</v>
      </c>
      <c r="AA1312" s="30">
        <f t="shared" si="2086"/>
        <v>18.202074</v>
      </c>
      <c r="AB1312" s="30">
        <f t="shared" si="2086"/>
        <v>0</v>
      </c>
      <c r="AC1312" s="67"/>
      <c r="AD1312" s="55"/>
    </row>
    <row r="1313" spans="1:30" s="52" customFormat="1">
      <c r="A1313" s="133" t="s">
        <v>684</v>
      </c>
      <c r="B1313" s="29">
        <f>SUM(2723841.63341819*0.2673*0.5)</f>
        <v>364041.43430634105</v>
      </c>
      <c r="C1313" s="161">
        <f>ROUND(B1313/12,2)</f>
        <v>30336.79</v>
      </c>
      <c r="D1313" s="27"/>
      <c r="E1313" s="37"/>
      <c r="F1313" s="5"/>
      <c r="G1313" s="5"/>
      <c r="H1313" s="10"/>
      <c r="I1313" s="10"/>
      <c r="J1313" s="10"/>
      <c r="K1313" s="10"/>
      <c r="L1313" s="5"/>
      <c r="M1313" s="10"/>
      <c r="N1313" s="10"/>
      <c r="O1313" s="10"/>
      <c r="P1313" s="10"/>
      <c r="Q1313" s="10"/>
      <c r="R1313" s="10"/>
      <c r="S1313" s="10"/>
      <c r="T1313" s="10">
        <v>1</v>
      </c>
      <c r="U1313" s="10"/>
      <c r="V1313" s="10"/>
      <c r="W1313" s="10"/>
      <c r="X1313" s="10"/>
      <c r="Y1313" s="10"/>
      <c r="Z1313" s="10"/>
      <c r="AA1313" s="10"/>
      <c r="AB1313" s="10"/>
      <c r="AC1313" s="67"/>
      <c r="AD1313" s="55"/>
    </row>
    <row r="1314" spans="1:30" s="52" customFormat="1">
      <c r="A1314" s="53"/>
      <c r="B1314" s="141"/>
      <c r="C1314" s="159"/>
      <c r="D1314" s="30">
        <f>$C1313*D1313</f>
        <v>0</v>
      </c>
      <c r="E1314" s="30">
        <f>$C1313*E1313</f>
        <v>0</v>
      </c>
      <c r="F1314" s="30">
        <f t="shared" ref="F1314:AB1314" si="2087">$C1313*F1313</f>
        <v>0</v>
      </c>
      <c r="G1314" s="30">
        <f t="shared" si="2087"/>
        <v>0</v>
      </c>
      <c r="H1314" s="30">
        <f t="shared" si="2087"/>
        <v>0</v>
      </c>
      <c r="I1314" s="30">
        <f t="shared" si="2087"/>
        <v>0</v>
      </c>
      <c r="J1314" s="30">
        <f t="shared" si="2087"/>
        <v>0</v>
      </c>
      <c r="K1314" s="30">
        <f t="shared" si="2087"/>
        <v>0</v>
      </c>
      <c r="L1314" s="30">
        <f t="shared" si="2087"/>
        <v>0</v>
      </c>
      <c r="M1314" s="30">
        <f t="shared" si="2087"/>
        <v>0</v>
      </c>
      <c r="N1314" s="30">
        <f t="shared" si="2087"/>
        <v>0</v>
      </c>
      <c r="O1314" s="30">
        <f t="shared" si="2087"/>
        <v>0</v>
      </c>
      <c r="P1314" s="30">
        <f t="shared" si="2087"/>
        <v>0</v>
      </c>
      <c r="Q1314" s="30">
        <f t="shared" si="2087"/>
        <v>0</v>
      </c>
      <c r="R1314" s="30">
        <f t="shared" si="2087"/>
        <v>0</v>
      </c>
      <c r="S1314" s="30">
        <f t="shared" si="2087"/>
        <v>0</v>
      </c>
      <c r="T1314" s="30">
        <f t="shared" si="2087"/>
        <v>30336.79</v>
      </c>
      <c r="U1314" s="30">
        <f t="shared" si="2087"/>
        <v>0</v>
      </c>
      <c r="V1314" s="30">
        <f t="shared" si="2087"/>
        <v>0</v>
      </c>
      <c r="W1314" s="30">
        <f t="shared" si="2087"/>
        <v>0</v>
      </c>
      <c r="X1314" s="30">
        <f t="shared" si="2087"/>
        <v>0</v>
      </c>
      <c r="Y1314" s="30">
        <f t="shared" si="2087"/>
        <v>0</v>
      </c>
      <c r="Z1314" s="30">
        <f t="shared" si="2087"/>
        <v>0</v>
      </c>
      <c r="AA1314" s="30">
        <f t="shared" si="2087"/>
        <v>0</v>
      </c>
      <c r="AB1314" s="30">
        <f t="shared" si="2087"/>
        <v>0</v>
      </c>
      <c r="AC1314" s="67"/>
      <c r="AD1314" s="55"/>
    </row>
    <row r="1315" spans="1:30" s="52" customFormat="1">
      <c r="A1315" s="133" t="s">
        <v>685</v>
      </c>
      <c r="B1315" s="29">
        <f>SUM(2723841.63341819*0.7327)</f>
        <v>1995758.7648055078</v>
      </c>
      <c r="C1315" s="161">
        <f>ROUND(B1315/12,2)</f>
        <v>166313.23000000001</v>
      </c>
      <c r="D1315" s="27">
        <v>0.13289999999999999</v>
      </c>
      <c r="E1315" s="37"/>
      <c r="F1315" s="5"/>
      <c r="G1315" s="5"/>
      <c r="H1315" s="10"/>
      <c r="I1315" s="10"/>
      <c r="J1315" s="10"/>
      <c r="K1315" s="10"/>
      <c r="L1315" s="5"/>
      <c r="M1315" s="10"/>
      <c r="N1315" s="10"/>
      <c r="O1315" s="10"/>
      <c r="P1315" s="10"/>
      <c r="Q1315" s="10">
        <v>0.32029999999999997</v>
      </c>
      <c r="R1315" s="10"/>
      <c r="S1315" s="10"/>
      <c r="T1315" s="10"/>
      <c r="U1315" s="10"/>
      <c r="V1315" s="10"/>
      <c r="W1315" s="10"/>
      <c r="X1315" s="10">
        <v>0.52590000000000003</v>
      </c>
      <c r="Y1315" s="10">
        <v>2.0899999999999998E-2</v>
      </c>
      <c r="Z1315" s="10"/>
      <c r="AA1315" s="10"/>
      <c r="AB1315" s="10"/>
      <c r="AC1315" s="67"/>
      <c r="AD1315" s="55"/>
    </row>
    <row r="1316" spans="1:30" s="52" customFormat="1">
      <c r="A1316" s="53"/>
      <c r="B1316" s="141"/>
      <c r="C1316" s="159"/>
      <c r="D1316" s="30">
        <f>$C1315*D1315</f>
        <v>22103.028267000002</v>
      </c>
      <c r="E1316" s="30">
        <f>$C1315*E1315</f>
        <v>0</v>
      </c>
      <c r="F1316" s="30">
        <f t="shared" ref="F1316:AB1316" si="2088">$C1315*F1315</f>
        <v>0</v>
      </c>
      <c r="G1316" s="30">
        <f t="shared" si="2088"/>
        <v>0</v>
      </c>
      <c r="H1316" s="30">
        <f t="shared" si="2088"/>
        <v>0</v>
      </c>
      <c r="I1316" s="30">
        <f t="shared" si="2088"/>
        <v>0</v>
      </c>
      <c r="J1316" s="30">
        <f t="shared" si="2088"/>
        <v>0</v>
      </c>
      <c r="K1316" s="30">
        <f t="shared" si="2088"/>
        <v>0</v>
      </c>
      <c r="L1316" s="30">
        <f t="shared" si="2088"/>
        <v>0</v>
      </c>
      <c r="M1316" s="30">
        <f t="shared" si="2088"/>
        <v>0</v>
      </c>
      <c r="N1316" s="30">
        <f t="shared" si="2088"/>
        <v>0</v>
      </c>
      <c r="O1316" s="30">
        <f t="shared" si="2088"/>
        <v>0</v>
      </c>
      <c r="P1316" s="30">
        <f t="shared" si="2088"/>
        <v>0</v>
      </c>
      <c r="Q1316" s="30">
        <f t="shared" si="2088"/>
        <v>53270.127568999997</v>
      </c>
      <c r="R1316" s="30">
        <f t="shared" si="2088"/>
        <v>0</v>
      </c>
      <c r="S1316" s="30">
        <f t="shared" si="2088"/>
        <v>0</v>
      </c>
      <c r="T1316" s="30">
        <f t="shared" si="2088"/>
        <v>0</v>
      </c>
      <c r="U1316" s="30">
        <f t="shared" si="2088"/>
        <v>0</v>
      </c>
      <c r="V1316" s="30">
        <f t="shared" si="2088"/>
        <v>0</v>
      </c>
      <c r="W1316" s="30">
        <f t="shared" si="2088"/>
        <v>0</v>
      </c>
      <c r="X1316" s="30">
        <f t="shared" si="2088"/>
        <v>87464.127657000005</v>
      </c>
      <c r="Y1316" s="30">
        <f t="shared" si="2088"/>
        <v>3475.9465070000001</v>
      </c>
      <c r="Z1316" s="30">
        <f t="shared" si="2088"/>
        <v>0</v>
      </c>
      <c r="AA1316" s="30">
        <f t="shared" si="2088"/>
        <v>0</v>
      </c>
      <c r="AB1316" s="30">
        <f t="shared" si="2088"/>
        <v>0</v>
      </c>
      <c r="AC1316" s="67"/>
      <c r="AD1316" s="55"/>
    </row>
    <row r="1317" spans="1:30" s="52" customFormat="1">
      <c r="A1317" s="50" t="s">
        <v>50</v>
      </c>
      <c r="B1317" s="33">
        <f>SUM(B1306:B1315)</f>
        <v>15062883.472323645</v>
      </c>
      <c r="C1317" s="51">
        <f>SUM(C1306:C1315)</f>
        <v>1255240.3</v>
      </c>
      <c r="D1317" s="51">
        <f>D1307+D1312+D1314+D1316</f>
        <v>22582.349549000002</v>
      </c>
      <c r="E1317" s="51">
        <f t="shared" ref="E1317:AB1317" si="2089">E1307+E1312+E1314+E1316</f>
        <v>70584.349363000016</v>
      </c>
      <c r="F1317" s="51">
        <f t="shared" si="2089"/>
        <v>91534.844796999998</v>
      </c>
      <c r="G1317" s="51">
        <f t="shared" si="2089"/>
        <v>2332.8991510000001</v>
      </c>
      <c r="H1317" s="51">
        <f t="shared" si="2089"/>
        <v>204239.24938999998</v>
      </c>
      <c r="I1317" s="51">
        <f t="shared" si="2089"/>
        <v>26229.900059</v>
      </c>
      <c r="J1317" s="51">
        <f t="shared" si="2089"/>
        <v>6694.667144</v>
      </c>
      <c r="K1317" s="51">
        <f t="shared" si="2089"/>
        <v>11452.89552</v>
      </c>
      <c r="L1317" s="51">
        <f t="shared" si="2089"/>
        <v>603.382384</v>
      </c>
      <c r="M1317" s="51">
        <f t="shared" si="2089"/>
        <v>779.65550300000007</v>
      </c>
      <c r="N1317" s="51">
        <f t="shared" si="2089"/>
        <v>415095.09343499999</v>
      </c>
      <c r="O1317" s="51">
        <f t="shared" si="2089"/>
        <v>5324.8868750000001</v>
      </c>
      <c r="P1317" s="51">
        <f t="shared" si="2089"/>
        <v>0</v>
      </c>
      <c r="Q1317" s="51">
        <f t="shared" si="2089"/>
        <v>54422.925588999999</v>
      </c>
      <c r="R1317" s="51">
        <f t="shared" si="2089"/>
        <v>570.33165200000008</v>
      </c>
      <c r="S1317" s="51">
        <f t="shared" si="2089"/>
        <v>127.414518</v>
      </c>
      <c r="T1317" s="51">
        <f t="shared" si="2089"/>
        <v>31950.707227999999</v>
      </c>
      <c r="U1317" s="51">
        <f t="shared" si="2089"/>
        <v>549.09589900000003</v>
      </c>
      <c r="V1317" s="51">
        <f t="shared" si="2089"/>
        <v>215849.09305300002</v>
      </c>
      <c r="W1317" s="51">
        <f t="shared" si="2089"/>
        <v>1389.424982</v>
      </c>
      <c r="X1317" s="51">
        <f t="shared" si="2089"/>
        <v>89357.143353000007</v>
      </c>
      <c r="Y1317" s="51">
        <f t="shared" si="2089"/>
        <v>3551.7884819999999</v>
      </c>
      <c r="Z1317" s="51">
        <f t="shared" si="2089"/>
        <v>0</v>
      </c>
      <c r="AA1317" s="51">
        <f t="shared" si="2089"/>
        <v>18.202074</v>
      </c>
      <c r="AB1317" s="51">
        <f t="shared" si="2089"/>
        <v>0</v>
      </c>
      <c r="AC1317" s="67"/>
      <c r="AD1317" s="55"/>
    </row>
    <row r="1318" spans="1:30" s="52" customFormat="1">
      <c r="A1318" s="54"/>
      <c r="B1318" s="7"/>
      <c r="C1318" s="17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67"/>
      <c r="AD1318" s="55"/>
    </row>
    <row r="1319" spans="1:30" s="52" customFormat="1">
      <c r="A1319" s="54"/>
      <c r="B1319" s="7"/>
      <c r="C1319" s="17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67"/>
      <c r="AD1319" s="55"/>
    </row>
    <row r="1320" spans="1:30" s="52" customFormat="1" ht="13.8" thickBot="1">
      <c r="A1320" s="81" t="s">
        <v>502</v>
      </c>
      <c r="B1320" s="126"/>
      <c r="C1320" s="188"/>
      <c r="D1320" s="126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67"/>
      <c r="AD1320" s="55"/>
    </row>
    <row r="1321" spans="1:30" s="52" customFormat="1" ht="13.8" thickBot="1">
      <c r="A1321" s="112" t="s">
        <v>1</v>
      </c>
      <c r="B1321" s="113" t="s">
        <v>2</v>
      </c>
      <c r="C1321" s="156" t="s">
        <v>3</v>
      </c>
      <c r="D1321" s="221" t="s">
        <v>4</v>
      </c>
      <c r="E1321" s="222"/>
      <c r="F1321" s="222"/>
      <c r="G1321" s="222"/>
      <c r="H1321" s="222"/>
      <c r="I1321" s="222"/>
      <c r="J1321" s="222"/>
      <c r="K1321" s="222"/>
      <c r="L1321" s="222"/>
      <c r="M1321" s="222"/>
      <c r="N1321" s="222"/>
      <c r="O1321" s="222"/>
      <c r="P1321" s="222"/>
      <c r="Q1321" s="222"/>
      <c r="R1321" s="222"/>
      <c r="S1321" s="222"/>
      <c r="T1321" s="222"/>
      <c r="U1321" s="222"/>
      <c r="V1321" s="222"/>
      <c r="W1321" s="222"/>
      <c r="X1321" s="222"/>
      <c r="Y1321" s="222"/>
      <c r="Z1321" s="122"/>
      <c r="AA1321" s="122"/>
      <c r="AB1321" s="122"/>
      <c r="AC1321" s="67"/>
      <c r="AD1321" s="55"/>
    </row>
    <row r="1322" spans="1:30" s="52" customFormat="1">
      <c r="A1322" s="114" t="s">
        <v>5</v>
      </c>
      <c r="B1322" s="115" t="s">
        <v>6</v>
      </c>
      <c r="C1322" s="157" t="s">
        <v>6</v>
      </c>
      <c r="D1322" s="116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8"/>
      <c r="Z1322" s="115" t="s">
        <v>7</v>
      </c>
      <c r="AA1322" s="115"/>
      <c r="AB1322" s="115"/>
      <c r="AC1322" s="67"/>
      <c r="AD1322" s="55"/>
    </row>
    <row r="1323" spans="1:30" s="52" customFormat="1">
      <c r="A1323" s="114" t="s">
        <v>8</v>
      </c>
      <c r="B1323" s="115" t="s">
        <v>9</v>
      </c>
      <c r="C1323" s="157" t="s">
        <v>9</v>
      </c>
      <c r="D1323" s="119" t="s">
        <v>10</v>
      </c>
      <c r="E1323" s="115" t="s">
        <v>11</v>
      </c>
      <c r="F1323" s="115" t="s">
        <v>12</v>
      </c>
      <c r="G1323" s="115" t="s">
        <v>13</v>
      </c>
      <c r="H1323" s="115" t="s">
        <v>14</v>
      </c>
      <c r="I1323" s="115" t="s">
        <v>15</v>
      </c>
      <c r="J1323" s="115" t="s">
        <v>16</v>
      </c>
      <c r="K1323" s="115" t="s">
        <v>17</v>
      </c>
      <c r="L1323" s="115" t="s">
        <v>18</v>
      </c>
      <c r="M1323" s="115" t="s">
        <v>19</v>
      </c>
      <c r="N1323" s="115" t="s">
        <v>20</v>
      </c>
      <c r="O1323" s="115" t="s">
        <v>169</v>
      </c>
      <c r="P1323" s="115" t="s">
        <v>21</v>
      </c>
      <c r="Q1323" s="115" t="s">
        <v>22</v>
      </c>
      <c r="R1323" s="115" t="s">
        <v>23</v>
      </c>
      <c r="S1323" s="115" t="s">
        <v>24</v>
      </c>
      <c r="T1323" s="115" t="s">
        <v>25</v>
      </c>
      <c r="U1323" s="115" t="s">
        <v>26</v>
      </c>
      <c r="V1323" s="115" t="s">
        <v>27</v>
      </c>
      <c r="W1323" s="115" t="s">
        <v>28</v>
      </c>
      <c r="X1323" s="115" t="s">
        <v>29</v>
      </c>
      <c r="Y1323" s="115" t="s">
        <v>30</v>
      </c>
      <c r="Z1323" s="115" t="s">
        <v>31</v>
      </c>
      <c r="AA1323" s="115" t="s">
        <v>484</v>
      </c>
      <c r="AB1323" s="115" t="s">
        <v>467</v>
      </c>
      <c r="AC1323" s="67"/>
      <c r="AD1323" s="55"/>
    </row>
    <row r="1324" spans="1:30" s="52" customFormat="1">
      <c r="A1324" s="114"/>
      <c r="B1324" s="115"/>
      <c r="C1324" s="157" t="s">
        <v>675</v>
      </c>
      <c r="D1324" s="120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67"/>
      <c r="AD1324" s="55"/>
    </row>
    <row r="1325" spans="1:30" s="52" customFormat="1">
      <c r="A1325" s="133" t="s">
        <v>506</v>
      </c>
      <c r="B1325" s="29">
        <v>22578434.414240852</v>
      </c>
      <c r="C1325" s="161">
        <f>ROUND(B1325/12,2)</f>
        <v>1881536.2</v>
      </c>
      <c r="D1325" s="20">
        <v>8.0100000000000005E-2</v>
      </c>
      <c r="E1325" s="42"/>
      <c r="F1325" s="5"/>
      <c r="G1325" s="19"/>
      <c r="H1325" s="20">
        <v>1.9400000000000001E-2</v>
      </c>
      <c r="I1325" s="20"/>
      <c r="J1325" s="20"/>
      <c r="K1325" s="20"/>
      <c r="L1325" s="5"/>
      <c r="M1325" s="20">
        <v>0.12989999999999999</v>
      </c>
      <c r="N1325" s="20"/>
      <c r="O1325" s="20"/>
      <c r="P1325" s="20"/>
      <c r="Q1325" s="20">
        <v>0.13850000000000001</v>
      </c>
      <c r="R1325" s="20">
        <v>5.8799999999999998E-2</v>
      </c>
      <c r="S1325" s="20">
        <v>3.4500000000000003E-2</v>
      </c>
      <c r="T1325" s="20">
        <v>0.1762</v>
      </c>
      <c r="U1325" s="20"/>
      <c r="V1325" s="20"/>
      <c r="W1325" s="20">
        <v>0.14849999999999999</v>
      </c>
      <c r="X1325" s="20">
        <v>0.2079</v>
      </c>
      <c r="Y1325" s="20">
        <v>6.1999999999999998E-3</v>
      </c>
      <c r="Z1325" s="20"/>
      <c r="AA1325" s="20"/>
      <c r="AB1325" s="20"/>
      <c r="AC1325" s="67"/>
      <c r="AD1325" s="55"/>
    </row>
    <row r="1326" spans="1:30" s="52" customFormat="1">
      <c r="A1326" s="89"/>
      <c r="B1326" s="17"/>
      <c r="C1326" s="161"/>
      <c r="D1326" s="30">
        <f t="shared" ref="D1326" si="2090">$C1325*D1325</f>
        <v>150711.04962000001</v>
      </c>
      <c r="E1326" s="30">
        <f t="shared" ref="E1326" si="2091">$C1325*E1325</f>
        <v>0</v>
      </c>
      <c r="F1326" s="30">
        <f t="shared" ref="F1326:AB1326" si="2092">$C1325*F1325</f>
        <v>0</v>
      </c>
      <c r="G1326" s="30">
        <f t="shared" si="2092"/>
        <v>0</v>
      </c>
      <c r="H1326" s="30">
        <f t="shared" si="2092"/>
        <v>36501.802280000004</v>
      </c>
      <c r="I1326" s="30">
        <f t="shared" si="2092"/>
        <v>0</v>
      </c>
      <c r="J1326" s="30">
        <f t="shared" si="2092"/>
        <v>0</v>
      </c>
      <c r="K1326" s="30">
        <f t="shared" si="2092"/>
        <v>0</v>
      </c>
      <c r="L1326" s="30">
        <f t="shared" si="2092"/>
        <v>0</v>
      </c>
      <c r="M1326" s="30">
        <f t="shared" si="2092"/>
        <v>244411.55237999998</v>
      </c>
      <c r="N1326" s="30">
        <f t="shared" si="2092"/>
        <v>0</v>
      </c>
      <c r="O1326" s="30">
        <f t="shared" si="2092"/>
        <v>0</v>
      </c>
      <c r="P1326" s="30">
        <f t="shared" si="2092"/>
        <v>0</v>
      </c>
      <c r="Q1326" s="30">
        <f t="shared" si="2092"/>
        <v>260592.76370000001</v>
      </c>
      <c r="R1326" s="30">
        <f t="shared" si="2092"/>
        <v>110634.32855999999</v>
      </c>
      <c r="S1326" s="30">
        <f t="shared" si="2092"/>
        <v>64912.998900000006</v>
      </c>
      <c r="T1326" s="30">
        <f t="shared" si="2092"/>
        <v>331526.67843999999</v>
      </c>
      <c r="U1326" s="30">
        <f t="shared" si="2092"/>
        <v>0</v>
      </c>
      <c r="V1326" s="30">
        <f t="shared" si="2092"/>
        <v>0</v>
      </c>
      <c r="W1326" s="30">
        <f t="shared" si="2092"/>
        <v>279408.12569999998</v>
      </c>
      <c r="X1326" s="30">
        <f t="shared" si="2092"/>
        <v>391171.37598000001</v>
      </c>
      <c r="Y1326" s="30">
        <f t="shared" si="2092"/>
        <v>11665.524439999999</v>
      </c>
      <c r="Z1326" s="30">
        <f t="shared" si="2092"/>
        <v>0</v>
      </c>
      <c r="AA1326" s="30">
        <f t="shared" si="2092"/>
        <v>0</v>
      </c>
      <c r="AB1326" s="30">
        <f t="shared" si="2092"/>
        <v>0</v>
      </c>
      <c r="AC1326" s="67"/>
      <c r="AD1326" s="55"/>
    </row>
    <row r="1327" spans="1:30" s="52" customFormat="1">
      <c r="A1327" s="50" t="s">
        <v>50</v>
      </c>
      <c r="B1327" s="33">
        <f>SUM(B1325:B1325)</f>
        <v>22578434.414240852</v>
      </c>
      <c r="C1327" s="51">
        <f>SUM(C1325:C1325)</f>
        <v>1881536.2</v>
      </c>
      <c r="D1327" s="51">
        <f>D1326</f>
        <v>150711.04962000001</v>
      </c>
      <c r="E1327" s="51">
        <f>E1326</f>
        <v>0</v>
      </c>
      <c r="F1327" s="51">
        <f t="shared" ref="F1327" si="2093">F1326</f>
        <v>0</v>
      </c>
      <c r="G1327" s="51">
        <f t="shared" ref="G1327" si="2094">G1326</f>
        <v>0</v>
      </c>
      <c r="H1327" s="51">
        <f t="shared" ref="H1327:AB1327" si="2095">H1326</f>
        <v>36501.802280000004</v>
      </c>
      <c r="I1327" s="51">
        <f t="shared" si="2095"/>
        <v>0</v>
      </c>
      <c r="J1327" s="51">
        <f t="shared" si="2095"/>
        <v>0</v>
      </c>
      <c r="K1327" s="51">
        <f t="shared" si="2095"/>
        <v>0</v>
      </c>
      <c r="L1327" s="51">
        <f t="shared" si="2095"/>
        <v>0</v>
      </c>
      <c r="M1327" s="51">
        <f t="shared" si="2095"/>
        <v>244411.55237999998</v>
      </c>
      <c r="N1327" s="51">
        <f t="shared" si="2095"/>
        <v>0</v>
      </c>
      <c r="O1327" s="51">
        <f t="shared" si="2095"/>
        <v>0</v>
      </c>
      <c r="P1327" s="51">
        <f t="shared" si="2095"/>
        <v>0</v>
      </c>
      <c r="Q1327" s="51">
        <f t="shared" si="2095"/>
        <v>260592.76370000001</v>
      </c>
      <c r="R1327" s="51">
        <f t="shared" si="2095"/>
        <v>110634.32855999999</v>
      </c>
      <c r="S1327" s="51">
        <f t="shared" si="2095"/>
        <v>64912.998900000006</v>
      </c>
      <c r="T1327" s="51">
        <f t="shared" si="2095"/>
        <v>331526.67843999999</v>
      </c>
      <c r="U1327" s="51">
        <f t="shared" si="2095"/>
        <v>0</v>
      </c>
      <c r="V1327" s="51">
        <f t="shared" si="2095"/>
        <v>0</v>
      </c>
      <c r="W1327" s="51">
        <f t="shared" si="2095"/>
        <v>279408.12569999998</v>
      </c>
      <c r="X1327" s="51">
        <f t="shared" si="2095"/>
        <v>391171.37598000001</v>
      </c>
      <c r="Y1327" s="51">
        <f t="shared" si="2095"/>
        <v>11665.524439999999</v>
      </c>
      <c r="Z1327" s="51">
        <f t="shared" si="2095"/>
        <v>0</v>
      </c>
      <c r="AA1327" s="51">
        <f t="shared" si="2095"/>
        <v>0</v>
      </c>
      <c r="AB1327" s="51">
        <f t="shared" si="2095"/>
        <v>0</v>
      </c>
      <c r="AC1327" s="67"/>
      <c r="AD1327" s="55"/>
    </row>
    <row r="1328" spans="1:30" s="52" customFormat="1">
      <c r="A1328" s="54"/>
      <c r="B1328" s="7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67"/>
      <c r="AD1328" s="55"/>
    </row>
    <row r="1329" spans="1:30" s="52" customFormat="1">
      <c r="A1329" s="54"/>
      <c r="B1329" s="7"/>
      <c r="C1329" s="17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67"/>
      <c r="AD1329" s="55"/>
    </row>
    <row r="1330" spans="1:30" s="52" customFormat="1" ht="13.8" thickBot="1">
      <c r="A1330" s="81" t="s">
        <v>512</v>
      </c>
      <c r="B1330" s="126"/>
      <c r="C1330" s="188"/>
      <c r="D1330" s="126"/>
      <c r="E1330" s="126"/>
      <c r="F1330" s="126"/>
      <c r="G1330" s="126"/>
      <c r="H1330" s="126"/>
      <c r="I1330" s="126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67"/>
    </row>
    <row r="1331" spans="1:30" s="52" customFormat="1" ht="13.8" thickBot="1">
      <c r="A1331" s="112" t="s">
        <v>1</v>
      </c>
      <c r="B1331" s="113" t="s">
        <v>2</v>
      </c>
      <c r="C1331" s="156" t="s">
        <v>3</v>
      </c>
      <c r="D1331" s="221" t="s">
        <v>4</v>
      </c>
      <c r="E1331" s="222"/>
      <c r="F1331" s="222"/>
      <c r="G1331" s="222"/>
      <c r="H1331" s="222"/>
      <c r="I1331" s="222"/>
      <c r="J1331" s="222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  <c r="X1331" s="222"/>
      <c r="Y1331" s="222"/>
      <c r="Z1331" s="122"/>
      <c r="AA1331" s="122"/>
      <c r="AB1331" s="122"/>
      <c r="AC1331" s="67"/>
    </row>
    <row r="1332" spans="1:30">
      <c r="A1332" s="114" t="s">
        <v>5</v>
      </c>
      <c r="B1332" s="115" t="s">
        <v>6</v>
      </c>
      <c r="C1332" s="157" t="s">
        <v>6</v>
      </c>
      <c r="D1332" s="116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8"/>
      <c r="Z1332" s="115" t="s">
        <v>7</v>
      </c>
      <c r="AA1332" s="115"/>
      <c r="AB1332" s="115"/>
      <c r="AC1332" s="67"/>
    </row>
    <row r="1333" spans="1:30">
      <c r="A1333" s="114" t="s">
        <v>8</v>
      </c>
      <c r="B1333" s="115" t="s">
        <v>9</v>
      </c>
      <c r="C1333" s="157" t="s">
        <v>9</v>
      </c>
      <c r="D1333" s="119" t="s">
        <v>10</v>
      </c>
      <c r="E1333" s="115" t="s">
        <v>11</v>
      </c>
      <c r="F1333" s="115" t="s">
        <v>12</v>
      </c>
      <c r="G1333" s="115" t="s">
        <v>13</v>
      </c>
      <c r="H1333" s="115" t="s">
        <v>14</v>
      </c>
      <c r="I1333" s="115" t="s">
        <v>15</v>
      </c>
      <c r="J1333" s="115" t="s">
        <v>16</v>
      </c>
      <c r="K1333" s="115" t="s">
        <v>17</v>
      </c>
      <c r="L1333" s="115" t="s">
        <v>18</v>
      </c>
      <c r="M1333" s="115" t="s">
        <v>19</v>
      </c>
      <c r="N1333" s="115" t="s">
        <v>20</v>
      </c>
      <c r="O1333" s="115" t="s">
        <v>169</v>
      </c>
      <c r="P1333" s="115" t="s">
        <v>21</v>
      </c>
      <c r="Q1333" s="115" t="s">
        <v>22</v>
      </c>
      <c r="R1333" s="115" t="s">
        <v>23</v>
      </c>
      <c r="S1333" s="115" t="s">
        <v>24</v>
      </c>
      <c r="T1333" s="115" t="s">
        <v>25</v>
      </c>
      <c r="U1333" s="115" t="s">
        <v>26</v>
      </c>
      <c r="V1333" s="115" t="s">
        <v>27</v>
      </c>
      <c r="W1333" s="115" t="s">
        <v>28</v>
      </c>
      <c r="X1333" s="115" t="s">
        <v>29</v>
      </c>
      <c r="Y1333" s="115" t="s">
        <v>30</v>
      </c>
      <c r="Z1333" s="115" t="s">
        <v>31</v>
      </c>
      <c r="AA1333" s="115" t="s">
        <v>484</v>
      </c>
      <c r="AB1333" s="115" t="s">
        <v>467</v>
      </c>
      <c r="AC1333" s="67"/>
    </row>
    <row r="1334" spans="1:30">
      <c r="A1334" s="114"/>
      <c r="B1334" s="115"/>
      <c r="C1334" s="220" t="s">
        <v>697</v>
      </c>
      <c r="D1334" s="120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67"/>
    </row>
    <row r="1335" spans="1:30" s="52" customFormat="1">
      <c r="A1335" s="127" t="s">
        <v>508</v>
      </c>
      <c r="B1335" s="59">
        <v>799509</v>
      </c>
      <c r="C1335" s="215">
        <f>ROUND(B1335/12,2)+-1655.16</f>
        <v>64970.59</v>
      </c>
      <c r="D1335" s="128">
        <v>9.7000000000000003E-3</v>
      </c>
      <c r="E1335" s="128">
        <v>0.16650000000000001</v>
      </c>
      <c r="F1335" s="128">
        <v>4.9399999999999999E-2</v>
      </c>
      <c r="G1335" s="128">
        <v>7.7700000000000005E-2</v>
      </c>
      <c r="H1335" s="128">
        <v>5.1999999999999998E-2</v>
      </c>
      <c r="I1335" s="128"/>
      <c r="J1335" s="128">
        <v>1.8499999999999999E-2</v>
      </c>
      <c r="K1335" s="128">
        <v>2.29E-2</v>
      </c>
      <c r="L1335" s="128">
        <v>1.43E-2</v>
      </c>
      <c r="M1335" s="128">
        <v>1.7500000000000002E-2</v>
      </c>
      <c r="N1335" s="128">
        <v>0.152</v>
      </c>
      <c r="O1335" s="128">
        <v>6.0000000000000001E-3</v>
      </c>
      <c r="P1335" s="128">
        <v>2.0000000000000001E-4</v>
      </c>
      <c r="Q1335" s="128">
        <v>2.1600000000000001E-2</v>
      </c>
      <c r="R1335" s="128">
        <v>1.72E-2</v>
      </c>
      <c r="S1335" s="128">
        <v>3.3E-3</v>
      </c>
      <c r="T1335" s="128">
        <v>4.3200000000000002E-2</v>
      </c>
      <c r="U1335" s="128">
        <v>4.9799999999999997E-2</v>
      </c>
      <c r="V1335" s="128">
        <v>5.8000000000000003E-2</v>
      </c>
      <c r="W1335" s="128">
        <v>4.7399999999999998E-2</v>
      </c>
      <c r="X1335" s="128">
        <v>5.0799999999999998E-2</v>
      </c>
      <c r="Y1335" s="128">
        <v>1.5E-3</v>
      </c>
      <c r="Z1335" s="129">
        <v>5.0000000000000001E-4</v>
      </c>
      <c r="AA1335" s="129"/>
      <c r="AB1335" s="129">
        <v>0.12</v>
      </c>
      <c r="AC1335" s="67"/>
    </row>
    <row r="1336" spans="1:30" s="52" customFormat="1">
      <c r="A1336" s="89"/>
      <c r="B1336" s="17"/>
      <c r="C1336" s="214"/>
      <c r="D1336" s="30">
        <f t="shared" ref="D1336" si="2096">$C1335*D1335</f>
        <v>630.21472299999994</v>
      </c>
      <c r="E1336" s="30">
        <f t="shared" ref="E1336" si="2097">$C1335*E1335</f>
        <v>10817.603235</v>
      </c>
      <c r="F1336" s="30">
        <f t="shared" ref="F1336:AB1336" si="2098">$C1335*F1335</f>
        <v>3209.5471459999999</v>
      </c>
      <c r="G1336" s="30">
        <f t="shared" si="2098"/>
        <v>5048.2148429999997</v>
      </c>
      <c r="H1336" s="30">
        <f t="shared" si="2098"/>
        <v>3378.4706799999994</v>
      </c>
      <c r="I1336" s="30">
        <f t="shared" si="2098"/>
        <v>0</v>
      </c>
      <c r="J1336" s="30">
        <f t="shared" si="2098"/>
        <v>1201.9559149999998</v>
      </c>
      <c r="K1336" s="30">
        <f t="shared" si="2098"/>
        <v>1487.826511</v>
      </c>
      <c r="L1336" s="30">
        <f t="shared" si="2098"/>
        <v>929.07943699999998</v>
      </c>
      <c r="M1336" s="30">
        <f t="shared" si="2098"/>
        <v>1136.9853250000001</v>
      </c>
      <c r="N1336" s="30">
        <f t="shared" si="2098"/>
        <v>9875.5296799999996</v>
      </c>
      <c r="O1336" s="30">
        <f t="shared" si="2098"/>
        <v>389.82353999999998</v>
      </c>
      <c r="P1336" s="30">
        <f t="shared" si="2098"/>
        <v>12.994118</v>
      </c>
      <c r="Q1336" s="30">
        <f t="shared" si="2098"/>
        <v>1403.364744</v>
      </c>
      <c r="R1336" s="30">
        <f t="shared" si="2098"/>
        <v>1117.494148</v>
      </c>
      <c r="S1336" s="30">
        <f t="shared" si="2098"/>
        <v>214.40294699999998</v>
      </c>
      <c r="T1336" s="30">
        <f t="shared" si="2098"/>
        <v>2806.7294879999999</v>
      </c>
      <c r="U1336" s="30">
        <f t="shared" si="2098"/>
        <v>3235.5353819999996</v>
      </c>
      <c r="V1336" s="30">
        <f t="shared" si="2098"/>
        <v>3768.2942199999998</v>
      </c>
      <c r="W1336" s="30">
        <f t="shared" si="2098"/>
        <v>3079.6059659999996</v>
      </c>
      <c r="X1336" s="30">
        <f t="shared" si="2098"/>
        <v>3300.5059719999995</v>
      </c>
      <c r="Y1336" s="30">
        <f t="shared" si="2098"/>
        <v>97.455884999999995</v>
      </c>
      <c r="Z1336" s="30">
        <f t="shared" si="2098"/>
        <v>32.485295000000001</v>
      </c>
      <c r="AA1336" s="30">
        <f t="shared" si="2098"/>
        <v>0</v>
      </c>
      <c r="AB1336" s="30">
        <f t="shared" si="2098"/>
        <v>7796.4707999999991</v>
      </c>
      <c r="AC1336" s="67"/>
    </row>
    <row r="1337" spans="1:30" s="52" customFormat="1">
      <c r="A1337" s="127" t="s">
        <v>509</v>
      </c>
      <c r="B1337" s="59">
        <v>758112</v>
      </c>
      <c r="C1337" s="215">
        <f>ROUND(B1337/12,2)+-1577.79</f>
        <v>61598.21</v>
      </c>
      <c r="D1337" s="128">
        <v>9.2999999999999992E-3</v>
      </c>
      <c r="E1337" s="128">
        <v>0.26019999999999999</v>
      </c>
      <c r="F1337" s="128">
        <v>4.19E-2</v>
      </c>
      <c r="G1337" s="128">
        <v>5.9499999999999997E-2</v>
      </c>
      <c r="H1337" s="128">
        <v>4.3799999999999999E-2</v>
      </c>
      <c r="I1337" s="128"/>
      <c r="J1337" s="128">
        <v>1.5800000000000002E-2</v>
      </c>
      <c r="K1337" s="128">
        <v>2.3E-2</v>
      </c>
      <c r="L1337" s="128">
        <v>1.26E-2</v>
      </c>
      <c r="M1337" s="128">
        <v>1.5299999999999999E-2</v>
      </c>
      <c r="N1337" s="128">
        <v>0.14699999999999999</v>
      </c>
      <c r="O1337" s="128">
        <v>9.7999999999999997E-3</v>
      </c>
      <c r="P1337" s="128">
        <v>2.0000000000000001E-4</v>
      </c>
      <c r="Q1337" s="128">
        <v>1.9199999999999998E-2</v>
      </c>
      <c r="R1337" s="128">
        <v>1.3899999999999999E-2</v>
      </c>
      <c r="S1337" s="128">
        <v>5.5999999999999999E-3</v>
      </c>
      <c r="T1337" s="128">
        <v>4.19E-2</v>
      </c>
      <c r="U1337" s="128">
        <v>4.3400000000000001E-2</v>
      </c>
      <c r="V1337" s="128">
        <v>5.0500000000000003E-2</v>
      </c>
      <c r="W1337" s="128">
        <v>4.0300000000000002E-2</v>
      </c>
      <c r="X1337" s="128">
        <v>4.48E-2</v>
      </c>
      <c r="Y1337" s="128">
        <v>1.1999999999999999E-3</v>
      </c>
      <c r="Z1337" s="129">
        <v>8.0000000000000004E-4</v>
      </c>
      <c r="AA1337" s="129"/>
      <c r="AB1337" s="129">
        <v>0.1</v>
      </c>
      <c r="AC1337" s="67"/>
    </row>
    <row r="1338" spans="1:30" s="52" customFormat="1">
      <c r="A1338" s="89"/>
      <c r="B1338" s="17"/>
      <c r="C1338" s="214"/>
      <c r="D1338" s="30">
        <f t="shared" ref="D1338" si="2099">$C1337*D1337</f>
        <v>572.86335299999996</v>
      </c>
      <c r="E1338" s="30">
        <f t="shared" ref="E1338" si="2100">$C1337*E1337</f>
        <v>16027.854241999999</v>
      </c>
      <c r="F1338" s="30">
        <f t="shared" ref="F1338:AB1338" si="2101">$C1337*F1337</f>
        <v>2580.9649989999998</v>
      </c>
      <c r="G1338" s="30">
        <f t="shared" si="2101"/>
        <v>3665.0934949999996</v>
      </c>
      <c r="H1338" s="30">
        <f t="shared" si="2101"/>
        <v>2698.0015979999998</v>
      </c>
      <c r="I1338" s="30">
        <f t="shared" si="2101"/>
        <v>0</v>
      </c>
      <c r="J1338" s="30">
        <f t="shared" si="2101"/>
        <v>973.2517180000001</v>
      </c>
      <c r="K1338" s="30">
        <f t="shared" si="2101"/>
        <v>1416.75883</v>
      </c>
      <c r="L1338" s="30">
        <f t="shared" si="2101"/>
        <v>776.13744599999995</v>
      </c>
      <c r="M1338" s="30">
        <f t="shared" si="2101"/>
        <v>942.45261299999993</v>
      </c>
      <c r="N1338" s="30">
        <f t="shared" si="2101"/>
        <v>9054.9368699999995</v>
      </c>
      <c r="O1338" s="30">
        <f t="shared" si="2101"/>
        <v>603.66245800000002</v>
      </c>
      <c r="P1338" s="30">
        <f t="shared" si="2101"/>
        <v>12.319642</v>
      </c>
      <c r="Q1338" s="30">
        <f t="shared" si="2101"/>
        <v>1182.6856319999999</v>
      </c>
      <c r="R1338" s="30">
        <f t="shared" si="2101"/>
        <v>856.21511899999996</v>
      </c>
      <c r="S1338" s="30">
        <f t="shared" si="2101"/>
        <v>344.94997599999999</v>
      </c>
      <c r="T1338" s="30">
        <f t="shared" si="2101"/>
        <v>2580.9649989999998</v>
      </c>
      <c r="U1338" s="30">
        <f t="shared" si="2101"/>
        <v>2673.362314</v>
      </c>
      <c r="V1338" s="30">
        <f t="shared" si="2101"/>
        <v>3110.709605</v>
      </c>
      <c r="W1338" s="30">
        <f t="shared" si="2101"/>
        <v>2482.4078629999999</v>
      </c>
      <c r="X1338" s="30">
        <f t="shared" si="2101"/>
        <v>2759.5998079999999</v>
      </c>
      <c r="Y1338" s="30">
        <f t="shared" si="2101"/>
        <v>73.917851999999996</v>
      </c>
      <c r="Z1338" s="30">
        <f t="shared" si="2101"/>
        <v>49.278568</v>
      </c>
      <c r="AA1338" s="30">
        <f t="shared" si="2101"/>
        <v>0</v>
      </c>
      <c r="AB1338" s="30">
        <f t="shared" si="2101"/>
        <v>6159.8209999999999</v>
      </c>
      <c r="AC1338" s="67"/>
    </row>
    <row r="1339" spans="1:30" s="52" customFormat="1">
      <c r="A1339" s="127" t="s">
        <v>510</v>
      </c>
      <c r="B1339" s="59">
        <v>6163</v>
      </c>
      <c r="C1339" s="215">
        <f>ROUND(B1339/12,2)+-12.54</f>
        <v>501.04</v>
      </c>
      <c r="D1339" s="128">
        <v>1E-4</v>
      </c>
      <c r="E1339" s="128">
        <v>0.40279999999999999</v>
      </c>
      <c r="F1339" s="128">
        <v>1.2999999999999999E-3</v>
      </c>
      <c r="G1339" s="128">
        <v>5.0000000000000001E-4</v>
      </c>
      <c r="H1339" s="128">
        <v>8.0000000000000004E-4</v>
      </c>
      <c r="I1339" s="128"/>
      <c r="J1339" s="128">
        <v>2.9999999999999997E-4</v>
      </c>
      <c r="K1339" s="128"/>
      <c r="L1339" s="128"/>
      <c r="M1339" s="128">
        <v>1E-4</v>
      </c>
      <c r="N1339" s="128"/>
      <c r="O1339" s="128"/>
      <c r="P1339" s="128">
        <v>4.0000000000000002E-4</v>
      </c>
      <c r="Q1339" s="128"/>
      <c r="R1339" s="128">
        <v>4.0000000000000002E-4</v>
      </c>
      <c r="S1339" s="128">
        <v>4.0000000000000002E-4</v>
      </c>
      <c r="T1339" s="128"/>
      <c r="U1339" s="128">
        <v>5.9999999999999995E-4</v>
      </c>
      <c r="V1339" s="128"/>
      <c r="W1339" s="128">
        <v>2E-3</v>
      </c>
      <c r="X1339" s="128">
        <v>2.9999999999999997E-4</v>
      </c>
      <c r="Y1339" s="128"/>
      <c r="Z1339" s="129"/>
      <c r="AA1339" s="129"/>
      <c r="AB1339" s="129">
        <v>0.59</v>
      </c>
      <c r="AC1339" s="67"/>
    </row>
    <row r="1340" spans="1:30" s="52" customFormat="1">
      <c r="A1340" s="89"/>
      <c r="B1340" s="17"/>
      <c r="C1340" s="214"/>
      <c r="D1340" s="30">
        <f t="shared" ref="D1340" si="2102">$C1339*D1339</f>
        <v>5.0104000000000003E-2</v>
      </c>
      <c r="E1340" s="30">
        <f t="shared" ref="E1340" si="2103">$C1339*E1339</f>
        <v>201.81891200000001</v>
      </c>
      <c r="F1340" s="30">
        <f t="shared" ref="F1340:AB1340" si="2104">$C1339*F1339</f>
        <v>0.65135200000000004</v>
      </c>
      <c r="G1340" s="30">
        <f t="shared" si="2104"/>
        <v>0.25052000000000002</v>
      </c>
      <c r="H1340" s="30">
        <f t="shared" si="2104"/>
        <v>0.40083200000000002</v>
      </c>
      <c r="I1340" s="30">
        <f t="shared" si="2104"/>
        <v>0</v>
      </c>
      <c r="J1340" s="30">
        <f t="shared" si="2104"/>
        <v>0.150312</v>
      </c>
      <c r="K1340" s="30">
        <f t="shared" si="2104"/>
        <v>0</v>
      </c>
      <c r="L1340" s="30">
        <f t="shared" si="2104"/>
        <v>0</v>
      </c>
      <c r="M1340" s="30">
        <f t="shared" si="2104"/>
        <v>5.0104000000000003E-2</v>
      </c>
      <c r="N1340" s="30">
        <f t="shared" si="2104"/>
        <v>0</v>
      </c>
      <c r="O1340" s="30">
        <f t="shared" si="2104"/>
        <v>0</v>
      </c>
      <c r="P1340" s="30">
        <f t="shared" si="2104"/>
        <v>0.20041600000000001</v>
      </c>
      <c r="Q1340" s="30">
        <f t="shared" si="2104"/>
        <v>0</v>
      </c>
      <c r="R1340" s="30">
        <f t="shared" si="2104"/>
        <v>0.20041600000000001</v>
      </c>
      <c r="S1340" s="30">
        <f t="shared" si="2104"/>
        <v>0.20041600000000001</v>
      </c>
      <c r="T1340" s="30">
        <f t="shared" si="2104"/>
        <v>0</v>
      </c>
      <c r="U1340" s="30">
        <f t="shared" si="2104"/>
        <v>0.300624</v>
      </c>
      <c r="V1340" s="30">
        <f t="shared" si="2104"/>
        <v>0</v>
      </c>
      <c r="W1340" s="30">
        <f t="shared" si="2104"/>
        <v>1.0020800000000001</v>
      </c>
      <c r="X1340" s="30">
        <f t="shared" si="2104"/>
        <v>0.150312</v>
      </c>
      <c r="Y1340" s="30">
        <f t="shared" si="2104"/>
        <v>0</v>
      </c>
      <c r="Z1340" s="30">
        <f t="shared" si="2104"/>
        <v>0</v>
      </c>
      <c r="AA1340" s="30">
        <f t="shared" si="2104"/>
        <v>0</v>
      </c>
      <c r="AB1340" s="30">
        <f t="shared" si="2104"/>
        <v>295.61360000000002</v>
      </c>
      <c r="AC1340" s="67"/>
    </row>
    <row r="1341" spans="1:30" s="52" customFormat="1">
      <c r="A1341" s="127" t="s">
        <v>511</v>
      </c>
      <c r="B1341" s="59">
        <v>889793</v>
      </c>
      <c r="C1341" s="215">
        <f>ROUND(B1341/12,2)+-1894.4</f>
        <v>72255.02</v>
      </c>
      <c r="D1341" s="128">
        <v>2.8E-3</v>
      </c>
      <c r="E1341" s="128">
        <v>4.5100000000000001E-2</v>
      </c>
      <c r="F1341" s="128">
        <v>1.3100000000000001E-2</v>
      </c>
      <c r="G1341" s="128">
        <v>1.9099999999999999E-2</v>
      </c>
      <c r="H1341" s="128">
        <v>1.4E-2</v>
      </c>
      <c r="I1341" s="128"/>
      <c r="J1341" s="128">
        <v>4.8999999999999998E-3</v>
      </c>
      <c r="K1341" s="128">
        <v>6.8999999999999999E-3</v>
      </c>
      <c r="L1341" s="128">
        <v>3.8E-3</v>
      </c>
      <c r="M1341" s="128">
        <v>4.5999999999999999E-3</v>
      </c>
      <c r="N1341" s="128">
        <v>4.3499999999999997E-2</v>
      </c>
      <c r="O1341" s="128">
        <v>2.7000000000000001E-3</v>
      </c>
      <c r="P1341" s="128">
        <v>1E-4</v>
      </c>
      <c r="Q1341" s="128">
        <v>5.7000000000000002E-3</v>
      </c>
      <c r="R1341" s="128">
        <v>4.3E-3</v>
      </c>
      <c r="S1341" s="128">
        <v>1.4E-3</v>
      </c>
      <c r="T1341" s="128">
        <v>1.2500000000000001E-2</v>
      </c>
      <c r="U1341" s="128">
        <v>1.34E-2</v>
      </c>
      <c r="V1341" s="128">
        <v>1.5299999999999999E-2</v>
      </c>
      <c r="W1341" s="128">
        <v>1.23E-2</v>
      </c>
      <c r="X1341" s="128">
        <v>1.41E-2</v>
      </c>
      <c r="Y1341" s="128">
        <v>4.0000000000000002E-4</v>
      </c>
      <c r="Z1341" s="129"/>
      <c r="AA1341" s="129"/>
      <c r="AB1341" s="129">
        <v>0.76</v>
      </c>
      <c r="AC1341" s="67"/>
    </row>
    <row r="1342" spans="1:30" s="52" customFormat="1">
      <c r="A1342" s="89"/>
      <c r="B1342" s="17"/>
      <c r="C1342" s="214"/>
      <c r="D1342" s="30">
        <f t="shared" ref="D1342" si="2105">$C1341*D1341</f>
        <v>202.31405600000002</v>
      </c>
      <c r="E1342" s="30">
        <f t="shared" ref="E1342" si="2106">$C1341*E1341</f>
        <v>3258.7014020000001</v>
      </c>
      <c r="F1342" s="30">
        <f t="shared" ref="F1342:AB1342" si="2107">$C1341*F1341</f>
        <v>946.54076200000009</v>
      </c>
      <c r="G1342" s="30">
        <f t="shared" si="2107"/>
        <v>1380.070882</v>
      </c>
      <c r="H1342" s="30">
        <f t="shared" si="2107"/>
        <v>1011.57028</v>
      </c>
      <c r="I1342" s="30">
        <f t="shared" si="2107"/>
        <v>0</v>
      </c>
      <c r="J1342" s="30">
        <f t="shared" si="2107"/>
        <v>354.049598</v>
      </c>
      <c r="K1342" s="30">
        <f t="shared" si="2107"/>
        <v>498.55963800000001</v>
      </c>
      <c r="L1342" s="30">
        <f t="shared" si="2107"/>
        <v>274.569076</v>
      </c>
      <c r="M1342" s="30">
        <f t="shared" si="2107"/>
        <v>332.37309199999999</v>
      </c>
      <c r="N1342" s="30">
        <f t="shared" si="2107"/>
        <v>3143.09337</v>
      </c>
      <c r="O1342" s="30">
        <f t="shared" si="2107"/>
        <v>195.08855400000002</v>
      </c>
      <c r="P1342" s="30">
        <f t="shared" si="2107"/>
        <v>7.2255020000000005</v>
      </c>
      <c r="Q1342" s="30">
        <f t="shared" si="2107"/>
        <v>411.85361400000005</v>
      </c>
      <c r="R1342" s="30">
        <f t="shared" si="2107"/>
        <v>310.69658600000002</v>
      </c>
      <c r="S1342" s="30">
        <f t="shared" si="2107"/>
        <v>101.15702800000001</v>
      </c>
      <c r="T1342" s="30">
        <f t="shared" si="2107"/>
        <v>903.18775000000005</v>
      </c>
      <c r="U1342" s="30">
        <f t="shared" si="2107"/>
        <v>968.2172680000001</v>
      </c>
      <c r="V1342" s="30">
        <f t="shared" si="2107"/>
        <v>1105.501806</v>
      </c>
      <c r="W1342" s="30">
        <f t="shared" si="2107"/>
        <v>888.73674600000004</v>
      </c>
      <c r="X1342" s="30">
        <f t="shared" si="2107"/>
        <v>1018.795782</v>
      </c>
      <c r="Y1342" s="30">
        <f t="shared" si="2107"/>
        <v>28.902008000000002</v>
      </c>
      <c r="Z1342" s="30">
        <f t="shared" si="2107"/>
        <v>0</v>
      </c>
      <c r="AA1342" s="30">
        <f t="shared" si="2107"/>
        <v>0</v>
      </c>
      <c r="AB1342" s="30">
        <f t="shared" si="2107"/>
        <v>54913.815200000005</v>
      </c>
      <c r="AC1342" s="67"/>
    </row>
    <row r="1343" spans="1:30" s="52" customFormat="1">
      <c r="A1343" s="127" t="s">
        <v>672</v>
      </c>
      <c r="B1343" s="59">
        <v>3977618</v>
      </c>
      <c r="C1343" s="215">
        <f>ROUND(B1343/12,2)+-8370.83</f>
        <v>323097.33999999997</v>
      </c>
      <c r="D1343" s="128"/>
      <c r="E1343" s="128"/>
      <c r="F1343" s="128"/>
      <c r="G1343" s="128"/>
      <c r="H1343" s="128"/>
      <c r="I1343" s="128">
        <v>0.89100000000000001</v>
      </c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9"/>
      <c r="AA1343" s="129"/>
      <c r="AB1343" s="129">
        <v>0.109</v>
      </c>
      <c r="AC1343" s="67"/>
    </row>
    <row r="1344" spans="1:30" s="52" customFormat="1">
      <c r="A1344" s="89"/>
      <c r="B1344" s="17"/>
      <c r="C1344" s="161"/>
      <c r="D1344" s="30">
        <f t="shared" ref="D1344:AB1344" si="2108">$C1343*D1343</f>
        <v>0</v>
      </c>
      <c r="E1344" s="30">
        <f t="shared" si="2108"/>
        <v>0</v>
      </c>
      <c r="F1344" s="30">
        <f t="shared" si="2108"/>
        <v>0</v>
      </c>
      <c r="G1344" s="30">
        <f t="shared" si="2108"/>
        <v>0</v>
      </c>
      <c r="H1344" s="30">
        <f t="shared" si="2108"/>
        <v>0</v>
      </c>
      <c r="I1344" s="30">
        <f t="shared" si="2108"/>
        <v>287879.72993999999</v>
      </c>
      <c r="J1344" s="30">
        <f t="shared" si="2108"/>
        <v>0</v>
      </c>
      <c r="K1344" s="30">
        <f t="shared" si="2108"/>
        <v>0</v>
      </c>
      <c r="L1344" s="30">
        <f t="shared" si="2108"/>
        <v>0</v>
      </c>
      <c r="M1344" s="30">
        <f t="shared" si="2108"/>
        <v>0</v>
      </c>
      <c r="N1344" s="30">
        <f t="shared" si="2108"/>
        <v>0</v>
      </c>
      <c r="O1344" s="30">
        <f t="shared" si="2108"/>
        <v>0</v>
      </c>
      <c r="P1344" s="30">
        <f t="shared" si="2108"/>
        <v>0</v>
      </c>
      <c r="Q1344" s="30">
        <f t="shared" si="2108"/>
        <v>0</v>
      </c>
      <c r="R1344" s="30">
        <f t="shared" si="2108"/>
        <v>0</v>
      </c>
      <c r="S1344" s="30">
        <f t="shared" si="2108"/>
        <v>0</v>
      </c>
      <c r="T1344" s="30">
        <f t="shared" si="2108"/>
        <v>0</v>
      </c>
      <c r="U1344" s="30">
        <f t="shared" si="2108"/>
        <v>0</v>
      </c>
      <c r="V1344" s="30">
        <f t="shared" si="2108"/>
        <v>0</v>
      </c>
      <c r="W1344" s="30">
        <f t="shared" si="2108"/>
        <v>0</v>
      </c>
      <c r="X1344" s="30">
        <f t="shared" si="2108"/>
        <v>0</v>
      </c>
      <c r="Y1344" s="30">
        <f t="shared" si="2108"/>
        <v>0</v>
      </c>
      <c r="Z1344" s="30">
        <f t="shared" si="2108"/>
        <v>0</v>
      </c>
      <c r="AA1344" s="30">
        <f t="shared" si="2108"/>
        <v>0</v>
      </c>
      <c r="AB1344" s="30">
        <f t="shared" si="2108"/>
        <v>35217.610059999999</v>
      </c>
      <c r="AC1344" s="67"/>
    </row>
    <row r="1345" spans="1:29">
      <c r="A1345" s="50" t="s">
        <v>50</v>
      </c>
      <c r="B1345" s="33">
        <f>SUM(B1335:B1343)</f>
        <v>6431195</v>
      </c>
      <c r="C1345" s="51">
        <f>SUM(C1335:C1343)</f>
        <v>522422.19999999995</v>
      </c>
      <c r="D1345" s="125">
        <f>D1336+D1338+D1340+D1342+D1344</f>
        <v>1405.4422359999996</v>
      </c>
      <c r="E1345" s="125">
        <f t="shared" ref="E1345:AB1345" si="2109">E1336+E1338+E1340+E1342+E1344</f>
        <v>30305.977790999998</v>
      </c>
      <c r="F1345" s="125">
        <f t="shared" si="2109"/>
        <v>6737.7042590000001</v>
      </c>
      <c r="G1345" s="125">
        <f t="shared" si="2109"/>
        <v>10093.629739999998</v>
      </c>
      <c r="H1345" s="125">
        <f t="shared" si="2109"/>
        <v>7088.4433899999995</v>
      </c>
      <c r="I1345" s="125">
        <f t="shared" si="2109"/>
        <v>287879.72993999999</v>
      </c>
      <c r="J1345" s="125">
        <f t="shared" si="2109"/>
        <v>2529.4075430000003</v>
      </c>
      <c r="K1345" s="125">
        <f t="shared" si="2109"/>
        <v>3403.1449790000001</v>
      </c>
      <c r="L1345" s="125">
        <f t="shared" si="2109"/>
        <v>1979.785959</v>
      </c>
      <c r="M1345" s="125">
        <f t="shared" si="2109"/>
        <v>2411.8611339999998</v>
      </c>
      <c r="N1345" s="125">
        <f t="shared" si="2109"/>
        <v>22073.559919999996</v>
      </c>
      <c r="O1345" s="125">
        <f t="shared" si="2109"/>
        <v>1188.574552</v>
      </c>
      <c r="P1345" s="125">
        <f t="shared" si="2109"/>
        <v>32.739678000000005</v>
      </c>
      <c r="Q1345" s="125">
        <f t="shared" si="2109"/>
        <v>2997.9039900000002</v>
      </c>
      <c r="R1345" s="125">
        <f t="shared" si="2109"/>
        <v>2284.6062689999999</v>
      </c>
      <c r="S1345" s="125">
        <f t="shared" si="2109"/>
        <v>660.71036699999991</v>
      </c>
      <c r="T1345" s="125">
        <f t="shared" si="2109"/>
        <v>6290.8822369999998</v>
      </c>
      <c r="U1345" s="125">
        <f t="shared" si="2109"/>
        <v>6877.4155880000008</v>
      </c>
      <c r="V1345" s="125">
        <f t="shared" si="2109"/>
        <v>7984.505631</v>
      </c>
      <c r="W1345" s="125">
        <f t="shared" si="2109"/>
        <v>6451.7526550000002</v>
      </c>
      <c r="X1345" s="125">
        <f t="shared" si="2109"/>
        <v>7079.0518739999998</v>
      </c>
      <c r="Y1345" s="125">
        <f t="shared" si="2109"/>
        <v>200.275745</v>
      </c>
      <c r="Z1345" s="125">
        <f t="shared" si="2109"/>
        <v>81.763863000000001</v>
      </c>
      <c r="AA1345" s="125">
        <f t="shared" si="2109"/>
        <v>0</v>
      </c>
      <c r="AB1345" s="125">
        <f t="shared" si="2109"/>
        <v>104383.33066000001</v>
      </c>
      <c r="AC1345" s="67"/>
    </row>
    <row r="1346" spans="1:29">
      <c r="A1346" s="54"/>
      <c r="B1346" s="7"/>
      <c r="C1346" s="30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67"/>
    </row>
    <row r="1347" spans="1:29">
      <c r="A1347" s="216" t="s">
        <v>698</v>
      </c>
      <c r="B1347" s="217"/>
      <c r="C1347" s="218"/>
      <c r="D1347" s="219"/>
      <c r="E1347" s="219"/>
      <c r="F1347" s="219"/>
      <c r="G1347" s="219"/>
      <c r="H1347" s="219"/>
      <c r="I1347" s="219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67"/>
    </row>
    <row r="1348" spans="1:29">
      <c r="A1348" s="54"/>
      <c r="B1348" s="7"/>
      <c r="C1348" s="30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67"/>
    </row>
    <row r="1349" spans="1:29">
      <c r="A1349" s="54"/>
      <c r="B1349" s="7"/>
      <c r="C1349" s="170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83"/>
      <c r="S1349" s="83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67"/>
    </row>
    <row r="1350" spans="1:29" s="52" customFormat="1" ht="13.8" thickBot="1">
      <c r="A1350" s="81" t="s">
        <v>671</v>
      </c>
      <c r="B1350" s="126"/>
      <c r="C1350" s="188"/>
      <c r="D1350" s="126"/>
      <c r="E1350" s="126"/>
      <c r="F1350" s="126"/>
      <c r="G1350" s="126"/>
      <c r="H1350" s="126"/>
      <c r="I1350" s="126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67"/>
    </row>
    <row r="1351" spans="1:29" s="52" customFormat="1" ht="13.8" thickBot="1">
      <c r="A1351" s="112" t="s">
        <v>1</v>
      </c>
      <c r="B1351" s="113" t="s">
        <v>2</v>
      </c>
      <c r="C1351" s="156" t="s">
        <v>3</v>
      </c>
      <c r="D1351" s="221" t="s">
        <v>4</v>
      </c>
      <c r="E1351" s="222"/>
      <c r="F1351" s="222"/>
      <c r="G1351" s="222"/>
      <c r="H1351" s="222"/>
      <c r="I1351" s="222"/>
      <c r="J1351" s="222"/>
      <c r="K1351" s="222"/>
      <c r="L1351" s="222"/>
      <c r="M1351" s="222"/>
      <c r="N1351" s="222"/>
      <c r="O1351" s="222"/>
      <c r="P1351" s="222"/>
      <c r="Q1351" s="222"/>
      <c r="R1351" s="222"/>
      <c r="S1351" s="222"/>
      <c r="T1351" s="222"/>
      <c r="U1351" s="222"/>
      <c r="V1351" s="222"/>
      <c r="W1351" s="222"/>
      <c r="X1351" s="222"/>
      <c r="Y1351" s="222"/>
      <c r="Z1351" s="122"/>
      <c r="AA1351" s="122"/>
      <c r="AB1351" s="122"/>
      <c r="AC1351" s="67"/>
    </row>
    <row r="1352" spans="1:29">
      <c r="A1352" s="114" t="s">
        <v>5</v>
      </c>
      <c r="B1352" s="115" t="s">
        <v>6</v>
      </c>
      <c r="C1352" s="157" t="s">
        <v>6</v>
      </c>
      <c r="D1352" s="116"/>
      <c r="E1352" s="117"/>
      <c r="F1352" s="117"/>
      <c r="G1352" s="117"/>
      <c r="H1352" s="117"/>
      <c r="I1352" s="117"/>
      <c r="J1352" s="117"/>
      <c r="K1352" s="117"/>
      <c r="L1352" s="117"/>
      <c r="M1352" s="117"/>
      <c r="N1352" s="117"/>
      <c r="O1352" s="117"/>
      <c r="P1352" s="117"/>
      <c r="Q1352" s="117"/>
      <c r="R1352" s="117"/>
      <c r="S1352" s="117"/>
      <c r="T1352" s="117"/>
      <c r="U1352" s="117"/>
      <c r="V1352" s="117"/>
      <c r="W1352" s="117"/>
      <c r="X1352" s="117"/>
      <c r="Y1352" s="118"/>
      <c r="Z1352" s="115" t="s">
        <v>7</v>
      </c>
      <c r="AA1352" s="115"/>
      <c r="AB1352" s="115"/>
      <c r="AC1352" s="67"/>
    </row>
    <row r="1353" spans="1:29">
      <c r="A1353" s="114" t="s">
        <v>8</v>
      </c>
      <c r="B1353" s="115" t="s">
        <v>9</v>
      </c>
      <c r="C1353" s="157" t="s">
        <v>9</v>
      </c>
      <c r="D1353" s="119" t="s">
        <v>10</v>
      </c>
      <c r="E1353" s="115" t="s">
        <v>11</v>
      </c>
      <c r="F1353" s="115" t="s">
        <v>12</v>
      </c>
      <c r="G1353" s="115" t="s">
        <v>13</v>
      </c>
      <c r="H1353" s="115" t="s">
        <v>14</v>
      </c>
      <c r="I1353" s="115" t="s">
        <v>15</v>
      </c>
      <c r="J1353" s="115" t="s">
        <v>16</v>
      </c>
      <c r="K1353" s="115" t="s">
        <v>17</v>
      </c>
      <c r="L1353" s="115" t="s">
        <v>18</v>
      </c>
      <c r="M1353" s="115" t="s">
        <v>19</v>
      </c>
      <c r="N1353" s="115" t="s">
        <v>20</v>
      </c>
      <c r="O1353" s="115" t="s">
        <v>169</v>
      </c>
      <c r="P1353" s="115" t="s">
        <v>21</v>
      </c>
      <c r="Q1353" s="115" t="s">
        <v>22</v>
      </c>
      <c r="R1353" s="115" t="s">
        <v>23</v>
      </c>
      <c r="S1353" s="115" t="s">
        <v>24</v>
      </c>
      <c r="T1353" s="115" t="s">
        <v>25</v>
      </c>
      <c r="U1353" s="115" t="s">
        <v>26</v>
      </c>
      <c r="V1353" s="115" t="s">
        <v>27</v>
      </c>
      <c r="W1353" s="115" t="s">
        <v>28</v>
      </c>
      <c r="X1353" s="115" t="s">
        <v>29</v>
      </c>
      <c r="Y1353" s="115" t="s">
        <v>30</v>
      </c>
      <c r="Z1353" s="115" t="s">
        <v>31</v>
      </c>
      <c r="AA1353" s="115" t="s">
        <v>484</v>
      </c>
      <c r="AB1353" s="115" t="s">
        <v>467</v>
      </c>
      <c r="AC1353" s="67"/>
    </row>
    <row r="1354" spans="1:29">
      <c r="A1354" s="114"/>
      <c r="B1354" s="115"/>
      <c r="C1354" s="220" t="s">
        <v>697</v>
      </c>
      <c r="D1354" s="120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67"/>
    </row>
    <row r="1355" spans="1:29" s="52" customFormat="1">
      <c r="A1355" s="127" t="s">
        <v>670</v>
      </c>
      <c r="B1355" s="59">
        <v>881798</v>
      </c>
      <c r="C1355" s="215">
        <f>ROUND(B1355/12,2)+-1097.45</f>
        <v>72385.72</v>
      </c>
      <c r="D1355" s="128"/>
      <c r="E1355" s="128">
        <v>4.7899999999999998E-2</v>
      </c>
      <c r="F1355" s="128"/>
      <c r="G1355" s="128">
        <v>2.2000000000000001E-3</v>
      </c>
      <c r="H1355" s="128"/>
      <c r="I1355" s="128">
        <v>1.4500000000000001E-2</v>
      </c>
      <c r="J1355" s="128">
        <v>5.0000000000000001E-4</v>
      </c>
      <c r="K1355" s="128"/>
      <c r="L1355" s="128">
        <v>1E-4</v>
      </c>
      <c r="M1355" s="128"/>
      <c r="N1355" s="128"/>
      <c r="O1355" s="128"/>
      <c r="P1355" s="128"/>
      <c r="Q1355" s="128"/>
      <c r="R1355" s="128">
        <v>2.0000000000000001E-4</v>
      </c>
      <c r="S1355" s="128"/>
      <c r="T1355" s="128">
        <v>1E-3</v>
      </c>
      <c r="U1355" s="128">
        <v>1.1000000000000001E-3</v>
      </c>
      <c r="V1355" s="128"/>
      <c r="W1355" s="128">
        <v>5.0000000000000001E-4</v>
      </c>
      <c r="X1355" s="128">
        <v>2E-3</v>
      </c>
      <c r="Y1355" s="128"/>
      <c r="Z1355" s="129"/>
      <c r="AA1355" s="129"/>
      <c r="AB1355" s="129">
        <v>0.93</v>
      </c>
      <c r="AC1355" s="67"/>
    </row>
    <row r="1356" spans="1:29" s="52" customFormat="1">
      <c r="A1356" s="89"/>
      <c r="B1356" s="17"/>
      <c r="C1356" s="161"/>
      <c r="D1356" s="30">
        <f t="shared" ref="D1356:AB1356" si="2110">$C1355*D1355</f>
        <v>0</v>
      </c>
      <c r="E1356" s="30">
        <f t="shared" si="2110"/>
        <v>3467.2759879999999</v>
      </c>
      <c r="F1356" s="30">
        <f t="shared" si="2110"/>
        <v>0</v>
      </c>
      <c r="G1356" s="30">
        <f t="shared" si="2110"/>
        <v>159.24858400000002</v>
      </c>
      <c r="H1356" s="30">
        <f t="shared" si="2110"/>
        <v>0</v>
      </c>
      <c r="I1356" s="30">
        <f t="shared" si="2110"/>
        <v>1049.59294</v>
      </c>
      <c r="J1356" s="30">
        <f t="shared" si="2110"/>
        <v>36.192860000000003</v>
      </c>
      <c r="K1356" s="30">
        <f t="shared" si="2110"/>
        <v>0</v>
      </c>
      <c r="L1356" s="30">
        <f t="shared" si="2110"/>
        <v>7.2385720000000005</v>
      </c>
      <c r="M1356" s="30">
        <f t="shared" si="2110"/>
        <v>0</v>
      </c>
      <c r="N1356" s="30">
        <f t="shared" si="2110"/>
        <v>0</v>
      </c>
      <c r="O1356" s="30">
        <f t="shared" si="2110"/>
        <v>0</v>
      </c>
      <c r="P1356" s="30">
        <f t="shared" si="2110"/>
        <v>0</v>
      </c>
      <c r="Q1356" s="30">
        <f t="shared" si="2110"/>
        <v>0</v>
      </c>
      <c r="R1356" s="30">
        <f t="shared" si="2110"/>
        <v>14.477144000000001</v>
      </c>
      <c r="S1356" s="30">
        <f t="shared" si="2110"/>
        <v>0</v>
      </c>
      <c r="T1356" s="30">
        <f t="shared" si="2110"/>
        <v>72.385720000000006</v>
      </c>
      <c r="U1356" s="30">
        <f t="shared" si="2110"/>
        <v>79.624292000000011</v>
      </c>
      <c r="V1356" s="30">
        <f t="shared" si="2110"/>
        <v>0</v>
      </c>
      <c r="W1356" s="30">
        <f t="shared" si="2110"/>
        <v>36.192860000000003</v>
      </c>
      <c r="X1356" s="30">
        <f t="shared" si="2110"/>
        <v>144.77144000000001</v>
      </c>
      <c r="Y1356" s="30">
        <f t="shared" si="2110"/>
        <v>0</v>
      </c>
      <c r="Z1356" s="30">
        <f t="shared" si="2110"/>
        <v>0</v>
      </c>
      <c r="AA1356" s="30">
        <f t="shared" si="2110"/>
        <v>0</v>
      </c>
      <c r="AB1356" s="30">
        <f t="shared" si="2110"/>
        <v>67318.719600000011</v>
      </c>
      <c r="AC1356" s="67"/>
    </row>
    <row r="1357" spans="1:29">
      <c r="A1357" s="50" t="s">
        <v>50</v>
      </c>
      <c r="B1357" s="33">
        <f>SUM(B1355:B1356)</f>
        <v>881798</v>
      </c>
      <c r="C1357" s="51">
        <f>SUM(C1355:C1356)</f>
        <v>72385.72</v>
      </c>
      <c r="D1357" s="125">
        <f>D1356</f>
        <v>0</v>
      </c>
      <c r="E1357" s="125">
        <f t="shared" ref="E1357:AB1357" si="2111">E1356</f>
        <v>3467.2759879999999</v>
      </c>
      <c r="F1357" s="125">
        <f t="shared" si="2111"/>
        <v>0</v>
      </c>
      <c r="G1357" s="125">
        <f t="shared" si="2111"/>
        <v>159.24858400000002</v>
      </c>
      <c r="H1357" s="125">
        <f t="shared" si="2111"/>
        <v>0</v>
      </c>
      <c r="I1357" s="125">
        <f t="shared" si="2111"/>
        <v>1049.59294</v>
      </c>
      <c r="J1357" s="125">
        <f t="shared" si="2111"/>
        <v>36.192860000000003</v>
      </c>
      <c r="K1357" s="125">
        <f t="shared" si="2111"/>
        <v>0</v>
      </c>
      <c r="L1357" s="125">
        <f t="shared" si="2111"/>
        <v>7.2385720000000005</v>
      </c>
      <c r="M1357" s="125">
        <f t="shared" si="2111"/>
        <v>0</v>
      </c>
      <c r="N1357" s="125">
        <f t="shared" si="2111"/>
        <v>0</v>
      </c>
      <c r="O1357" s="125">
        <f t="shared" si="2111"/>
        <v>0</v>
      </c>
      <c r="P1357" s="125">
        <f t="shared" si="2111"/>
        <v>0</v>
      </c>
      <c r="Q1357" s="125">
        <f t="shared" si="2111"/>
        <v>0</v>
      </c>
      <c r="R1357" s="125">
        <f t="shared" si="2111"/>
        <v>14.477144000000001</v>
      </c>
      <c r="S1357" s="125">
        <f t="shared" si="2111"/>
        <v>0</v>
      </c>
      <c r="T1357" s="125">
        <f t="shared" si="2111"/>
        <v>72.385720000000006</v>
      </c>
      <c r="U1357" s="125">
        <f t="shared" si="2111"/>
        <v>79.624292000000011</v>
      </c>
      <c r="V1357" s="125">
        <f t="shared" si="2111"/>
        <v>0</v>
      </c>
      <c r="W1357" s="125">
        <f t="shared" si="2111"/>
        <v>36.192860000000003</v>
      </c>
      <c r="X1357" s="125">
        <f t="shared" si="2111"/>
        <v>144.77144000000001</v>
      </c>
      <c r="Y1357" s="125">
        <f t="shared" si="2111"/>
        <v>0</v>
      </c>
      <c r="Z1357" s="125">
        <f t="shared" si="2111"/>
        <v>0</v>
      </c>
      <c r="AA1357" s="125">
        <f t="shared" si="2111"/>
        <v>0</v>
      </c>
      <c r="AB1357" s="125">
        <f t="shared" si="2111"/>
        <v>67318.719600000011</v>
      </c>
      <c r="AC1357" s="67"/>
    </row>
    <row r="1358" spans="1:29">
      <c r="A1358" s="54"/>
      <c r="B1358" s="7"/>
      <c r="C1358" s="30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83"/>
      <c r="S1358" s="83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67"/>
    </row>
    <row r="1359" spans="1:29">
      <c r="A1359" s="216" t="s">
        <v>699</v>
      </c>
      <c r="B1359" s="217"/>
      <c r="C1359" s="218"/>
      <c r="D1359" s="219"/>
      <c r="E1359" s="219"/>
      <c r="F1359" s="219"/>
      <c r="G1359" s="219"/>
      <c r="H1359" s="219"/>
      <c r="I1359" s="219"/>
      <c r="J1359" s="83"/>
      <c r="K1359" s="83"/>
      <c r="L1359" s="83"/>
      <c r="M1359" s="83"/>
      <c r="N1359" s="83"/>
      <c r="O1359" s="83"/>
      <c r="P1359" s="83"/>
      <c r="Q1359" s="83"/>
      <c r="R1359" s="83"/>
      <c r="S1359" s="83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67"/>
    </row>
    <row r="1360" spans="1:29">
      <c r="A1360" s="54"/>
      <c r="B1360" s="7"/>
      <c r="C1360" s="170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83"/>
      <c r="S1360" s="83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67"/>
    </row>
    <row r="1361" spans="1:29">
      <c r="A1361" s="54"/>
      <c r="B1361" s="7"/>
      <c r="C1361" s="170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83"/>
      <c r="S1361" s="83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67"/>
    </row>
    <row r="1362" spans="1:29" ht="13.8" thickBot="1">
      <c r="A1362" s="81" t="s">
        <v>515</v>
      </c>
      <c r="B1362" s="126"/>
      <c r="C1362" s="188"/>
      <c r="D1362" s="126"/>
      <c r="E1362" s="173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67"/>
    </row>
    <row r="1363" spans="1:29" ht="13.8" thickBot="1">
      <c r="A1363" s="112" t="s">
        <v>1</v>
      </c>
      <c r="B1363" s="113" t="s">
        <v>2</v>
      </c>
      <c r="C1363" s="156" t="s">
        <v>3</v>
      </c>
      <c r="D1363" s="221" t="s">
        <v>4</v>
      </c>
      <c r="E1363" s="222"/>
      <c r="F1363" s="222"/>
      <c r="G1363" s="222"/>
      <c r="H1363" s="222"/>
      <c r="I1363" s="222"/>
      <c r="J1363" s="222"/>
      <c r="K1363" s="222"/>
      <c r="L1363" s="222"/>
      <c r="M1363" s="222"/>
      <c r="N1363" s="222"/>
      <c r="O1363" s="222"/>
      <c r="P1363" s="222"/>
      <c r="Q1363" s="222"/>
      <c r="R1363" s="222"/>
      <c r="S1363" s="222"/>
      <c r="T1363" s="222"/>
      <c r="U1363" s="222"/>
      <c r="V1363" s="222"/>
      <c r="W1363" s="222"/>
      <c r="X1363" s="222"/>
      <c r="Y1363" s="222"/>
      <c r="Z1363" s="122"/>
      <c r="AA1363" s="122"/>
      <c r="AB1363" s="122"/>
      <c r="AC1363" s="67"/>
    </row>
    <row r="1364" spans="1:29">
      <c r="A1364" s="114" t="s">
        <v>5</v>
      </c>
      <c r="B1364" s="115" t="s">
        <v>6</v>
      </c>
      <c r="C1364" s="157" t="s">
        <v>6</v>
      </c>
      <c r="D1364" s="116"/>
      <c r="E1364" s="117"/>
      <c r="F1364" s="117"/>
      <c r="G1364" s="117"/>
      <c r="H1364" s="117"/>
      <c r="I1364" s="117"/>
      <c r="J1364" s="117"/>
      <c r="K1364" s="117"/>
      <c r="L1364" s="117"/>
      <c r="M1364" s="117"/>
      <c r="N1364" s="117"/>
      <c r="O1364" s="117"/>
      <c r="P1364" s="117"/>
      <c r="Q1364" s="117"/>
      <c r="R1364" s="117"/>
      <c r="S1364" s="117"/>
      <c r="T1364" s="117"/>
      <c r="U1364" s="117"/>
      <c r="V1364" s="117"/>
      <c r="W1364" s="117"/>
      <c r="X1364" s="117"/>
      <c r="Y1364" s="118"/>
      <c r="Z1364" s="115" t="s">
        <v>7</v>
      </c>
      <c r="AA1364" s="115"/>
      <c r="AB1364" s="115"/>
      <c r="AC1364" s="67"/>
    </row>
    <row r="1365" spans="1:29">
      <c r="A1365" s="114" t="s">
        <v>8</v>
      </c>
      <c r="B1365" s="115" t="s">
        <v>9</v>
      </c>
      <c r="C1365" s="157" t="s">
        <v>9</v>
      </c>
      <c r="D1365" s="119" t="s">
        <v>10</v>
      </c>
      <c r="E1365" s="115" t="s">
        <v>11</v>
      </c>
      <c r="F1365" s="115" t="s">
        <v>12</v>
      </c>
      <c r="G1365" s="115" t="s">
        <v>13</v>
      </c>
      <c r="H1365" s="115" t="s">
        <v>14</v>
      </c>
      <c r="I1365" s="115" t="s">
        <v>15</v>
      </c>
      <c r="J1365" s="115" t="s">
        <v>16</v>
      </c>
      <c r="K1365" s="115" t="s">
        <v>17</v>
      </c>
      <c r="L1365" s="115" t="s">
        <v>18</v>
      </c>
      <c r="M1365" s="115" t="s">
        <v>19</v>
      </c>
      <c r="N1365" s="115" t="s">
        <v>20</v>
      </c>
      <c r="O1365" s="115" t="s">
        <v>169</v>
      </c>
      <c r="P1365" s="115" t="s">
        <v>21</v>
      </c>
      <c r="Q1365" s="115" t="s">
        <v>22</v>
      </c>
      <c r="R1365" s="115" t="s">
        <v>23</v>
      </c>
      <c r="S1365" s="115" t="s">
        <v>24</v>
      </c>
      <c r="T1365" s="115" t="s">
        <v>25</v>
      </c>
      <c r="U1365" s="115" t="s">
        <v>26</v>
      </c>
      <c r="V1365" s="115" t="s">
        <v>27</v>
      </c>
      <c r="W1365" s="115" t="s">
        <v>28</v>
      </c>
      <c r="X1365" s="115" t="s">
        <v>29</v>
      </c>
      <c r="Y1365" s="115" t="s">
        <v>30</v>
      </c>
      <c r="Z1365" s="115" t="s">
        <v>31</v>
      </c>
      <c r="AA1365" s="115" t="s">
        <v>484</v>
      </c>
      <c r="AB1365" s="115" t="s">
        <v>467</v>
      </c>
      <c r="AC1365" s="67"/>
    </row>
    <row r="1366" spans="1:29">
      <c r="A1366" s="114"/>
      <c r="B1366" s="115"/>
      <c r="C1366" s="157" t="s">
        <v>675</v>
      </c>
      <c r="D1366" s="120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67"/>
    </row>
    <row r="1367" spans="1:29" s="52" customFormat="1">
      <c r="A1367" s="133" t="s">
        <v>514</v>
      </c>
      <c r="B1367" s="29">
        <v>2706239</v>
      </c>
      <c r="C1367" s="161">
        <f>ROUND(B1367/12,2)</f>
        <v>225519.92</v>
      </c>
      <c r="D1367" s="20"/>
      <c r="E1367" s="42"/>
      <c r="F1367" s="5"/>
      <c r="G1367" s="19">
        <v>9.9299999999999999E-2</v>
      </c>
      <c r="H1367" s="20"/>
      <c r="I1367" s="20"/>
      <c r="J1367" s="20">
        <v>0.90069999999999995</v>
      </c>
      <c r="K1367" s="20"/>
      <c r="L1367" s="5"/>
      <c r="M1367" s="20"/>
      <c r="N1367" s="20"/>
      <c r="O1367" s="20"/>
      <c r="P1367" s="20"/>
      <c r="Q1367" s="20"/>
      <c r="R1367" s="20"/>
      <c r="S1367" s="20"/>
      <c r="T1367" s="20"/>
      <c r="U1367" s="20"/>
      <c r="V1367" s="20"/>
      <c r="W1367" s="20"/>
      <c r="X1367" s="20"/>
      <c r="Y1367" s="20"/>
      <c r="Z1367" s="20"/>
      <c r="AA1367" s="20"/>
      <c r="AB1367" s="20"/>
      <c r="AC1367" s="67"/>
    </row>
    <row r="1368" spans="1:29" s="52" customFormat="1">
      <c r="A1368" s="89"/>
      <c r="B1368" s="17"/>
      <c r="C1368" s="30"/>
      <c r="D1368" s="30">
        <f t="shared" ref="D1368" si="2112">$C1367*D1367</f>
        <v>0</v>
      </c>
      <c r="E1368" s="30">
        <f t="shared" ref="E1368" si="2113">$C1367*E1367</f>
        <v>0</v>
      </c>
      <c r="F1368" s="30">
        <f t="shared" ref="F1368:AB1368" si="2114">$C1367*F1367</f>
        <v>0</v>
      </c>
      <c r="G1368" s="30">
        <f>$C1367*G1367</f>
        <v>22394.128056000001</v>
      </c>
      <c r="H1368" s="30">
        <f t="shared" si="2114"/>
        <v>0</v>
      </c>
      <c r="I1368" s="30">
        <f t="shared" si="2114"/>
        <v>0</v>
      </c>
      <c r="J1368" s="30">
        <f>$C1367*J1367</f>
        <v>203125.791944</v>
      </c>
      <c r="K1368" s="30">
        <f t="shared" si="2114"/>
        <v>0</v>
      </c>
      <c r="L1368" s="30">
        <f t="shared" si="2114"/>
        <v>0</v>
      </c>
      <c r="M1368" s="30">
        <f t="shared" si="2114"/>
        <v>0</v>
      </c>
      <c r="N1368" s="30">
        <f t="shared" si="2114"/>
        <v>0</v>
      </c>
      <c r="O1368" s="30">
        <f t="shared" si="2114"/>
        <v>0</v>
      </c>
      <c r="P1368" s="30">
        <f t="shared" si="2114"/>
        <v>0</v>
      </c>
      <c r="Q1368" s="30">
        <f t="shared" si="2114"/>
        <v>0</v>
      </c>
      <c r="R1368" s="30">
        <f t="shared" si="2114"/>
        <v>0</v>
      </c>
      <c r="S1368" s="30">
        <f t="shared" si="2114"/>
        <v>0</v>
      </c>
      <c r="T1368" s="30">
        <f t="shared" si="2114"/>
        <v>0</v>
      </c>
      <c r="U1368" s="30">
        <f t="shared" si="2114"/>
        <v>0</v>
      </c>
      <c r="V1368" s="30">
        <f t="shared" si="2114"/>
        <v>0</v>
      </c>
      <c r="W1368" s="30">
        <f t="shared" si="2114"/>
        <v>0</v>
      </c>
      <c r="X1368" s="30">
        <f t="shared" si="2114"/>
        <v>0</v>
      </c>
      <c r="Y1368" s="30">
        <f t="shared" si="2114"/>
        <v>0</v>
      </c>
      <c r="Z1368" s="30">
        <f t="shared" si="2114"/>
        <v>0</v>
      </c>
      <c r="AA1368" s="30">
        <f t="shared" si="2114"/>
        <v>0</v>
      </c>
      <c r="AB1368" s="30">
        <f t="shared" si="2114"/>
        <v>0</v>
      </c>
      <c r="AC1368" s="67"/>
    </row>
    <row r="1369" spans="1:29" s="52" customFormat="1">
      <c r="A1369" s="50" t="s">
        <v>50</v>
      </c>
      <c r="B1369" s="33">
        <f>SUM(B1367:B1368)</f>
        <v>2706239</v>
      </c>
      <c r="C1369" s="51">
        <f>SUM(C1367:C1368)</f>
        <v>225519.92</v>
      </c>
      <c r="D1369" s="125">
        <f>D1368</f>
        <v>0</v>
      </c>
      <c r="E1369" s="125">
        <f t="shared" ref="E1369:AB1369" si="2115">E1368</f>
        <v>0</v>
      </c>
      <c r="F1369" s="125">
        <f t="shared" si="2115"/>
        <v>0</v>
      </c>
      <c r="G1369" s="125">
        <f t="shared" si="2115"/>
        <v>22394.128056000001</v>
      </c>
      <c r="H1369" s="125">
        <f t="shared" si="2115"/>
        <v>0</v>
      </c>
      <c r="I1369" s="125">
        <f t="shared" si="2115"/>
        <v>0</v>
      </c>
      <c r="J1369" s="125">
        <f t="shared" si="2115"/>
        <v>203125.791944</v>
      </c>
      <c r="K1369" s="125">
        <f t="shared" si="2115"/>
        <v>0</v>
      </c>
      <c r="L1369" s="125">
        <f t="shared" si="2115"/>
        <v>0</v>
      </c>
      <c r="M1369" s="125">
        <f t="shared" si="2115"/>
        <v>0</v>
      </c>
      <c r="N1369" s="125">
        <f t="shared" si="2115"/>
        <v>0</v>
      </c>
      <c r="O1369" s="125">
        <f t="shared" si="2115"/>
        <v>0</v>
      </c>
      <c r="P1369" s="125">
        <f t="shared" si="2115"/>
        <v>0</v>
      </c>
      <c r="Q1369" s="125">
        <f t="shared" si="2115"/>
        <v>0</v>
      </c>
      <c r="R1369" s="125">
        <f t="shared" si="2115"/>
        <v>0</v>
      </c>
      <c r="S1369" s="125">
        <f t="shared" si="2115"/>
        <v>0</v>
      </c>
      <c r="T1369" s="125">
        <f t="shared" si="2115"/>
        <v>0</v>
      </c>
      <c r="U1369" s="125">
        <f t="shared" si="2115"/>
        <v>0</v>
      </c>
      <c r="V1369" s="125">
        <f t="shared" si="2115"/>
        <v>0</v>
      </c>
      <c r="W1369" s="125">
        <f t="shared" si="2115"/>
        <v>0</v>
      </c>
      <c r="X1369" s="125">
        <f t="shared" si="2115"/>
        <v>0</v>
      </c>
      <c r="Y1369" s="125">
        <f t="shared" si="2115"/>
        <v>0</v>
      </c>
      <c r="Z1369" s="125">
        <f t="shared" si="2115"/>
        <v>0</v>
      </c>
      <c r="AA1369" s="125">
        <f t="shared" si="2115"/>
        <v>0</v>
      </c>
      <c r="AB1369" s="125">
        <f t="shared" si="2115"/>
        <v>0</v>
      </c>
      <c r="AC1369" s="67"/>
    </row>
    <row r="1370" spans="1:29" s="52" customFormat="1">
      <c r="A1370" s="54"/>
      <c r="B1370" s="7"/>
      <c r="C1370" s="170"/>
      <c r="D1370" s="30"/>
      <c r="E1370" s="30"/>
      <c r="F1370" s="30"/>
      <c r="G1370" s="30"/>
      <c r="H1370" s="30"/>
      <c r="I1370" s="30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67"/>
    </row>
    <row r="1371" spans="1:29" s="52" customFormat="1">
      <c r="A1371" s="54"/>
      <c r="B1371" s="7"/>
      <c r="C1371" s="170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67"/>
    </row>
    <row r="1372" spans="1:29">
      <c r="A1372" s="54"/>
      <c r="B1372" s="7"/>
      <c r="C1372" s="170"/>
      <c r="D1372" s="30"/>
      <c r="E1372" s="30"/>
      <c r="F1372" s="30"/>
      <c r="G1372" s="30"/>
      <c r="H1372" s="30"/>
      <c r="I1372" s="30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67"/>
    </row>
    <row r="1373" spans="1:29" ht="13.8" thickBot="1">
      <c r="A1373" s="172" t="s">
        <v>563</v>
      </c>
      <c r="B1373" s="173"/>
      <c r="C1373" s="192"/>
      <c r="D1373" s="173"/>
      <c r="E1373" s="173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67"/>
    </row>
    <row r="1374" spans="1:29" ht="13.8" thickBot="1">
      <c r="A1374" s="112" t="s">
        <v>1</v>
      </c>
      <c r="B1374" s="113" t="s">
        <v>2</v>
      </c>
      <c r="C1374" s="156" t="s">
        <v>3</v>
      </c>
      <c r="D1374" s="221" t="s">
        <v>4</v>
      </c>
      <c r="E1374" s="222"/>
      <c r="F1374" s="222"/>
      <c r="G1374" s="222"/>
      <c r="H1374" s="222"/>
      <c r="I1374" s="222"/>
      <c r="J1374" s="222"/>
      <c r="K1374" s="222"/>
      <c r="L1374" s="222"/>
      <c r="M1374" s="222"/>
      <c r="N1374" s="222"/>
      <c r="O1374" s="222"/>
      <c r="P1374" s="222"/>
      <c r="Q1374" s="222"/>
      <c r="R1374" s="222"/>
      <c r="S1374" s="222"/>
      <c r="T1374" s="222"/>
      <c r="U1374" s="222"/>
      <c r="V1374" s="222"/>
      <c r="W1374" s="222"/>
      <c r="X1374" s="222"/>
      <c r="Y1374" s="222"/>
      <c r="Z1374" s="122"/>
      <c r="AA1374" s="122"/>
      <c r="AB1374" s="122"/>
      <c r="AC1374" s="67"/>
    </row>
    <row r="1375" spans="1:29">
      <c r="A1375" s="114" t="s">
        <v>5</v>
      </c>
      <c r="B1375" s="115" t="s">
        <v>6</v>
      </c>
      <c r="C1375" s="157" t="s">
        <v>6</v>
      </c>
      <c r="D1375" s="116"/>
      <c r="E1375" s="117"/>
      <c r="F1375" s="117"/>
      <c r="G1375" s="117"/>
      <c r="H1375" s="117"/>
      <c r="I1375" s="117"/>
      <c r="J1375" s="117"/>
      <c r="K1375" s="117"/>
      <c r="L1375" s="117"/>
      <c r="M1375" s="117"/>
      <c r="N1375" s="117"/>
      <c r="O1375" s="117"/>
      <c r="P1375" s="117"/>
      <c r="Q1375" s="117"/>
      <c r="R1375" s="117"/>
      <c r="S1375" s="117"/>
      <c r="T1375" s="117"/>
      <c r="U1375" s="117"/>
      <c r="V1375" s="117"/>
      <c r="W1375" s="117"/>
      <c r="X1375" s="117"/>
      <c r="Y1375" s="118"/>
      <c r="Z1375" s="115" t="s">
        <v>7</v>
      </c>
      <c r="AA1375" s="115"/>
      <c r="AB1375" s="115"/>
      <c r="AC1375" s="67"/>
    </row>
    <row r="1376" spans="1:29">
      <c r="A1376" s="114" t="s">
        <v>8</v>
      </c>
      <c r="B1376" s="115" t="s">
        <v>9</v>
      </c>
      <c r="C1376" s="157" t="s">
        <v>9</v>
      </c>
      <c r="D1376" s="119" t="s">
        <v>10</v>
      </c>
      <c r="E1376" s="115" t="s">
        <v>11</v>
      </c>
      <c r="F1376" s="115" t="s">
        <v>12</v>
      </c>
      <c r="G1376" s="115" t="s">
        <v>13</v>
      </c>
      <c r="H1376" s="115" t="s">
        <v>14</v>
      </c>
      <c r="I1376" s="115" t="s">
        <v>15</v>
      </c>
      <c r="J1376" s="115" t="s">
        <v>16</v>
      </c>
      <c r="K1376" s="115" t="s">
        <v>17</v>
      </c>
      <c r="L1376" s="115" t="s">
        <v>18</v>
      </c>
      <c r="M1376" s="115" t="s">
        <v>19</v>
      </c>
      <c r="N1376" s="115" t="s">
        <v>20</v>
      </c>
      <c r="O1376" s="115" t="s">
        <v>169</v>
      </c>
      <c r="P1376" s="115" t="s">
        <v>21</v>
      </c>
      <c r="Q1376" s="115" t="s">
        <v>22</v>
      </c>
      <c r="R1376" s="115" t="s">
        <v>23</v>
      </c>
      <c r="S1376" s="115" t="s">
        <v>24</v>
      </c>
      <c r="T1376" s="115" t="s">
        <v>25</v>
      </c>
      <c r="U1376" s="115" t="s">
        <v>26</v>
      </c>
      <c r="V1376" s="115" t="s">
        <v>27</v>
      </c>
      <c r="W1376" s="115" t="s">
        <v>28</v>
      </c>
      <c r="X1376" s="115" t="s">
        <v>29</v>
      </c>
      <c r="Y1376" s="115" t="s">
        <v>30</v>
      </c>
      <c r="Z1376" s="115" t="s">
        <v>31</v>
      </c>
      <c r="AA1376" s="115" t="s">
        <v>484</v>
      </c>
      <c r="AB1376" s="115" t="s">
        <v>467</v>
      </c>
      <c r="AC1376" s="67"/>
    </row>
    <row r="1377" spans="1:29">
      <c r="A1377" s="114"/>
      <c r="B1377" s="115"/>
      <c r="C1377" s="157" t="s">
        <v>675</v>
      </c>
      <c r="D1377" s="120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67"/>
    </row>
    <row r="1378" spans="1:29" s="52" customFormat="1">
      <c r="A1378" s="127" t="s">
        <v>564</v>
      </c>
      <c r="B1378" s="59">
        <v>0</v>
      </c>
      <c r="C1378" s="161">
        <f>ROUND(B1378/12,2)</f>
        <v>0</v>
      </c>
      <c r="D1378" s="38">
        <v>1.5800000000000002E-2</v>
      </c>
      <c r="E1378" s="38">
        <v>0.1371</v>
      </c>
      <c r="F1378" s="38">
        <v>5.4899999999999997E-2</v>
      </c>
      <c r="G1378" s="38">
        <v>7.6899999999999996E-2</v>
      </c>
      <c r="H1378" s="38">
        <v>4.1599999999999998E-2</v>
      </c>
      <c r="I1378" s="38">
        <v>0.13250000000000001</v>
      </c>
      <c r="J1378" s="38">
        <v>2.07E-2</v>
      </c>
      <c r="K1378" s="38">
        <v>3.1800000000000002E-2</v>
      </c>
      <c r="L1378" s="38">
        <v>1.6500000000000001E-2</v>
      </c>
      <c r="M1378" s="38">
        <v>2.5700000000000001E-2</v>
      </c>
      <c r="N1378" s="38">
        <v>0.14199999999999999</v>
      </c>
      <c r="O1378" s="38">
        <v>2.3E-2</v>
      </c>
      <c r="P1378" s="38">
        <v>0</v>
      </c>
      <c r="Q1378" s="38">
        <v>3.7999999999999999E-2</v>
      </c>
      <c r="R1378" s="38">
        <v>1.8800000000000001E-2</v>
      </c>
      <c r="S1378" s="38">
        <v>4.1999999999999997E-3</v>
      </c>
      <c r="T1378" s="38">
        <v>5.3199999999999997E-2</v>
      </c>
      <c r="U1378" s="38">
        <v>1.8100000000000002E-2</v>
      </c>
      <c r="V1378" s="38">
        <v>3.7900000000000003E-2</v>
      </c>
      <c r="W1378" s="38">
        <v>4.58E-2</v>
      </c>
      <c r="X1378" s="38">
        <v>6.2399999999999997E-2</v>
      </c>
      <c r="Y1378" s="38">
        <v>2.5000000000000001E-3</v>
      </c>
      <c r="Z1378" s="5">
        <v>0</v>
      </c>
      <c r="AA1378" s="5">
        <v>5.9999999999999995E-4</v>
      </c>
      <c r="AB1378" s="5">
        <v>0</v>
      </c>
      <c r="AC1378" s="67"/>
    </row>
    <row r="1379" spans="1:29" s="52" customFormat="1">
      <c r="A1379" s="89"/>
      <c r="B1379" s="17"/>
      <c r="C1379" s="161"/>
      <c r="D1379" s="30">
        <f>$C1378*D1378</f>
        <v>0</v>
      </c>
      <c r="E1379" s="30">
        <f t="shared" ref="E1379" si="2116">$C1378*E1378</f>
        <v>0</v>
      </c>
      <c r="F1379" s="30">
        <f t="shared" ref="F1379" si="2117">$C1378*F1378</f>
        <v>0</v>
      </c>
      <c r="G1379" s="30">
        <f t="shared" ref="G1379:AB1379" si="2118">$C1378*G1378</f>
        <v>0</v>
      </c>
      <c r="H1379" s="30">
        <f t="shared" si="2118"/>
        <v>0</v>
      </c>
      <c r="I1379" s="30">
        <f t="shared" si="2118"/>
        <v>0</v>
      </c>
      <c r="J1379" s="30">
        <f t="shared" si="2118"/>
        <v>0</v>
      </c>
      <c r="K1379" s="30">
        <f t="shared" si="2118"/>
        <v>0</v>
      </c>
      <c r="L1379" s="30">
        <f t="shared" si="2118"/>
        <v>0</v>
      </c>
      <c r="M1379" s="30">
        <f t="shared" si="2118"/>
        <v>0</v>
      </c>
      <c r="N1379" s="30">
        <f t="shared" si="2118"/>
        <v>0</v>
      </c>
      <c r="O1379" s="30">
        <f t="shared" si="2118"/>
        <v>0</v>
      </c>
      <c r="P1379" s="30">
        <f t="shared" si="2118"/>
        <v>0</v>
      </c>
      <c r="Q1379" s="30">
        <f t="shared" si="2118"/>
        <v>0</v>
      </c>
      <c r="R1379" s="30">
        <f t="shared" si="2118"/>
        <v>0</v>
      </c>
      <c r="S1379" s="30">
        <f t="shared" si="2118"/>
        <v>0</v>
      </c>
      <c r="T1379" s="30">
        <f t="shared" si="2118"/>
        <v>0</v>
      </c>
      <c r="U1379" s="30">
        <f t="shared" si="2118"/>
        <v>0</v>
      </c>
      <c r="V1379" s="30">
        <f t="shared" si="2118"/>
        <v>0</v>
      </c>
      <c r="W1379" s="30">
        <f t="shared" si="2118"/>
        <v>0</v>
      </c>
      <c r="X1379" s="30">
        <f t="shared" si="2118"/>
        <v>0</v>
      </c>
      <c r="Y1379" s="30">
        <f t="shared" si="2118"/>
        <v>0</v>
      </c>
      <c r="Z1379" s="30">
        <f t="shared" si="2118"/>
        <v>0</v>
      </c>
      <c r="AA1379" s="30">
        <f t="shared" si="2118"/>
        <v>0</v>
      </c>
      <c r="AB1379" s="30">
        <f t="shared" si="2118"/>
        <v>0</v>
      </c>
      <c r="AC1379" s="67"/>
    </row>
    <row r="1380" spans="1:29" s="52" customFormat="1">
      <c r="A1380" s="127" t="s">
        <v>572</v>
      </c>
      <c r="B1380" s="59">
        <v>0</v>
      </c>
      <c r="C1380" s="161">
        <f>ROUND(B1380/12,2)</f>
        <v>0</v>
      </c>
      <c r="D1380" s="128"/>
      <c r="E1380" s="128"/>
      <c r="F1380" s="128">
        <v>1</v>
      </c>
      <c r="G1380" s="128"/>
      <c r="H1380" s="128"/>
      <c r="I1380" s="128"/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9"/>
      <c r="AA1380" s="129"/>
      <c r="AB1380" s="129"/>
      <c r="AC1380" s="67"/>
    </row>
    <row r="1381" spans="1:29" s="52" customFormat="1">
      <c r="A1381" s="89"/>
      <c r="B1381" s="17"/>
      <c r="C1381" s="161"/>
      <c r="D1381" s="30">
        <f t="shared" ref="D1381" si="2119">$C1380*D1380</f>
        <v>0</v>
      </c>
      <c r="E1381" s="30">
        <f t="shared" ref="E1381" si="2120">$C1380*E1380</f>
        <v>0</v>
      </c>
      <c r="F1381" s="30">
        <f t="shared" ref="F1381:AB1381" si="2121">$C1380*F1380</f>
        <v>0</v>
      </c>
      <c r="G1381" s="30">
        <f t="shared" si="2121"/>
        <v>0</v>
      </c>
      <c r="H1381" s="30">
        <f t="shared" si="2121"/>
        <v>0</v>
      </c>
      <c r="I1381" s="30">
        <f t="shared" si="2121"/>
        <v>0</v>
      </c>
      <c r="J1381" s="30">
        <f t="shared" si="2121"/>
        <v>0</v>
      </c>
      <c r="K1381" s="30">
        <f t="shared" si="2121"/>
        <v>0</v>
      </c>
      <c r="L1381" s="30">
        <f t="shared" si="2121"/>
        <v>0</v>
      </c>
      <c r="M1381" s="30">
        <f t="shared" si="2121"/>
        <v>0</v>
      </c>
      <c r="N1381" s="30">
        <f t="shared" si="2121"/>
        <v>0</v>
      </c>
      <c r="O1381" s="30">
        <f t="shared" si="2121"/>
        <v>0</v>
      </c>
      <c r="P1381" s="30">
        <f t="shared" si="2121"/>
        <v>0</v>
      </c>
      <c r="Q1381" s="30">
        <f t="shared" si="2121"/>
        <v>0</v>
      </c>
      <c r="R1381" s="30">
        <f t="shared" si="2121"/>
        <v>0</v>
      </c>
      <c r="S1381" s="30">
        <f t="shared" si="2121"/>
        <v>0</v>
      </c>
      <c r="T1381" s="30">
        <f t="shared" si="2121"/>
        <v>0</v>
      </c>
      <c r="U1381" s="30">
        <f t="shared" si="2121"/>
        <v>0</v>
      </c>
      <c r="V1381" s="30">
        <f t="shared" si="2121"/>
        <v>0</v>
      </c>
      <c r="W1381" s="30">
        <f t="shared" si="2121"/>
        <v>0</v>
      </c>
      <c r="X1381" s="30">
        <f t="shared" si="2121"/>
        <v>0</v>
      </c>
      <c r="Y1381" s="30">
        <f t="shared" si="2121"/>
        <v>0</v>
      </c>
      <c r="Z1381" s="30">
        <f t="shared" si="2121"/>
        <v>0</v>
      </c>
      <c r="AA1381" s="30">
        <f t="shared" si="2121"/>
        <v>0</v>
      </c>
      <c r="AB1381" s="30">
        <f t="shared" si="2121"/>
        <v>0</v>
      </c>
      <c r="AC1381" s="67"/>
    </row>
    <row r="1382" spans="1:29" s="52" customFormat="1">
      <c r="A1382" s="127" t="s">
        <v>565</v>
      </c>
      <c r="B1382" s="59">
        <v>380334.68922742899</v>
      </c>
      <c r="C1382" s="161">
        <f>ROUND(B1382/12,2)</f>
        <v>31694.560000000001</v>
      </c>
      <c r="D1382" s="128"/>
      <c r="E1382" s="128">
        <v>1</v>
      </c>
      <c r="F1382" s="128"/>
      <c r="G1382" s="128"/>
      <c r="H1382" s="128"/>
      <c r="I1382" s="128"/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9"/>
      <c r="AA1382" s="129"/>
      <c r="AB1382" s="129"/>
      <c r="AC1382" s="67"/>
    </row>
    <row r="1383" spans="1:29" s="52" customFormat="1">
      <c r="A1383" s="89"/>
      <c r="B1383" s="17"/>
      <c r="C1383" s="161"/>
      <c r="D1383" s="30">
        <f t="shared" ref="D1383" si="2122">$C1382*D1382</f>
        <v>0</v>
      </c>
      <c r="E1383" s="30">
        <f t="shared" ref="E1383" si="2123">$C1382*E1382</f>
        <v>31694.560000000001</v>
      </c>
      <c r="F1383" s="30">
        <f t="shared" ref="F1383:AB1383" si="2124">$C1382*F1382</f>
        <v>0</v>
      </c>
      <c r="G1383" s="30">
        <f t="shared" si="2124"/>
        <v>0</v>
      </c>
      <c r="H1383" s="30">
        <f t="shared" si="2124"/>
        <v>0</v>
      </c>
      <c r="I1383" s="30">
        <f t="shared" si="2124"/>
        <v>0</v>
      </c>
      <c r="J1383" s="30">
        <f t="shared" si="2124"/>
        <v>0</v>
      </c>
      <c r="K1383" s="30">
        <f t="shared" si="2124"/>
        <v>0</v>
      </c>
      <c r="L1383" s="30">
        <f t="shared" si="2124"/>
        <v>0</v>
      </c>
      <c r="M1383" s="30">
        <f t="shared" si="2124"/>
        <v>0</v>
      </c>
      <c r="N1383" s="30">
        <f t="shared" si="2124"/>
        <v>0</v>
      </c>
      <c r="O1383" s="30">
        <f t="shared" si="2124"/>
        <v>0</v>
      </c>
      <c r="P1383" s="30">
        <f t="shared" si="2124"/>
        <v>0</v>
      </c>
      <c r="Q1383" s="30">
        <f t="shared" si="2124"/>
        <v>0</v>
      </c>
      <c r="R1383" s="30">
        <f t="shared" si="2124"/>
        <v>0</v>
      </c>
      <c r="S1383" s="30">
        <f t="shared" si="2124"/>
        <v>0</v>
      </c>
      <c r="T1383" s="30">
        <f t="shared" si="2124"/>
        <v>0</v>
      </c>
      <c r="U1383" s="30">
        <f t="shared" si="2124"/>
        <v>0</v>
      </c>
      <c r="V1383" s="30">
        <f t="shared" si="2124"/>
        <v>0</v>
      </c>
      <c r="W1383" s="30">
        <f t="shared" si="2124"/>
        <v>0</v>
      </c>
      <c r="X1383" s="30">
        <f t="shared" si="2124"/>
        <v>0</v>
      </c>
      <c r="Y1383" s="30">
        <f t="shared" si="2124"/>
        <v>0</v>
      </c>
      <c r="Z1383" s="30">
        <f t="shared" si="2124"/>
        <v>0</v>
      </c>
      <c r="AA1383" s="30">
        <f t="shared" si="2124"/>
        <v>0</v>
      </c>
      <c r="AB1383" s="30">
        <f t="shared" si="2124"/>
        <v>0</v>
      </c>
      <c r="AC1383" s="67"/>
    </row>
    <row r="1384" spans="1:29" s="52" customFormat="1">
      <c r="A1384" s="127" t="s">
        <v>566</v>
      </c>
      <c r="B1384" s="59">
        <v>497094.97789309599</v>
      </c>
      <c r="C1384" s="161">
        <f>ROUND(B1384/12,2)</f>
        <v>41424.58</v>
      </c>
      <c r="D1384" s="128"/>
      <c r="E1384" s="128"/>
      <c r="F1384" s="128"/>
      <c r="G1384" s="128"/>
      <c r="H1384" s="128">
        <v>0.1666</v>
      </c>
      <c r="I1384" s="128"/>
      <c r="J1384" s="128"/>
      <c r="K1384" s="128"/>
      <c r="L1384" s="128"/>
      <c r="M1384" s="128"/>
      <c r="N1384" s="128">
        <v>0.33660000000000001</v>
      </c>
      <c r="O1384" s="128"/>
      <c r="P1384" s="128"/>
      <c r="Q1384" s="128"/>
      <c r="R1384" s="128"/>
      <c r="S1384" s="128"/>
      <c r="T1384" s="128"/>
      <c r="U1384" s="128"/>
      <c r="V1384" s="128">
        <v>0.49680000000000002</v>
      </c>
      <c r="W1384" s="128"/>
      <c r="X1384" s="128"/>
      <c r="Y1384" s="128"/>
      <c r="Z1384" s="129"/>
      <c r="AA1384" s="129"/>
      <c r="AB1384" s="129"/>
      <c r="AC1384" s="67"/>
    </row>
    <row r="1385" spans="1:29" s="52" customFormat="1">
      <c r="A1385" s="89"/>
      <c r="B1385" s="17"/>
      <c r="C1385" s="161"/>
      <c r="D1385" s="30">
        <f t="shared" ref="D1385" si="2125">$C1384*D1384</f>
        <v>0</v>
      </c>
      <c r="E1385" s="30">
        <f t="shared" ref="E1385" si="2126">$C1384*E1384</f>
        <v>0</v>
      </c>
      <c r="F1385" s="30">
        <f t="shared" ref="F1385:AB1385" si="2127">$C1384*F1384</f>
        <v>0</v>
      </c>
      <c r="G1385" s="30">
        <f t="shared" si="2127"/>
        <v>0</v>
      </c>
      <c r="H1385" s="30">
        <f t="shared" si="2127"/>
        <v>6901.3350280000004</v>
      </c>
      <c r="I1385" s="30">
        <f t="shared" si="2127"/>
        <v>0</v>
      </c>
      <c r="J1385" s="30">
        <f t="shared" si="2127"/>
        <v>0</v>
      </c>
      <c r="K1385" s="30">
        <f t="shared" si="2127"/>
        <v>0</v>
      </c>
      <c r="L1385" s="30">
        <f t="shared" si="2127"/>
        <v>0</v>
      </c>
      <c r="M1385" s="30">
        <f t="shared" si="2127"/>
        <v>0</v>
      </c>
      <c r="N1385" s="30">
        <f t="shared" si="2127"/>
        <v>13943.513628000001</v>
      </c>
      <c r="O1385" s="30">
        <f t="shared" si="2127"/>
        <v>0</v>
      </c>
      <c r="P1385" s="30">
        <f t="shared" si="2127"/>
        <v>0</v>
      </c>
      <c r="Q1385" s="30">
        <f t="shared" si="2127"/>
        <v>0</v>
      </c>
      <c r="R1385" s="30">
        <f t="shared" si="2127"/>
        <v>0</v>
      </c>
      <c r="S1385" s="30">
        <f t="shared" si="2127"/>
        <v>0</v>
      </c>
      <c r="T1385" s="30">
        <f t="shared" si="2127"/>
        <v>0</v>
      </c>
      <c r="U1385" s="30">
        <f t="shared" si="2127"/>
        <v>0</v>
      </c>
      <c r="V1385" s="30">
        <f t="shared" si="2127"/>
        <v>20579.731344000003</v>
      </c>
      <c r="W1385" s="30">
        <f t="shared" si="2127"/>
        <v>0</v>
      </c>
      <c r="X1385" s="30">
        <f t="shared" si="2127"/>
        <v>0</v>
      </c>
      <c r="Y1385" s="30">
        <f t="shared" si="2127"/>
        <v>0</v>
      </c>
      <c r="Z1385" s="30">
        <f t="shared" si="2127"/>
        <v>0</v>
      </c>
      <c r="AA1385" s="30">
        <f t="shared" si="2127"/>
        <v>0</v>
      </c>
      <c r="AB1385" s="30">
        <f t="shared" si="2127"/>
        <v>0</v>
      </c>
      <c r="AC1385" s="67"/>
    </row>
    <row r="1386" spans="1:29" s="52" customFormat="1">
      <c r="A1386" s="127" t="s">
        <v>567</v>
      </c>
      <c r="B1386" s="59">
        <v>359947.81114158302</v>
      </c>
      <c r="C1386" s="161">
        <f>ROUND(B1386/12,2)</f>
        <v>29995.65</v>
      </c>
      <c r="D1386" s="128">
        <v>1.8200000000000001E-2</v>
      </c>
      <c r="E1386" s="128"/>
      <c r="F1386" s="128">
        <v>0.76839999999999997</v>
      </c>
      <c r="G1386" s="128"/>
      <c r="H1386" s="128"/>
      <c r="I1386" s="128"/>
      <c r="J1386" s="128"/>
      <c r="K1386" s="128"/>
      <c r="L1386" s="128"/>
      <c r="M1386" s="128">
        <v>2.64E-2</v>
      </c>
      <c r="N1386" s="128"/>
      <c r="O1386" s="128"/>
      <c r="P1386" s="128"/>
      <c r="Q1386" s="128">
        <v>4.53E-2</v>
      </c>
      <c r="R1386" s="128">
        <v>9.1499999999999998E-2</v>
      </c>
      <c r="S1386" s="128">
        <v>4.1999999999999997E-3</v>
      </c>
      <c r="T1386" s="128"/>
      <c r="U1386" s="128"/>
      <c r="V1386" s="128"/>
      <c r="W1386" s="128">
        <v>4.5999999999999999E-2</v>
      </c>
      <c r="X1386" s="128"/>
      <c r="Y1386" s="128"/>
      <c r="Z1386" s="129"/>
      <c r="AA1386" s="129"/>
      <c r="AB1386" s="129"/>
      <c r="AC1386" s="67"/>
    </row>
    <row r="1387" spans="1:29" s="52" customFormat="1">
      <c r="A1387" s="89"/>
      <c r="B1387" s="17"/>
      <c r="C1387" s="161"/>
      <c r="D1387" s="30">
        <f t="shared" ref="D1387" si="2128">$C1386*D1386</f>
        <v>545.92083000000002</v>
      </c>
      <c r="E1387" s="30">
        <f t="shared" ref="E1387" si="2129">$C1386*E1386</f>
        <v>0</v>
      </c>
      <c r="F1387" s="30">
        <f t="shared" ref="F1387:AB1387" si="2130">$C1386*F1386</f>
        <v>23048.657459999999</v>
      </c>
      <c r="G1387" s="30">
        <f t="shared" si="2130"/>
        <v>0</v>
      </c>
      <c r="H1387" s="30">
        <f t="shared" si="2130"/>
        <v>0</v>
      </c>
      <c r="I1387" s="30">
        <f t="shared" si="2130"/>
        <v>0</v>
      </c>
      <c r="J1387" s="30">
        <f t="shared" si="2130"/>
        <v>0</v>
      </c>
      <c r="K1387" s="30">
        <f t="shared" si="2130"/>
        <v>0</v>
      </c>
      <c r="L1387" s="30">
        <f t="shared" si="2130"/>
        <v>0</v>
      </c>
      <c r="M1387" s="30">
        <f t="shared" si="2130"/>
        <v>791.88516000000004</v>
      </c>
      <c r="N1387" s="30">
        <f t="shared" si="2130"/>
        <v>0</v>
      </c>
      <c r="O1387" s="30">
        <f t="shared" si="2130"/>
        <v>0</v>
      </c>
      <c r="P1387" s="30">
        <f t="shared" si="2130"/>
        <v>0</v>
      </c>
      <c r="Q1387" s="30">
        <f t="shared" si="2130"/>
        <v>1358.8029450000001</v>
      </c>
      <c r="R1387" s="30">
        <f t="shared" si="2130"/>
        <v>2744.601975</v>
      </c>
      <c r="S1387" s="30">
        <f t="shared" si="2130"/>
        <v>125.98173</v>
      </c>
      <c r="T1387" s="30">
        <f t="shared" si="2130"/>
        <v>0</v>
      </c>
      <c r="U1387" s="30">
        <f t="shared" si="2130"/>
        <v>0</v>
      </c>
      <c r="V1387" s="30">
        <f t="shared" si="2130"/>
        <v>0</v>
      </c>
      <c r="W1387" s="30">
        <f t="shared" si="2130"/>
        <v>1379.7999</v>
      </c>
      <c r="X1387" s="30">
        <f t="shared" si="2130"/>
        <v>0</v>
      </c>
      <c r="Y1387" s="30">
        <f t="shared" si="2130"/>
        <v>0</v>
      </c>
      <c r="Z1387" s="30">
        <f t="shared" si="2130"/>
        <v>0</v>
      </c>
      <c r="AA1387" s="30">
        <f t="shared" si="2130"/>
        <v>0</v>
      </c>
      <c r="AB1387" s="30">
        <f t="shared" si="2130"/>
        <v>0</v>
      </c>
      <c r="AC1387" s="67"/>
    </row>
    <row r="1388" spans="1:29" s="52" customFormat="1">
      <c r="A1388" s="127" t="s">
        <v>568</v>
      </c>
      <c r="B1388" s="59">
        <f>20328.1688584932/2</f>
        <v>10164.084429246601</v>
      </c>
      <c r="C1388" s="161">
        <f>ROUND(B1388/12,2)</f>
        <v>847.01</v>
      </c>
      <c r="D1388" s="38">
        <v>1.5800000000000002E-2</v>
      </c>
      <c r="E1388" s="38">
        <v>0.1371</v>
      </c>
      <c r="F1388" s="38">
        <v>5.4899999999999997E-2</v>
      </c>
      <c r="G1388" s="38">
        <v>7.6899999999999996E-2</v>
      </c>
      <c r="H1388" s="38">
        <v>4.1599999999999998E-2</v>
      </c>
      <c r="I1388" s="38">
        <v>0.13250000000000001</v>
      </c>
      <c r="J1388" s="38">
        <v>2.07E-2</v>
      </c>
      <c r="K1388" s="38">
        <v>3.1800000000000002E-2</v>
      </c>
      <c r="L1388" s="38">
        <v>1.6500000000000001E-2</v>
      </c>
      <c r="M1388" s="38">
        <v>2.5700000000000001E-2</v>
      </c>
      <c r="N1388" s="38">
        <v>0.14199999999999999</v>
      </c>
      <c r="O1388" s="38">
        <v>2.3E-2</v>
      </c>
      <c r="P1388" s="38">
        <v>0</v>
      </c>
      <c r="Q1388" s="38">
        <v>3.7999999999999999E-2</v>
      </c>
      <c r="R1388" s="38">
        <v>1.8800000000000001E-2</v>
      </c>
      <c r="S1388" s="38">
        <v>4.1999999999999997E-3</v>
      </c>
      <c r="T1388" s="38">
        <v>5.3199999999999997E-2</v>
      </c>
      <c r="U1388" s="38">
        <v>1.8100000000000002E-2</v>
      </c>
      <c r="V1388" s="38">
        <v>3.7900000000000003E-2</v>
      </c>
      <c r="W1388" s="38">
        <v>4.58E-2</v>
      </c>
      <c r="X1388" s="38">
        <v>6.2399999999999997E-2</v>
      </c>
      <c r="Y1388" s="38">
        <v>2.5000000000000001E-3</v>
      </c>
      <c r="Z1388" s="5">
        <v>0</v>
      </c>
      <c r="AA1388" s="5">
        <v>5.9999999999999995E-4</v>
      </c>
      <c r="AB1388" s="5">
        <v>0</v>
      </c>
      <c r="AC1388" s="67"/>
    </row>
    <row r="1389" spans="1:29" s="52" customFormat="1">
      <c r="A1389" s="89"/>
      <c r="B1389" s="17"/>
      <c r="C1389" s="161"/>
      <c r="D1389" s="30">
        <f t="shared" ref="D1389" si="2131">$C1388*D1388</f>
        <v>13.382758000000001</v>
      </c>
      <c r="E1389" s="30">
        <f t="shared" ref="E1389" si="2132">$C1388*E1388</f>
        <v>116.12507100000001</v>
      </c>
      <c r="F1389" s="30">
        <f t="shared" ref="F1389:AB1389" si="2133">$C1388*F1388</f>
        <v>46.500848999999995</v>
      </c>
      <c r="G1389" s="30">
        <f t="shared" si="2133"/>
        <v>65.135069000000001</v>
      </c>
      <c r="H1389" s="30">
        <f t="shared" si="2133"/>
        <v>35.235616</v>
      </c>
      <c r="I1389" s="30">
        <f t="shared" si="2133"/>
        <v>112.228825</v>
      </c>
      <c r="J1389" s="30">
        <f t="shared" si="2133"/>
        <v>17.533107000000001</v>
      </c>
      <c r="K1389" s="30">
        <f t="shared" si="2133"/>
        <v>26.934918</v>
      </c>
      <c r="L1389" s="30">
        <f t="shared" si="2133"/>
        <v>13.975665000000001</v>
      </c>
      <c r="M1389" s="30">
        <f t="shared" si="2133"/>
        <v>21.768156999999999</v>
      </c>
      <c r="N1389" s="30">
        <f t="shared" si="2133"/>
        <v>120.27541999999998</v>
      </c>
      <c r="O1389" s="30">
        <f t="shared" si="2133"/>
        <v>19.48123</v>
      </c>
      <c r="P1389" s="30">
        <f t="shared" si="2133"/>
        <v>0</v>
      </c>
      <c r="Q1389" s="30">
        <f t="shared" si="2133"/>
        <v>32.18638</v>
      </c>
      <c r="R1389" s="30">
        <f t="shared" si="2133"/>
        <v>15.923788</v>
      </c>
      <c r="S1389" s="30">
        <f t="shared" si="2133"/>
        <v>3.5574419999999995</v>
      </c>
      <c r="T1389" s="30">
        <f t="shared" si="2133"/>
        <v>45.060931999999994</v>
      </c>
      <c r="U1389" s="30">
        <f t="shared" si="2133"/>
        <v>15.330881000000002</v>
      </c>
      <c r="V1389" s="30">
        <f t="shared" si="2133"/>
        <v>32.101679000000004</v>
      </c>
      <c r="W1389" s="30">
        <f t="shared" si="2133"/>
        <v>38.793058000000002</v>
      </c>
      <c r="X1389" s="30">
        <f t="shared" si="2133"/>
        <v>52.853423999999997</v>
      </c>
      <c r="Y1389" s="30">
        <f t="shared" si="2133"/>
        <v>2.1175250000000001</v>
      </c>
      <c r="Z1389" s="30">
        <f t="shared" si="2133"/>
        <v>0</v>
      </c>
      <c r="AA1389" s="30">
        <f t="shared" si="2133"/>
        <v>0.50820599999999994</v>
      </c>
      <c r="AB1389" s="30">
        <f t="shared" si="2133"/>
        <v>0</v>
      </c>
      <c r="AC1389" s="67"/>
    </row>
    <row r="1390" spans="1:29" s="52" customFormat="1">
      <c r="A1390" s="127" t="s">
        <v>573</v>
      </c>
      <c r="B1390" s="59">
        <f>20328.1688584932/2</f>
        <v>10164.084429246601</v>
      </c>
      <c r="C1390" s="161">
        <f>ROUND(B1390/12,2)</f>
        <v>847.01</v>
      </c>
      <c r="D1390" s="128"/>
      <c r="E1390" s="128"/>
      <c r="F1390" s="128">
        <v>0.16950000000000001</v>
      </c>
      <c r="G1390" s="128"/>
      <c r="H1390" s="128">
        <v>6.83E-2</v>
      </c>
      <c r="I1390" s="128"/>
      <c r="J1390" s="128"/>
      <c r="K1390" s="128"/>
      <c r="L1390" s="128"/>
      <c r="M1390" s="128">
        <v>1.9699999999999999E-2</v>
      </c>
      <c r="N1390" s="128">
        <v>0.67110000000000003</v>
      </c>
      <c r="O1390" s="128"/>
      <c r="P1390" s="128"/>
      <c r="Q1390" s="128"/>
      <c r="R1390" s="128"/>
      <c r="S1390" s="128"/>
      <c r="T1390" s="128"/>
      <c r="U1390" s="128"/>
      <c r="V1390" s="128">
        <v>7.1400000000000005E-2</v>
      </c>
      <c r="W1390" s="128"/>
      <c r="X1390" s="128"/>
      <c r="Y1390" s="128"/>
      <c r="Z1390" s="129"/>
      <c r="AA1390" s="129"/>
      <c r="AB1390" s="129"/>
      <c r="AC1390" s="67"/>
    </row>
    <row r="1391" spans="1:29" s="52" customFormat="1">
      <c r="A1391" s="89"/>
      <c r="B1391" s="17"/>
      <c r="C1391" s="161"/>
      <c r="D1391" s="30">
        <f t="shared" ref="D1391" si="2134">$C1390*D1390</f>
        <v>0</v>
      </c>
      <c r="E1391" s="30">
        <f t="shared" ref="E1391" si="2135">$C1390*E1390</f>
        <v>0</v>
      </c>
      <c r="F1391" s="30">
        <f t="shared" ref="F1391:AB1391" si="2136">$C1390*F1390</f>
        <v>143.568195</v>
      </c>
      <c r="G1391" s="30">
        <f t="shared" si="2136"/>
        <v>0</v>
      </c>
      <c r="H1391" s="30">
        <f t="shared" si="2136"/>
        <v>57.850783</v>
      </c>
      <c r="I1391" s="30">
        <f t="shared" si="2136"/>
        <v>0</v>
      </c>
      <c r="J1391" s="30">
        <f t="shared" si="2136"/>
        <v>0</v>
      </c>
      <c r="K1391" s="30">
        <f t="shared" si="2136"/>
        <v>0</v>
      </c>
      <c r="L1391" s="30">
        <f t="shared" si="2136"/>
        <v>0</v>
      </c>
      <c r="M1391" s="30">
        <f t="shared" si="2136"/>
        <v>16.686097</v>
      </c>
      <c r="N1391" s="30">
        <f t="shared" si="2136"/>
        <v>568.42841099999998</v>
      </c>
      <c r="O1391" s="30">
        <f t="shared" si="2136"/>
        <v>0</v>
      </c>
      <c r="P1391" s="30">
        <f t="shared" si="2136"/>
        <v>0</v>
      </c>
      <c r="Q1391" s="30">
        <f t="shared" si="2136"/>
        <v>0</v>
      </c>
      <c r="R1391" s="30">
        <f t="shared" si="2136"/>
        <v>0</v>
      </c>
      <c r="S1391" s="30">
        <f t="shared" si="2136"/>
        <v>0</v>
      </c>
      <c r="T1391" s="30">
        <f t="shared" si="2136"/>
        <v>0</v>
      </c>
      <c r="U1391" s="30">
        <f t="shared" si="2136"/>
        <v>0</v>
      </c>
      <c r="V1391" s="30">
        <f t="shared" si="2136"/>
        <v>60.476514000000002</v>
      </c>
      <c r="W1391" s="30">
        <f t="shared" si="2136"/>
        <v>0</v>
      </c>
      <c r="X1391" s="30">
        <f t="shared" si="2136"/>
        <v>0</v>
      </c>
      <c r="Y1391" s="30">
        <f t="shared" si="2136"/>
        <v>0</v>
      </c>
      <c r="Z1391" s="30">
        <f t="shared" si="2136"/>
        <v>0</v>
      </c>
      <c r="AA1391" s="30">
        <f t="shared" si="2136"/>
        <v>0</v>
      </c>
      <c r="AB1391" s="30">
        <f t="shared" si="2136"/>
        <v>0</v>
      </c>
      <c r="AC1391" s="67"/>
    </row>
    <row r="1392" spans="1:29" s="52" customFormat="1">
      <c r="A1392" s="127" t="s">
        <v>569</v>
      </c>
      <c r="B1392" s="59">
        <f>2605037.15709639/2</f>
        <v>1302518.5785481951</v>
      </c>
      <c r="C1392" s="161">
        <f>ROUND(B1392/12,2)</f>
        <v>108543.21</v>
      </c>
      <c r="D1392" s="38">
        <v>1.5800000000000002E-2</v>
      </c>
      <c r="E1392" s="38">
        <v>0.1371</v>
      </c>
      <c r="F1392" s="38">
        <v>5.4899999999999997E-2</v>
      </c>
      <c r="G1392" s="38">
        <v>7.6899999999999996E-2</v>
      </c>
      <c r="H1392" s="38">
        <v>4.1599999999999998E-2</v>
      </c>
      <c r="I1392" s="38">
        <v>0.13250000000000001</v>
      </c>
      <c r="J1392" s="38">
        <v>2.07E-2</v>
      </c>
      <c r="K1392" s="38">
        <v>3.1800000000000002E-2</v>
      </c>
      <c r="L1392" s="38">
        <v>1.6500000000000001E-2</v>
      </c>
      <c r="M1392" s="38">
        <v>2.5700000000000001E-2</v>
      </c>
      <c r="N1392" s="38">
        <v>0.14199999999999999</v>
      </c>
      <c r="O1392" s="38">
        <v>2.3E-2</v>
      </c>
      <c r="P1392" s="38">
        <v>0</v>
      </c>
      <c r="Q1392" s="38">
        <v>3.7999999999999999E-2</v>
      </c>
      <c r="R1392" s="38">
        <v>1.8800000000000001E-2</v>
      </c>
      <c r="S1392" s="38">
        <v>4.1999999999999997E-3</v>
      </c>
      <c r="T1392" s="38">
        <v>5.3199999999999997E-2</v>
      </c>
      <c r="U1392" s="38">
        <v>1.8100000000000002E-2</v>
      </c>
      <c r="V1392" s="38">
        <v>3.7900000000000003E-2</v>
      </c>
      <c r="W1392" s="38">
        <v>4.58E-2</v>
      </c>
      <c r="X1392" s="38">
        <v>6.2399999999999997E-2</v>
      </c>
      <c r="Y1392" s="38">
        <v>2.5000000000000001E-3</v>
      </c>
      <c r="Z1392" s="5">
        <v>0</v>
      </c>
      <c r="AA1392" s="5">
        <v>5.9999999999999995E-4</v>
      </c>
      <c r="AB1392" s="5">
        <v>0</v>
      </c>
      <c r="AC1392" s="67"/>
    </row>
    <row r="1393" spans="1:29" s="52" customFormat="1">
      <c r="A1393" s="89"/>
      <c r="B1393" s="17"/>
      <c r="C1393" s="161"/>
      <c r="D1393" s="30">
        <f t="shared" ref="D1393" si="2137">$C1392*D1392</f>
        <v>1714.9827180000002</v>
      </c>
      <c r="E1393" s="30">
        <f t="shared" ref="E1393" si="2138">$C1392*E1392</f>
        <v>14881.274091000001</v>
      </c>
      <c r="F1393" s="30">
        <f t="shared" ref="F1393:AB1393" si="2139">$C1392*F1392</f>
        <v>5959.0222290000002</v>
      </c>
      <c r="G1393" s="30">
        <f t="shared" si="2139"/>
        <v>8346.9728489999998</v>
      </c>
      <c r="H1393" s="30">
        <f t="shared" si="2139"/>
        <v>4515.3975360000004</v>
      </c>
      <c r="I1393" s="30">
        <f t="shared" si="2139"/>
        <v>14381.975325000001</v>
      </c>
      <c r="J1393" s="30">
        <f t="shared" si="2139"/>
        <v>2246.8444469999999</v>
      </c>
      <c r="K1393" s="30">
        <f t="shared" si="2139"/>
        <v>3451.6740780000005</v>
      </c>
      <c r="L1393" s="30">
        <f t="shared" si="2139"/>
        <v>1790.9629650000002</v>
      </c>
      <c r="M1393" s="30">
        <f t="shared" si="2139"/>
        <v>2789.5604970000004</v>
      </c>
      <c r="N1393" s="30">
        <f t="shared" si="2139"/>
        <v>15413.13582</v>
      </c>
      <c r="O1393" s="30">
        <f t="shared" si="2139"/>
        <v>2496.4938299999999</v>
      </c>
      <c r="P1393" s="30">
        <f t="shared" si="2139"/>
        <v>0</v>
      </c>
      <c r="Q1393" s="30">
        <f t="shared" si="2139"/>
        <v>4124.6419800000003</v>
      </c>
      <c r="R1393" s="30">
        <f t="shared" si="2139"/>
        <v>2040.6123480000001</v>
      </c>
      <c r="S1393" s="30">
        <f t="shared" si="2139"/>
        <v>455.88148200000001</v>
      </c>
      <c r="T1393" s="30">
        <f t="shared" si="2139"/>
        <v>5774.4987719999999</v>
      </c>
      <c r="U1393" s="30">
        <f t="shared" si="2139"/>
        <v>1964.6321010000004</v>
      </c>
      <c r="V1393" s="30">
        <f t="shared" si="2139"/>
        <v>4113.7876590000005</v>
      </c>
      <c r="W1393" s="30">
        <f t="shared" si="2139"/>
        <v>4971.2790180000002</v>
      </c>
      <c r="X1393" s="30">
        <f t="shared" si="2139"/>
        <v>6773.0963039999997</v>
      </c>
      <c r="Y1393" s="30">
        <f t="shared" si="2139"/>
        <v>271.358025</v>
      </c>
      <c r="Z1393" s="30">
        <f t="shared" si="2139"/>
        <v>0</v>
      </c>
      <c r="AA1393" s="30">
        <f t="shared" si="2139"/>
        <v>65.125925999999993</v>
      </c>
      <c r="AB1393" s="30">
        <f t="shared" si="2139"/>
        <v>0</v>
      </c>
      <c r="AC1393" s="67"/>
    </row>
    <row r="1394" spans="1:29" s="52" customFormat="1">
      <c r="A1394" s="127" t="s">
        <v>574</v>
      </c>
      <c r="B1394" s="59">
        <f>2605037.15709639/2</f>
        <v>1302518.5785481951</v>
      </c>
      <c r="C1394" s="161">
        <f>ROUND(B1394/12,2)</f>
        <v>108543.21</v>
      </c>
      <c r="D1394" s="128"/>
      <c r="E1394" s="128"/>
      <c r="F1394" s="128">
        <v>0.16950000000000001</v>
      </c>
      <c r="G1394" s="128"/>
      <c r="H1394" s="128">
        <v>6.83E-2</v>
      </c>
      <c r="I1394" s="128"/>
      <c r="J1394" s="128"/>
      <c r="K1394" s="128"/>
      <c r="L1394" s="128"/>
      <c r="M1394" s="128">
        <v>1.9699999999999999E-2</v>
      </c>
      <c r="N1394" s="128">
        <v>0.67110000000000003</v>
      </c>
      <c r="O1394" s="128"/>
      <c r="P1394" s="128"/>
      <c r="Q1394" s="128"/>
      <c r="R1394" s="128"/>
      <c r="S1394" s="128"/>
      <c r="T1394" s="128"/>
      <c r="U1394" s="128"/>
      <c r="V1394" s="128">
        <v>7.1400000000000005E-2</v>
      </c>
      <c r="W1394" s="128"/>
      <c r="X1394" s="128"/>
      <c r="Y1394" s="128"/>
      <c r="Z1394" s="129"/>
      <c r="AA1394" s="129"/>
      <c r="AB1394" s="129"/>
      <c r="AC1394" s="67"/>
    </row>
    <row r="1395" spans="1:29" s="52" customFormat="1">
      <c r="A1395" s="89"/>
      <c r="B1395" s="17"/>
      <c r="C1395" s="161"/>
      <c r="D1395" s="30">
        <f t="shared" ref="D1395" si="2140">$C1394*D1394</f>
        <v>0</v>
      </c>
      <c r="E1395" s="30">
        <f t="shared" ref="E1395" si="2141">$C1394*E1394</f>
        <v>0</v>
      </c>
      <c r="F1395" s="30">
        <f t="shared" ref="F1395:AB1395" si="2142">$C1394*F1394</f>
        <v>18398.074095000004</v>
      </c>
      <c r="G1395" s="30">
        <f t="shared" si="2142"/>
        <v>0</v>
      </c>
      <c r="H1395" s="30">
        <f t="shared" si="2142"/>
        <v>7413.5012430000006</v>
      </c>
      <c r="I1395" s="30">
        <f t="shared" si="2142"/>
        <v>0</v>
      </c>
      <c r="J1395" s="30">
        <f t="shared" si="2142"/>
        <v>0</v>
      </c>
      <c r="K1395" s="30">
        <f t="shared" si="2142"/>
        <v>0</v>
      </c>
      <c r="L1395" s="30">
        <f t="shared" si="2142"/>
        <v>0</v>
      </c>
      <c r="M1395" s="30">
        <f t="shared" si="2142"/>
        <v>2138.3012370000001</v>
      </c>
      <c r="N1395" s="30">
        <f t="shared" si="2142"/>
        <v>72843.348231000011</v>
      </c>
      <c r="O1395" s="30">
        <f t="shared" si="2142"/>
        <v>0</v>
      </c>
      <c r="P1395" s="30">
        <f t="shared" si="2142"/>
        <v>0</v>
      </c>
      <c r="Q1395" s="30">
        <f t="shared" si="2142"/>
        <v>0</v>
      </c>
      <c r="R1395" s="30">
        <f t="shared" si="2142"/>
        <v>0</v>
      </c>
      <c r="S1395" s="30">
        <f t="shared" si="2142"/>
        <v>0</v>
      </c>
      <c r="T1395" s="30">
        <f t="shared" si="2142"/>
        <v>0</v>
      </c>
      <c r="U1395" s="30">
        <f t="shared" si="2142"/>
        <v>0</v>
      </c>
      <c r="V1395" s="30">
        <f t="shared" si="2142"/>
        <v>7749.9851940000008</v>
      </c>
      <c r="W1395" s="30">
        <f t="shared" si="2142"/>
        <v>0</v>
      </c>
      <c r="X1395" s="30">
        <f t="shared" si="2142"/>
        <v>0</v>
      </c>
      <c r="Y1395" s="30">
        <f t="shared" si="2142"/>
        <v>0</v>
      </c>
      <c r="Z1395" s="30">
        <f t="shared" si="2142"/>
        <v>0</v>
      </c>
      <c r="AA1395" s="30">
        <f t="shared" si="2142"/>
        <v>0</v>
      </c>
      <c r="AB1395" s="30">
        <f t="shared" si="2142"/>
        <v>0</v>
      </c>
      <c r="AC1395" s="67"/>
    </row>
    <row r="1396" spans="1:29" s="52" customFormat="1">
      <c r="A1396" s="127" t="s">
        <v>570</v>
      </c>
      <c r="B1396" s="59">
        <v>86221.012075912193</v>
      </c>
      <c r="C1396" s="161">
        <f>ROUND(B1396/12,2)</f>
        <v>7185.08</v>
      </c>
      <c r="D1396" s="128"/>
      <c r="E1396" s="128">
        <v>0.12909999999999999</v>
      </c>
      <c r="F1396" s="128">
        <v>0.19040000000000001</v>
      </c>
      <c r="G1396" s="128">
        <v>1.24E-2</v>
      </c>
      <c r="H1396" s="128"/>
      <c r="I1396" s="128">
        <v>3.5000000000000001E-3</v>
      </c>
      <c r="J1396" s="128">
        <v>1.4500000000000001E-2</v>
      </c>
      <c r="K1396" s="128">
        <v>2.3E-2</v>
      </c>
      <c r="L1396" s="128">
        <v>1.11E-2</v>
      </c>
      <c r="M1396" s="128"/>
      <c r="N1396" s="128">
        <v>0.44850000000000001</v>
      </c>
      <c r="O1396" s="128">
        <v>7.7999999999999996E-3</v>
      </c>
      <c r="P1396" s="128"/>
      <c r="Q1396" s="128"/>
      <c r="R1396" s="128"/>
      <c r="S1396" s="128"/>
      <c r="T1396" s="128"/>
      <c r="U1396" s="128"/>
      <c r="V1396" s="128">
        <v>0.1585</v>
      </c>
      <c r="W1396" s="128">
        <v>1.1999999999999999E-3</v>
      </c>
      <c r="X1396" s="128"/>
      <c r="Y1396" s="128"/>
      <c r="Z1396" s="129"/>
      <c r="AA1396" s="129"/>
      <c r="AB1396" s="129"/>
      <c r="AC1396" s="67"/>
    </row>
    <row r="1397" spans="1:29" s="52" customFormat="1">
      <c r="A1397" s="89"/>
      <c r="B1397" s="17"/>
      <c r="C1397" s="161"/>
      <c r="D1397" s="30">
        <f t="shared" ref="D1397" si="2143">$C1396*D1396</f>
        <v>0</v>
      </c>
      <c r="E1397" s="30">
        <f t="shared" ref="E1397" si="2144">$C1396*E1396</f>
        <v>927.59382799999992</v>
      </c>
      <c r="F1397" s="30">
        <f t="shared" ref="F1397:AB1397" si="2145">$C1396*F1396</f>
        <v>1368.0392320000001</v>
      </c>
      <c r="G1397" s="30">
        <f t="shared" si="2145"/>
        <v>89.094991999999991</v>
      </c>
      <c r="H1397" s="30">
        <f t="shared" si="2145"/>
        <v>0</v>
      </c>
      <c r="I1397" s="30">
        <f t="shared" si="2145"/>
        <v>25.147780000000001</v>
      </c>
      <c r="J1397" s="30">
        <f t="shared" si="2145"/>
        <v>104.18366</v>
      </c>
      <c r="K1397" s="30">
        <f t="shared" si="2145"/>
        <v>165.25683999999998</v>
      </c>
      <c r="L1397" s="30">
        <f t="shared" si="2145"/>
        <v>79.754388000000006</v>
      </c>
      <c r="M1397" s="30">
        <f t="shared" si="2145"/>
        <v>0</v>
      </c>
      <c r="N1397" s="30">
        <f t="shared" si="2145"/>
        <v>3222.5083800000002</v>
      </c>
      <c r="O1397" s="30">
        <f t="shared" si="2145"/>
        <v>56.043623999999994</v>
      </c>
      <c r="P1397" s="30">
        <f t="shared" si="2145"/>
        <v>0</v>
      </c>
      <c r="Q1397" s="30">
        <f t="shared" si="2145"/>
        <v>0</v>
      </c>
      <c r="R1397" s="30">
        <f t="shared" si="2145"/>
        <v>0</v>
      </c>
      <c r="S1397" s="30">
        <f t="shared" si="2145"/>
        <v>0</v>
      </c>
      <c r="T1397" s="30">
        <f t="shared" si="2145"/>
        <v>0</v>
      </c>
      <c r="U1397" s="30">
        <f t="shared" si="2145"/>
        <v>0</v>
      </c>
      <c r="V1397" s="30">
        <f t="shared" si="2145"/>
        <v>1138.83518</v>
      </c>
      <c r="W1397" s="30">
        <f t="shared" si="2145"/>
        <v>8.6220959999999991</v>
      </c>
      <c r="X1397" s="30">
        <f t="shared" si="2145"/>
        <v>0</v>
      </c>
      <c r="Y1397" s="30">
        <f t="shared" si="2145"/>
        <v>0</v>
      </c>
      <c r="Z1397" s="30">
        <f t="shared" si="2145"/>
        <v>0</v>
      </c>
      <c r="AA1397" s="30">
        <f t="shared" si="2145"/>
        <v>0</v>
      </c>
      <c r="AB1397" s="30">
        <f t="shared" si="2145"/>
        <v>0</v>
      </c>
      <c r="AC1397" s="67"/>
    </row>
    <row r="1398" spans="1:29" s="52" customFormat="1">
      <c r="A1398" s="127" t="s">
        <v>576</v>
      </c>
      <c r="B1398" s="59">
        <f>335066.226230235/2</f>
        <v>167533.11311511751</v>
      </c>
      <c r="C1398" s="161">
        <f>ROUND(B1398/12,2)</f>
        <v>13961.09</v>
      </c>
      <c r="D1398" s="38">
        <v>1.5800000000000002E-2</v>
      </c>
      <c r="E1398" s="38">
        <v>0.1371</v>
      </c>
      <c r="F1398" s="38">
        <v>5.4899999999999997E-2</v>
      </c>
      <c r="G1398" s="38">
        <v>7.6899999999999996E-2</v>
      </c>
      <c r="H1398" s="38">
        <v>4.1599999999999998E-2</v>
      </c>
      <c r="I1398" s="38">
        <v>0.13250000000000001</v>
      </c>
      <c r="J1398" s="38">
        <v>2.07E-2</v>
      </c>
      <c r="K1398" s="38">
        <v>3.1800000000000002E-2</v>
      </c>
      <c r="L1398" s="38">
        <v>1.6500000000000001E-2</v>
      </c>
      <c r="M1398" s="38">
        <v>2.5700000000000001E-2</v>
      </c>
      <c r="N1398" s="38">
        <v>0.14199999999999999</v>
      </c>
      <c r="O1398" s="38">
        <v>2.3E-2</v>
      </c>
      <c r="P1398" s="38">
        <v>0</v>
      </c>
      <c r="Q1398" s="38">
        <v>3.7999999999999999E-2</v>
      </c>
      <c r="R1398" s="38">
        <v>1.8800000000000001E-2</v>
      </c>
      <c r="S1398" s="38">
        <v>4.1999999999999997E-3</v>
      </c>
      <c r="T1398" s="38">
        <v>5.3199999999999997E-2</v>
      </c>
      <c r="U1398" s="38">
        <v>1.8100000000000002E-2</v>
      </c>
      <c r="V1398" s="38">
        <v>3.7900000000000003E-2</v>
      </c>
      <c r="W1398" s="38">
        <v>4.58E-2</v>
      </c>
      <c r="X1398" s="38">
        <v>6.2399999999999997E-2</v>
      </c>
      <c r="Y1398" s="38">
        <v>2.5000000000000001E-3</v>
      </c>
      <c r="Z1398" s="5">
        <v>0</v>
      </c>
      <c r="AA1398" s="5">
        <v>5.9999999999999995E-4</v>
      </c>
      <c r="AB1398" s="5">
        <v>0</v>
      </c>
      <c r="AC1398" s="67"/>
    </row>
    <row r="1399" spans="1:29" s="52" customFormat="1">
      <c r="A1399" s="89"/>
      <c r="B1399" s="17"/>
      <c r="C1399" s="161"/>
      <c r="D1399" s="30">
        <f t="shared" ref="D1399" si="2146">$C1398*D1398</f>
        <v>220.58522200000002</v>
      </c>
      <c r="E1399" s="30">
        <f t="shared" ref="E1399" si="2147">$C1398*E1398</f>
        <v>1914.065439</v>
      </c>
      <c r="F1399" s="30">
        <f t="shared" ref="F1399:AB1399" si="2148">$C1398*F1398</f>
        <v>766.463841</v>
      </c>
      <c r="G1399" s="30">
        <f t="shared" si="2148"/>
        <v>1073.6078210000001</v>
      </c>
      <c r="H1399" s="30">
        <f t="shared" si="2148"/>
        <v>580.78134399999999</v>
      </c>
      <c r="I1399" s="30">
        <f t="shared" si="2148"/>
        <v>1849.844425</v>
      </c>
      <c r="J1399" s="30">
        <f t="shared" si="2148"/>
        <v>288.99456299999997</v>
      </c>
      <c r="K1399" s="30">
        <f t="shared" si="2148"/>
        <v>443.96266200000002</v>
      </c>
      <c r="L1399" s="30">
        <f t="shared" si="2148"/>
        <v>230.35798500000001</v>
      </c>
      <c r="M1399" s="30">
        <f t="shared" si="2148"/>
        <v>358.80001300000004</v>
      </c>
      <c r="N1399" s="30">
        <f t="shared" si="2148"/>
        <v>1982.4747799999998</v>
      </c>
      <c r="O1399" s="30">
        <f t="shared" si="2148"/>
        <v>321.10507000000001</v>
      </c>
      <c r="P1399" s="30">
        <f t="shared" si="2148"/>
        <v>0</v>
      </c>
      <c r="Q1399" s="30">
        <f t="shared" si="2148"/>
        <v>530.52142000000003</v>
      </c>
      <c r="R1399" s="30">
        <f t="shared" si="2148"/>
        <v>262.46849200000003</v>
      </c>
      <c r="S1399" s="30">
        <f t="shared" si="2148"/>
        <v>58.636578</v>
      </c>
      <c r="T1399" s="30">
        <f t="shared" si="2148"/>
        <v>742.72998799999993</v>
      </c>
      <c r="U1399" s="30">
        <f t="shared" si="2148"/>
        <v>252.69572900000003</v>
      </c>
      <c r="V1399" s="30">
        <f t="shared" si="2148"/>
        <v>529.12531100000001</v>
      </c>
      <c r="W1399" s="30">
        <f t="shared" si="2148"/>
        <v>639.41792199999998</v>
      </c>
      <c r="X1399" s="30">
        <f t="shared" si="2148"/>
        <v>871.17201599999999</v>
      </c>
      <c r="Y1399" s="30">
        <f t="shared" si="2148"/>
        <v>34.902725000000004</v>
      </c>
      <c r="Z1399" s="30">
        <f t="shared" si="2148"/>
        <v>0</v>
      </c>
      <c r="AA1399" s="30">
        <f t="shared" si="2148"/>
        <v>8.3766539999999985</v>
      </c>
      <c r="AB1399" s="30">
        <f t="shared" si="2148"/>
        <v>0</v>
      </c>
      <c r="AC1399" s="67"/>
    </row>
    <row r="1400" spans="1:29" s="52" customFormat="1">
      <c r="A1400" s="177" t="s">
        <v>575</v>
      </c>
      <c r="B1400" s="59">
        <f>335066.226230235/2</f>
        <v>167533.11311511751</v>
      </c>
      <c r="C1400" s="161">
        <f>ROUND(B1400/12,2)</f>
        <v>13961.09</v>
      </c>
      <c r="D1400" s="128"/>
      <c r="E1400" s="128"/>
      <c r="F1400" s="128">
        <v>0.19209999999999999</v>
      </c>
      <c r="G1400" s="128"/>
      <c r="H1400" s="128">
        <v>7.3599999999999999E-2</v>
      </c>
      <c r="I1400" s="128"/>
      <c r="J1400" s="128"/>
      <c r="K1400" s="128"/>
      <c r="L1400" s="128"/>
      <c r="M1400" s="128"/>
      <c r="N1400" s="128">
        <v>0.63319999999999999</v>
      </c>
      <c r="O1400" s="128"/>
      <c r="P1400" s="128"/>
      <c r="Q1400" s="128"/>
      <c r="R1400" s="128"/>
      <c r="S1400" s="128"/>
      <c r="T1400" s="128"/>
      <c r="U1400" s="128"/>
      <c r="V1400" s="128">
        <v>0.1011</v>
      </c>
      <c r="W1400" s="128"/>
      <c r="X1400" s="128"/>
      <c r="Y1400" s="128"/>
      <c r="Z1400" s="129"/>
      <c r="AA1400" s="129"/>
      <c r="AB1400" s="129"/>
      <c r="AC1400" s="67"/>
    </row>
    <row r="1401" spans="1:29" s="52" customFormat="1">
      <c r="A1401" s="151"/>
      <c r="B1401" s="17"/>
      <c r="C1401" s="161"/>
      <c r="D1401" s="30">
        <f t="shared" ref="D1401" si="2149">$C1400*D1400</f>
        <v>0</v>
      </c>
      <c r="E1401" s="30">
        <f t="shared" ref="E1401" si="2150">$C1400*E1400</f>
        <v>0</v>
      </c>
      <c r="F1401" s="30">
        <f t="shared" ref="F1401:AB1401" si="2151">$C1400*F1400</f>
        <v>2681.925389</v>
      </c>
      <c r="G1401" s="30">
        <f t="shared" si="2151"/>
        <v>0</v>
      </c>
      <c r="H1401" s="30">
        <f t="shared" si="2151"/>
        <v>1027.5362239999999</v>
      </c>
      <c r="I1401" s="30">
        <f t="shared" si="2151"/>
        <v>0</v>
      </c>
      <c r="J1401" s="30">
        <f t="shared" si="2151"/>
        <v>0</v>
      </c>
      <c r="K1401" s="30">
        <f t="shared" si="2151"/>
        <v>0</v>
      </c>
      <c r="L1401" s="30">
        <f t="shared" si="2151"/>
        <v>0</v>
      </c>
      <c r="M1401" s="30">
        <f t="shared" si="2151"/>
        <v>0</v>
      </c>
      <c r="N1401" s="30">
        <f t="shared" si="2151"/>
        <v>8840.1621880000002</v>
      </c>
      <c r="O1401" s="30">
        <f t="shared" si="2151"/>
        <v>0</v>
      </c>
      <c r="P1401" s="30">
        <f t="shared" si="2151"/>
        <v>0</v>
      </c>
      <c r="Q1401" s="30">
        <f t="shared" si="2151"/>
        <v>0</v>
      </c>
      <c r="R1401" s="30">
        <f t="shared" si="2151"/>
        <v>0</v>
      </c>
      <c r="S1401" s="30">
        <f t="shared" si="2151"/>
        <v>0</v>
      </c>
      <c r="T1401" s="30">
        <f t="shared" si="2151"/>
        <v>0</v>
      </c>
      <c r="U1401" s="30">
        <f t="shared" si="2151"/>
        <v>0</v>
      </c>
      <c r="V1401" s="30">
        <f t="shared" si="2151"/>
        <v>1411.466199</v>
      </c>
      <c r="W1401" s="30">
        <f t="shared" si="2151"/>
        <v>0</v>
      </c>
      <c r="X1401" s="30">
        <f t="shared" si="2151"/>
        <v>0</v>
      </c>
      <c r="Y1401" s="30">
        <f t="shared" si="2151"/>
        <v>0</v>
      </c>
      <c r="Z1401" s="30">
        <f t="shared" si="2151"/>
        <v>0</v>
      </c>
      <c r="AA1401" s="30">
        <f t="shared" si="2151"/>
        <v>0</v>
      </c>
      <c r="AB1401" s="30">
        <f t="shared" si="2151"/>
        <v>0</v>
      </c>
      <c r="AC1401" s="67"/>
    </row>
    <row r="1402" spans="1:29" s="52" customFormat="1">
      <c r="A1402" s="127" t="s">
        <v>571</v>
      </c>
      <c r="B1402" s="59">
        <v>1972.3041255613</v>
      </c>
      <c r="C1402" s="161">
        <f>ROUND(B1402/12,2)</f>
        <v>164.36</v>
      </c>
      <c r="D1402" s="128"/>
      <c r="E1402" s="128"/>
      <c r="F1402" s="128">
        <v>0.37680000000000002</v>
      </c>
      <c r="G1402" s="128"/>
      <c r="H1402" s="128">
        <v>0.1145</v>
      </c>
      <c r="I1402" s="128"/>
      <c r="J1402" s="128"/>
      <c r="K1402" s="128"/>
      <c r="L1402" s="128">
        <v>1.8E-3</v>
      </c>
      <c r="M1402" s="128"/>
      <c r="N1402" s="128">
        <v>0.34460000000000002</v>
      </c>
      <c r="O1402" s="128"/>
      <c r="P1402" s="128"/>
      <c r="Q1402" s="128"/>
      <c r="R1402" s="128">
        <v>2.01E-2</v>
      </c>
      <c r="S1402" s="128"/>
      <c r="T1402" s="128"/>
      <c r="U1402" s="128">
        <v>5.3E-3</v>
      </c>
      <c r="V1402" s="128">
        <v>0.13689999999999999</v>
      </c>
      <c r="W1402" s="128"/>
      <c r="X1402" s="128"/>
      <c r="Y1402" s="128"/>
      <c r="Z1402" s="129"/>
      <c r="AA1402" s="129"/>
      <c r="AB1402" s="129"/>
      <c r="AC1402" s="67"/>
    </row>
    <row r="1403" spans="1:29" s="52" customFormat="1">
      <c r="A1403" s="89"/>
      <c r="B1403" s="17"/>
      <c r="C1403" s="161"/>
      <c r="D1403" s="30">
        <f t="shared" ref="D1403" si="2152">$C1402*D1402</f>
        <v>0</v>
      </c>
      <c r="E1403" s="30">
        <f t="shared" ref="E1403" si="2153">$C1402*E1402</f>
        <v>0</v>
      </c>
      <c r="F1403" s="30">
        <f t="shared" ref="F1403:AB1403" si="2154">$C1402*F1402</f>
        <v>61.930848000000012</v>
      </c>
      <c r="G1403" s="30">
        <f t="shared" si="2154"/>
        <v>0</v>
      </c>
      <c r="H1403" s="30">
        <f t="shared" si="2154"/>
        <v>18.819220000000001</v>
      </c>
      <c r="I1403" s="30">
        <f t="shared" si="2154"/>
        <v>0</v>
      </c>
      <c r="J1403" s="30">
        <f t="shared" si="2154"/>
        <v>0</v>
      </c>
      <c r="K1403" s="30">
        <f t="shared" si="2154"/>
        <v>0</v>
      </c>
      <c r="L1403" s="30">
        <f t="shared" si="2154"/>
        <v>0.295848</v>
      </c>
      <c r="M1403" s="30">
        <f t="shared" si="2154"/>
        <v>0</v>
      </c>
      <c r="N1403" s="30">
        <f t="shared" si="2154"/>
        <v>56.638456000000005</v>
      </c>
      <c r="O1403" s="30">
        <f t="shared" si="2154"/>
        <v>0</v>
      </c>
      <c r="P1403" s="30">
        <f t="shared" si="2154"/>
        <v>0</v>
      </c>
      <c r="Q1403" s="30">
        <f t="shared" si="2154"/>
        <v>0</v>
      </c>
      <c r="R1403" s="30">
        <f t="shared" si="2154"/>
        <v>3.3036360000000005</v>
      </c>
      <c r="S1403" s="30">
        <f t="shared" si="2154"/>
        <v>0</v>
      </c>
      <c r="T1403" s="30">
        <f t="shared" si="2154"/>
        <v>0</v>
      </c>
      <c r="U1403" s="30">
        <f t="shared" si="2154"/>
        <v>0.8711080000000001</v>
      </c>
      <c r="V1403" s="30">
        <f t="shared" si="2154"/>
        <v>22.500883999999999</v>
      </c>
      <c r="W1403" s="30">
        <f t="shared" si="2154"/>
        <v>0</v>
      </c>
      <c r="X1403" s="30">
        <f t="shared" si="2154"/>
        <v>0</v>
      </c>
      <c r="Y1403" s="30">
        <f t="shared" si="2154"/>
        <v>0</v>
      </c>
      <c r="Z1403" s="30">
        <f t="shared" si="2154"/>
        <v>0</v>
      </c>
      <c r="AA1403" s="30">
        <f t="shared" si="2154"/>
        <v>0</v>
      </c>
      <c r="AB1403" s="30">
        <f t="shared" si="2154"/>
        <v>0</v>
      </c>
      <c r="AC1403" s="67"/>
    </row>
    <row r="1404" spans="1:29">
      <c r="A1404" s="50" t="s">
        <v>50</v>
      </c>
      <c r="B1404" s="33">
        <f>SUM(B1378:B1403)</f>
        <v>4286002.3466486996</v>
      </c>
      <c r="C1404" s="51">
        <f>SUM(C1378:C1403)</f>
        <v>357166.85000000009</v>
      </c>
      <c r="D1404" s="125">
        <f>D1379+D1381+D1383+D1385+D1387+D1389+D1391+D1393+D1395+D1397+D1399+D1401+D1403</f>
        <v>2494.8715280000001</v>
      </c>
      <c r="E1404" s="125">
        <f t="shared" ref="E1404:AB1404" si="2155">E1379+E1381+E1383+E1385+E1387+E1389+E1391+E1393+E1395+E1397+E1399+E1401+E1403</f>
        <v>49533.618428999995</v>
      </c>
      <c r="F1404" s="125">
        <f t="shared" si="2155"/>
        <v>52474.182138000004</v>
      </c>
      <c r="G1404" s="125">
        <f t="shared" si="2155"/>
        <v>9574.8107309999996</v>
      </c>
      <c r="H1404" s="125">
        <f t="shared" si="2155"/>
        <v>20550.456994000004</v>
      </c>
      <c r="I1404" s="125">
        <f t="shared" si="2155"/>
        <v>16369.196355</v>
      </c>
      <c r="J1404" s="125">
        <f t="shared" si="2155"/>
        <v>2657.5557770000005</v>
      </c>
      <c r="K1404" s="125">
        <f t="shared" si="2155"/>
        <v>4087.8284980000003</v>
      </c>
      <c r="L1404" s="125">
        <f t="shared" si="2155"/>
        <v>2115.3468510000002</v>
      </c>
      <c r="M1404" s="125">
        <f t="shared" si="2155"/>
        <v>6117.0011610000001</v>
      </c>
      <c r="N1404" s="125">
        <f t="shared" si="2155"/>
        <v>116990.48531400002</v>
      </c>
      <c r="O1404" s="125">
        <f t="shared" si="2155"/>
        <v>2893.1237539999997</v>
      </c>
      <c r="P1404" s="125">
        <f t="shared" si="2155"/>
        <v>0</v>
      </c>
      <c r="Q1404" s="125">
        <f t="shared" si="2155"/>
        <v>6046.1527250000008</v>
      </c>
      <c r="R1404" s="125">
        <f t="shared" si="2155"/>
        <v>5066.9102389999998</v>
      </c>
      <c r="S1404" s="125">
        <f t="shared" si="2155"/>
        <v>644.057232</v>
      </c>
      <c r="T1404" s="125">
        <f t="shared" si="2155"/>
        <v>6562.2896920000003</v>
      </c>
      <c r="U1404" s="125">
        <f t="shared" si="2155"/>
        <v>2233.5298190000003</v>
      </c>
      <c r="V1404" s="125">
        <f t="shared" si="2155"/>
        <v>35638.009964000012</v>
      </c>
      <c r="W1404" s="125">
        <f t="shared" si="2155"/>
        <v>7037.911994</v>
      </c>
      <c r="X1404" s="125">
        <f t="shared" si="2155"/>
        <v>7697.121744</v>
      </c>
      <c r="Y1404" s="125">
        <f t="shared" si="2155"/>
        <v>308.37827500000003</v>
      </c>
      <c r="Z1404" s="125">
        <f t="shared" si="2155"/>
        <v>0</v>
      </c>
      <c r="AA1404" s="125">
        <f t="shared" si="2155"/>
        <v>74.010785999999996</v>
      </c>
      <c r="AB1404" s="125">
        <f t="shared" si="2155"/>
        <v>0</v>
      </c>
      <c r="AC1404" s="67"/>
    </row>
    <row r="1405" spans="1:29">
      <c r="A1405" s="54"/>
      <c r="B1405" s="7"/>
      <c r="C1405" s="30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83"/>
      <c r="S1405" s="83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67"/>
    </row>
    <row r="1406" spans="1:29">
      <c r="A1406" s="54"/>
      <c r="B1406" s="7"/>
      <c r="C1406" s="17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67"/>
    </row>
    <row r="1407" spans="1:29" ht="13.8" thickBot="1">
      <c r="A1407" s="172" t="s">
        <v>679</v>
      </c>
      <c r="B1407" s="173"/>
      <c r="C1407" s="213"/>
      <c r="D1407" s="173"/>
      <c r="E1407" s="173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67"/>
    </row>
    <row r="1408" spans="1:29" ht="13.8" thickBot="1">
      <c r="A1408" s="112" t="s">
        <v>1</v>
      </c>
      <c r="B1408" s="113" t="s">
        <v>2</v>
      </c>
      <c r="C1408" s="156" t="s">
        <v>3</v>
      </c>
      <c r="D1408" s="221" t="s">
        <v>4</v>
      </c>
      <c r="E1408" s="222"/>
      <c r="F1408" s="222"/>
      <c r="G1408" s="222"/>
      <c r="H1408" s="222"/>
      <c r="I1408" s="222"/>
      <c r="J1408" s="222"/>
      <c r="K1408" s="222"/>
      <c r="L1408" s="222"/>
      <c r="M1408" s="222"/>
      <c r="N1408" s="222"/>
      <c r="O1408" s="222"/>
      <c r="P1408" s="222"/>
      <c r="Q1408" s="222"/>
      <c r="R1408" s="222"/>
      <c r="S1408" s="222"/>
      <c r="T1408" s="222"/>
      <c r="U1408" s="222"/>
      <c r="V1408" s="222"/>
      <c r="W1408" s="222"/>
      <c r="X1408" s="222"/>
      <c r="Y1408" s="222"/>
      <c r="Z1408" s="122"/>
      <c r="AA1408" s="122"/>
      <c r="AB1408" s="122"/>
      <c r="AC1408" s="67"/>
    </row>
    <row r="1409" spans="1:29">
      <c r="A1409" s="114" t="s">
        <v>5</v>
      </c>
      <c r="B1409" s="115" t="s">
        <v>6</v>
      </c>
      <c r="C1409" s="157" t="s">
        <v>6</v>
      </c>
      <c r="D1409" s="116"/>
      <c r="E1409" s="117"/>
      <c r="F1409" s="117"/>
      <c r="G1409" s="117"/>
      <c r="H1409" s="117"/>
      <c r="I1409" s="117"/>
      <c r="J1409" s="117"/>
      <c r="K1409" s="117"/>
      <c r="L1409" s="117"/>
      <c r="M1409" s="117"/>
      <c r="N1409" s="117"/>
      <c r="O1409" s="117"/>
      <c r="P1409" s="117"/>
      <c r="Q1409" s="117"/>
      <c r="R1409" s="117"/>
      <c r="S1409" s="117"/>
      <c r="T1409" s="117"/>
      <c r="U1409" s="117"/>
      <c r="V1409" s="117"/>
      <c r="W1409" s="117"/>
      <c r="X1409" s="117"/>
      <c r="Y1409" s="118"/>
      <c r="Z1409" s="115" t="s">
        <v>7</v>
      </c>
      <c r="AA1409" s="115"/>
      <c r="AB1409" s="115"/>
      <c r="AC1409" s="67"/>
    </row>
    <row r="1410" spans="1:29">
      <c r="A1410" s="114" t="s">
        <v>8</v>
      </c>
      <c r="B1410" s="115" t="s">
        <v>9</v>
      </c>
      <c r="C1410" s="157" t="s">
        <v>9</v>
      </c>
      <c r="D1410" s="119" t="s">
        <v>10</v>
      </c>
      <c r="E1410" s="115" t="s">
        <v>11</v>
      </c>
      <c r="F1410" s="115" t="s">
        <v>12</v>
      </c>
      <c r="G1410" s="115" t="s">
        <v>13</v>
      </c>
      <c r="H1410" s="115" t="s">
        <v>14</v>
      </c>
      <c r="I1410" s="115" t="s">
        <v>15</v>
      </c>
      <c r="J1410" s="115" t="s">
        <v>16</v>
      </c>
      <c r="K1410" s="115" t="s">
        <v>17</v>
      </c>
      <c r="L1410" s="115" t="s">
        <v>18</v>
      </c>
      <c r="M1410" s="115" t="s">
        <v>19</v>
      </c>
      <c r="N1410" s="115" t="s">
        <v>20</v>
      </c>
      <c r="O1410" s="115" t="s">
        <v>169</v>
      </c>
      <c r="P1410" s="115" t="s">
        <v>21</v>
      </c>
      <c r="Q1410" s="115" t="s">
        <v>22</v>
      </c>
      <c r="R1410" s="115" t="s">
        <v>23</v>
      </c>
      <c r="S1410" s="115" t="s">
        <v>24</v>
      </c>
      <c r="T1410" s="115" t="s">
        <v>25</v>
      </c>
      <c r="U1410" s="115" t="s">
        <v>26</v>
      </c>
      <c r="V1410" s="115" t="s">
        <v>27</v>
      </c>
      <c r="W1410" s="115" t="s">
        <v>28</v>
      </c>
      <c r="X1410" s="115" t="s">
        <v>29</v>
      </c>
      <c r="Y1410" s="115" t="s">
        <v>30</v>
      </c>
      <c r="Z1410" s="115" t="s">
        <v>31</v>
      </c>
      <c r="AA1410" s="115" t="s">
        <v>484</v>
      </c>
      <c r="AB1410" s="115" t="s">
        <v>467</v>
      </c>
      <c r="AC1410" s="67"/>
    </row>
    <row r="1411" spans="1:29">
      <c r="A1411" s="114"/>
      <c r="B1411" s="115"/>
      <c r="C1411" s="157" t="s">
        <v>675</v>
      </c>
      <c r="D1411" s="120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67"/>
    </row>
    <row r="1412" spans="1:29" s="52" customFormat="1">
      <c r="A1412" s="127" t="s">
        <v>687</v>
      </c>
      <c r="B1412" s="59">
        <v>69792.745181922393</v>
      </c>
      <c r="C1412" s="161">
        <f>ROUND(B1412/12,2)</f>
        <v>5816.06</v>
      </c>
      <c r="D1412" s="128"/>
      <c r="E1412" s="128"/>
      <c r="F1412" s="128">
        <v>0.9698</v>
      </c>
      <c r="G1412" s="128"/>
      <c r="H1412" s="128"/>
      <c r="I1412" s="128"/>
      <c r="J1412" s="128"/>
      <c r="K1412" s="128"/>
      <c r="L1412" s="128">
        <v>3.0200000000000001E-2</v>
      </c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9"/>
      <c r="AA1412" s="129"/>
      <c r="AB1412" s="129"/>
      <c r="AC1412" s="67"/>
    </row>
    <row r="1413" spans="1:29" s="52" customFormat="1">
      <c r="A1413" s="89"/>
      <c r="B1413" s="17"/>
      <c r="C1413" s="161"/>
      <c r="D1413" s="30">
        <f t="shared" ref="D1413:AB1413" si="2156">$C1412*D1412</f>
        <v>0</v>
      </c>
      <c r="E1413" s="30">
        <f t="shared" si="2156"/>
        <v>0</v>
      </c>
      <c r="F1413" s="30">
        <f t="shared" si="2156"/>
        <v>5640.4149880000004</v>
      </c>
      <c r="G1413" s="30">
        <f t="shared" si="2156"/>
        <v>0</v>
      </c>
      <c r="H1413" s="30">
        <f t="shared" si="2156"/>
        <v>0</v>
      </c>
      <c r="I1413" s="30">
        <f t="shared" si="2156"/>
        <v>0</v>
      </c>
      <c r="J1413" s="30">
        <f t="shared" si="2156"/>
        <v>0</v>
      </c>
      <c r="K1413" s="30">
        <f t="shared" si="2156"/>
        <v>0</v>
      </c>
      <c r="L1413" s="30">
        <f t="shared" si="2156"/>
        <v>175.64501200000001</v>
      </c>
      <c r="M1413" s="30">
        <f t="shared" si="2156"/>
        <v>0</v>
      </c>
      <c r="N1413" s="30">
        <f t="shared" si="2156"/>
        <v>0</v>
      </c>
      <c r="O1413" s="30">
        <f t="shared" si="2156"/>
        <v>0</v>
      </c>
      <c r="P1413" s="30">
        <f t="shared" si="2156"/>
        <v>0</v>
      </c>
      <c r="Q1413" s="30">
        <f t="shared" si="2156"/>
        <v>0</v>
      </c>
      <c r="R1413" s="30">
        <f t="shared" si="2156"/>
        <v>0</v>
      </c>
      <c r="S1413" s="30">
        <f t="shared" si="2156"/>
        <v>0</v>
      </c>
      <c r="T1413" s="30">
        <f t="shared" si="2156"/>
        <v>0</v>
      </c>
      <c r="U1413" s="30">
        <f t="shared" si="2156"/>
        <v>0</v>
      </c>
      <c r="V1413" s="30">
        <f t="shared" si="2156"/>
        <v>0</v>
      </c>
      <c r="W1413" s="30">
        <f t="shared" si="2156"/>
        <v>0</v>
      </c>
      <c r="X1413" s="30">
        <f t="shared" si="2156"/>
        <v>0</v>
      </c>
      <c r="Y1413" s="30">
        <f t="shared" si="2156"/>
        <v>0</v>
      </c>
      <c r="Z1413" s="30">
        <f t="shared" si="2156"/>
        <v>0</v>
      </c>
      <c r="AA1413" s="30">
        <f t="shared" si="2156"/>
        <v>0</v>
      </c>
      <c r="AB1413" s="30">
        <f t="shared" si="2156"/>
        <v>0</v>
      </c>
      <c r="AC1413" s="67"/>
    </row>
    <row r="1414" spans="1:29" s="52" customFormat="1">
      <c r="A1414" s="127" t="s">
        <v>688</v>
      </c>
      <c r="B1414" s="59">
        <v>87742.226797789597</v>
      </c>
      <c r="C1414" s="161">
        <f>ROUND(B1414/12,2)</f>
        <v>7311.85</v>
      </c>
      <c r="D1414" s="128"/>
      <c r="E1414" s="128"/>
      <c r="F1414" s="128">
        <v>0.9698</v>
      </c>
      <c r="G1414" s="128"/>
      <c r="H1414" s="128"/>
      <c r="I1414" s="128"/>
      <c r="J1414" s="128"/>
      <c r="K1414" s="128"/>
      <c r="L1414" s="128">
        <v>3.0200000000000001E-2</v>
      </c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9"/>
      <c r="AA1414" s="129"/>
      <c r="AB1414" s="129"/>
      <c r="AC1414" s="67"/>
    </row>
    <row r="1415" spans="1:29" s="52" customFormat="1">
      <c r="A1415" s="89"/>
      <c r="B1415" s="17"/>
      <c r="C1415" s="161"/>
      <c r="D1415" s="30">
        <f t="shared" ref="D1415:AB1415" si="2157">$C1414*D1414</f>
        <v>0</v>
      </c>
      <c r="E1415" s="30">
        <f t="shared" si="2157"/>
        <v>0</v>
      </c>
      <c r="F1415" s="30">
        <f t="shared" si="2157"/>
        <v>7091.0321300000005</v>
      </c>
      <c r="G1415" s="30">
        <f t="shared" si="2157"/>
        <v>0</v>
      </c>
      <c r="H1415" s="30">
        <f t="shared" si="2157"/>
        <v>0</v>
      </c>
      <c r="I1415" s="30">
        <f t="shared" si="2157"/>
        <v>0</v>
      </c>
      <c r="J1415" s="30">
        <f t="shared" si="2157"/>
        <v>0</v>
      </c>
      <c r="K1415" s="30">
        <f t="shared" si="2157"/>
        <v>0</v>
      </c>
      <c r="L1415" s="30">
        <f t="shared" si="2157"/>
        <v>220.81787000000003</v>
      </c>
      <c r="M1415" s="30">
        <f t="shared" si="2157"/>
        <v>0</v>
      </c>
      <c r="N1415" s="30">
        <f t="shared" si="2157"/>
        <v>0</v>
      </c>
      <c r="O1415" s="30">
        <f t="shared" si="2157"/>
        <v>0</v>
      </c>
      <c r="P1415" s="30">
        <f t="shared" si="2157"/>
        <v>0</v>
      </c>
      <c r="Q1415" s="30">
        <f t="shared" si="2157"/>
        <v>0</v>
      </c>
      <c r="R1415" s="30">
        <f t="shared" si="2157"/>
        <v>0</v>
      </c>
      <c r="S1415" s="30">
        <f t="shared" si="2157"/>
        <v>0</v>
      </c>
      <c r="T1415" s="30">
        <f t="shared" si="2157"/>
        <v>0</v>
      </c>
      <c r="U1415" s="30">
        <f t="shared" si="2157"/>
        <v>0</v>
      </c>
      <c r="V1415" s="30">
        <f t="shared" si="2157"/>
        <v>0</v>
      </c>
      <c r="W1415" s="30">
        <f t="shared" si="2157"/>
        <v>0</v>
      </c>
      <c r="X1415" s="30">
        <f t="shared" si="2157"/>
        <v>0</v>
      </c>
      <c r="Y1415" s="30">
        <f t="shared" si="2157"/>
        <v>0</v>
      </c>
      <c r="Z1415" s="30">
        <f t="shared" si="2157"/>
        <v>0</v>
      </c>
      <c r="AA1415" s="30">
        <f t="shared" si="2157"/>
        <v>0</v>
      </c>
      <c r="AB1415" s="30">
        <f t="shared" si="2157"/>
        <v>0</v>
      </c>
      <c r="AC1415" s="67"/>
    </row>
    <row r="1416" spans="1:29" s="52" customFormat="1">
      <c r="A1416" s="127" t="s">
        <v>689</v>
      </c>
      <c r="B1416" s="59">
        <v>17589173.087305401</v>
      </c>
      <c r="C1416" s="161">
        <f>ROUND(B1416/12,2)</f>
        <v>1465764.42</v>
      </c>
      <c r="D1416" s="128"/>
      <c r="E1416" s="128"/>
      <c r="F1416" s="128">
        <v>0.60470000000000002</v>
      </c>
      <c r="G1416" s="128"/>
      <c r="H1416" s="128"/>
      <c r="I1416" s="128"/>
      <c r="J1416" s="128"/>
      <c r="K1416" s="128"/>
      <c r="L1416" s="128">
        <v>0.39529999999999998</v>
      </c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9"/>
      <c r="AA1416" s="129"/>
      <c r="AB1416" s="129"/>
      <c r="AC1416" s="67"/>
    </row>
    <row r="1417" spans="1:29" s="52" customFormat="1">
      <c r="A1417" s="89"/>
      <c r="B1417" s="17"/>
      <c r="C1417" s="161"/>
      <c r="D1417" s="30">
        <f t="shared" ref="D1417:AB1417" si="2158">$C1416*D1416</f>
        <v>0</v>
      </c>
      <c r="E1417" s="30">
        <f t="shared" si="2158"/>
        <v>0</v>
      </c>
      <c r="F1417" s="30">
        <f t="shared" si="2158"/>
        <v>886347.74477400002</v>
      </c>
      <c r="G1417" s="30">
        <f t="shared" si="2158"/>
        <v>0</v>
      </c>
      <c r="H1417" s="30">
        <f t="shared" si="2158"/>
        <v>0</v>
      </c>
      <c r="I1417" s="30">
        <f t="shared" si="2158"/>
        <v>0</v>
      </c>
      <c r="J1417" s="30">
        <f t="shared" si="2158"/>
        <v>0</v>
      </c>
      <c r="K1417" s="30">
        <f t="shared" si="2158"/>
        <v>0</v>
      </c>
      <c r="L1417" s="30">
        <f t="shared" si="2158"/>
        <v>579416.6752259999</v>
      </c>
      <c r="M1417" s="30">
        <f t="shared" si="2158"/>
        <v>0</v>
      </c>
      <c r="N1417" s="30">
        <f t="shared" si="2158"/>
        <v>0</v>
      </c>
      <c r="O1417" s="30">
        <f t="shared" si="2158"/>
        <v>0</v>
      </c>
      <c r="P1417" s="30">
        <f t="shared" si="2158"/>
        <v>0</v>
      </c>
      <c r="Q1417" s="30">
        <f t="shared" si="2158"/>
        <v>0</v>
      </c>
      <c r="R1417" s="30">
        <f t="shared" si="2158"/>
        <v>0</v>
      </c>
      <c r="S1417" s="30">
        <f t="shared" si="2158"/>
        <v>0</v>
      </c>
      <c r="T1417" s="30">
        <f t="shared" si="2158"/>
        <v>0</v>
      </c>
      <c r="U1417" s="30">
        <f t="shared" si="2158"/>
        <v>0</v>
      </c>
      <c r="V1417" s="30">
        <f t="shared" si="2158"/>
        <v>0</v>
      </c>
      <c r="W1417" s="30">
        <f t="shared" si="2158"/>
        <v>0</v>
      </c>
      <c r="X1417" s="30">
        <f t="shared" si="2158"/>
        <v>0</v>
      </c>
      <c r="Y1417" s="30">
        <f t="shared" si="2158"/>
        <v>0</v>
      </c>
      <c r="Z1417" s="30">
        <f t="shared" si="2158"/>
        <v>0</v>
      </c>
      <c r="AA1417" s="30">
        <f t="shared" si="2158"/>
        <v>0</v>
      </c>
      <c r="AB1417" s="30">
        <f t="shared" si="2158"/>
        <v>0</v>
      </c>
      <c r="AC1417" s="67"/>
    </row>
    <row r="1418" spans="1:29" s="52" customFormat="1">
      <c r="A1418" s="127" t="s">
        <v>690</v>
      </c>
      <c r="B1418" s="59">
        <v>136903.998729282</v>
      </c>
      <c r="C1418" s="161">
        <f>ROUND(B1418/12,2)</f>
        <v>11408.67</v>
      </c>
      <c r="D1418" s="128"/>
      <c r="E1418" s="128"/>
      <c r="F1418" s="128">
        <v>8.1900000000000001E-2</v>
      </c>
      <c r="G1418" s="128"/>
      <c r="H1418" s="128"/>
      <c r="I1418" s="128"/>
      <c r="J1418" s="128"/>
      <c r="K1418" s="128"/>
      <c r="L1418" s="128">
        <v>0.91810000000000003</v>
      </c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9"/>
      <c r="AA1418" s="129"/>
      <c r="AB1418" s="129"/>
      <c r="AC1418" s="67"/>
    </row>
    <row r="1419" spans="1:29" s="52" customFormat="1">
      <c r="A1419" s="89"/>
      <c r="B1419" s="17"/>
      <c r="C1419" s="161"/>
      <c r="D1419" s="30">
        <f t="shared" ref="D1419:AB1419" si="2159">$C1418*D1418</f>
        <v>0</v>
      </c>
      <c r="E1419" s="30">
        <f t="shared" si="2159"/>
        <v>0</v>
      </c>
      <c r="F1419" s="30">
        <f t="shared" si="2159"/>
        <v>934.37007300000005</v>
      </c>
      <c r="G1419" s="30">
        <f t="shared" si="2159"/>
        <v>0</v>
      </c>
      <c r="H1419" s="30">
        <f t="shared" si="2159"/>
        <v>0</v>
      </c>
      <c r="I1419" s="30">
        <f t="shared" si="2159"/>
        <v>0</v>
      </c>
      <c r="J1419" s="30">
        <f t="shared" si="2159"/>
        <v>0</v>
      </c>
      <c r="K1419" s="30">
        <f t="shared" si="2159"/>
        <v>0</v>
      </c>
      <c r="L1419" s="30">
        <f t="shared" si="2159"/>
        <v>10474.299927</v>
      </c>
      <c r="M1419" s="30">
        <f t="shared" si="2159"/>
        <v>0</v>
      </c>
      <c r="N1419" s="30">
        <f t="shared" si="2159"/>
        <v>0</v>
      </c>
      <c r="O1419" s="30">
        <f t="shared" si="2159"/>
        <v>0</v>
      </c>
      <c r="P1419" s="30">
        <f t="shared" si="2159"/>
        <v>0</v>
      </c>
      <c r="Q1419" s="30">
        <f t="shared" si="2159"/>
        <v>0</v>
      </c>
      <c r="R1419" s="30">
        <f t="shared" si="2159"/>
        <v>0</v>
      </c>
      <c r="S1419" s="30">
        <f t="shared" si="2159"/>
        <v>0</v>
      </c>
      <c r="T1419" s="30">
        <f t="shared" si="2159"/>
        <v>0</v>
      </c>
      <c r="U1419" s="30">
        <f t="shared" si="2159"/>
        <v>0</v>
      </c>
      <c r="V1419" s="30">
        <f t="shared" si="2159"/>
        <v>0</v>
      </c>
      <c r="W1419" s="30">
        <f t="shared" si="2159"/>
        <v>0</v>
      </c>
      <c r="X1419" s="30">
        <f t="shared" si="2159"/>
        <v>0</v>
      </c>
      <c r="Y1419" s="30">
        <f t="shared" si="2159"/>
        <v>0</v>
      </c>
      <c r="Z1419" s="30">
        <f t="shared" si="2159"/>
        <v>0</v>
      </c>
      <c r="AA1419" s="30">
        <f t="shared" si="2159"/>
        <v>0</v>
      </c>
      <c r="AB1419" s="30">
        <f t="shared" si="2159"/>
        <v>0</v>
      </c>
      <c r="AC1419" s="67"/>
    </row>
    <row r="1420" spans="1:29" s="52" customFormat="1">
      <c r="A1420" s="127" t="s">
        <v>691</v>
      </c>
      <c r="B1420" s="59">
        <v>180421.52006095101</v>
      </c>
      <c r="C1420" s="161">
        <f>ROUND(B1420/12,2)</f>
        <v>15035.13</v>
      </c>
      <c r="D1420" s="128"/>
      <c r="E1420" s="128"/>
      <c r="F1420" s="128">
        <v>8.1900000000000001E-2</v>
      </c>
      <c r="G1420" s="128"/>
      <c r="H1420" s="128"/>
      <c r="I1420" s="128"/>
      <c r="J1420" s="128"/>
      <c r="K1420" s="128"/>
      <c r="L1420" s="128">
        <v>0.91810000000000003</v>
      </c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9"/>
      <c r="AA1420" s="129"/>
      <c r="AB1420" s="129"/>
      <c r="AC1420" s="67"/>
    </row>
    <row r="1421" spans="1:29" s="52" customFormat="1">
      <c r="A1421" s="89"/>
      <c r="B1421" s="17"/>
      <c r="C1421" s="161"/>
      <c r="D1421" s="30">
        <f t="shared" ref="D1421:AB1421" si="2160">$C1420*D1420</f>
        <v>0</v>
      </c>
      <c r="E1421" s="30">
        <f t="shared" si="2160"/>
        <v>0</v>
      </c>
      <c r="F1421" s="30">
        <f t="shared" si="2160"/>
        <v>1231.3771469999999</v>
      </c>
      <c r="G1421" s="30">
        <f t="shared" si="2160"/>
        <v>0</v>
      </c>
      <c r="H1421" s="30">
        <f t="shared" si="2160"/>
        <v>0</v>
      </c>
      <c r="I1421" s="30">
        <f t="shared" si="2160"/>
        <v>0</v>
      </c>
      <c r="J1421" s="30">
        <f t="shared" si="2160"/>
        <v>0</v>
      </c>
      <c r="K1421" s="30">
        <f t="shared" si="2160"/>
        <v>0</v>
      </c>
      <c r="L1421" s="30">
        <f t="shared" si="2160"/>
        <v>13803.752853</v>
      </c>
      <c r="M1421" s="30">
        <f t="shared" si="2160"/>
        <v>0</v>
      </c>
      <c r="N1421" s="30">
        <f t="shared" si="2160"/>
        <v>0</v>
      </c>
      <c r="O1421" s="30">
        <f t="shared" si="2160"/>
        <v>0</v>
      </c>
      <c r="P1421" s="30">
        <f t="shared" si="2160"/>
        <v>0</v>
      </c>
      <c r="Q1421" s="30">
        <f t="shared" si="2160"/>
        <v>0</v>
      </c>
      <c r="R1421" s="30">
        <f t="shared" si="2160"/>
        <v>0</v>
      </c>
      <c r="S1421" s="30">
        <f t="shared" si="2160"/>
        <v>0</v>
      </c>
      <c r="T1421" s="30">
        <f t="shared" si="2160"/>
        <v>0</v>
      </c>
      <c r="U1421" s="30">
        <f t="shared" si="2160"/>
        <v>0</v>
      </c>
      <c r="V1421" s="30">
        <f t="shared" si="2160"/>
        <v>0</v>
      </c>
      <c r="W1421" s="30">
        <f t="shared" si="2160"/>
        <v>0</v>
      </c>
      <c r="X1421" s="30">
        <f t="shared" si="2160"/>
        <v>0</v>
      </c>
      <c r="Y1421" s="30">
        <f t="shared" si="2160"/>
        <v>0</v>
      </c>
      <c r="Z1421" s="30">
        <f t="shared" si="2160"/>
        <v>0</v>
      </c>
      <c r="AA1421" s="30">
        <f t="shared" si="2160"/>
        <v>0</v>
      </c>
      <c r="AB1421" s="30">
        <f t="shared" si="2160"/>
        <v>0</v>
      </c>
      <c r="AC1421" s="67"/>
    </row>
    <row r="1422" spans="1:29" s="52" customFormat="1">
      <c r="A1422" s="127" t="s">
        <v>693</v>
      </c>
      <c r="B1422" s="59">
        <v>444958.99457567499</v>
      </c>
      <c r="C1422" s="161">
        <f>ROUND(B1422/12,2)</f>
        <v>37079.919999999998</v>
      </c>
      <c r="D1422" s="128"/>
      <c r="E1422" s="128"/>
      <c r="F1422" s="128">
        <v>0.3372</v>
      </c>
      <c r="G1422" s="128"/>
      <c r="H1422" s="128"/>
      <c r="I1422" s="128"/>
      <c r="J1422" s="128"/>
      <c r="K1422" s="128"/>
      <c r="L1422" s="128">
        <v>0.66279999999999994</v>
      </c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9"/>
      <c r="AA1422" s="129"/>
      <c r="AB1422" s="129"/>
      <c r="AC1422" s="67"/>
    </row>
    <row r="1423" spans="1:29" s="52" customFormat="1">
      <c r="A1423" s="89"/>
      <c r="B1423" s="17"/>
      <c r="C1423" s="161"/>
      <c r="D1423" s="30">
        <f t="shared" ref="D1423:AB1423" si="2161">$C1422*D1422</f>
        <v>0</v>
      </c>
      <c r="E1423" s="30">
        <f t="shared" si="2161"/>
        <v>0</v>
      </c>
      <c r="F1423" s="30">
        <f t="shared" si="2161"/>
        <v>12503.349023999999</v>
      </c>
      <c r="G1423" s="30">
        <f t="shared" si="2161"/>
        <v>0</v>
      </c>
      <c r="H1423" s="30">
        <f t="shared" si="2161"/>
        <v>0</v>
      </c>
      <c r="I1423" s="30">
        <f t="shared" si="2161"/>
        <v>0</v>
      </c>
      <c r="J1423" s="30">
        <f t="shared" si="2161"/>
        <v>0</v>
      </c>
      <c r="K1423" s="30">
        <f t="shared" si="2161"/>
        <v>0</v>
      </c>
      <c r="L1423" s="30">
        <f t="shared" si="2161"/>
        <v>24576.570975999995</v>
      </c>
      <c r="M1423" s="30">
        <f t="shared" si="2161"/>
        <v>0</v>
      </c>
      <c r="N1423" s="30">
        <f t="shared" si="2161"/>
        <v>0</v>
      </c>
      <c r="O1423" s="30">
        <f t="shared" si="2161"/>
        <v>0</v>
      </c>
      <c r="P1423" s="30">
        <f t="shared" si="2161"/>
        <v>0</v>
      </c>
      <c r="Q1423" s="30">
        <f t="shared" si="2161"/>
        <v>0</v>
      </c>
      <c r="R1423" s="30">
        <f t="shared" si="2161"/>
        <v>0</v>
      </c>
      <c r="S1423" s="30">
        <f t="shared" si="2161"/>
        <v>0</v>
      </c>
      <c r="T1423" s="30">
        <f t="shared" si="2161"/>
        <v>0</v>
      </c>
      <c r="U1423" s="30">
        <f t="shared" si="2161"/>
        <v>0</v>
      </c>
      <c r="V1423" s="30">
        <f t="shared" si="2161"/>
        <v>0</v>
      </c>
      <c r="W1423" s="30">
        <f t="shared" si="2161"/>
        <v>0</v>
      </c>
      <c r="X1423" s="30">
        <f t="shared" si="2161"/>
        <v>0</v>
      </c>
      <c r="Y1423" s="30">
        <f t="shared" si="2161"/>
        <v>0</v>
      </c>
      <c r="Z1423" s="30">
        <f t="shared" si="2161"/>
        <v>0</v>
      </c>
      <c r="AA1423" s="30">
        <f t="shared" si="2161"/>
        <v>0</v>
      </c>
      <c r="AB1423" s="30">
        <f t="shared" si="2161"/>
        <v>0</v>
      </c>
      <c r="AC1423" s="67"/>
    </row>
    <row r="1424" spans="1:29" s="52" customFormat="1">
      <c r="A1424" s="127" t="s">
        <v>680</v>
      </c>
      <c r="B1424" s="59">
        <v>4144213.6216310202</v>
      </c>
      <c r="C1424" s="161">
        <f>ROUND(B1424/12,2)</f>
        <v>345351.14</v>
      </c>
      <c r="D1424" s="128"/>
      <c r="E1424" s="128"/>
      <c r="F1424" s="128"/>
      <c r="G1424" s="128"/>
      <c r="H1424" s="128"/>
      <c r="I1424" s="128"/>
      <c r="J1424" s="128"/>
      <c r="K1424" s="128"/>
      <c r="L1424" s="128">
        <v>1</v>
      </c>
      <c r="M1424" s="128"/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9"/>
      <c r="AA1424" s="129"/>
      <c r="AB1424" s="129"/>
      <c r="AC1424" s="67"/>
    </row>
    <row r="1425" spans="1:29" s="52" customFormat="1">
      <c r="A1425" s="89"/>
      <c r="B1425" s="17"/>
      <c r="C1425" s="161"/>
      <c r="D1425" s="30">
        <f t="shared" ref="D1425:AB1425" si="2162">$C1424*D1424</f>
        <v>0</v>
      </c>
      <c r="E1425" s="30">
        <f t="shared" si="2162"/>
        <v>0</v>
      </c>
      <c r="F1425" s="30">
        <f t="shared" si="2162"/>
        <v>0</v>
      </c>
      <c r="G1425" s="30">
        <f t="shared" si="2162"/>
        <v>0</v>
      </c>
      <c r="H1425" s="30">
        <f t="shared" si="2162"/>
        <v>0</v>
      </c>
      <c r="I1425" s="30">
        <f t="shared" si="2162"/>
        <v>0</v>
      </c>
      <c r="J1425" s="30">
        <f t="shared" si="2162"/>
        <v>0</v>
      </c>
      <c r="K1425" s="30">
        <f t="shared" si="2162"/>
        <v>0</v>
      </c>
      <c r="L1425" s="30">
        <f t="shared" si="2162"/>
        <v>345351.14</v>
      </c>
      <c r="M1425" s="30">
        <f t="shared" si="2162"/>
        <v>0</v>
      </c>
      <c r="N1425" s="30">
        <f t="shared" si="2162"/>
        <v>0</v>
      </c>
      <c r="O1425" s="30">
        <f t="shared" si="2162"/>
        <v>0</v>
      </c>
      <c r="P1425" s="30">
        <f t="shared" si="2162"/>
        <v>0</v>
      </c>
      <c r="Q1425" s="30">
        <f t="shared" si="2162"/>
        <v>0</v>
      </c>
      <c r="R1425" s="30">
        <f t="shared" si="2162"/>
        <v>0</v>
      </c>
      <c r="S1425" s="30">
        <f t="shared" si="2162"/>
        <v>0</v>
      </c>
      <c r="T1425" s="30">
        <f t="shared" si="2162"/>
        <v>0</v>
      </c>
      <c r="U1425" s="30">
        <f t="shared" si="2162"/>
        <v>0</v>
      </c>
      <c r="V1425" s="30">
        <f t="shared" si="2162"/>
        <v>0</v>
      </c>
      <c r="W1425" s="30">
        <f t="shared" si="2162"/>
        <v>0</v>
      </c>
      <c r="X1425" s="30">
        <f t="shared" si="2162"/>
        <v>0</v>
      </c>
      <c r="Y1425" s="30">
        <f t="shared" si="2162"/>
        <v>0</v>
      </c>
      <c r="Z1425" s="30">
        <f t="shared" si="2162"/>
        <v>0</v>
      </c>
      <c r="AA1425" s="30">
        <f t="shared" si="2162"/>
        <v>0</v>
      </c>
      <c r="AB1425" s="30">
        <f t="shared" si="2162"/>
        <v>0</v>
      </c>
      <c r="AC1425" s="67"/>
    </row>
    <row r="1426" spans="1:29" s="52" customFormat="1">
      <c r="A1426" s="127" t="s">
        <v>681</v>
      </c>
      <c r="B1426" s="59">
        <v>561415.57832067704</v>
      </c>
      <c r="C1426" s="161">
        <f>ROUND(B1426/12,2)</f>
        <v>46784.63</v>
      </c>
      <c r="D1426" s="128"/>
      <c r="E1426" s="128"/>
      <c r="F1426" s="128">
        <v>0.2319</v>
      </c>
      <c r="G1426" s="128"/>
      <c r="H1426" s="128"/>
      <c r="I1426" s="128"/>
      <c r="J1426" s="128"/>
      <c r="K1426" s="128"/>
      <c r="L1426" s="128">
        <v>0.7681</v>
      </c>
      <c r="M1426" s="128"/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9"/>
      <c r="AA1426" s="129"/>
      <c r="AB1426" s="129"/>
      <c r="AC1426" s="67"/>
    </row>
    <row r="1427" spans="1:29" s="52" customFormat="1">
      <c r="A1427" s="89"/>
      <c r="B1427" s="17"/>
      <c r="C1427" s="161"/>
      <c r="D1427" s="30">
        <f t="shared" ref="D1427:AB1427" si="2163">$C1426*D1426</f>
        <v>0</v>
      </c>
      <c r="E1427" s="30">
        <f t="shared" si="2163"/>
        <v>0</v>
      </c>
      <c r="F1427" s="30">
        <f t="shared" si="2163"/>
        <v>10849.355696999999</v>
      </c>
      <c r="G1427" s="30">
        <f t="shared" si="2163"/>
        <v>0</v>
      </c>
      <c r="H1427" s="30">
        <f t="shared" si="2163"/>
        <v>0</v>
      </c>
      <c r="I1427" s="30">
        <f t="shared" si="2163"/>
        <v>0</v>
      </c>
      <c r="J1427" s="30">
        <f t="shared" si="2163"/>
        <v>0</v>
      </c>
      <c r="K1427" s="30">
        <f t="shared" si="2163"/>
        <v>0</v>
      </c>
      <c r="L1427" s="30">
        <f t="shared" si="2163"/>
        <v>35935.274302999998</v>
      </c>
      <c r="M1427" s="30">
        <f t="shared" si="2163"/>
        <v>0</v>
      </c>
      <c r="N1427" s="30">
        <f t="shared" si="2163"/>
        <v>0</v>
      </c>
      <c r="O1427" s="30">
        <f t="shared" si="2163"/>
        <v>0</v>
      </c>
      <c r="P1427" s="30">
        <f t="shared" si="2163"/>
        <v>0</v>
      </c>
      <c r="Q1427" s="30">
        <f t="shared" si="2163"/>
        <v>0</v>
      </c>
      <c r="R1427" s="30">
        <f t="shared" si="2163"/>
        <v>0</v>
      </c>
      <c r="S1427" s="30">
        <f t="shared" si="2163"/>
        <v>0</v>
      </c>
      <c r="T1427" s="30">
        <f t="shared" si="2163"/>
        <v>0</v>
      </c>
      <c r="U1427" s="30">
        <f t="shared" si="2163"/>
        <v>0</v>
      </c>
      <c r="V1427" s="30">
        <f t="shared" si="2163"/>
        <v>0</v>
      </c>
      <c r="W1427" s="30">
        <f t="shared" si="2163"/>
        <v>0</v>
      </c>
      <c r="X1427" s="30">
        <f t="shared" si="2163"/>
        <v>0</v>
      </c>
      <c r="Y1427" s="30">
        <f t="shared" si="2163"/>
        <v>0</v>
      </c>
      <c r="Z1427" s="30">
        <f t="shared" si="2163"/>
        <v>0</v>
      </c>
      <c r="AA1427" s="30">
        <f t="shared" si="2163"/>
        <v>0</v>
      </c>
      <c r="AB1427" s="30">
        <f t="shared" si="2163"/>
        <v>0</v>
      </c>
      <c r="AC1427" s="67"/>
    </row>
    <row r="1428" spans="1:29">
      <c r="A1428" s="50" t="s">
        <v>50</v>
      </c>
      <c r="B1428" s="33">
        <f>SUM(B1412:B1426)</f>
        <v>23214621.772602718</v>
      </c>
      <c r="C1428" s="51">
        <f>SUM(C1412:C1426)</f>
        <v>1934551.8199999994</v>
      </c>
      <c r="D1428" s="125">
        <f>D1413+D1415+D1417+D1419+D1421+D1423+D1425+D1427</f>
        <v>0</v>
      </c>
      <c r="E1428" s="125">
        <f t="shared" ref="E1428:AB1428" si="2164">E1413+E1415+E1417+E1419+E1421+E1423+E1425+E1427</f>
        <v>0</v>
      </c>
      <c r="F1428" s="125">
        <f t="shared" si="2164"/>
        <v>924597.6438330001</v>
      </c>
      <c r="G1428" s="125">
        <f t="shared" si="2164"/>
        <v>0</v>
      </c>
      <c r="H1428" s="125">
        <f t="shared" si="2164"/>
        <v>0</v>
      </c>
      <c r="I1428" s="125">
        <f t="shared" si="2164"/>
        <v>0</v>
      </c>
      <c r="J1428" s="125">
        <f t="shared" si="2164"/>
        <v>0</v>
      </c>
      <c r="K1428" s="125">
        <f t="shared" si="2164"/>
        <v>0</v>
      </c>
      <c r="L1428" s="125">
        <f>L1413+L1415+L1417+L1419+L1421+L1423+L1425+L1427</f>
        <v>1009954.1761669999</v>
      </c>
      <c r="M1428" s="125">
        <f t="shared" si="2164"/>
        <v>0</v>
      </c>
      <c r="N1428" s="125">
        <f t="shared" si="2164"/>
        <v>0</v>
      </c>
      <c r="O1428" s="125">
        <f t="shared" si="2164"/>
        <v>0</v>
      </c>
      <c r="P1428" s="125">
        <f t="shared" si="2164"/>
        <v>0</v>
      </c>
      <c r="Q1428" s="125">
        <f t="shared" si="2164"/>
        <v>0</v>
      </c>
      <c r="R1428" s="125">
        <f t="shared" si="2164"/>
        <v>0</v>
      </c>
      <c r="S1428" s="125">
        <f t="shared" si="2164"/>
        <v>0</v>
      </c>
      <c r="T1428" s="125">
        <f t="shared" si="2164"/>
        <v>0</v>
      </c>
      <c r="U1428" s="125">
        <f t="shared" si="2164"/>
        <v>0</v>
      </c>
      <c r="V1428" s="125">
        <f t="shared" si="2164"/>
        <v>0</v>
      </c>
      <c r="W1428" s="125">
        <f t="shared" si="2164"/>
        <v>0</v>
      </c>
      <c r="X1428" s="125">
        <f t="shared" si="2164"/>
        <v>0</v>
      </c>
      <c r="Y1428" s="125">
        <f t="shared" si="2164"/>
        <v>0</v>
      </c>
      <c r="Z1428" s="125">
        <f t="shared" si="2164"/>
        <v>0</v>
      </c>
      <c r="AA1428" s="125">
        <f t="shared" si="2164"/>
        <v>0</v>
      </c>
      <c r="AB1428" s="125">
        <f t="shared" si="2164"/>
        <v>0</v>
      </c>
      <c r="AC1428" s="67"/>
    </row>
    <row r="1429" spans="1:29">
      <c r="A1429" s="54"/>
      <c r="B1429" s="7"/>
      <c r="C1429" s="30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83"/>
      <c r="S1429" s="83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67"/>
    </row>
    <row r="1430" spans="1:29">
      <c r="A1430" s="101" t="s">
        <v>692</v>
      </c>
      <c r="B1430" s="200"/>
      <c r="C1430" s="171"/>
      <c r="D1430" s="171"/>
      <c r="E1430" s="171"/>
      <c r="F1430" s="171"/>
      <c r="G1430" s="170"/>
      <c r="H1430" s="30"/>
      <c r="I1430" s="30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67"/>
    </row>
    <row r="1431" spans="1:29">
      <c r="A1431" s="54"/>
      <c r="B1431" s="7"/>
      <c r="C1431" s="170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C1431" s="67"/>
    </row>
    <row r="1432" spans="1:29">
      <c r="A1432" s="106" t="s">
        <v>229</v>
      </c>
      <c r="B1432" s="107" t="s">
        <v>231</v>
      </c>
      <c r="C1432" s="193"/>
      <c r="D1432" s="108"/>
      <c r="I1432" s="48"/>
      <c r="AC1432" s="67"/>
    </row>
    <row r="1433" spans="1:29">
      <c r="A1433" s="91" t="s">
        <v>230</v>
      </c>
      <c r="B1433" s="77" t="s">
        <v>232</v>
      </c>
      <c r="C1433" s="194"/>
      <c r="D1433" s="57"/>
      <c r="I1433" s="48"/>
      <c r="AC1433" s="67"/>
    </row>
    <row r="1434" spans="1:29">
      <c r="A1434" s="92" t="s">
        <v>380</v>
      </c>
      <c r="B1434" s="78" t="s">
        <v>501</v>
      </c>
      <c r="C1434" s="195"/>
      <c r="D1434" s="58"/>
      <c r="F1434" s="48"/>
      <c r="AC1434" s="67"/>
    </row>
    <row r="1435" spans="1:29">
      <c r="AC1435" s="67"/>
    </row>
    <row r="1436" spans="1:29">
      <c r="AC1436" s="67"/>
    </row>
    <row r="1437" spans="1:29">
      <c r="AC1437" s="67"/>
    </row>
    <row r="1438" spans="1:29">
      <c r="AC1438" s="67"/>
    </row>
    <row r="1439" spans="1:29">
      <c r="AC1439" s="67"/>
    </row>
    <row r="1440" spans="1:29">
      <c r="A1440" s="93"/>
      <c r="B1440" s="52"/>
      <c r="C1440" s="197"/>
      <c r="D1440" s="49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  <c r="AC1440" s="67"/>
    </row>
    <row r="1441" spans="29:29">
      <c r="AC1441" s="67"/>
    </row>
    <row r="1442" spans="29:29">
      <c r="AC1442" s="67"/>
    </row>
    <row r="1443" spans="29:29">
      <c r="AC1443" s="67"/>
    </row>
    <row r="1444" spans="29:29">
      <c r="AC1444" s="67"/>
    </row>
    <row r="1445" spans="29:29">
      <c r="AC1445" s="67"/>
    </row>
    <row r="1446" spans="29:29">
      <c r="AC1446" s="67"/>
    </row>
    <row r="1478" spans="1:26">
      <c r="A1478" s="93"/>
      <c r="B1478" s="52"/>
      <c r="C1478" s="197"/>
      <c r="D1478" s="35"/>
      <c r="E1478" s="35"/>
      <c r="F1478" s="35"/>
      <c r="G1478" s="7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</row>
  </sheetData>
  <mergeCells count="26">
    <mergeCell ref="D1256:Y1256"/>
    <mergeCell ref="D1292:Y1292"/>
    <mergeCell ref="D1331:Y1331"/>
    <mergeCell ref="D1321:Y1321"/>
    <mergeCell ref="D1351:Y1351"/>
    <mergeCell ref="A1:Y1"/>
    <mergeCell ref="D4:Y4"/>
    <mergeCell ref="D166:Y166"/>
    <mergeCell ref="D200:Y200"/>
    <mergeCell ref="D454:Y454"/>
    <mergeCell ref="D1408:Y1408"/>
    <mergeCell ref="D736:Y736"/>
    <mergeCell ref="D789:Y789"/>
    <mergeCell ref="D966:Y966"/>
    <mergeCell ref="D1102:Y1102"/>
    <mergeCell ref="D996:Y996"/>
    <mergeCell ref="D1020:Y1020"/>
    <mergeCell ref="D1068:Y1068"/>
    <mergeCell ref="D1088:Y1088"/>
    <mergeCell ref="D1374:Y1374"/>
    <mergeCell ref="D1363:Y1363"/>
    <mergeCell ref="D1302:Y1302"/>
    <mergeCell ref="D1282:Y1282"/>
    <mergeCell ref="D1118:Y1118"/>
    <mergeCell ref="D1186:Y1186"/>
    <mergeCell ref="D1257:Y125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23" sqref="A23"/>
    </sheetView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4.10937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76" t="s">
        <v>676</v>
      </c>
      <c r="B2" s="111">
        <v>2566</v>
      </c>
      <c r="C2" s="111">
        <v>22318</v>
      </c>
      <c r="D2" s="111">
        <v>8937.6</v>
      </c>
      <c r="E2" s="111">
        <v>12508.3</v>
      </c>
      <c r="F2" s="111">
        <v>6765.9</v>
      </c>
      <c r="G2" s="111">
        <v>21559.599999999999</v>
      </c>
      <c r="H2" s="111">
        <v>3365</v>
      </c>
      <c r="I2" s="111">
        <v>5170.8999999999996</v>
      </c>
      <c r="J2" s="111">
        <v>2690.7</v>
      </c>
      <c r="K2" s="111">
        <v>4188.5</v>
      </c>
      <c r="L2" s="111">
        <v>23117.8</v>
      </c>
      <c r="M2" s="111">
        <v>3748.3</v>
      </c>
      <c r="N2" s="111">
        <v>6183.6</v>
      </c>
      <c r="O2" s="111">
        <v>3066.9</v>
      </c>
      <c r="P2" s="111">
        <v>8651.5</v>
      </c>
      <c r="Q2" s="111">
        <v>2762.8</v>
      </c>
      <c r="R2" s="111">
        <v>6161.7</v>
      </c>
      <c r="S2" s="111">
        <v>7459.6</v>
      </c>
      <c r="T2" s="111">
        <v>10151.700000000001</v>
      </c>
      <c r="U2" s="111">
        <v>403.6</v>
      </c>
      <c r="V2" s="111">
        <v>104</v>
      </c>
    </row>
    <row r="4" spans="1:25">
      <c r="A4" s="56" t="s">
        <v>476</v>
      </c>
      <c r="B4" s="70">
        <f>SUM('March 2025'!D162+'March 2025'!D196+'March 2025'!D448+'March 2025'!D732+'March 2025'!D784+'March 2025'!D961+'March 2025'!D992+'March 2025'!D1016+'March 2025'!D1064+'March 2025'!D1084+'March 2025'!D1098+'March 2025'!D1114+'March 2025'!D1182+'March 2025'!D1252+'March 2025'!D1278+'March 2025'!D1288+'March 2025'!D1298+'March 2025'!D1317+'March 2025'!D1327+'March 2025'!D1345+'March 2025'!D1357+'March 2025'!D1369+'March 2025'!D1404+'March 2025'!D1428)</f>
        <v>2071245.1672650001</v>
      </c>
      <c r="C4" s="70">
        <f>SUM('March 2025'!E162+'March 2025'!E196+'March 2025'!E448+'March 2025'!E732+'March 2025'!E784+'March 2025'!E961+'March 2025'!E992+'March 2025'!E1016+'March 2025'!E1064+'March 2025'!E1084+'March 2025'!E1098+'March 2025'!E1114+'March 2025'!E1182+'March 2025'!E1252+'March 2025'!E1278+'March 2025'!E1288+'March 2025'!E1298+'March 2025'!E1317+'March 2025'!E1327+'March 2025'!E1345+'March 2025'!E1357+'March 2025'!E1369+'March 2025'!E1404+'March 2025'!E1428)</f>
        <v>15344954.444091</v>
      </c>
      <c r="D4" s="70">
        <f>SUM('March 2025'!F162+'March 2025'!F196+'March 2025'!F448+'March 2025'!F732+'March 2025'!F784+'March 2025'!F961+'March 2025'!F992+'March 2025'!F1016+'March 2025'!F1064+'March 2025'!F1084+'March 2025'!F1098+'March 2025'!F1114+'March 2025'!F1182+'March 2025'!F1252+'March 2025'!F1278+'March 2025'!F1288+'March 2025'!F1298+'March 2025'!F1317+'March 2025'!F1327+'March 2025'!F1345+'March 2025'!F1357+'March 2025'!F1369+'March 2025'!F1404+'March 2025'!F1428)</f>
        <v>15334918.292868003</v>
      </c>
      <c r="E4" s="70">
        <f>SUM('March 2025'!G162+'March 2025'!G196+'March 2025'!G448+'March 2025'!G732+'March 2025'!G784+'March 2025'!G961+'March 2025'!G992+'March 2025'!G1016+'March 2025'!G1064+'March 2025'!G1084+'March 2025'!G1098+'March 2025'!G1114+'March 2025'!G1182+'March 2025'!G1252+'March 2025'!G1278+'March 2025'!G1288+'March 2025'!G1298+'March 2025'!G1317+'March 2025'!G1327+'March 2025'!G1345+'March 2025'!G1357+'March 2025'!G1369+'March 2025'!G1404+'March 2025'!G1428)</f>
        <v>6958020.4012730001</v>
      </c>
      <c r="F4" s="70">
        <f>SUM('March 2025'!H162+'March 2025'!H196+'March 2025'!H448+'March 2025'!H732+'March 2025'!H784+'March 2025'!H961+'March 2025'!H992+'March 2025'!H1016+'March 2025'!H1064+'March 2025'!H1084+'March 2025'!H1098+'March 2025'!H1114+'March 2025'!H1182+'March 2025'!H1252+'March 2025'!H1278+'March 2025'!H1288+'March 2025'!H1298+'March 2025'!H1317+'March 2025'!H1327+'March 2025'!H1345+'March 2025'!H1357+'March 2025'!H1369+'March 2025'!H1404+'March 2025'!H1428)</f>
        <v>5870999.4492699997</v>
      </c>
      <c r="G4" s="70">
        <f>SUM('March 2025'!I162+'March 2025'!I196+'March 2025'!I448+'March 2025'!I732+'March 2025'!I784+'March 2025'!I961+'March 2025'!I992+'March 2025'!I1016+'March 2025'!I1064+'March 2025'!I1084+'March 2025'!I1098+'March 2025'!I1114+'March 2025'!I1182+'March 2025'!I1252+'March 2025'!I1278+'March 2025'!I1288+'March 2025'!I1298+'March 2025'!I1317+'March 2025'!I1327+'March 2025'!I1345+'March 2025'!I1357+'March 2025'!I1369+'March 2025'!I1404+'March 2025'!I1428)</f>
        <v>7035023.9119990002</v>
      </c>
      <c r="H4" s="70">
        <f>SUM('March 2025'!J162+'March 2025'!J196+'March 2025'!J448+'March 2025'!J732+'March 2025'!J784+'March 2025'!J961+'March 2025'!J992+'March 2025'!J1016+'March 2025'!J1064+'March 2025'!J1084+'March 2025'!J1098+'March 2025'!J1114+'March 2025'!J1182+'March 2025'!J1252+'March 2025'!J1278+'March 2025'!J1288+'March 2025'!J1298+'March 2025'!J1317+'March 2025'!J1327+'March 2025'!J1345+'March 2025'!J1357+'March 2025'!J1369+'March 2025'!J1404+'March 2025'!J1428)</f>
        <v>1182899.6922479998</v>
      </c>
      <c r="I4" s="70">
        <f>SUM('March 2025'!K162+'March 2025'!K196+'March 2025'!K448+'March 2025'!K732+'March 2025'!K784+'March 2025'!K961+'March 2025'!K992+'March 2025'!K1016+'March 2025'!K1064+'March 2025'!K1084+'March 2025'!K1098+'March 2025'!K1114+'March 2025'!K1182+'March 2025'!K1252+'March 2025'!K1278+'March 2025'!K1288+'March 2025'!K1298+'March 2025'!K1317+'March 2025'!K1327+'March 2025'!K1345+'March 2025'!K1357+'March 2025'!K1369+'March 2025'!K1404+'March 2025'!K1428)</f>
        <v>1202234.037851</v>
      </c>
      <c r="J4" s="70">
        <f>SUM('March 2025'!L162+'March 2025'!L196+'March 2025'!L448+'March 2025'!L732+'March 2025'!L784+'March 2025'!L961+'March 2025'!L992+'March 2025'!L1016+'March 2025'!L1064+'March 2025'!L1084+'March 2025'!L1098+'March 2025'!L1114+'March 2025'!L1182+'March 2025'!L1252+'March 2025'!L1278+'March 2025'!L1288+'March 2025'!L1298+'March 2025'!L1317+'March 2025'!L1327+'March 2025'!L1345+'March 2025'!L1357+'March 2025'!L1369+'March 2025'!L1404+'March 2025'!L1428)</f>
        <v>3974708.0677979998</v>
      </c>
      <c r="K4" s="70">
        <f>SUM('March 2025'!M162+'March 2025'!M196+'March 2025'!M448+'March 2025'!M732+'March 2025'!M784+'March 2025'!M961+'March 2025'!M992+'March 2025'!M1016+'March 2025'!M1064+'March 2025'!M1084+'March 2025'!M1098+'March 2025'!M1114+'March 2025'!M1182+'March 2025'!M1252+'March 2025'!M1278+'March 2025'!M1288+'March 2025'!M1298+'March 2025'!M1317+'March 2025'!M1327+'March 2025'!M1345+'March 2025'!M1357+'March 2025'!M1369+'March 2025'!M1404+'March 2025'!M1428)</f>
        <v>1856069.298071</v>
      </c>
      <c r="L4" s="70">
        <f>SUM('March 2025'!N162+'March 2025'!N196+'March 2025'!N448+'March 2025'!N732+'March 2025'!N784+'March 2025'!N961+'March 2025'!N992+'March 2025'!N1016+'March 2025'!N1064+'March 2025'!N1084+'March 2025'!N1098+'March 2025'!N1114+'March 2025'!N1182+'March 2025'!N1252+'March 2025'!N1278+'March 2025'!N1288+'March 2025'!N1298+'March 2025'!N1317+'March 2025'!N1327+'March 2025'!N1345+'March 2025'!N1357+'March 2025'!N1369+'March 2025'!N1404+'March 2025'!N1428)</f>
        <v>29737767.591212992</v>
      </c>
      <c r="M4" s="70">
        <f>SUM('March 2025'!O162+'March 2025'!O196+'March 2025'!O448+'March 2025'!O732+'March 2025'!O784+'March 2025'!O961+'March 2025'!O992+'March 2025'!O1016+'March 2025'!O1064+'March 2025'!O1084+'March 2025'!O1098+'March 2025'!O1114+'March 2025'!O1182+'March 2025'!O1252+'March 2025'!O1278+'March 2025'!O1288+'March 2025'!O1298+'March 2025'!O1317+'March 2025'!O1327+'March 2025'!O1345+'March 2025'!O1357+'March 2025'!O1369+'March 2025'!O1404+'March 2025'!O1428)</f>
        <v>2509918.9249929991</v>
      </c>
      <c r="N4" s="70">
        <f>SUM('March 2025'!Q162+'March 2025'!Q196+'March 2025'!Q448+'March 2025'!Q732+'March 2025'!Q784+'March 2025'!Q961+'March 2025'!Q992+'March 2025'!Q1016+'March 2025'!Q1064+'March 2025'!Q1084+'March 2025'!Q1098+'March 2025'!Q1114+'March 2025'!Q1182+'March 2025'!Q1252+'March 2025'!Q1278+'March 2025'!Q1288+'March 2025'!Q1298+'March 2025'!Q1317+'March 2025'!Q1327+'March 2025'!Q1345+'March 2025'!Q1357+'March 2025'!Q1369+'March 2025'!Q1404+'March 2025'!Q1428)</f>
        <v>6709924.583997</v>
      </c>
      <c r="O4" s="70">
        <f>SUM('March 2025'!R162+'March 2025'!R196+'March 2025'!R448+'March 2025'!R732+'March 2025'!R784+'March 2025'!R961+'March 2025'!R992+'March 2025'!R1016+'March 2025'!R1064+'March 2025'!R1084+'March 2025'!R1098+'March 2025'!R1114+'March 2025'!R1182+'March 2025'!R1252+'March 2025'!R1278+'March 2025'!R1288+'March 2025'!R1298+'March 2025'!R1317+'March 2025'!R1327+'March 2025'!R1345+'March 2025'!R1357+'March 2025'!R1369+'March 2025'!R1404+'March 2025'!R1428)</f>
        <v>256133.40468000001</v>
      </c>
      <c r="P4" s="70">
        <f>SUM('March 2025'!T162+'March 2025'!T196+'March 2025'!T448+'March 2025'!T732+'March 2025'!T784+'March 2025'!T961+'March 2025'!T992+'March 2025'!T1016+'March 2025'!T1064+'March 2025'!T1084+'March 2025'!T1098+'March 2025'!T1114+'March 2025'!T1182+'March 2025'!T1252+'March 2025'!T1278+'March 2025'!T1288+'March 2025'!T1298+'March 2025'!T1317+'March 2025'!T1327+'March 2025'!T1345+'March 2025'!T1357+'March 2025'!T1369+'March 2025'!T1404+'March 2025'!T1428)</f>
        <v>8849036.7018749993</v>
      </c>
      <c r="Q4" s="70">
        <f>SUM('March 2025'!U162+'March 2025'!U196+'March 2025'!U448+'March 2025'!U732+'March 2025'!U784+'March 2025'!U961+'March 2025'!U992+'March 2025'!U1016+'March 2025'!U1064+'March 2025'!U1084+'March 2025'!U1098+'March 2025'!U1114+'March 2025'!U1182+'March 2025'!U1252+'March 2025'!U1278+'March 2025'!U1288+'March 2025'!U1298+'March 2025'!U1317+'March 2025'!U1327+'March 2025'!U1345+'March 2025'!U1357+'March 2025'!U1369+'March 2025'!U1404+'March 2025'!U1428)</f>
        <v>5039114.9046029998</v>
      </c>
      <c r="R4" s="70">
        <f>SUM('March 2025'!V162+'March 2025'!V196+'March 2025'!V448+'March 2025'!V732+'March 2025'!V784+'March 2025'!V961+'March 2025'!V992+'March 2025'!V1016+'March 2025'!V1064+'March 2025'!V1084+'March 2025'!V1098+'March 2025'!V1114+'March 2025'!V1182+'March 2025'!V1252+'March 2025'!V1278+'March 2025'!V1288+'March 2025'!V1298+'March 2025'!V1317+'March 2025'!V1327+'March 2025'!V1345+'March 2025'!V1357+'March 2025'!V1369+'March 2025'!V1404+'March 2025'!V1428)</f>
        <v>5814780.6349480003</v>
      </c>
      <c r="S4" s="70">
        <f>SUM('March 2025'!W162+'March 2025'!W196+'March 2025'!W448+'March 2025'!W732+'March 2025'!W784+'March 2025'!W961+'March 2025'!W992+'March 2025'!W1016+'March 2025'!W1064+'March 2025'!W1084+'March 2025'!W1098+'March 2025'!W1114+'March 2025'!W1182+'March 2025'!W1252+'March 2025'!W1278+'March 2025'!W1288+'March 2025'!W1298+'March 2025'!W1317+'March 2025'!W1327+'March 2025'!W1345+'March 2025'!W1357+'March 2025'!W1369+'March 2025'!W1404+'March 2025'!W1428)</f>
        <v>2970391.0904599992</v>
      </c>
      <c r="T4" s="70">
        <f>SUM('March 2025'!X162+'March 2025'!X196+'March 2025'!X448+'March 2025'!X732+'March 2025'!X784+'March 2025'!X961+'March 2025'!X992+'March 2025'!X1016+'March 2025'!X1064+'March 2025'!X1084+'March 2025'!X1098+'March 2025'!X1114+'March 2025'!X1182+'March 2025'!X1252+'March 2025'!X1278+'March 2025'!X1288+'March 2025'!X1298+'March 2025'!X1317+'March 2025'!X1327+'March 2025'!X1345+'March 2025'!X1357+'March 2025'!X1369+'March 2025'!X1404+'March 2025'!X1428)</f>
        <v>54023111.915005997</v>
      </c>
      <c r="U4" s="70">
        <f>SUM('March 2025'!Y162+'March 2025'!Y196+'March 2025'!Y448+'March 2025'!Y732+'March 2025'!Y784+'March 2025'!Y961+'March 2025'!Y992+'March 2025'!Y1016+'March 2025'!Y1064+'March 2025'!Y1084+'March 2025'!Y1098+'March 2025'!Y1114+'March 2025'!Y1182+'March 2025'!Y1252+'March 2025'!Y1278+'March 2025'!Y1288+'March 2025'!Y1298+'March 2025'!Y1317+'March 2025'!Y1327+'March 2025'!Y1345+'March 2025'!Y1357+'March 2025'!Y1369+'March 2025'!Y1404+'March 2025'!Y1428)</f>
        <v>2099904.9319239995</v>
      </c>
      <c r="V4" s="70">
        <f>SUM('March 2025'!AA162+'March 2025'!AA196+'March 2025'!AA448+'March 2025'!AA732+'March 2025'!AA784+'March 2025'!AA961+'March 2025'!AA992+'March 2025'!AA1016+'March 2025'!AA1064+'March 2025'!AA1084+'March 2025'!AA1098+'March 2025'!AA1114+'March 2025'!AA1182+'March 2025'!AA1252+'March 2025'!AA1278+'March 2025'!AA1288+'March 2025'!AA1298+'March 2025'!AA1317+'March 2025'!AA1327+'March 2025'!AA1345+'March 2025'!AA1357+'March 2025'!AA1369+'March 2025'!AA1404+'March 2025'!AA1428)</f>
        <v>19585.995347999993</v>
      </c>
      <c r="W4" s="70"/>
      <c r="X4" s="70"/>
      <c r="Y4" s="70"/>
    </row>
    <row r="5" spans="1:25">
      <c r="A5" s="56" t="s">
        <v>478</v>
      </c>
      <c r="B5" s="70">
        <f>B4/B2</f>
        <v>807.18829589438815</v>
      </c>
      <c r="C5" s="70">
        <f t="shared" ref="C5" si="0">C4/C2</f>
        <v>687.55956824495922</v>
      </c>
      <c r="D5" s="70">
        <f t="shared" ref="D5" si="1">D4/D2</f>
        <v>1715.7758562553709</v>
      </c>
      <c r="E5" s="70">
        <f t="shared" ref="E5:V5" si="2">E4/E2</f>
        <v>556.27226731634198</v>
      </c>
      <c r="F5" s="70">
        <f>F4/F2</f>
        <v>867.73370124743201</v>
      </c>
      <c r="G5" s="70">
        <f t="shared" si="2"/>
        <v>326.3058643017032</v>
      </c>
      <c r="H5" s="70">
        <f t="shared" si="2"/>
        <v>351.53036916731048</v>
      </c>
      <c r="I5" s="70">
        <f t="shared" si="2"/>
        <v>232.49995897251929</v>
      </c>
      <c r="J5" s="70">
        <f t="shared" si="2"/>
        <v>1477.2022402341399</v>
      </c>
      <c r="K5" s="70">
        <f t="shared" si="2"/>
        <v>443.13460620054911</v>
      </c>
      <c r="L5" s="70">
        <f t="shared" si="2"/>
        <v>1286.3580267678149</v>
      </c>
      <c r="M5" s="70">
        <f t="shared" si="2"/>
        <v>669.61527225488862</v>
      </c>
      <c r="N5" s="70">
        <f t="shared" si="2"/>
        <v>1085.1162080336696</v>
      </c>
      <c r="O5" s="70">
        <f t="shared" si="2"/>
        <v>83.515407962437635</v>
      </c>
      <c r="P5" s="70">
        <f t="shared" si="2"/>
        <v>1022.8326535138415</v>
      </c>
      <c r="Q5" s="70">
        <f t="shared" si="2"/>
        <v>1823.9159202993337</v>
      </c>
      <c r="R5" s="70">
        <f t="shared" si="2"/>
        <v>943.69745929662281</v>
      </c>
      <c r="S5" s="70">
        <f t="shared" si="2"/>
        <v>398.19710044238286</v>
      </c>
      <c r="T5" s="70">
        <f t="shared" si="2"/>
        <v>5321.5827807171208</v>
      </c>
      <c r="U5" s="70">
        <f t="shared" si="2"/>
        <v>5202.9359066501474</v>
      </c>
      <c r="V5" s="70">
        <f t="shared" si="2"/>
        <v>188.32687834615379</v>
      </c>
    </row>
    <row r="6" spans="1:25">
      <c r="A6" s="56" t="s">
        <v>474</v>
      </c>
      <c r="B6" s="70">
        <f>B5*12</f>
        <v>9686.2595507326587</v>
      </c>
      <c r="C6" s="70">
        <f t="shared" ref="C6" si="3">C5*12</f>
        <v>8250.7148189395102</v>
      </c>
      <c r="D6" s="70">
        <f t="shared" ref="D6:V6" si="4">D5*12</f>
        <v>20589.31027506445</v>
      </c>
      <c r="E6" s="70">
        <f t="shared" si="4"/>
        <v>6675.2672077961033</v>
      </c>
      <c r="F6" s="70">
        <f t="shared" si="4"/>
        <v>10412.804414969185</v>
      </c>
      <c r="G6" s="70">
        <f t="shared" si="4"/>
        <v>3915.6703716204383</v>
      </c>
      <c r="H6" s="70">
        <f t="shared" si="4"/>
        <v>4218.3644300077258</v>
      </c>
      <c r="I6" s="70">
        <f t="shared" si="4"/>
        <v>2789.9995076702317</v>
      </c>
      <c r="J6" s="70">
        <f t="shared" si="4"/>
        <v>17726.426882809679</v>
      </c>
      <c r="K6" s="70">
        <f t="shared" si="4"/>
        <v>5317.6152744065894</v>
      </c>
      <c r="L6" s="70">
        <f t="shared" si="4"/>
        <v>15436.296321213778</v>
      </c>
      <c r="M6" s="70">
        <f t="shared" si="4"/>
        <v>8035.3832670586635</v>
      </c>
      <c r="N6" s="70">
        <f t="shared" si="4"/>
        <v>13021.394496404035</v>
      </c>
      <c r="O6" s="70">
        <f t="shared" si="4"/>
        <v>1002.1848955492517</v>
      </c>
      <c r="P6" s="70">
        <f t="shared" si="4"/>
        <v>12273.991842166099</v>
      </c>
      <c r="Q6" s="70">
        <f t="shared" si="4"/>
        <v>21886.991043592003</v>
      </c>
      <c r="R6" s="70">
        <f t="shared" si="4"/>
        <v>11324.369511559475</v>
      </c>
      <c r="S6" s="70">
        <f t="shared" si="4"/>
        <v>4778.3652053085943</v>
      </c>
      <c r="T6" s="70">
        <f t="shared" si="4"/>
        <v>63858.99336860545</v>
      </c>
      <c r="U6" s="70">
        <f t="shared" si="4"/>
        <v>62435.230879801769</v>
      </c>
      <c r="V6" s="70">
        <f t="shared" si="4"/>
        <v>2259.9225401538456</v>
      </c>
    </row>
    <row r="9" spans="1:25">
      <c r="A9" s="56" t="s">
        <v>475</v>
      </c>
      <c r="B9" s="72">
        <f>'March 2025'!C992</f>
        <v>895031.26</v>
      </c>
      <c r="C9" s="71">
        <v>0</v>
      </c>
      <c r="D9" s="71">
        <v>0</v>
      </c>
      <c r="E9" s="71">
        <v>0</v>
      </c>
      <c r="F9" s="72">
        <f>'March 2025'!C196</f>
        <v>3770065.42</v>
      </c>
      <c r="G9" s="72">
        <f>'March 2025'!C1098</f>
        <v>2388509.91</v>
      </c>
      <c r="H9" s="71">
        <v>0</v>
      </c>
      <c r="I9" s="71">
        <v>0</v>
      </c>
      <c r="J9" s="72">
        <f>'March 2025'!C1084</f>
        <v>2283161.66</v>
      </c>
      <c r="K9" s="72">
        <f>'March 2025'!C1016</f>
        <v>372962.34</v>
      </c>
      <c r="L9" s="72">
        <f>'March 2025'!C449</f>
        <v>38942793.970000021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'March 2025'!C1064</f>
        <v>2713636</v>
      </c>
      <c r="S9" s="71">
        <v>0</v>
      </c>
      <c r="T9" s="72">
        <f>'March 2025'!C732</f>
        <v>66977625.439999975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348.80407638347623</v>
      </c>
      <c r="C10" s="71">
        <v>0</v>
      </c>
      <c r="D10" s="71">
        <v>0</v>
      </c>
      <c r="E10" s="71">
        <v>0</v>
      </c>
      <c r="F10" s="72">
        <f>F9/F2</f>
        <v>557.21565793168691</v>
      </c>
      <c r="G10" s="72">
        <f>G9/G2</f>
        <v>110.78637405146665</v>
      </c>
      <c r="H10" s="71">
        <v>0</v>
      </c>
      <c r="I10" s="71">
        <v>0</v>
      </c>
      <c r="J10" s="72">
        <f>J9/J2</f>
        <v>848.53817222284181</v>
      </c>
      <c r="K10" s="72">
        <f>K9/K2</f>
        <v>89.044369105885167</v>
      </c>
      <c r="L10" s="72">
        <f>L9/L2</f>
        <v>1684.5371951483282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440.40378466981514</v>
      </c>
      <c r="S10" s="71">
        <v>0</v>
      </c>
      <c r="T10" s="72">
        <f>T9/T2</f>
        <v>6597.6758020824072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4185.6489166017145</v>
      </c>
      <c r="C11" s="71">
        <v>0</v>
      </c>
      <c r="D11" s="71">
        <v>0</v>
      </c>
      <c r="E11" s="71">
        <v>0</v>
      </c>
      <c r="F11" s="72">
        <f>F10*12</f>
        <v>6686.5878951802424</v>
      </c>
      <c r="G11" s="72">
        <f>G10*12</f>
        <v>1329.4364886175999</v>
      </c>
      <c r="H11" s="71">
        <v>0</v>
      </c>
      <c r="I11" s="71">
        <v>0</v>
      </c>
      <c r="J11" s="72">
        <f>J10*12</f>
        <v>10182.458066674102</v>
      </c>
      <c r="K11" s="72">
        <f>K10*12</f>
        <v>1068.5324292706221</v>
      </c>
      <c r="L11" s="72">
        <f>L10*12</f>
        <v>20214.446341779938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5284.8454160377814</v>
      </c>
      <c r="S11" s="71">
        <v>0</v>
      </c>
      <c r="T11" s="72">
        <f>T10*12</f>
        <v>79172.109624988894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  <ignoredErrors>
    <ignoredError sqref="Q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2025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2025-04-04T12:51:40Z</dcterms:modified>
  <cp:category/>
</cp:coreProperties>
</file>